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codeName="ThisWorkbook" defaultThemeVersion="166925"/>
  <xr:revisionPtr revIDLastSave="0" documentId="13_ncr:1_{0C9473C4-A2C4-491E-862F-7F24853E9983}" xr6:coauthVersionLast="33" xr6:coauthVersionMax="33" xr10:uidLastSave="{00000000-0000-0000-0000-000000000000}"/>
  <bookViews>
    <workbookView xWindow="0" yWindow="0" windowWidth="19200" windowHeight="6440" tabRatio="918" firstSheet="2" activeTab="6" xr2:uid="{00000000-000D-0000-FFFF-FFFF00000000}"/>
  </bookViews>
  <sheets>
    <sheet name="Income Statement" sheetId="1" r:id="rId1"/>
    <sheet name="Balance Sheet" sheetId="24" r:id="rId2"/>
    <sheet name="Cash Flow Statement" sheetId="3" r:id="rId3"/>
    <sheet name="2.Parameter" sheetId="21" r:id="rId4"/>
    <sheet name="3.Revenue＋Cost" sheetId="5" r:id="rId5"/>
    <sheet name="出厂价与零售价" sheetId="27" r:id="rId6"/>
    <sheet name="4.Price&amp; Volume" sheetId="25" r:id="rId7"/>
    <sheet name="Sheet2" sheetId="26" r:id="rId8"/>
    <sheet name="5.Scenario" sheetId="4" r:id="rId9"/>
    <sheet name="6.Capital asset" sheetId="20" r:id="rId10"/>
    <sheet name="7.P&amp;L" sheetId="11" r:id="rId11"/>
    <sheet name="8.BS" sheetId="10" r:id="rId12"/>
    <sheet name="9.CF" sheetId="9" r:id="rId13"/>
    <sheet name="DCF(FCFF)" sheetId="14" r:id="rId14"/>
    <sheet name="DCF(fCFE)" sheetId="16" r:id="rId15"/>
    <sheet name="DDM" sheetId="15" r:id="rId16"/>
    <sheet name="APV" sheetId="13" r:id="rId17"/>
    <sheet name="AE" sheetId="19" r:id="rId18"/>
    <sheet name="EVA" sheetId="18" r:id="rId19"/>
    <sheet name="10.Output" sheetId="17" r:id="rId20"/>
    <sheet name="11.PE&amp;PB" sheetId="12" r:id="rId21"/>
  </sheets>
  <externalReferences>
    <externalReference r:id="rId22"/>
    <externalReference r:id="rId23"/>
    <externalReference r:id="rId24"/>
  </externalReferences>
  <calcPr calcId="162913" iterate="1"/>
</workbook>
</file>

<file path=xl/calcChain.xml><?xml version="1.0" encoding="utf-8"?>
<calcChain xmlns="http://schemas.openxmlformats.org/spreadsheetml/2006/main">
  <c r="O30" i="25" l="1"/>
  <c r="P30" i="25" s="1"/>
  <c r="Q30" i="25" s="1"/>
  <c r="R30" i="25" s="1"/>
  <c r="S30" i="25" s="1"/>
  <c r="C7" i="27" l="1"/>
  <c r="N5" i="25" l="1"/>
  <c r="I5" i="25"/>
  <c r="N19" i="26"/>
  <c r="M19" i="26"/>
  <c r="K18" i="26"/>
  <c r="L19" i="26" s="1"/>
  <c r="J18" i="26"/>
  <c r="J19" i="26" s="1"/>
  <c r="I18" i="26"/>
  <c r="N17" i="26"/>
  <c r="M17" i="26"/>
  <c r="L17" i="26"/>
  <c r="K17" i="26"/>
  <c r="J17" i="26"/>
  <c r="M14" i="26"/>
  <c r="K14" i="26"/>
  <c r="J14" i="26"/>
  <c r="M12" i="26"/>
  <c r="L12" i="26"/>
  <c r="K12" i="26"/>
  <c r="J12" i="26"/>
  <c r="I12" i="26"/>
  <c r="N11" i="26"/>
  <c r="M11" i="26"/>
  <c r="L11" i="26"/>
  <c r="K11" i="26"/>
  <c r="J11" i="26"/>
  <c r="M9" i="26"/>
  <c r="L9" i="26"/>
  <c r="K9" i="26"/>
  <c r="J9" i="26"/>
  <c r="M6" i="26"/>
  <c r="S5" i="26"/>
  <c r="R5" i="26"/>
  <c r="Q5" i="26"/>
  <c r="P5" i="26"/>
  <c r="O5" i="26"/>
  <c r="N5" i="26"/>
  <c r="M5" i="26"/>
  <c r="L5" i="26"/>
  <c r="L6" i="26" s="1"/>
  <c r="K5" i="26"/>
  <c r="K6" i="26" s="1"/>
  <c r="J5" i="26"/>
  <c r="J6" i="26" s="1"/>
  <c r="I5" i="26"/>
  <c r="O4" i="26"/>
  <c r="P4" i="26" s="1"/>
  <c r="M19" i="25"/>
  <c r="N19" i="25"/>
  <c r="L19" i="25"/>
  <c r="K17" i="25"/>
  <c r="L17" i="25"/>
  <c r="M17" i="25"/>
  <c r="N17" i="25"/>
  <c r="J17" i="25"/>
  <c r="L6" i="25"/>
  <c r="P6" i="25" s="1"/>
  <c r="M6" i="25"/>
  <c r="J5" i="25"/>
  <c r="J6" i="25" s="1"/>
  <c r="K5" i="25"/>
  <c r="K6" i="25" s="1"/>
  <c r="L5" i="25"/>
  <c r="M5" i="25"/>
  <c r="S5" i="25"/>
  <c r="M12" i="25"/>
  <c r="J12" i="25"/>
  <c r="K12" i="25"/>
  <c r="L12" i="25"/>
  <c r="I12" i="25"/>
  <c r="J18" i="25"/>
  <c r="K18" i="25"/>
  <c r="K19" i="25" s="1"/>
  <c r="I18" i="25"/>
  <c r="J19" i="25" s="1"/>
  <c r="K14" i="25"/>
  <c r="M14" i="25"/>
  <c r="K11" i="25"/>
  <c r="L11" i="25"/>
  <c r="M11" i="25"/>
  <c r="N11" i="25"/>
  <c r="K9" i="25"/>
  <c r="L9" i="25"/>
  <c r="M9" i="25"/>
  <c r="J14" i="25"/>
  <c r="J11" i="25"/>
  <c r="J9" i="25"/>
  <c r="O4" i="25"/>
  <c r="P4" i="25" s="1"/>
  <c r="O5" i="25"/>
  <c r="P5" i="25"/>
  <c r="Q5" i="25"/>
  <c r="R5" i="25"/>
  <c r="F13" i="5"/>
  <c r="E12" i="5"/>
  <c r="K19" i="26" l="1"/>
  <c r="N6" i="25"/>
  <c r="N8" i="25" s="1"/>
  <c r="O6" i="25"/>
  <c r="O8" i="25" s="1"/>
  <c r="R8" i="26"/>
  <c r="O6" i="26"/>
  <c r="O8" i="26" s="1"/>
  <c r="N6" i="26"/>
  <c r="N8" i="26" s="1"/>
  <c r="S6" i="26"/>
  <c r="S8" i="26" s="1"/>
  <c r="P6" i="26"/>
  <c r="P8" i="26" s="1"/>
  <c r="R6" i="26"/>
  <c r="Q6" i="26"/>
  <c r="Q8" i="26" s="1"/>
  <c r="P8" i="25"/>
  <c r="P12" i="25" s="1"/>
  <c r="S6" i="25"/>
  <c r="S8" i="25" s="1"/>
  <c r="R6" i="25"/>
  <c r="R8" i="25" s="1"/>
  <c r="Q6" i="25"/>
  <c r="Q8" i="25" s="1"/>
  <c r="H33" i="5"/>
  <c r="G43" i="5"/>
  <c r="G48" i="5" s="1"/>
  <c r="D43" i="5"/>
  <c r="I33" i="5"/>
  <c r="J33" i="5"/>
  <c r="K33" i="5"/>
  <c r="L33" i="5"/>
  <c r="M33" i="5"/>
  <c r="I34" i="5"/>
  <c r="J34" i="5"/>
  <c r="K34" i="5"/>
  <c r="L34" i="5"/>
  <c r="M34" i="5"/>
  <c r="I37" i="5"/>
  <c r="J37" i="5"/>
  <c r="K37" i="5"/>
  <c r="L37" i="5"/>
  <c r="M37" i="5"/>
  <c r="E37" i="5"/>
  <c r="F37" i="5"/>
  <c r="G37" i="5"/>
  <c r="H37" i="5"/>
  <c r="D37" i="5"/>
  <c r="E34" i="5"/>
  <c r="F34" i="5"/>
  <c r="G34" i="5"/>
  <c r="H34" i="5"/>
  <c r="D34" i="5"/>
  <c r="E33" i="5"/>
  <c r="F33" i="5"/>
  <c r="G33" i="5"/>
  <c r="D33" i="5"/>
  <c r="D36" i="5" s="1"/>
  <c r="E25" i="5"/>
  <c r="E14" i="5"/>
  <c r="L135" i="9"/>
  <c r="L137" i="9" s="1"/>
  <c r="L136" i="9"/>
  <c r="C7" i="13"/>
  <c r="M135" i="9"/>
  <c r="M136" i="9"/>
  <c r="C10" i="13"/>
  <c r="C11" i="13"/>
  <c r="C12" i="13"/>
  <c r="F3" i="13"/>
  <c r="C8" i="13"/>
  <c r="D44" i="13"/>
  <c r="E68" i="13"/>
  <c r="F68" i="13" s="1"/>
  <c r="G68" i="13" s="1"/>
  <c r="C7" i="16"/>
  <c r="C10" i="16"/>
  <c r="C11" i="16"/>
  <c r="C12" i="16"/>
  <c r="E39" i="16"/>
  <c r="F39" i="16" s="1"/>
  <c r="G39" i="16" s="1"/>
  <c r="F3" i="16"/>
  <c r="C8" i="16"/>
  <c r="C18" i="14"/>
  <c r="C20" i="14"/>
  <c r="E56" i="14"/>
  <c r="I7" i="11"/>
  <c r="I10" i="11" s="1"/>
  <c r="G6" i="10"/>
  <c r="I19" i="11"/>
  <c r="E107" i="17" s="1"/>
  <c r="G52" i="10"/>
  <c r="H52" i="10" s="1"/>
  <c r="G76" i="10"/>
  <c r="C45" i="14" s="1"/>
  <c r="I20" i="5"/>
  <c r="I27" i="5" s="1"/>
  <c r="J20" i="5"/>
  <c r="J27" i="5" s="1"/>
  <c r="K20" i="5"/>
  <c r="K27" i="5" s="1"/>
  <c r="G78" i="10"/>
  <c r="C9" i="14" s="1"/>
  <c r="C38" i="18" s="1"/>
  <c r="G81" i="10"/>
  <c r="I11" i="11"/>
  <c r="I12" i="11"/>
  <c r="I16" i="11"/>
  <c r="I17" i="11"/>
  <c r="I18" i="11"/>
  <c r="I20" i="11"/>
  <c r="H12" i="9" s="1"/>
  <c r="I24" i="11"/>
  <c r="I25" i="11"/>
  <c r="I28" i="11"/>
  <c r="I31" i="11"/>
  <c r="G83" i="10"/>
  <c r="H83" i="10" s="1"/>
  <c r="I83" i="10" s="1"/>
  <c r="J83" i="10" s="1"/>
  <c r="K83" i="10" s="1"/>
  <c r="L83" i="10" s="1"/>
  <c r="H7" i="11"/>
  <c r="H10" i="11" s="1"/>
  <c r="H11" i="11"/>
  <c r="H12" i="11"/>
  <c r="H16" i="11"/>
  <c r="H17" i="11"/>
  <c r="H18" i="11"/>
  <c r="D106" i="17" s="1"/>
  <c r="H19" i="11"/>
  <c r="G103" i="9" s="1"/>
  <c r="H20" i="11"/>
  <c r="H24" i="11"/>
  <c r="H25" i="11"/>
  <c r="H28" i="11"/>
  <c r="H31" i="11"/>
  <c r="G7" i="11"/>
  <c r="G11" i="11"/>
  <c r="G12" i="11"/>
  <c r="G16" i="11"/>
  <c r="G17" i="11"/>
  <c r="G18" i="11"/>
  <c r="G19" i="11"/>
  <c r="C107" i="17" s="1"/>
  <c r="G20" i="11"/>
  <c r="C109" i="17" s="1"/>
  <c r="G24" i="11"/>
  <c r="G25" i="11"/>
  <c r="G28" i="11"/>
  <c r="G31" i="11"/>
  <c r="F7" i="11"/>
  <c r="F10" i="11" s="1"/>
  <c r="F11" i="11"/>
  <c r="F12" i="11"/>
  <c r="F16" i="11"/>
  <c r="F17" i="11"/>
  <c r="F18" i="11"/>
  <c r="F19" i="11"/>
  <c r="F20" i="11"/>
  <c r="F24" i="11"/>
  <c r="F25" i="11"/>
  <c r="F28" i="11"/>
  <c r="F31" i="11"/>
  <c r="F45" i="11"/>
  <c r="G28" i="10"/>
  <c r="H28" i="10" s="1"/>
  <c r="H30" i="10" s="1"/>
  <c r="G67" i="10"/>
  <c r="G72" i="10" s="1"/>
  <c r="H72" i="10" s="1"/>
  <c r="I72" i="10" s="1"/>
  <c r="J72" i="10" s="1"/>
  <c r="K72" i="10" s="1"/>
  <c r="L72" i="10" s="1"/>
  <c r="G64" i="10"/>
  <c r="G68" i="10"/>
  <c r="C16" i="18"/>
  <c r="C17" i="18"/>
  <c r="F3" i="18"/>
  <c r="G86" i="10"/>
  <c r="C16" i="19"/>
  <c r="C17" i="19"/>
  <c r="F3" i="19"/>
  <c r="G8" i="10"/>
  <c r="G11" i="10"/>
  <c r="G12" i="10"/>
  <c r="G15" i="10"/>
  <c r="F15" i="10"/>
  <c r="G17" i="10"/>
  <c r="G53" i="10"/>
  <c r="H53" i="10" s="1"/>
  <c r="G54" i="10"/>
  <c r="G57" i="10"/>
  <c r="G58" i="10"/>
  <c r="H58" i="10" s="1"/>
  <c r="I58" i="10" s="1"/>
  <c r="G59" i="10"/>
  <c r="H59" i="10" s="1"/>
  <c r="H34" i="10"/>
  <c r="I34" i="10" s="1"/>
  <c r="J128" i="9" s="1"/>
  <c r="F33" i="10"/>
  <c r="E13" i="20" s="1"/>
  <c r="E10" i="20"/>
  <c r="G22" i="20"/>
  <c r="G29" i="20"/>
  <c r="G33" i="10"/>
  <c r="G35" i="10" s="1"/>
  <c r="G37" i="10" s="1"/>
  <c r="F44" i="10"/>
  <c r="F46" i="20"/>
  <c r="G45" i="10"/>
  <c r="H45" i="10" s="1"/>
  <c r="G47" i="10"/>
  <c r="F47" i="10"/>
  <c r="I128" i="9"/>
  <c r="G7" i="10"/>
  <c r="G55" i="10"/>
  <c r="G60" i="10"/>
  <c r="G61" i="10"/>
  <c r="G62" i="10"/>
  <c r="G63" i="10"/>
  <c r="G38" i="10"/>
  <c r="H38" i="10" s="1"/>
  <c r="I38" i="10" s="1"/>
  <c r="J38" i="10" s="1"/>
  <c r="K38" i="10" s="1"/>
  <c r="L38" i="10" s="1"/>
  <c r="G32" i="10"/>
  <c r="H32" i="10" s="1"/>
  <c r="I32" i="10" s="1"/>
  <c r="J32" i="10" s="1"/>
  <c r="K32" i="10" s="1"/>
  <c r="L32" i="10" s="1"/>
  <c r="G31" i="10"/>
  <c r="H31" i="10" s="1"/>
  <c r="I31" i="10" s="1"/>
  <c r="J31" i="10" s="1"/>
  <c r="K31" i="10" s="1"/>
  <c r="L31" i="10" s="1"/>
  <c r="G21" i="10"/>
  <c r="H21" i="10" s="1"/>
  <c r="G69" i="10"/>
  <c r="G70" i="10"/>
  <c r="G71" i="10"/>
  <c r="F27" i="5"/>
  <c r="G27" i="5"/>
  <c r="H27" i="5"/>
  <c r="E5" i="17"/>
  <c r="C5" i="17"/>
  <c r="F6" i="10"/>
  <c r="F7" i="10"/>
  <c r="F8" i="10"/>
  <c r="G32" i="9" s="1"/>
  <c r="F11" i="10"/>
  <c r="F12" i="10"/>
  <c r="H36" i="9" s="1"/>
  <c r="F17" i="10"/>
  <c r="F20" i="10" s="1"/>
  <c r="F52" i="10"/>
  <c r="F53" i="10"/>
  <c r="F54" i="10"/>
  <c r="F55" i="10"/>
  <c r="G48" i="9" s="1"/>
  <c r="F57" i="10"/>
  <c r="F58" i="10"/>
  <c r="F59" i="10"/>
  <c r="F60" i="10"/>
  <c r="F61" i="10"/>
  <c r="F62" i="10"/>
  <c r="F63" i="10"/>
  <c r="F64" i="10"/>
  <c r="G58" i="9" s="1"/>
  <c r="G44" i="10"/>
  <c r="G46" i="10"/>
  <c r="I43" i="9" s="1"/>
  <c r="E6" i="10"/>
  <c r="E7" i="10"/>
  <c r="E8" i="10"/>
  <c r="E11" i="10"/>
  <c r="E12" i="10"/>
  <c r="E15" i="10"/>
  <c r="E17" i="10"/>
  <c r="E20" i="10" s="1"/>
  <c r="E52" i="10"/>
  <c r="E65" i="10" s="1"/>
  <c r="E53" i="10"/>
  <c r="E54" i="10"/>
  <c r="E55" i="10"/>
  <c r="E57" i="10"/>
  <c r="E58" i="10"/>
  <c r="E59" i="10"/>
  <c r="E60" i="10"/>
  <c r="E61" i="10"/>
  <c r="G51" i="9" s="1"/>
  <c r="E62" i="10"/>
  <c r="E63" i="10"/>
  <c r="E64" i="10"/>
  <c r="F28" i="10"/>
  <c r="F30" i="10" s="1"/>
  <c r="D121" i="17" s="1"/>
  <c r="F121" i="17" s="1"/>
  <c r="G39" i="10"/>
  <c r="G40" i="10"/>
  <c r="F35" i="10"/>
  <c r="F37" i="10" s="1"/>
  <c r="F38" i="10"/>
  <c r="F39" i="10"/>
  <c r="F40" i="10"/>
  <c r="F45" i="10"/>
  <c r="F46" i="10"/>
  <c r="F68" i="10"/>
  <c r="H59" i="9" s="1"/>
  <c r="F69" i="10"/>
  <c r="F70" i="10"/>
  <c r="G56" i="9" s="1"/>
  <c r="F148" i="9"/>
  <c r="E28" i="10"/>
  <c r="E30" i="10" s="1"/>
  <c r="E33" i="10"/>
  <c r="E35" i="10" s="1"/>
  <c r="E37" i="10" s="1"/>
  <c r="E38" i="10"/>
  <c r="E39" i="10"/>
  <c r="E40" i="10"/>
  <c r="E44" i="10"/>
  <c r="C123" i="17" s="1"/>
  <c r="E45" i="10"/>
  <c r="E46" i="10"/>
  <c r="G43" i="9" s="1"/>
  <c r="E47" i="10"/>
  <c r="E68" i="10"/>
  <c r="E69" i="10"/>
  <c r="E70" i="10"/>
  <c r="F130" i="9"/>
  <c r="F128" i="9"/>
  <c r="G128" i="9"/>
  <c r="H128" i="9"/>
  <c r="H115" i="9"/>
  <c r="I102" i="9"/>
  <c r="J102" i="9"/>
  <c r="K102" i="9"/>
  <c r="L102" i="9"/>
  <c r="M102" i="9"/>
  <c r="H102" i="9"/>
  <c r="F81" i="10"/>
  <c r="H105" i="9" s="1"/>
  <c r="H7" i="9"/>
  <c r="H8" i="9"/>
  <c r="H13" i="9"/>
  <c r="H14" i="9"/>
  <c r="H26" i="9"/>
  <c r="H27" i="9"/>
  <c r="H28" i="9"/>
  <c r="H29" i="9"/>
  <c r="G9" i="10"/>
  <c r="F9" i="10"/>
  <c r="H33" i="9" s="1"/>
  <c r="G10" i="10"/>
  <c r="F10" i="10"/>
  <c r="H35" i="9"/>
  <c r="H37" i="9"/>
  <c r="H38" i="9"/>
  <c r="F21" i="10"/>
  <c r="H41" i="9"/>
  <c r="H42" i="9"/>
  <c r="H46" i="9"/>
  <c r="H48" i="9"/>
  <c r="H49" i="9"/>
  <c r="H55" i="9"/>
  <c r="F71" i="10"/>
  <c r="H58" i="9"/>
  <c r="G73" i="10"/>
  <c r="I60" i="9" s="1"/>
  <c r="F73" i="10"/>
  <c r="H78" i="9"/>
  <c r="H81" i="9" s="1"/>
  <c r="G28" i="20"/>
  <c r="I33" i="9"/>
  <c r="J33" i="9"/>
  <c r="K33" i="9"/>
  <c r="L33" i="9"/>
  <c r="M33" i="9"/>
  <c r="J34" i="9"/>
  <c r="K34" i="9"/>
  <c r="L34" i="9"/>
  <c r="M34" i="9"/>
  <c r="I38" i="9"/>
  <c r="J38" i="9"/>
  <c r="K38" i="9"/>
  <c r="L38" i="9"/>
  <c r="M38" i="9"/>
  <c r="I41" i="9"/>
  <c r="J41" i="9"/>
  <c r="K41" i="9"/>
  <c r="L41" i="9"/>
  <c r="M41" i="9"/>
  <c r="I42" i="9"/>
  <c r="J42" i="9"/>
  <c r="K42" i="9"/>
  <c r="L42" i="9"/>
  <c r="M42" i="9"/>
  <c r="J43" i="9"/>
  <c r="K43" i="9"/>
  <c r="L43" i="9"/>
  <c r="M43" i="9"/>
  <c r="I48" i="9"/>
  <c r="J48" i="9"/>
  <c r="K48" i="9"/>
  <c r="L48" i="9"/>
  <c r="M48" i="9"/>
  <c r="I49" i="9"/>
  <c r="J49" i="9"/>
  <c r="K49" i="9"/>
  <c r="L49" i="9"/>
  <c r="M49" i="9"/>
  <c r="J51" i="9"/>
  <c r="K51" i="9"/>
  <c r="L51" i="9"/>
  <c r="M51" i="9"/>
  <c r="J54" i="9"/>
  <c r="K54" i="9"/>
  <c r="L54" i="9"/>
  <c r="M54" i="9"/>
  <c r="I55" i="9"/>
  <c r="J55" i="9"/>
  <c r="K55" i="9"/>
  <c r="L55" i="9"/>
  <c r="M55" i="9"/>
  <c r="J56" i="9"/>
  <c r="K56" i="9"/>
  <c r="L56" i="9"/>
  <c r="M56" i="9"/>
  <c r="I57" i="9"/>
  <c r="J57" i="9"/>
  <c r="K57" i="9"/>
  <c r="L57" i="9"/>
  <c r="M57" i="9"/>
  <c r="I58" i="9"/>
  <c r="J58" i="9"/>
  <c r="K58" i="9"/>
  <c r="L58" i="9"/>
  <c r="M58" i="9"/>
  <c r="I59" i="9"/>
  <c r="J59" i="9"/>
  <c r="K59" i="9"/>
  <c r="L59" i="9"/>
  <c r="M59" i="9"/>
  <c r="J60" i="9"/>
  <c r="K60" i="9"/>
  <c r="L60" i="9"/>
  <c r="M60" i="9"/>
  <c r="I38" i="11"/>
  <c r="J38" i="11" s="1"/>
  <c r="K38" i="11" s="1"/>
  <c r="L38" i="11" s="1"/>
  <c r="M38" i="11" s="1"/>
  <c r="N38" i="11" s="1"/>
  <c r="M45" i="5"/>
  <c r="L27" i="5"/>
  <c r="M27" i="5"/>
  <c r="E7" i="14"/>
  <c r="C7" i="14"/>
  <c r="F67" i="10"/>
  <c r="F76" i="10"/>
  <c r="D127" i="17" s="1"/>
  <c r="F127" i="17" s="1"/>
  <c r="F78" i="10"/>
  <c r="F80" i="10" s="1"/>
  <c r="F83" i="10"/>
  <c r="F86" i="10"/>
  <c r="E67" i="10"/>
  <c r="E76" i="10"/>
  <c r="E78" i="10"/>
  <c r="E80" i="10" s="1"/>
  <c r="E81" i="10"/>
  <c r="F105" i="9" s="1"/>
  <c r="E83" i="10"/>
  <c r="E86" i="10"/>
  <c r="F32" i="10"/>
  <c r="E32" i="10"/>
  <c r="D6" i="10"/>
  <c r="D7" i="10"/>
  <c r="D8" i="10"/>
  <c r="D11" i="10"/>
  <c r="F35" i="9" s="1"/>
  <c r="D12" i="10"/>
  <c r="D15" i="10"/>
  <c r="D17" i="10"/>
  <c r="D20" i="10" s="1"/>
  <c r="D52" i="10"/>
  <c r="D53" i="10"/>
  <c r="D54" i="10"/>
  <c r="D55" i="10"/>
  <c r="F48" i="9" s="1"/>
  <c r="D57" i="10"/>
  <c r="D58" i="10"/>
  <c r="F52" i="9" s="1"/>
  <c r="D59" i="10"/>
  <c r="D60" i="10"/>
  <c r="D61" i="10"/>
  <c r="D62" i="10"/>
  <c r="D63" i="10"/>
  <c r="D64" i="10"/>
  <c r="C55" i="17" s="1"/>
  <c r="E71" i="10"/>
  <c r="E73" i="10"/>
  <c r="G60" i="9" s="1"/>
  <c r="D67" i="10"/>
  <c r="D68" i="10"/>
  <c r="D69" i="10"/>
  <c r="D70" i="10"/>
  <c r="D71" i="10"/>
  <c r="D73" i="10"/>
  <c r="D76" i="10"/>
  <c r="D78" i="10"/>
  <c r="D80" i="10" s="1"/>
  <c r="D81" i="10"/>
  <c r="D83" i="10"/>
  <c r="D86" i="10"/>
  <c r="H38" i="11"/>
  <c r="G38" i="11"/>
  <c r="F38" i="11"/>
  <c r="C87" i="17" s="1"/>
  <c r="D28" i="10"/>
  <c r="D30" i="10" s="1"/>
  <c r="E7" i="20"/>
  <c r="E40" i="20"/>
  <c r="D7" i="20"/>
  <c r="D40" i="20"/>
  <c r="C7" i="20"/>
  <c r="C40" i="20"/>
  <c r="E46" i="18"/>
  <c r="F46" i="18" s="1"/>
  <c r="G46" i="18" s="1"/>
  <c r="H46" i="18" s="1"/>
  <c r="I46" i="18" s="1"/>
  <c r="J46" i="18" s="1"/>
  <c r="K46" i="18" s="1"/>
  <c r="C35" i="18"/>
  <c r="C36" i="18"/>
  <c r="E44" i="19"/>
  <c r="F44" i="19" s="1"/>
  <c r="G44" i="19" s="1"/>
  <c r="H44" i="19" s="1"/>
  <c r="I44" i="19" s="1"/>
  <c r="J44" i="19" s="1"/>
  <c r="K44" i="19" s="1"/>
  <c r="C36" i="19"/>
  <c r="C18" i="15"/>
  <c r="C10" i="15"/>
  <c r="C11" i="15"/>
  <c r="C12" i="15"/>
  <c r="D18" i="15"/>
  <c r="E18" i="15"/>
  <c r="F18" i="15"/>
  <c r="G18" i="15"/>
  <c r="C7" i="15"/>
  <c r="E39" i="15"/>
  <c r="F39" i="15" s="1"/>
  <c r="G39" i="15" s="1"/>
  <c r="H39" i="15" s="1"/>
  <c r="I39" i="15" s="1"/>
  <c r="F3" i="15"/>
  <c r="C8" i="15"/>
  <c r="I8" i="11"/>
  <c r="E13" i="17" s="1"/>
  <c r="C49" i="5"/>
  <c r="C50" i="5"/>
  <c r="C26" i="5"/>
  <c r="C27" i="5"/>
  <c r="C19" i="5"/>
  <c r="C20" i="5"/>
  <c r="D45" i="5"/>
  <c r="D50" i="5" s="1"/>
  <c r="D5" i="4"/>
  <c r="L45" i="5"/>
  <c r="C48" i="5"/>
  <c r="C44" i="5"/>
  <c r="C45" i="5"/>
  <c r="C43" i="5"/>
  <c r="C25" i="5"/>
  <c r="C18" i="5"/>
  <c r="F14" i="5"/>
  <c r="C13" i="5"/>
  <c r="C14" i="5"/>
  <c r="C12" i="5"/>
  <c r="J341" i="12"/>
  <c r="K341" i="12" s="1"/>
  <c r="C341" i="12"/>
  <c r="C342" i="12" s="1"/>
  <c r="C343" i="12" s="1"/>
  <c r="J300" i="12"/>
  <c r="K300" i="12" s="1"/>
  <c r="C300" i="12"/>
  <c r="D300" i="12" s="1"/>
  <c r="J251" i="12"/>
  <c r="K251" i="12" s="1"/>
  <c r="C251" i="12"/>
  <c r="D251" i="12" s="1"/>
  <c r="C200" i="12"/>
  <c r="C201" i="12" s="1"/>
  <c r="C202" i="12" s="1"/>
  <c r="C203" i="12" s="1"/>
  <c r="C204" i="12" s="1"/>
  <c r="C205" i="12" s="1"/>
  <c r="C206" i="12" s="1"/>
  <c r="C207" i="12" s="1"/>
  <c r="C208" i="12" s="1"/>
  <c r="C209" i="12" s="1"/>
  <c r="C210" i="12" s="1"/>
  <c r="C211" i="12" s="1"/>
  <c r="C212" i="12" s="1"/>
  <c r="C213" i="12" s="1"/>
  <c r="C214" i="12" s="1"/>
  <c r="C215" i="12" s="1"/>
  <c r="C216" i="12" s="1"/>
  <c r="J200" i="12"/>
  <c r="J201" i="12"/>
  <c r="J202" i="12" s="1"/>
  <c r="J203" i="12" s="1"/>
  <c r="J204" i="12" s="1"/>
  <c r="J150" i="12"/>
  <c r="J151" i="12" s="1"/>
  <c r="C150" i="12"/>
  <c r="J101" i="12"/>
  <c r="J102" i="12" s="1"/>
  <c r="J103" i="12" s="1"/>
  <c r="J104" i="12" s="1"/>
  <c r="J105" i="12" s="1"/>
  <c r="J106" i="12" s="1"/>
  <c r="J107" i="12" s="1"/>
  <c r="C101" i="12"/>
  <c r="D101" i="12" s="1"/>
  <c r="J52" i="12"/>
  <c r="J53" i="12" s="1"/>
  <c r="J54" i="12" s="1"/>
  <c r="J55" i="12" s="1"/>
  <c r="J56" i="12" s="1"/>
  <c r="C52" i="12"/>
  <c r="C53" i="12" s="1"/>
  <c r="C54" i="12" s="1"/>
  <c r="C55" i="12" s="1"/>
  <c r="D55" i="12" s="1"/>
  <c r="J4" i="12"/>
  <c r="J5" i="12" s="1"/>
  <c r="J6" i="12" s="1"/>
  <c r="J7" i="12" s="1"/>
  <c r="C4" i="12"/>
  <c r="C5" i="12" s="1"/>
  <c r="K203" i="12"/>
  <c r="K202" i="12"/>
  <c r="K201" i="12"/>
  <c r="K200" i="12"/>
  <c r="K55" i="12"/>
  <c r="K54" i="12"/>
  <c r="K52" i="12"/>
  <c r="I130" i="17"/>
  <c r="G121" i="17"/>
  <c r="D117" i="17"/>
  <c r="E117" i="17"/>
  <c r="D118" i="17"/>
  <c r="F118" i="17" s="1"/>
  <c r="E118" i="17"/>
  <c r="D119" i="17"/>
  <c r="F119" i="17" s="1"/>
  <c r="E119" i="17"/>
  <c r="D120" i="17"/>
  <c r="D123" i="17"/>
  <c r="E123" i="17"/>
  <c r="D126" i="17"/>
  <c r="E126" i="17"/>
  <c r="H126" i="17" s="1"/>
  <c r="E127" i="17"/>
  <c r="C127" i="17"/>
  <c r="C125" i="17"/>
  <c r="C120" i="17"/>
  <c r="C119" i="17"/>
  <c r="C118" i="17"/>
  <c r="C117" i="17"/>
  <c r="G109" i="17"/>
  <c r="J109" i="17" s="1"/>
  <c r="D109" i="17"/>
  <c r="I109" i="17"/>
  <c r="I104" i="17"/>
  <c r="I112" i="17"/>
  <c r="G104" i="17"/>
  <c r="J104" i="17" s="1"/>
  <c r="D102" i="17"/>
  <c r="E102" i="17"/>
  <c r="D104" i="17"/>
  <c r="F104" i="17" s="1"/>
  <c r="E104" i="17"/>
  <c r="E105" i="17"/>
  <c r="E106" i="17"/>
  <c r="D107" i="17"/>
  <c r="C106" i="17"/>
  <c r="C105" i="17"/>
  <c r="C104" i="17"/>
  <c r="D87" i="17"/>
  <c r="E87" i="17"/>
  <c r="F87" i="17"/>
  <c r="G87" i="17"/>
  <c r="H87" i="17"/>
  <c r="E8" i="17"/>
  <c r="F62" i="17"/>
  <c r="E55" i="17"/>
  <c r="F55" i="17"/>
  <c r="D55" i="17"/>
  <c r="D12" i="17"/>
  <c r="E12" i="17"/>
  <c r="I8" i="17"/>
  <c r="I7" i="17"/>
  <c r="G8" i="17"/>
  <c r="G7" i="17"/>
  <c r="E7" i="17"/>
  <c r="C7" i="17"/>
  <c r="G138" i="17"/>
  <c r="G139" i="17"/>
  <c r="J139" i="17" s="1"/>
  <c r="G140" i="17"/>
  <c r="J140" i="17" s="1"/>
  <c r="I138" i="17"/>
  <c r="I139" i="17"/>
  <c r="I140" i="17"/>
  <c r="E138" i="17"/>
  <c r="H138" i="17" s="1"/>
  <c r="E139" i="17"/>
  <c r="H139" i="17" s="1"/>
  <c r="E140" i="17"/>
  <c r="D141" i="17"/>
  <c r="C141" i="17"/>
  <c r="F139" i="17"/>
  <c r="G137" i="17"/>
  <c r="I137" i="17"/>
  <c r="E137" i="17"/>
  <c r="D137" i="17"/>
  <c r="C137" i="17"/>
  <c r="G136" i="17"/>
  <c r="I136" i="17"/>
  <c r="E136" i="17"/>
  <c r="H136" i="17" s="1"/>
  <c r="D136" i="17"/>
  <c r="C136" i="17"/>
  <c r="G135" i="17"/>
  <c r="I135" i="17"/>
  <c r="E135" i="17"/>
  <c r="D135" i="17"/>
  <c r="C135" i="17"/>
  <c r="F123" i="17"/>
  <c r="B3" i="17"/>
  <c r="C15" i="18"/>
  <c r="B1" i="18"/>
  <c r="C15" i="19"/>
  <c r="B1" i="19"/>
  <c r="C6" i="13"/>
  <c r="H68" i="13"/>
  <c r="I68" i="13" s="1"/>
  <c r="J68" i="13" s="1"/>
  <c r="K68" i="13" s="1"/>
  <c r="B1" i="13"/>
  <c r="C6" i="15"/>
  <c r="B1" i="15"/>
  <c r="C6" i="16"/>
  <c r="H39" i="16"/>
  <c r="I39" i="16" s="1"/>
  <c r="J39" i="16" s="1"/>
  <c r="K39" i="16" s="1"/>
  <c r="B1" i="16"/>
  <c r="F7" i="9"/>
  <c r="G7" i="9"/>
  <c r="F14" i="9"/>
  <c r="F13" i="9"/>
  <c r="F8" i="9"/>
  <c r="F26" i="9"/>
  <c r="F27" i="9"/>
  <c r="F28" i="9"/>
  <c r="F29" i="9"/>
  <c r="F32" i="9"/>
  <c r="E9" i="10"/>
  <c r="D9" i="10"/>
  <c r="F33" i="9" s="1"/>
  <c r="E10" i="10"/>
  <c r="F34" i="9" s="1"/>
  <c r="D10" i="10"/>
  <c r="F36" i="9"/>
  <c r="F38" i="9"/>
  <c r="E21" i="10"/>
  <c r="G40" i="9" s="1"/>
  <c r="D21" i="10"/>
  <c r="F41" i="9"/>
  <c r="F42" i="9"/>
  <c r="D46" i="10"/>
  <c r="D47" i="10"/>
  <c r="D45" i="10"/>
  <c r="F45" i="9" s="1"/>
  <c r="F46" i="9"/>
  <c r="F47" i="9"/>
  <c r="F49" i="9"/>
  <c r="F50" i="9"/>
  <c r="F51" i="9"/>
  <c r="F53" i="9"/>
  <c r="F54" i="9"/>
  <c r="F55" i="9"/>
  <c r="F57" i="9"/>
  <c r="F59" i="9"/>
  <c r="F102" i="9"/>
  <c r="D33" i="10"/>
  <c r="D35" i="10" s="1"/>
  <c r="D37" i="10" s="1"/>
  <c r="D38" i="10"/>
  <c r="D39" i="10"/>
  <c r="D40" i="10"/>
  <c r="D44" i="10"/>
  <c r="D32" i="10"/>
  <c r="G8" i="9"/>
  <c r="G10" i="9"/>
  <c r="G12" i="9"/>
  <c r="G13" i="9"/>
  <c r="G14" i="9"/>
  <c r="G26" i="9"/>
  <c r="G27" i="9"/>
  <c r="G28" i="9"/>
  <c r="G29" i="9"/>
  <c r="G33" i="9"/>
  <c r="G35" i="9"/>
  <c r="G37" i="9"/>
  <c r="G38" i="9"/>
  <c r="G39" i="9"/>
  <c r="G41" i="9"/>
  <c r="G42" i="9"/>
  <c r="G45" i="9"/>
  <c r="G46" i="9"/>
  <c r="G47" i="9"/>
  <c r="G49" i="9"/>
  <c r="G50" i="9"/>
  <c r="G53" i="9"/>
  <c r="G54" i="9"/>
  <c r="G55" i="9"/>
  <c r="G57" i="9"/>
  <c r="G102" i="9"/>
  <c r="G105" i="9"/>
  <c r="B1" i="9"/>
  <c r="B3" i="14"/>
  <c r="D6" i="20"/>
  <c r="D8" i="20" s="1"/>
  <c r="F31" i="10"/>
  <c r="E31" i="10"/>
  <c r="D31" i="10"/>
  <c r="B2" i="10"/>
  <c r="E28" i="11"/>
  <c r="E7" i="11"/>
  <c r="E10" i="11" s="1"/>
  <c r="E11" i="11"/>
  <c r="E12" i="11"/>
  <c r="E16" i="11"/>
  <c r="E17" i="11"/>
  <c r="E18" i="11"/>
  <c r="E19" i="11"/>
  <c r="E20" i="11"/>
  <c r="E24" i="11"/>
  <c r="E25" i="11"/>
  <c r="C34" i="4"/>
  <c r="C33" i="4"/>
  <c r="C32" i="4"/>
  <c r="C31" i="4"/>
  <c r="C30" i="4"/>
  <c r="C27" i="4"/>
  <c r="C26" i="4"/>
  <c r="C25" i="4"/>
  <c r="C24" i="4"/>
  <c r="C23" i="4"/>
  <c r="C20" i="4"/>
  <c r="C19" i="4"/>
  <c r="C18" i="4"/>
  <c r="C17" i="4"/>
  <c r="C16" i="4"/>
  <c r="E31" i="11"/>
  <c r="E38" i="11"/>
  <c r="D7" i="11"/>
  <c r="D8" i="11" s="1"/>
  <c r="D11" i="11"/>
  <c r="D12" i="11"/>
  <c r="D16" i="11"/>
  <c r="D17" i="11"/>
  <c r="D18" i="11"/>
  <c r="D19" i="11"/>
  <c r="D20" i="11"/>
  <c r="D24" i="11"/>
  <c r="D25" i="11"/>
  <c r="D28" i="11"/>
  <c r="D31" i="11"/>
  <c r="D38" i="11"/>
  <c r="F8" i="11"/>
  <c r="K53" i="12" l="1"/>
  <c r="G80" i="10"/>
  <c r="Q9" i="26"/>
  <c r="P12" i="26"/>
  <c r="P9" i="26"/>
  <c r="S9" i="26"/>
  <c r="N12" i="26"/>
  <c r="N9" i="26"/>
  <c r="N13" i="26"/>
  <c r="O9" i="26"/>
  <c r="R9" i="26"/>
  <c r="O9" i="25"/>
  <c r="P9" i="25"/>
  <c r="N13" i="25"/>
  <c r="N12" i="25"/>
  <c r="O12" i="25" s="1"/>
  <c r="N9" i="25"/>
  <c r="Q9" i="25"/>
  <c r="J252" i="12"/>
  <c r="J253" i="12" s="1"/>
  <c r="J254" i="12" s="1"/>
  <c r="K254" i="12" s="1"/>
  <c r="G141" i="17"/>
  <c r="H104" i="17"/>
  <c r="C13" i="15"/>
  <c r="B45" i="15" s="1"/>
  <c r="I45" i="15" s="1"/>
  <c r="D39" i="16"/>
  <c r="C39" i="16" s="1"/>
  <c r="G13" i="20"/>
  <c r="H13" i="20" s="1"/>
  <c r="K101" i="12"/>
  <c r="K102" i="12"/>
  <c r="J342" i="12"/>
  <c r="K105" i="12"/>
  <c r="K106" i="12"/>
  <c r="J301" i="12"/>
  <c r="K301" i="12" s="1"/>
  <c r="K150" i="12"/>
  <c r="K253" i="12"/>
  <c r="F138" i="17"/>
  <c r="H137" i="17"/>
  <c r="J138" i="17"/>
  <c r="D39" i="15"/>
  <c r="C39" i="15" s="1"/>
  <c r="C21" i="15"/>
  <c r="D21" i="15" s="1"/>
  <c r="E21" i="15" s="1"/>
  <c r="F21" i="15" s="1"/>
  <c r="G21" i="15" s="1"/>
  <c r="H21" i="15" s="1"/>
  <c r="I21" i="15" s="1"/>
  <c r="J21" i="15" s="1"/>
  <c r="C24" i="15" s="1"/>
  <c r="M137" i="9"/>
  <c r="M139" i="9" s="1"/>
  <c r="E14" i="10"/>
  <c r="J36" i="5"/>
  <c r="J35" i="5" s="1"/>
  <c r="D53" i="5"/>
  <c r="D55" i="5" s="1"/>
  <c r="I36" i="5"/>
  <c r="I35" i="5" s="1"/>
  <c r="M36" i="5"/>
  <c r="L36" i="5"/>
  <c r="D35" i="5"/>
  <c r="K36" i="5"/>
  <c r="H12" i="5"/>
  <c r="F43" i="5"/>
  <c r="F48" i="5" s="1"/>
  <c r="G25" i="5"/>
  <c r="G12" i="5"/>
  <c r="K45" i="5"/>
  <c r="I45" i="5"/>
  <c r="F12" i="5"/>
  <c r="G45" i="5"/>
  <c r="G50" i="5" s="1"/>
  <c r="F45" i="5"/>
  <c r="F50" i="5" s="1"/>
  <c r="J45" i="5"/>
  <c r="C21" i="14"/>
  <c r="E8" i="19" s="1"/>
  <c r="C13" i="16"/>
  <c r="B45" i="16" s="1"/>
  <c r="B44" i="16" s="1"/>
  <c r="B43" i="16" s="1"/>
  <c r="B42" i="16" s="1"/>
  <c r="B41" i="16" s="1"/>
  <c r="B40" i="16" s="1"/>
  <c r="C13" i="13"/>
  <c r="G8" i="19"/>
  <c r="D200" i="12"/>
  <c r="F37" i="9"/>
  <c r="D89" i="10"/>
  <c r="D14" i="10"/>
  <c r="G34" i="9"/>
  <c r="F57" i="17"/>
  <c r="F75" i="17" s="1"/>
  <c r="C80" i="17"/>
  <c r="F56" i="9"/>
  <c r="H47" i="9"/>
  <c r="G44" i="9"/>
  <c r="I56" i="9"/>
  <c r="H54" i="9"/>
  <c r="I53" i="10"/>
  <c r="I46" i="9"/>
  <c r="D53" i="17"/>
  <c r="C130" i="17" s="1"/>
  <c r="C121" i="17"/>
  <c r="G55" i="17"/>
  <c r="G126" i="17"/>
  <c r="I146" i="9"/>
  <c r="H52" i="9"/>
  <c r="F60" i="9"/>
  <c r="F39" i="9"/>
  <c r="F54" i="17"/>
  <c r="F56" i="17" s="1"/>
  <c r="F14" i="10"/>
  <c r="C6" i="20"/>
  <c r="C8" i="20" s="1"/>
  <c r="G52" i="9"/>
  <c r="G36" i="9"/>
  <c r="F58" i="9"/>
  <c r="F43" i="9"/>
  <c r="C53" i="17"/>
  <c r="E53" i="17"/>
  <c r="I54" i="9"/>
  <c r="H40" i="9"/>
  <c r="H43" i="9"/>
  <c r="E6" i="20"/>
  <c r="E8" i="20" s="1"/>
  <c r="G59" i="9"/>
  <c r="C57" i="17"/>
  <c r="C75" i="17" s="1"/>
  <c r="K4" i="12"/>
  <c r="C32" i="15"/>
  <c r="I52" i="9"/>
  <c r="H60" i="9"/>
  <c r="C25" i="14"/>
  <c r="H56" i="9"/>
  <c r="C54" i="17"/>
  <c r="C56" i="17" s="1"/>
  <c r="C8" i="17"/>
  <c r="G42" i="10"/>
  <c r="E122" i="17" s="1"/>
  <c r="D55" i="13"/>
  <c r="F40" i="9"/>
  <c r="C126" i="17"/>
  <c r="G14" i="10"/>
  <c r="I28" i="10"/>
  <c r="E62" i="17"/>
  <c r="H8" i="11"/>
  <c r="D13" i="17" s="1"/>
  <c r="D207" i="12"/>
  <c r="D205" i="12"/>
  <c r="D203" i="12"/>
  <c r="F103" i="9"/>
  <c r="F106" i="9" s="1"/>
  <c r="F109" i="9" s="1"/>
  <c r="D202" i="12"/>
  <c r="E109" i="17"/>
  <c r="H109" i="17" s="1"/>
  <c r="D201" i="12"/>
  <c r="E8" i="11"/>
  <c r="D210" i="12"/>
  <c r="E13" i="11"/>
  <c r="E22" i="11" s="1"/>
  <c r="E27" i="11" s="1"/>
  <c r="D209" i="12"/>
  <c r="D62" i="17"/>
  <c r="C252" i="12"/>
  <c r="D252" i="12" s="1"/>
  <c r="H6" i="10"/>
  <c r="J19" i="11" s="1"/>
  <c r="D213" i="12"/>
  <c r="D204" i="12"/>
  <c r="D211" i="12"/>
  <c r="C102" i="17"/>
  <c r="D105" i="17"/>
  <c r="F105" i="17" s="1"/>
  <c r="C12" i="17"/>
  <c r="D208" i="12"/>
  <c r="D52" i="12"/>
  <c r="D206" i="12"/>
  <c r="C344" i="12"/>
  <c r="C345" i="12" s="1"/>
  <c r="D343" i="12"/>
  <c r="D212" i="12"/>
  <c r="D4" i="12"/>
  <c r="D342" i="12"/>
  <c r="H103" i="9"/>
  <c r="H106" i="9" s="1"/>
  <c r="H109" i="9" s="1"/>
  <c r="D341" i="12"/>
  <c r="C102" i="12"/>
  <c r="C103" i="12" s="1"/>
  <c r="D103" i="12" s="1"/>
  <c r="F12" i="9"/>
  <c r="H10" i="9"/>
  <c r="F10" i="9"/>
  <c r="F13" i="11"/>
  <c r="F14" i="11" s="1"/>
  <c r="C66" i="17" s="1"/>
  <c r="D215" i="12"/>
  <c r="F107" i="17"/>
  <c r="D214" i="12"/>
  <c r="D53" i="12"/>
  <c r="E23" i="4"/>
  <c r="E16" i="4" s="1"/>
  <c r="J57" i="12"/>
  <c r="K56" i="12"/>
  <c r="J8" i="12"/>
  <c r="K7" i="12"/>
  <c r="K204" i="12"/>
  <c r="J205" i="12"/>
  <c r="C301" i="12"/>
  <c r="J255" i="12"/>
  <c r="K255" i="12" s="1"/>
  <c r="J302" i="12"/>
  <c r="K5" i="12"/>
  <c r="K252" i="12"/>
  <c r="K6" i="12"/>
  <c r="J136" i="17"/>
  <c r="E57" i="17"/>
  <c r="E75" i="17" s="1"/>
  <c r="F126" i="17"/>
  <c r="H135" i="17"/>
  <c r="I141" i="17"/>
  <c r="J141" i="17" s="1"/>
  <c r="E80" i="17"/>
  <c r="F137" i="17"/>
  <c r="F136" i="17"/>
  <c r="J137" i="17"/>
  <c r="D54" i="17"/>
  <c r="D56" i="17" s="1"/>
  <c r="E54" i="17"/>
  <c r="E56" i="17" s="1"/>
  <c r="F117" i="17"/>
  <c r="D44" i="19"/>
  <c r="C44" i="19" s="1"/>
  <c r="C28" i="15"/>
  <c r="M130" i="9"/>
  <c r="M148" i="9"/>
  <c r="G106" i="9"/>
  <c r="G109" i="9" s="1"/>
  <c r="D72" i="10"/>
  <c r="F26" i="10"/>
  <c r="D116" i="17" s="1"/>
  <c r="E72" i="10"/>
  <c r="E74" i="10" s="1"/>
  <c r="F42" i="10"/>
  <c r="D122" i="17" s="1"/>
  <c r="F122" i="17" s="1"/>
  <c r="G89" i="10"/>
  <c r="F80" i="17" s="1"/>
  <c r="F89" i="10"/>
  <c r="G30" i="10"/>
  <c r="E89" i="10"/>
  <c r="D93" i="17" s="1"/>
  <c r="D65" i="10"/>
  <c r="D74" i="10" s="1"/>
  <c r="H13" i="11"/>
  <c r="D103" i="17" s="1"/>
  <c r="I13" i="11"/>
  <c r="E103" i="17" s="1"/>
  <c r="D10" i="11"/>
  <c r="D13" i="11" s="1"/>
  <c r="D22" i="11" s="1"/>
  <c r="D27" i="11" s="1"/>
  <c r="D34" i="11" s="1"/>
  <c r="E45" i="5"/>
  <c r="E50" i="5" s="1"/>
  <c r="E27" i="5"/>
  <c r="E26" i="5"/>
  <c r="D44" i="5"/>
  <c r="D49" i="5" s="1"/>
  <c r="H44" i="5"/>
  <c r="H45" i="5"/>
  <c r="E13" i="5"/>
  <c r="F26" i="5"/>
  <c r="J12" i="5"/>
  <c r="E44" i="5"/>
  <c r="E49" i="5" s="1"/>
  <c r="F44" i="5"/>
  <c r="F49" i="5" s="1"/>
  <c r="D42" i="10"/>
  <c r="D130" i="17"/>
  <c r="F130" i="17" s="1"/>
  <c r="G63" i="9"/>
  <c r="H140" i="17"/>
  <c r="F140" i="17"/>
  <c r="J39" i="15"/>
  <c r="J135" i="17"/>
  <c r="E141" i="17"/>
  <c r="H141" i="17" s="1"/>
  <c r="C217" i="12"/>
  <c r="D216" i="12"/>
  <c r="F44" i="9"/>
  <c r="F102" i="17"/>
  <c r="D48" i="10"/>
  <c r="F135" i="17"/>
  <c r="F106" i="17"/>
  <c r="J108" i="12"/>
  <c r="K107" i="12"/>
  <c r="D57" i="17"/>
  <c r="C6" i="12"/>
  <c r="D5" i="12"/>
  <c r="K104" i="12"/>
  <c r="J152" i="12"/>
  <c r="K151" i="12"/>
  <c r="K103" i="12"/>
  <c r="D54" i="12"/>
  <c r="C56" i="12"/>
  <c r="C151" i="12"/>
  <c r="D150" i="12"/>
  <c r="K342" i="12"/>
  <c r="J343" i="12"/>
  <c r="G135" i="9"/>
  <c r="H51" i="9"/>
  <c r="I51" i="9"/>
  <c r="C27" i="15"/>
  <c r="E48" i="10"/>
  <c r="I59" i="10"/>
  <c r="I53" i="9"/>
  <c r="E26" i="10"/>
  <c r="F115" i="9"/>
  <c r="J58" i="10"/>
  <c r="J52" i="9"/>
  <c r="G20" i="10"/>
  <c r="H39" i="9"/>
  <c r="G10" i="11"/>
  <c r="G8" i="11"/>
  <c r="C13" i="17" s="1"/>
  <c r="E42" i="10"/>
  <c r="C122" i="17" s="1"/>
  <c r="G36" i="5"/>
  <c r="H29" i="20"/>
  <c r="I78" i="9" s="1"/>
  <c r="I81" i="9" s="1"/>
  <c r="I30" i="10"/>
  <c r="I121" i="17" s="1"/>
  <c r="J121" i="17" s="1"/>
  <c r="J28" i="10"/>
  <c r="D26" i="10"/>
  <c r="H57" i="9"/>
  <c r="F72" i="10"/>
  <c r="I34" i="9"/>
  <c r="H34" i="9"/>
  <c r="H50" i="9"/>
  <c r="H57" i="10"/>
  <c r="D24" i="15"/>
  <c r="E24" i="15" s="1"/>
  <c r="F24" i="15" s="1"/>
  <c r="G24" i="15" s="1"/>
  <c r="H24" i="15" s="1"/>
  <c r="I24" i="15" s="1"/>
  <c r="J24" i="15" s="1"/>
  <c r="C30" i="15" s="1"/>
  <c r="B46" i="15"/>
  <c r="B44" i="15"/>
  <c r="E36" i="5"/>
  <c r="H44" i="9"/>
  <c r="G48" i="10"/>
  <c r="F136" i="9"/>
  <c r="H36" i="5"/>
  <c r="I12" i="5"/>
  <c r="I45" i="10"/>
  <c r="I45" i="9"/>
  <c r="C44" i="14"/>
  <c r="D54" i="13"/>
  <c r="G115" i="9"/>
  <c r="D46" i="18"/>
  <c r="C46" i="18" s="1"/>
  <c r="G65" i="10"/>
  <c r="I40" i="9"/>
  <c r="I21" i="10"/>
  <c r="F36" i="5"/>
  <c r="H45" i="9"/>
  <c r="C46" i="14"/>
  <c r="F65" i="10"/>
  <c r="F45" i="20"/>
  <c r="F47" i="20" s="1"/>
  <c r="F48" i="10"/>
  <c r="G25" i="20"/>
  <c r="E14" i="20" s="1"/>
  <c r="H32" i="9"/>
  <c r="H53" i="9"/>
  <c r="C32" i="16"/>
  <c r="C48" i="14"/>
  <c r="D58" i="13"/>
  <c r="C24" i="14"/>
  <c r="F56" i="14"/>
  <c r="G56" i="14" s="1"/>
  <c r="H56" i="14" s="1"/>
  <c r="I56" i="14" s="1"/>
  <c r="J56" i="14" s="1"/>
  <c r="K56" i="14" s="1"/>
  <c r="D56" i="14"/>
  <c r="C56" i="14" s="1"/>
  <c r="I52" i="10"/>
  <c r="F8" i="19"/>
  <c r="D8" i="19"/>
  <c r="B50" i="19" s="1"/>
  <c r="H78" i="10"/>
  <c r="D56" i="13"/>
  <c r="D68" i="13"/>
  <c r="C68" i="13" s="1"/>
  <c r="E45" i="15" l="1"/>
  <c r="B46" i="16"/>
  <c r="B47" i="16" s="1"/>
  <c r="B48" i="16" s="1"/>
  <c r="B49" i="16" s="1"/>
  <c r="B50" i="16" s="1"/>
  <c r="O12" i="26"/>
  <c r="O10" i="26" s="1"/>
  <c r="N14" i="26"/>
  <c r="O13" i="26"/>
  <c r="O10" i="25"/>
  <c r="Q12" i="25"/>
  <c r="Q10" i="25" s="1"/>
  <c r="N14" i="25"/>
  <c r="R9" i="25"/>
  <c r="S9" i="25"/>
  <c r="D45" i="15"/>
  <c r="C45" i="15"/>
  <c r="H45" i="15"/>
  <c r="G45" i="15"/>
  <c r="F45" i="15"/>
  <c r="C26" i="14"/>
  <c r="B62" i="14" s="1"/>
  <c r="G26" i="10"/>
  <c r="G49" i="10" s="1"/>
  <c r="K53" i="5"/>
  <c r="K55" i="5" s="1"/>
  <c r="L53" i="5"/>
  <c r="L55" i="5"/>
  <c r="M35" i="5"/>
  <c r="M53" i="5"/>
  <c r="M55" i="5" s="1"/>
  <c r="I53" i="5"/>
  <c r="I55" i="5" s="1"/>
  <c r="J53" i="5"/>
  <c r="J55" i="5" s="1"/>
  <c r="F53" i="5"/>
  <c r="F55" i="5" s="1"/>
  <c r="H53" i="5"/>
  <c r="H55" i="5" s="1"/>
  <c r="E24" i="4" s="1"/>
  <c r="E53" i="5"/>
  <c r="E55" i="5" s="1"/>
  <c r="G53" i="5"/>
  <c r="G55" i="5" s="1"/>
  <c r="L35" i="5"/>
  <c r="H35" i="5"/>
  <c r="E35" i="5"/>
  <c r="K35" i="5"/>
  <c r="F35" i="5"/>
  <c r="G35" i="5"/>
  <c r="I8" i="19"/>
  <c r="H8" i="19"/>
  <c r="C93" i="17"/>
  <c r="C89" i="17"/>
  <c r="F49" i="10"/>
  <c r="E121" i="17"/>
  <c r="H121" i="17" s="1"/>
  <c r="D9" i="18"/>
  <c r="C34" i="18" s="1"/>
  <c r="F53" i="17"/>
  <c r="E79" i="17"/>
  <c r="J256" i="12"/>
  <c r="J257" i="12" s="1"/>
  <c r="E93" i="17"/>
  <c r="D128" i="17"/>
  <c r="F128" i="17" s="1"/>
  <c r="E89" i="17"/>
  <c r="D21" i="17"/>
  <c r="H89" i="10"/>
  <c r="F93" i="17"/>
  <c r="E128" i="17"/>
  <c r="H128" i="17" s="1"/>
  <c r="D9" i="19"/>
  <c r="F89" i="17"/>
  <c r="C34" i="19"/>
  <c r="E21" i="17"/>
  <c r="C79" i="17"/>
  <c r="F147" i="9"/>
  <c r="F129" i="9"/>
  <c r="C94" i="17"/>
  <c r="C21" i="17"/>
  <c r="D89" i="17"/>
  <c r="D80" i="17"/>
  <c r="C128" i="17"/>
  <c r="J53" i="10"/>
  <c r="J46" i="9"/>
  <c r="F109" i="17"/>
  <c r="E14" i="11"/>
  <c r="C104" i="12"/>
  <c r="C105" i="12" s="1"/>
  <c r="D105" i="12" s="1"/>
  <c r="C253" i="12"/>
  <c r="D253" i="12" s="1"/>
  <c r="C346" i="12"/>
  <c r="D346" i="12" s="1"/>
  <c r="D345" i="12"/>
  <c r="G117" i="17"/>
  <c r="H117" i="17" s="1"/>
  <c r="I115" i="9"/>
  <c r="G93" i="17"/>
  <c r="D344" i="12"/>
  <c r="F63" i="9"/>
  <c r="F113" i="9" s="1"/>
  <c r="F117" i="9" s="1"/>
  <c r="E30" i="4"/>
  <c r="E9" i="4" s="1"/>
  <c r="D102" i="12"/>
  <c r="F22" i="11"/>
  <c r="F103" i="17"/>
  <c r="D14" i="11"/>
  <c r="J206" i="12"/>
  <c r="K205" i="12"/>
  <c r="K302" i="12"/>
  <c r="J303" i="12"/>
  <c r="C302" i="12"/>
  <c r="D301" i="12"/>
  <c r="J9" i="12"/>
  <c r="K8" i="12"/>
  <c r="J58" i="12"/>
  <c r="K57" i="12"/>
  <c r="H63" i="9"/>
  <c r="H119" i="9" s="1"/>
  <c r="D90" i="10"/>
  <c r="D94" i="10" s="1"/>
  <c r="I22" i="11"/>
  <c r="I14" i="11"/>
  <c r="F66" i="17" s="1"/>
  <c r="E26" i="4"/>
  <c r="E25" i="4"/>
  <c r="H22" i="11"/>
  <c r="H14" i="11"/>
  <c r="E66" i="17" s="1"/>
  <c r="G26" i="20"/>
  <c r="H22" i="20" s="1"/>
  <c r="H25" i="20" s="1"/>
  <c r="H26" i="20" s="1"/>
  <c r="E43" i="5"/>
  <c r="E48" i="5" s="1"/>
  <c r="F25" i="5"/>
  <c r="I26" i="5"/>
  <c r="H8" i="18"/>
  <c r="D8" i="18"/>
  <c r="B52" i="18" s="1"/>
  <c r="G8" i="18"/>
  <c r="F8" i="18"/>
  <c r="E8" i="18"/>
  <c r="I8" i="18"/>
  <c r="D124" i="17"/>
  <c r="B51" i="19"/>
  <c r="B52" i="19" s="1"/>
  <c r="B53" i="19" s="1"/>
  <c r="B54" i="19" s="1"/>
  <c r="B55" i="19" s="1"/>
  <c r="B49" i="19"/>
  <c r="B48" i="19" s="1"/>
  <c r="B47" i="19" s="1"/>
  <c r="B46" i="19" s="1"/>
  <c r="B45" i="19" s="1"/>
  <c r="F141" i="17"/>
  <c r="H14" i="20"/>
  <c r="L14" i="20"/>
  <c r="K14" i="20"/>
  <c r="J14" i="20"/>
  <c r="I14" i="20"/>
  <c r="G14" i="20"/>
  <c r="G30" i="20" s="1"/>
  <c r="C15" i="13"/>
  <c r="D49" i="10"/>
  <c r="C96" i="17"/>
  <c r="C95" i="17"/>
  <c r="J153" i="12"/>
  <c r="K152" i="12"/>
  <c r="J40" i="9"/>
  <c r="J21" i="10"/>
  <c r="E90" i="10"/>
  <c r="D94" i="17" s="1"/>
  <c r="C152" i="12"/>
  <c r="D151" i="12"/>
  <c r="D79" i="17"/>
  <c r="D75" i="17"/>
  <c r="F119" i="9"/>
  <c r="I103" i="9"/>
  <c r="I10" i="9"/>
  <c r="G107" i="17"/>
  <c r="J52" i="10"/>
  <c r="J146" i="9"/>
  <c r="I126" i="17"/>
  <c r="J126" i="17" s="1"/>
  <c r="H55" i="17"/>
  <c r="F23" i="4"/>
  <c r="I57" i="10"/>
  <c r="I50" i="9"/>
  <c r="E120" i="17"/>
  <c r="K39" i="15"/>
  <c r="K45" i="15" s="1"/>
  <c r="J45" i="15"/>
  <c r="G113" i="9"/>
  <c r="G117" i="9" s="1"/>
  <c r="G119" i="9"/>
  <c r="E34" i="11"/>
  <c r="E29" i="11"/>
  <c r="F135" i="9"/>
  <c r="F137" i="9" s="1"/>
  <c r="E49" i="10"/>
  <c r="C129" i="17"/>
  <c r="D96" i="17"/>
  <c r="D95" i="17"/>
  <c r="C116" i="17"/>
  <c r="C29" i="15"/>
  <c r="C31" i="15" s="1"/>
  <c r="G13" i="11"/>
  <c r="K46" i="20"/>
  <c r="I46" i="20"/>
  <c r="G45" i="20"/>
  <c r="L46" i="20"/>
  <c r="J46" i="20"/>
  <c r="G46" i="20"/>
  <c r="H46" i="20"/>
  <c r="J45" i="10"/>
  <c r="J45" i="9"/>
  <c r="I13" i="20"/>
  <c r="D48" i="5"/>
  <c r="K28" i="10"/>
  <c r="J30" i="10"/>
  <c r="H80" i="10"/>
  <c r="I78" i="10"/>
  <c r="G136" i="9"/>
  <c r="G137" i="9" s="1"/>
  <c r="F74" i="10"/>
  <c r="E95" i="17"/>
  <c r="E96" i="17"/>
  <c r="D129" i="17"/>
  <c r="D125" i="17"/>
  <c r="H135" i="9"/>
  <c r="F95" i="17"/>
  <c r="E116" i="17"/>
  <c r="E129" i="17"/>
  <c r="F96" i="17"/>
  <c r="B43" i="15"/>
  <c r="J44" i="15"/>
  <c r="I44" i="15"/>
  <c r="H44" i="15"/>
  <c r="G44" i="15"/>
  <c r="E44" i="15"/>
  <c r="C44" i="15"/>
  <c r="K44" i="15"/>
  <c r="F44" i="15"/>
  <c r="D44" i="15"/>
  <c r="I29" i="20"/>
  <c r="J78" i="9" s="1"/>
  <c r="J81" i="9" s="1"/>
  <c r="K58" i="10"/>
  <c r="K52" i="9"/>
  <c r="J59" i="10"/>
  <c r="J53" i="9"/>
  <c r="J344" i="12"/>
  <c r="K343" i="12"/>
  <c r="D56" i="12"/>
  <c r="C57" i="12"/>
  <c r="J109" i="12"/>
  <c r="K108" i="12"/>
  <c r="C218" i="12"/>
  <c r="D217" i="12"/>
  <c r="D40" i="11"/>
  <c r="D35" i="11"/>
  <c r="H136" i="9"/>
  <c r="G74" i="10"/>
  <c r="E125" i="17"/>
  <c r="B47" i="15"/>
  <c r="H46" i="15"/>
  <c r="G46" i="15"/>
  <c r="F46" i="15"/>
  <c r="E46" i="15"/>
  <c r="C46" i="15"/>
  <c r="J46" i="15"/>
  <c r="I46" i="15"/>
  <c r="D46" i="15"/>
  <c r="H26" i="5"/>
  <c r="G26" i="5"/>
  <c r="G44" i="5"/>
  <c r="G49" i="5" s="1"/>
  <c r="D6" i="12"/>
  <c r="C7" i="12"/>
  <c r="D29" i="11"/>
  <c r="Q11" i="25" l="1"/>
  <c r="Q16" i="25"/>
  <c r="Q17" i="25" s="1"/>
  <c r="Q18" i="25"/>
  <c r="Q19" i="25" s="1"/>
  <c r="O16" i="25"/>
  <c r="O18" i="25"/>
  <c r="C106" i="12"/>
  <c r="H54" i="5"/>
  <c r="O14" i="26"/>
  <c r="P13" i="26"/>
  <c r="Q12" i="26"/>
  <c r="Q10" i="26" s="1"/>
  <c r="Q11" i="26" s="1"/>
  <c r="R12" i="26"/>
  <c r="R10" i="26" s="1"/>
  <c r="R11" i="26" s="1"/>
  <c r="P11" i="26"/>
  <c r="O11" i="26"/>
  <c r="R12" i="25"/>
  <c r="G129" i="9"/>
  <c r="G54" i="5"/>
  <c r="K256" i="12"/>
  <c r="E94" i="10"/>
  <c r="D92" i="10"/>
  <c r="F54" i="5"/>
  <c r="I44" i="5"/>
  <c r="H137" i="9"/>
  <c r="H139" i="9" s="1"/>
  <c r="G139" i="9"/>
  <c r="G148" i="9" s="1"/>
  <c r="G147" i="9"/>
  <c r="C254" i="12"/>
  <c r="C255" i="12" s="1"/>
  <c r="E130" i="17"/>
  <c r="F79" i="17"/>
  <c r="G128" i="17"/>
  <c r="E9" i="19"/>
  <c r="I89" i="10"/>
  <c r="K53" i="10"/>
  <c r="K46" i="9"/>
  <c r="C347" i="12"/>
  <c r="D347" i="12" s="1"/>
  <c r="H113" i="9"/>
  <c r="H117" i="9" s="1"/>
  <c r="D104" i="12"/>
  <c r="H27" i="11"/>
  <c r="H29" i="11" s="1"/>
  <c r="D108" i="17"/>
  <c r="E49" i="17"/>
  <c r="I27" i="11"/>
  <c r="I29" i="11" s="1"/>
  <c r="F49" i="17"/>
  <c r="E108" i="17"/>
  <c r="F27" i="11"/>
  <c r="C49" i="17"/>
  <c r="J10" i="12"/>
  <c r="K9" i="12"/>
  <c r="C303" i="12"/>
  <c r="D302" i="12"/>
  <c r="K303" i="12"/>
  <c r="J304" i="12"/>
  <c r="J59" i="12"/>
  <c r="K58" i="12"/>
  <c r="J207" i="12"/>
  <c r="K206" i="12"/>
  <c r="F129" i="17"/>
  <c r="F25" i="4"/>
  <c r="E32" i="4"/>
  <c r="E18" i="4"/>
  <c r="E19" i="4"/>
  <c r="E33" i="4"/>
  <c r="F26" i="4"/>
  <c r="G47" i="20"/>
  <c r="H45" i="20" s="1"/>
  <c r="H47" i="20" s="1"/>
  <c r="K12" i="5"/>
  <c r="C33" i="15"/>
  <c r="C28" i="17" s="1"/>
  <c r="D28" i="15"/>
  <c r="D31" i="15"/>
  <c r="D30" i="15"/>
  <c r="D27" i="15"/>
  <c r="H39" i="10"/>
  <c r="I22" i="20"/>
  <c r="E40" i="11"/>
  <c r="E35" i="11"/>
  <c r="C8" i="12"/>
  <c r="D7" i="12"/>
  <c r="K344" i="12"/>
  <c r="J345" i="12"/>
  <c r="J29" i="20"/>
  <c r="K78" i="9" s="1"/>
  <c r="K81" i="9" s="1"/>
  <c r="J258" i="12"/>
  <c r="K257" i="12"/>
  <c r="E17" i="4"/>
  <c r="E31" i="4"/>
  <c r="K153" i="12"/>
  <c r="J154" i="12"/>
  <c r="C219" i="12"/>
  <c r="D218" i="12"/>
  <c r="L58" i="10"/>
  <c r="M52" i="9" s="1"/>
  <c r="L52" i="9"/>
  <c r="D152" i="12"/>
  <c r="C153" i="12"/>
  <c r="K40" i="9"/>
  <c r="K21" i="10"/>
  <c r="G90" i="10"/>
  <c r="G94" i="10" s="1"/>
  <c r="F94" i="17"/>
  <c r="F21" i="17"/>
  <c r="G80" i="17"/>
  <c r="G89" i="17"/>
  <c r="G54" i="17"/>
  <c r="G56" i="17" s="1"/>
  <c r="G57" i="17"/>
  <c r="F116" i="17"/>
  <c r="F90" i="10"/>
  <c r="F92" i="10" s="1"/>
  <c r="F94" i="10"/>
  <c r="E94" i="17"/>
  <c r="K45" i="10"/>
  <c r="K45" i="9"/>
  <c r="J57" i="10"/>
  <c r="J50" i="9"/>
  <c r="H107" i="17"/>
  <c r="I80" i="10"/>
  <c r="J78" i="10"/>
  <c r="K43" i="15"/>
  <c r="B42" i="15"/>
  <c r="J43" i="15"/>
  <c r="I43" i="15"/>
  <c r="H43" i="15"/>
  <c r="E43" i="15"/>
  <c r="F43" i="15"/>
  <c r="D43" i="15"/>
  <c r="C43" i="15"/>
  <c r="G43" i="15"/>
  <c r="F28" i="17" s="1"/>
  <c r="G22" i="11"/>
  <c r="G14" i="11"/>
  <c r="D66" i="17" s="1"/>
  <c r="C103" i="17"/>
  <c r="F120" i="17"/>
  <c r="I145" i="9"/>
  <c r="J34" i="10"/>
  <c r="G32" i="20"/>
  <c r="H28" i="20" s="1"/>
  <c r="B51" i="18"/>
  <c r="B50" i="18" s="1"/>
  <c r="B49" i="18" s="1"/>
  <c r="B48" i="18" s="1"/>
  <c r="B47" i="18" s="1"/>
  <c r="B53" i="18"/>
  <c r="B54" i="18" s="1"/>
  <c r="B55" i="18" s="1"/>
  <c r="B56" i="18" s="1"/>
  <c r="B57" i="18" s="1"/>
  <c r="J110" i="12"/>
  <c r="K109" i="12"/>
  <c r="C58" i="12"/>
  <c r="D57" i="12"/>
  <c r="G92" i="10"/>
  <c r="E124" i="17"/>
  <c r="F124" i="17" s="1"/>
  <c r="K52" i="10"/>
  <c r="K146" i="9"/>
  <c r="J13" i="20"/>
  <c r="H47" i="15"/>
  <c r="G47" i="15"/>
  <c r="F47" i="15"/>
  <c r="B48" i="15"/>
  <c r="E47" i="15"/>
  <c r="K47" i="15"/>
  <c r="J47" i="15"/>
  <c r="I47" i="15"/>
  <c r="D47" i="15"/>
  <c r="C47" i="15"/>
  <c r="D28" i="17" s="1"/>
  <c r="K53" i="9"/>
  <c r="K59" i="10"/>
  <c r="C107" i="12"/>
  <c r="D106" i="12"/>
  <c r="D29" i="15"/>
  <c r="E92" i="10"/>
  <c r="C124" i="17"/>
  <c r="F16" i="4"/>
  <c r="F30" i="4"/>
  <c r="K46" i="15"/>
  <c r="F125" i="17"/>
  <c r="K30" i="10"/>
  <c r="L28" i="10"/>
  <c r="L30" i="10" s="1"/>
  <c r="H25" i="5"/>
  <c r="H43" i="5"/>
  <c r="H48" i="5" s="1"/>
  <c r="E15" i="20"/>
  <c r="H33" i="10"/>
  <c r="B61" i="14"/>
  <c r="B60" i="14" s="1"/>
  <c r="B59" i="14" s="1"/>
  <c r="B58" i="14" s="1"/>
  <c r="B57" i="14" s="1"/>
  <c r="B63" i="14"/>
  <c r="B64" i="14" s="1"/>
  <c r="B65" i="14" s="1"/>
  <c r="B66" i="14" s="1"/>
  <c r="B67" i="14" s="1"/>
  <c r="P19" i="25" l="1"/>
  <c r="O19" i="25"/>
  <c r="O17" i="25"/>
  <c r="P17" i="25"/>
  <c r="E12" i="4"/>
  <c r="S12" i="26"/>
  <c r="S10" i="26" s="1"/>
  <c r="S11" i="26" s="1"/>
  <c r="P14" i="26"/>
  <c r="Q13" i="26"/>
  <c r="S12" i="25"/>
  <c r="S10" i="25" s="1"/>
  <c r="R10" i="25"/>
  <c r="P11" i="25"/>
  <c r="O11" i="25"/>
  <c r="O13" i="25"/>
  <c r="C348" i="12"/>
  <c r="G130" i="9"/>
  <c r="D254" i="12"/>
  <c r="E11" i="4"/>
  <c r="F9" i="4"/>
  <c r="E10" i="4"/>
  <c r="H34" i="11"/>
  <c r="H40" i="11" s="1"/>
  <c r="E81" i="17" s="1"/>
  <c r="I128" i="17"/>
  <c r="J128" i="17" s="1"/>
  <c r="J89" i="10"/>
  <c r="F9" i="19"/>
  <c r="L46" i="9"/>
  <c r="L53" i="10"/>
  <c r="M46" i="9" s="1"/>
  <c r="F108" i="17"/>
  <c r="D7" i="18"/>
  <c r="D11" i="18" s="1"/>
  <c r="F51" i="17"/>
  <c r="F52" i="17" s="1"/>
  <c r="C50" i="17"/>
  <c r="C76" i="17" s="1"/>
  <c r="C77" i="17"/>
  <c r="F34" i="11"/>
  <c r="F29" i="11"/>
  <c r="I34" i="11"/>
  <c r="F50" i="17"/>
  <c r="F65" i="17"/>
  <c r="F77" i="17"/>
  <c r="D16" i="17"/>
  <c r="D18" i="17" s="1"/>
  <c r="D111" i="17"/>
  <c r="G124" i="9"/>
  <c r="E68" i="17"/>
  <c r="E110" i="17"/>
  <c r="H144" i="9"/>
  <c r="E51" i="17"/>
  <c r="E52" i="17" s="1"/>
  <c r="E50" i="17"/>
  <c r="E77" i="17"/>
  <c r="D110" i="17"/>
  <c r="G144" i="9"/>
  <c r="G150" i="9" s="1"/>
  <c r="J60" i="12"/>
  <c r="K59" i="12"/>
  <c r="K304" i="12"/>
  <c r="J305" i="12"/>
  <c r="J208" i="12"/>
  <c r="K207" i="12"/>
  <c r="D303" i="12"/>
  <c r="C304" i="12"/>
  <c r="D255" i="12"/>
  <c r="C256" i="12"/>
  <c r="J11" i="12"/>
  <c r="K10" i="12"/>
  <c r="F19" i="4"/>
  <c r="F33" i="4"/>
  <c r="G26" i="4"/>
  <c r="F18" i="4"/>
  <c r="F32" i="4"/>
  <c r="G25" i="4"/>
  <c r="L12" i="5"/>
  <c r="G23" i="4"/>
  <c r="J26" i="5"/>
  <c r="J44" i="5"/>
  <c r="K44" i="5"/>
  <c r="K26" i="5"/>
  <c r="H23" i="4"/>
  <c r="L15" i="20"/>
  <c r="K15" i="20"/>
  <c r="J15" i="20"/>
  <c r="H15" i="20"/>
  <c r="H30" i="20" s="1"/>
  <c r="I15" i="20"/>
  <c r="H130" i="9"/>
  <c r="H148" i="9"/>
  <c r="L52" i="10"/>
  <c r="L146" i="9"/>
  <c r="K128" i="9"/>
  <c r="H44" i="10"/>
  <c r="I45" i="20"/>
  <c r="I47" i="20" s="1"/>
  <c r="K13" i="20"/>
  <c r="C9" i="12"/>
  <c r="D8" i="12"/>
  <c r="J111" i="12"/>
  <c r="K110" i="12"/>
  <c r="D348" i="12"/>
  <c r="C349" i="12"/>
  <c r="J28" i="17"/>
  <c r="D42" i="15"/>
  <c r="K42" i="15"/>
  <c r="C42" i="15"/>
  <c r="J42" i="15"/>
  <c r="B41" i="15"/>
  <c r="I42" i="15"/>
  <c r="G42" i="15"/>
  <c r="H42" i="15"/>
  <c r="F42" i="15"/>
  <c r="E42" i="15"/>
  <c r="L45" i="10"/>
  <c r="M45" i="9" s="1"/>
  <c r="L45" i="9"/>
  <c r="C108" i="12"/>
  <c r="D107" i="12"/>
  <c r="L59" i="10"/>
  <c r="M53" i="9" s="1"/>
  <c r="L53" i="9"/>
  <c r="K57" i="10"/>
  <c r="K50" i="9"/>
  <c r="L21" i="10"/>
  <c r="M40" i="9" s="1"/>
  <c r="L40" i="9"/>
  <c r="I25" i="5"/>
  <c r="I43" i="5"/>
  <c r="I48" i="5" s="1"/>
  <c r="G27" i="11"/>
  <c r="C108" i="17"/>
  <c r="D49" i="17"/>
  <c r="J155" i="12"/>
  <c r="K154" i="12"/>
  <c r="K78" i="10"/>
  <c r="J80" i="10"/>
  <c r="C220" i="12"/>
  <c r="D219" i="12"/>
  <c r="L29" i="20"/>
  <c r="M78" i="9" s="1"/>
  <c r="M81" i="9" s="1"/>
  <c r="K29" i="20"/>
  <c r="L78" i="9" s="1"/>
  <c r="L81" i="9" s="1"/>
  <c r="I25" i="20"/>
  <c r="E16" i="20" s="1"/>
  <c r="K258" i="12"/>
  <c r="J259" i="12"/>
  <c r="C59" i="12"/>
  <c r="D58" i="12"/>
  <c r="H35" i="10"/>
  <c r="H37" i="10" s="1"/>
  <c r="G48" i="15"/>
  <c r="F48" i="15"/>
  <c r="E48" i="15"/>
  <c r="D48" i="15"/>
  <c r="J48" i="15"/>
  <c r="B49" i="15"/>
  <c r="K48" i="15"/>
  <c r="I48" i="15"/>
  <c r="H48" i="15"/>
  <c r="C48" i="15"/>
  <c r="H54" i="17"/>
  <c r="H56" i="17" s="1"/>
  <c r="H80" i="17"/>
  <c r="G21" i="17"/>
  <c r="H89" i="17"/>
  <c r="C154" i="12"/>
  <c r="D153" i="12"/>
  <c r="J346" i="12"/>
  <c r="K345" i="12"/>
  <c r="R11" i="25" l="1"/>
  <c r="R16" i="25"/>
  <c r="S11" i="25"/>
  <c r="Q14" i="26"/>
  <c r="R13" i="26"/>
  <c r="O14" i="25"/>
  <c r="P13" i="25"/>
  <c r="F12" i="4"/>
  <c r="J7" i="11"/>
  <c r="I6" i="10" s="1"/>
  <c r="H57" i="17" s="1"/>
  <c r="F11" i="4"/>
  <c r="H35" i="11"/>
  <c r="K89" i="10"/>
  <c r="G9" i="19"/>
  <c r="I40" i="11"/>
  <c r="F81" i="17" s="1"/>
  <c r="I35" i="11"/>
  <c r="H125" i="9"/>
  <c r="D14" i="17"/>
  <c r="E76" i="17"/>
  <c r="D22" i="17" s="1"/>
  <c r="C51" i="17"/>
  <c r="C52" i="17" s="1"/>
  <c r="E85" i="17"/>
  <c r="D19" i="17"/>
  <c r="D20" i="17" s="1"/>
  <c r="E74" i="17"/>
  <c r="G125" i="9"/>
  <c r="G126" i="9" s="1"/>
  <c r="G132" i="9" s="1"/>
  <c r="C14" i="13"/>
  <c r="C22" i="14"/>
  <c r="D112" i="17"/>
  <c r="E69" i="17"/>
  <c r="E70" i="17" s="1"/>
  <c r="E78" i="17"/>
  <c r="C68" i="17"/>
  <c r="F35" i="11"/>
  <c r="F40" i="11"/>
  <c r="C81" i="17" s="1"/>
  <c r="F49" i="11"/>
  <c r="G45" i="11" s="1"/>
  <c r="F78" i="17"/>
  <c r="F69" i="17"/>
  <c r="F70" i="17" s="1"/>
  <c r="E112" i="17"/>
  <c r="F76" i="17"/>
  <c r="E22" i="17" s="1"/>
  <c r="E14" i="17"/>
  <c r="F67" i="17"/>
  <c r="F64" i="17"/>
  <c r="E15" i="17" s="1"/>
  <c r="F110" i="17"/>
  <c r="D7" i="19"/>
  <c r="D11" i="19" s="1"/>
  <c r="F63" i="17"/>
  <c r="F68" i="17"/>
  <c r="E16" i="17"/>
  <c r="E111" i="17"/>
  <c r="F111" i="17" s="1"/>
  <c r="H124" i="9"/>
  <c r="D256" i="12"/>
  <c r="C257" i="12"/>
  <c r="J12" i="12"/>
  <c r="K11" i="12"/>
  <c r="C305" i="12"/>
  <c r="D304" i="12"/>
  <c r="K305" i="12"/>
  <c r="J306" i="12"/>
  <c r="J209" i="12"/>
  <c r="K208" i="12"/>
  <c r="J61" i="12"/>
  <c r="K60" i="12"/>
  <c r="G33" i="4"/>
  <c r="G19" i="4"/>
  <c r="G18" i="4"/>
  <c r="G32" i="4"/>
  <c r="G11" i="4" s="1"/>
  <c r="H26" i="4"/>
  <c r="H25" i="4"/>
  <c r="E27" i="4"/>
  <c r="G16" i="4"/>
  <c r="G30" i="4"/>
  <c r="H16" i="4"/>
  <c r="H30" i="4"/>
  <c r="M12" i="5"/>
  <c r="L26" i="5"/>
  <c r="L44" i="5"/>
  <c r="I23" i="4"/>
  <c r="D108" i="12"/>
  <c r="C109" i="12"/>
  <c r="I44" i="10"/>
  <c r="J45" i="20"/>
  <c r="J47" i="20" s="1"/>
  <c r="H105" i="17"/>
  <c r="I16" i="20"/>
  <c r="L16" i="20"/>
  <c r="K16" i="20"/>
  <c r="J16" i="20"/>
  <c r="K346" i="12"/>
  <c r="J347" i="12"/>
  <c r="H42" i="10"/>
  <c r="G122" i="17" s="1"/>
  <c r="I26" i="20"/>
  <c r="L57" i="10"/>
  <c r="M50" i="9" s="1"/>
  <c r="L50" i="9"/>
  <c r="C350" i="12"/>
  <c r="D349" i="12"/>
  <c r="H48" i="10"/>
  <c r="H129" i="9" s="1"/>
  <c r="G123" i="17"/>
  <c r="J145" i="9"/>
  <c r="I14" i="9"/>
  <c r="D154" i="12"/>
  <c r="C155" i="12"/>
  <c r="H32" i="20"/>
  <c r="I28" i="20" s="1"/>
  <c r="F49" i="15"/>
  <c r="E49" i="15"/>
  <c r="D49" i="15"/>
  <c r="K49" i="15"/>
  <c r="C49" i="15"/>
  <c r="B50" i="15"/>
  <c r="I49" i="15"/>
  <c r="J49" i="15"/>
  <c r="H49" i="15"/>
  <c r="G49" i="15"/>
  <c r="I33" i="10"/>
  <c r="K25" i="5"/>
  <c r="K43" i="5"/>
  <c r="K48" i="5" s="1"/>
  <c r="L78" i="10"/>
  <c r="L80" i="10" s="1"/>
  <c r="K80" i="10"/>
  <c r="J156" i="12"/>
  <c r="K155" i="12"/>
  <c r="M146" i="9"/>
  <c r="H102" i="17"/>
  <c r="G34" i="11"/>
  <c r="G29" i="11"/>
  <c r="F144" i="9" s="1"/>
  <c r="F150" i="9" s="1"/>
  <c r="C110" i="17"/>
  <c r="D9" i="12"/>
  <c r="C10" i="12"/>
  <c r="K34" i="10"/>
  <c r="K259" i="12"/>
  <c r="J260" i="12"/>
  <c r="J25" i="5"/>
  <c r="J43" i="5"/>
  <c r="J48" i="5" s="1"/>
  <c r="F41" i="15"/>
  <c r="E41" i="15"/>
  <c r="D41" i="15"/>
  <c r="K41" i="15"/>
  <c r="C41" i="15"/>
  <c r="I41" i="15"/>
  <c r="H41" i="15"/>
  <c r="G41" i="15"/>
  <c r="B40" i="15"/>
  <c r="J41" i="15"/>
  <c r="H106" i="17"/>
  <c r="C60" i="12"/>
  <c r="D59" i="12"/>
  <c r="C221" i="12"/>
  <c r="D220" i="12"/>
  <c r="L13" i="20"/>
  <c r="E65" i="17"/>
  <c r="D50" i="17"/>
  <c r="D65" i="17"/>
  <c r="D77" i="17"/>
  <c r="K111" i="12"/>
  <c r="J112" i="12"/>
  <c r="I30" i="20"/>
  <c r="S17" i="25" l="1"/>
  <c r="R17" i="25"/>
  <c r="R18" i="25"/>
  <c r="R14" i="26"/>
  <c r="S13" i="26"/>
  <c r="S14" i="26" s="1"/>
  <c r="H8" i="10"/>
  <c r="I32" i="9" s="1"/>
  <c r="G75" i="17"/>
  <c r="Q13" i="25"/>
  <c r="P14" i="25"/>
  <c r="J8" i="11"/>
  <c r="F13" i="17" s="1"/>
  <c r="H12" i="10"/>
  <c r="I36" i="9" s="1"/>
  <c r="J17" i="11"/>
  <c r="G105" i="17" s="1"/>
  <c r="H11" i="10"/>
  <c r="I35" i="9" s="1"/>
  <c r="F12" i="17"/>
  <c r="G62" i="17"/>
  <c r="G102" i="17"/>
  <c r="J10" i="11"/>
  <c r="J12" i="11" s="1"/>
  <c r="H47" i="10"/>
  <c r="I44" i="9" s="1"/>
  <c r="J18" i="11"/>
  <c r="G106" i="17" s="1"/>
  <c r="G12" i="4"/>
  <c r="H93" i="17"/>
  <c r="K19" i="11"/>
  <c r="J10" i="9" s="1"/>
  <c r="I117" i="17"/>
  <c r="J117" i="17" s="1"/>
  <c r="J115" i="9"/>
  <c r="G9" i="4"/>
  <c r="K7" i="11" s="1"/>
  <c r="K17" i="11" s="1"/>
  <c r="I105" i="17" s="1"/>
  <c r="H9" i="4"/>
  <c r="H9" i="19"/>
  <c r="L89" i="10"/>
  <c r="I9" i="19" s="1"/>
  <c r="E19" i="17"/>
  <c r="E20" i="17" s="1"/>
  <c r="F85" i="17"/>
  <c r="F112" i="17"/>
  <c r="F74" i="17"/>
  <c r="E18" i="17"/>
  <c r="E17" i="17"/>
  <c r="C69" i="17"/>
  <c r="C70" i="17" s="1"/>
  <c r="C78" i="17"/>
  <c r="C85" i="17"/>
  <c r="C74" i="17"/>
  <c r="D39" i="13"/>
  <c r="C16" i="13"/>
  <c r="C17" i="13" s="1"/>
  <c r="B74" i="13" s="1"/>
  <c r="H126" i="9"/>
  <c r="H132" i="9" s="1"/>
  <c r="I125" i="9"/>
  <c r="K306" i="12"/>
  <c r="J307" i="12"/>
  <c r="J62" i="12"/>
  <c r="K61" i="12"/>
  <c r="D305" i="12"/>
  <c r="C306" i="12"/>
  <c r="J13" i="12"/>
  <c r="K12" i="12"/>
  <c r="J210" i="12"/>
  <c r="K209" i="12"/>
  <c r="D257" i="12"/>
  <c r="C258" i="12"/>
  <c r="H32" i="4"/>
  <c r="H18" i="4"/>
  <c r="J25" i="4"/>
  <c r="I25" i="4"/>
  <c r="H19" i="4"/>
  <c r="H33" i="4"/>
  <c r="J26" i="4"/>
  <c r="I26" i="4"/>
  <c r="E20" i="4"/>
  <c r="E34" i="4"/>
  <c r="F27" i="4"/>
  <c r="I30" i="4"/>
  <c r="I16" i="4"/>
  <c r="M26" i="5"/>
  <c r="M44" i="5"/>
  <c r="J23" i="4"/>
  <c r="J157" i="12"/>
  <c r="K156" i="12"/>
  <c r="D350" i="12"/>
  <c r="C351" i="12"/>
  <c r="H122" i="17"/>
  <c r="I48" i="10"/>
  <c r="I123" i="17"/>
  <c r="C222" i="12"/>
  <c r="D221" i="12"/>
  <c r="H147" i="9"/>
  <c r="H150" i="9" s="1"/>
  <c r="C18" i="16" s="1"/>
  <c r="K145" i="9"/>
  <c r="J14" i="9"/>
  <c r="H119" i="17"/>
  <c r="H40" i="15"/>
  <c r="G40" i="15"/>
  <c r="F40" i="15"/>
  <c r="E40" i="15"/>
  <c r="K40" i="15"/>
  <c r="C40" i="15"/>
  <c r="J40" i="15"/>
  <c r="I40" i="15"/>
  <c r="D40" i="15"/>
  <c r="F125" i="9"/>
  <c r="D51" i="17"/>
  <c r="D52" i="17" s="1"/>
  <c r="J22" i="20"/>
  <c r="I39" i="10"/>
  <c r="J348" i="12"/>
  <c r="K347" i="12"/>
  <c r="I54" i="5"/>
  <c r="F24" i="4"/>
  <c r="C61" i="12"/>
  <c r="D60" i="12"/>
  <c r="G49" i="11"/>
  <c r="H45" i="11" s="1"/>
  <c r="H49" i="11" s="1"/>
  <c r="I45" i="11" s="1"/>
  <c r="I49" i="11" s="1"/>
  <c r="J45" i="11" s="1"/>
  <c r="F124" i="9"/>
  <c r="G40" i="11"/>
  <c r="D81" i="17" s="1"/>
  <c r="D63" i="17"/>
  <c r="G35" i="11"/>
  <c r="C111" i="17"/>
  <c r="D68" i="17"/>
  <c r="E63" i="17"/>
  <c r="C16" i="17"/>
  <c r="D17" i="17"/>
  <c r="I32" i="20"/>
  <c r="J28" i="20" s="1"/>
  <c r="J123" i="17"/>
  <c r="H123" i="17"/>
  <c r="J44" i="10"/>
  <c r="K45" i="20"/>
  <c r="K47" i="20" s="1"/>
  <c r="I35" i="10"/>
  <c r="I37" i="10" s="1"/>
  <c r="J113" i="12"/>
  <c r="K112" i="12"/>
  <c r="L128" i="9"/>
  <c r="L34" i="10"/>
  <c r="M128" i="9" s="1"/>
  <c r="E50" i="15"/>
  <c r="D50" i="15"/>
  <c r="K50" i="15"/>
  <c r="C50" i="15"/>
  <c r="J50" i="15"/>
  <c r="H50" i="15"/>
  <c r="F50" i="15"/>
  <c r="G50" i="15"/>
  <c r="I50" i="15"/>
  <c r="C156" i="12"/>
  <c r="D155" i="12"/>
  <c r="C110" i="12"/>
  <c r="D109" i="12"/>
  <c r="D64" i="17"/>
  <c r="C15" i="17" s="1"/>
  <c r="C14" i="17"/>
  <c r="D67" i="17"/>
  <c r="E64" i="17"/>
  <c r="D15" i="17" s="1"/>
  <c r="E67" i="17"/>
  <c r="D76" i="17"/>
  <c r="C22" i="17" s="1"/>
  <c r="J261" i="12"/>
  <c r="K260" i="12"/>
  <c r="C11" i="12"/>
  <c r="D10" i="12"/>
  <c r="L25" i="5"/>
  <c r="L43" i="5"/>
  <c r="L48" i="5" s="1"/>
  <c r="H118" i="17"/>
  <c r="R19" i="25" l="1"/>
  <c r="S19" i="25"/>
  <c r="H12" i="4"/>
  <c r="G118" i="17"/>
  <c r="R13" i="25"/>
  <c r="Q14" i="25"/>
  <c r="G119" i="17"/>
  <c r="H13" i="10"/>
  <c r="H14" i="10" s="1"/>
  <c r="J105" i="17"/>
  <c r="H11" i="4"/>
  <c r="E13" i="4"/>
  <c r="I107" i="17"/>
  <c r="J107" i="17" s="1"/>
  <c r="J103" i="9"/>
  <c r="I9" i="4"/>
  <c r="I47" i="10"/>
  <c r="J44" i="9" s="1"/>
  <c r="I12" i="10"/>
  <c r="J36" i="9" s="1"/>
  <c r="H75" i="17"/>
  <c r="J6" i="10"/>
  <c r="L19" i="11" s="1"/>
  <c r="K10" i="9" s="1"/>
  <c r="G12" i="17"/>
  <c r="I102" i="17"/>
  <c r="J102" i="17" s="1"/>
  <c r="K8" i="11"/>
  <c r="G13" i="17" s="1"/>
  <c r="I8" i="10"/>
  <c r="J32" i="9" s="1"/>
  <c r="L7" i="11"/>
  <c r="K18" i="11"/>
  <c r="I106" i="17" s="1"/>
  <c r="J106" i="17" s="1"/>
  <c r="K10" i="11"/>
  <c r="K12" i="11" s="1"/>
  <c r="H62" i="17"/>
  <c r="I11" i="10"/>
  <c r="B73" i="13"/>
  <c r="B72" i="13" s="1"/>
  <c r="B71" i="13" s="1"/>
  <c r="B70" i="13" s="1"/>
  <c r="B69" i="13" s="1"/>
  <c r="B75" i="13"/>
  <c r="B76" i="13" s="1"/>
  <c r="B77" i="13" s="1"/>
  <c r="B78" i="13" s="1"/>
  <c r="B79" i="13" s="1"/>
  <c r="J125" i="9"/>
  <c r="J211" i="12"/>
  <c r="K210" i="12"/>
  <c r="C307" i="12"/>
  <c r="D306" i="12"/>
  <c r="J14" i="12"/>
  <c r="K13" i="12"/>
  <c r="J63" i="12"/>
  <c r="K62" i="12"/>
  <c r="C259" i="12"/>
  <c r="D258" i="12"/>
  <c r="K307" i="12"/>
  <c r="J308" i="12"/>
  <c r="J48" i="10"/>
  <c r="I33" i="4"/>
  <c r="I19" i="4"/>
  <c r="J33" i="4"/>
  <c r="J19" i="4"/>
  <c r="F20" i="4"/>
  <c r="F34" i="4"/>
  <c r="F13" i="4" s="1"/>
  <c r="I18" i="4"/>
  <c r="I32" i="4"/>
  <c r="G27" i="4"/>
  <c r="J32" i="4"/>
  <c r="J18" i="4"/>
  <c r="J16" i="4"/>
  <c r="J30" i="4"/>
  <c r="J158" i="12"/>
  <c r="K157" i="12"/>
  <c r="C223" i="12"/>
  <c r="D222" i="12"/>
  <c r="D351" i="12"/>
  <c r="C352" i="12"/>
  <c r="C12" i="12"/>
  <c r="D11" i="12"/>
  <c r="C112" i="17"/>
  <c r="D69" i="17"/>
  <c r="D70" i="17" s="1"/>
  <c r="D78" i="17"/>
  <c r="K54" i="5"/>
  <c r="H24" i="4"/>
  <c r="M25" i="5"/>
  <c r="M43" i="5"/>
  <c r="M48" i="5" s="1"/>
  <c r="C157" i="12"/>
  <c r="D156" i="12"/>
  <c r="C62" i="12"/>
  <c r="D61" i="12"/>
  <c r="L45" i="20"/>
  <c r="L47" i="20" s="1"/>
  <c r="L44" i="10" s="1"/>
  <c r="K44" i="10"/>
  <c r="J25" i="20"/>
  <c r="J262" i="12"/>
  <c r="K261" i="12"/>
  <c r="D110" i="12"/>
  <c r="C111" i="12"/>
  <c r="I129" i="9"/>
  <c r="I147" i="9" s="1"/>
  <c r="I42" i="10"/>
  <c r="I122" i="17" s="1"/>
  <c r="J122" i="17" s="1"/>
  <c r="D85" i="17"/>
  <c r="C19" i="17"/>
  <c r="C20" i="17" s="1"/>
  <c r="D74" i="17"/>
  <c r="K348" i="12"/>
  <c r="J349" i="12"/>
  <c r="C30" i="14"/>
  <c r="C22" i="13"/>
  <c r="J114" i="12"/>
  <c r="K113" i="12"/>
  <c r="J54" i="5"/>
  <c r="G24" i="4"/>
  <c r="C17" i="17"/>
  <c r="C18" i="17"/>
  <c r="F126" i="9"/>
  <c r="F132" i="9" s="1"/>
  <c r="F31" i="4"/>
  <c r="F17" i="4"/>
  <c r="R14" i="25" l="1"/>
  <c r="S13" i="25"/>
  <c r="S14" i="25" s="1"/>
  <c r="I11" i="4"/>
  <c r="J12" i="4"/>
  <c r="J11" i="4"/>
  <c r="I12" i="4"/>
  <c r="I119" i="17"/>
  <c r="J119" i="17" s="1"/>
  <c r="K115" i="9"/>
  <c r="I13" i="10"/>
  <c r="I14" i="10" s="1"/>
  <c r="K103" i="9"/>
  <c r="J9" i="4"/>
  <c r="L8" i="11"/>
  <c r="J11" i="10"/>
  <c r="K35" i="9" s="1"/>
  <c r="J8" i="10"/>
  <c r="K32" i="9" s="1"/>
  <c r="L17" i="11"/>
  <c r="L18" i="11"/>
  <c r="K6" i="10"/>
  <c r="L10" i="11"/>
  <c r="L12" i="11" s="1"/>
  <c r="J47" i="10"/>
  <c r="J12" i="10"/>
  <c r="M7" i="11"/>
  <c r="J35" i="9"/>
  <c r="I118" i="17"/>
  <c r="J118" i="17" s="1"/>
  <c r="F10" i="4"/>
  <c r="J11" i="11" s="1"/>
  <c r="H15" i="10" s="1"/>
  <c r="K125" i="9"/>
  <c r="J15" i="12"/>
  <c r="K14" i="12"/>
  <c r="D307" i="12"/>
  <c r="C308" i="12"/>
  <c r="J64" i="12"/>
  <c r="K63" i="12"/>
  <c r="J309" i="12"/>
  <c r="K308" i="12"/>
  <c r="C260" i="12"/>
  <c r="D259" i="12"/>
  <c r="J212" i="12"/>
  <c r="K211" i="12"/>
  <c r="G20" i="4"/>
  <c r="G34" i="4"/>
  <c r="G13" i="4" s="1"/>
  <c r="H27" i="4"/>
  <c r="D62" i="12"/>
  <c r="C63" i="12"/>
  <c r="D352" i="12"/>
  <c r="C353" i="12"/>
  <c r="K262" i="12"/>
  <c r="J263" i="12"/>
  <c r="D157" i="12"/>
  <c r="C158" i="12"/>
  <c r="E17" i="20"/>
  <c r="J33" i="10"/>
  <c r="C13" i="12"/>
  <c r="D12" i="12"/>
  <c r="C224" i="12"/>
  <c r="D223" i="12"/>
  <c r="J115" i="12"/>
  <c r="K114" i="12"/>
  <c r="J26" i="20"/>
  <c r="L54" i="5"/>
  <c r="I24" i="4"/>
  <c r="G17" i="4"/>
  <c r="G31" i="4"/>
  <c r="C112" i="12"/>
  <c r="D111" i="12"/>
  <c r="K349" i="12"/>
  <c r="J350" i="12"/>
  <c r="K48" i="10"/>
  <c r="H17" i="4"/>
  <c r="H31" i="4"/>
  <c r="J159" i="12"/>
  <c r="K158" i="12"/>
  <c r="K12" i="10" l="1"/>
  <c r="L36" i="9" s="1"/>
  <c r="G10" i="4"/>
  <c r="K11" i="11" s="1"/>
  <c r="I15" i="10" s="1"/>
  <c r="N7" i="11"/>
  <c r="N17" i="11" s="1"/>
  <c r="J13" i="11"/>
  <c r="J22" i="11" s="1"/>
  <c r="H17" i="10"/>
  <c r="I39" i="9" s="1"/>
  <c r="H54" i="10"/>
  <c r="I47" i="9" s="1"/>
  <c r="M19" i="11"/>
  <c r="L115" i="9"/>
  <c r="M17" i="11"/>
  <c r="K8" i="10"/>
  <c r="L32" i="9" s="1"/>
  <c r="M18" i="11"/>
  <c r="L6" i="10"/>
  <c r="M8" i="11"/>
  <c r="M10" i="11"/>
  <c r="M12" i="11" s="1"/>
  <c r="K11" i="10"/>
  <c r="L35" i="9" s="1"/>
  <c r="J13" i="10"/>
  <c r="J14" i="10" s="1"/>
  <c r="K36" i="9"/>
  <c r="K44" i="9"/>
  <c r="K47" i="10"/>
  <c r="H10" i="4"/>
  <c r="L11" i="11" s="1"/>
  <c r="L13" i="11" s="1"/>
  <c r="L125" i="9"/>
  <c r="M125" i="9"/>
  <c r="K309" i="12"/>
  <c r="J310" i="12"/>
  <c r="J65" i="12"/>
  <c r="K64" i="12"/>
  <c r="J213" i="12"/>
  <c r="K212" i="12"/>
  <c r="D308" i="12"/>
  <c r="C309" i="12"/>
  <c r="D260" i="12"/>
  <c r="C261" i="12"/>
  <c r="J16" i="12"/>
  <c r="K15" i="12"/>
  <c r="J27" i="4"/>
  <c r="I27" i="4"/>
  <c r="H20" i="4"/>
  <c r="H34" i="4"/>
  <c r="H13" i="4" s="1"/>
  <c r="K350" i="12"/>
  <c r="J351" i="12"/>
  <c r="H65" i="10"/>
  <c r="C159" i="12"/>
  <c r="D158" i="12"/>
  <c r="I37" i="9"/>
  <c r="C64" i="12"/>
  <c r="D63" i="12"/>
  <c r="J116" i="12"/>
  <c r="K115" i="12"/>
  <c r="J35" i="10"/>
  <c r="J37" i="10" s="1"/>
  <c r="L48" i="10"/>
  <c r="J17" i="20"/>
  <c r="J30" i="20" s="1"/>
  <c r="K17" i="20"/>
  <c r="L17" i="20"/>
  <c r="C225" i="12"/>
  <c r="D224" i="12"/>
  <c r="K263" i="12"/>
  <c r="J264" i="12"/>
  <c r="D112" i="12"/>
  <c r="C113" i="12"/>
  <c r="J160" i="12"/>
  <c r="K159" i="12"/>
  <c r="M54" i="5"/>
  <c r="J24" i="4"/>
  <c r="I17" i="4"/>
  <c r="I31" i="4"/>
  <c r="K22" i="20"/>
  <c r="J39" i="10"/>
  <c r="C14" i="12"/>
  <c r="D13" i="12"/>
  <c r="C354" i="12"/>
  <c r="D353" i="12"/>
  <c r="I54" i="10" l="1"/>
  <c r="J47" i="9" s="1"/>
  <c r="H20" i="10"/>
  <c r="G120" i="17" s="1"/>
  <c r="N10" i="11"/>
  <c r="N12" i="11" s="1"/>
  <c r="L12" i="10"/>
  <c r="M36" i="9" s="1"/>
  <c r="L11" i="10"/>
  <c r="N18" i="11"/>
  <c r="K13" i="11"/>
  <c r="K22" i="11" s="1"/>
  <c r="L8" i="10"/>
  <c r="M32" i="9" s="1"/>
  <c r="I17" i="10"/>
  <c r="I20" i="10" s="1"/>
  <c r="I120" i="17" s="1"/>
  <c r="N8" i="11"/>
  <c r="K13" i="10"/>
  <c r="K14" i="10" s="1"/>
  <c r="G103" i="17"/>
  <c r="J14" i="11"/>
  <c r="G66" i="17" s="1"/>
  <c r="I7" i="9"/>
  <c r="M35" i="9"/>
  <c r="J17" i="10"/>
  <c r="J20" i="10" s="1"/>
  <c r="L44" i="9"/>
  <c r="L47" i="10"/>
  <c r="M44" i="9" s="1"/>
  <c r="M115" i="9"/>
  <c r="N19" i="11"/>
  <c r="J54" i="10"/>
  <c r="L10" i="9"/>
  <c r="L103" i="9"/>
  <c r="I10" i="4"/>
  <c r="M11" i="11" s="1"/>
  <c r="K54" i="10" s="1"/>
  <c r="J214" i="12"/>
  <c r="K213" i="12"/>
  <c r="J17" i="12"/>
  <c r="K16" i="12"/>
  <c r="D309" i="12"/>
  <c r="C310" i="12"/>
  <c r="D261" i="12"/>
  <c r="C262" i="12"/>
  <c r="J66" i="12"/>
  <c r="K65" i="12"/>
  <c r="J311" i="12"/>
  <c r="K310" i="12"/>
  <c r="I20" i="4"/>
  <c r="I34" i="4"/>
  <c r="J34" i="4"/>
  <c r="J20" i="4"/>
  <c r="J17" i="4"/>
  <c r="J31" i="4"/>
  <c r="J42" i="10"/>
  <c r="J129" i="9"/>
  <c r="J147" i="9" s="1"/>
  <c r="I136" i="9"/>
  <c r="H74" i="10"/>
  <c r="G125" i="17"/>
  <c r="J65" i="10"/>
  <c r="H103" i="17"/>
  <c r="J15" i="10"/>
  <c r="J37" i="9"/>
  <c r="D159" i="12"/>
  <c r="C160" i="12"/>
  <c r="J352" i="12"/>
  <c r="K351" i="12"/>
  <c r="C15" i="12"/>
  <c r="D14" i="12"/>
  <c r="H120" i="17"/>
  <c r="L145" i="9"/>
  <c r="K14" i="9"/>
  <c r="J32" i="20"/>
  <c r="K28" i="20" s="1"/>
  <c r="J117" i="12"/>
  <c r="K116" i="12"/>
  <c r="D64" i="12"/>
  <c r="C65" i="12"/>
  <c r="C226" i="12"/>
  <c r="D225" i="12"/>
  <c r="K25" i="20"/>
  <c r="J161" i="12"/>
  <c r="K160" i="12"/>
  <c r="J27" i="11"/>
  <c r="G108" i="17"/>
  <c r="G49" i="17"/>
  <c r="D354" i="12"/>
  <c r="C355" i="12"/>
  <c r="D113" i="12"/>
  <c r="C114" i="12"/>
  <c r="J265" i="12"/>
  <c r="K264" i="12"/>
  <c r="I65" i="10"/>
  <c r="L22" i="11"/>
  <c r="K7" i="9"/>
  <c r="L14" i="11"/>
  <c r="I13" i="4" l="1"/>
  <c r="K47" i="9"/>
  <c r="H26" i="10"/>
  <c r="G129" i="17" s="1"/>
  <c r="J13" i="4"/>
  <c r="L13" i="10"/>
  <c r="L14" i="10" s="1"/>
  <c r="I103" i="17"/>
  <c r="J103" i="17" s="1"/>
  <c r="J7" i="9"/>
  <c r="J39" i="9"/>
  <c r="J120" i="17"/>
  <c r="K14" i="11"/>
  <c r="H66" i="17" s="1"/>
  <c r="M13" i="11"/>
  <c r="M22" i="11" s="1"/>
  <c r="K17" i="10"/>
  <c r="K20" i="10" s="1"/>
  <c r="K39" i="9"/>
  <c r="M103" i="9"/>
  <c r="M10" i="9"/>
  <c r="J10" i="4"/>
  <c r="N11" i="11" s="1"/>
  <c r="N13" i="11" s="1"/>
  <c r="J67" i="12"/>
  <c r="K66" i="12"/>
  <c r="C263" i="12"/>
  <c r="D262" i="12"/>
  <c r="J18" i="12"/>
  <c r="K17" i="12"/>
  <c r="J215" i="12"/>
  <c r="K214" i="12"/>
  <c r="C311" i="12"/>
  <c r="D310" i="12"/>
  <c r="K311" i="12"/>
  <c r="J312" i="12"/>
  <c r="E18" i="20"/>
  <c r="K33" i="10"/>
  <c r="C227" i="12"/>
  <c r="D226" i="12"/>
  <c r="C66" i="12"/>
  <c r="D65" i="12"/>
  <c r="H125" i="17"/>
  <c r="K37" i="9"/>
  <c r="K15" i="10"/>
  <c r="J26" i="10"/>
  <c r="D355" i="12"/>
  <c r="C356" i="12"/>
  <c r="G65" i="17"/>
  <c r="G50" i="17"/>
  <c r="G77" i="17"/>
  <c r="C16" i="12"/>
  <c r="D15" i="12"/>
  <c r="J136" i="9"/>
  <c r="I74" i="10"/>
  <c r="I125" i="17"/>
  <c r="J125" i="17" s="1"/>
  <c r="H108" i="17"/>
  <c r="J28" i="11"/>
  <c r="J29" i="11" s="1"/>
  <c r="I144" i="9" s="1"/>
  <c r="J31" i="11"/>
  <c r="H76" i="10" s="1"/>
  <c r="H90" i="10" s="1"/>
  <c r="G110" i="17"/>
  <c r="K27" i="11"/>
  <c r="H49" i="17"/>
  <c r="I108" i="17"/>
  <c r="J108" i="17" s="1"/>
  <c r="J353" i="12"/>
  <c r="K352" i="12"/>
  <c r="G116" i="17"/>
  <c r="L47" i="9"/>
  <c r="K65" i="10"/>
  <c r="K74" i="10" s="1"/>
  <c r="J118" i="12"/>
  <c r="K117" i="12"/>
  <c r="D160" i="12"/>
  <c r="C161" i="12"/>
  <c r="L27" i="11"/>
  <c r="J266" i="12"/>
  <c r="K265" i="12"/>
  <c r="J162" i="12"/>
  <c r="K161" i="12"/>
  <c r="K136" i="9"/>
  <c r="J74" i="10"/>
  <c r="C115" i="12"/>
  <c r="D114" i="12"/>
  <c r="K26" i="20"/>
  <c r="I26" i="10"/>
  <c r="G96" i="17" l="1"/>
  <c r="I135" i="9"/>
  <c r="I137" i="9" s="1"/>
  <c r="I139" i="9" s="1"/>
  <c r="I130" i="9" s="1"/>
  <c r="G95" i="17"/>
  <c r="H49" i="10"/>
  <c r="H92" i="10" s="1"/>
  <c r="M14" i="11"/>
  <c r="L7" i="9"/>
  <c r="L39" i="9"/>
  <c r="L17" i="10"/>
  <c r="M39" i="9" s="1"/>
  <c r="L54" i="10"/>
  <c r="M47" i="9" s="1"/>
  <c r="H94" i="10"/>
  <c r="G94" i="17"/>
  <c r="J34" i="11"/>
  <c r="G111" i="17" s="1"/>
  <c r="J19" i="12"/>
  <c r="K18" i="12"/>
  <c r="J313" i="12"/>
  <c r="K312" i="12"/>
  <c r="C312" i="12"/>
  <c r="D311" i="12"/>
  <c r="C264" i="12"/>
  <c r="D263" i="12"/>
  <c r="J216" i="12"/>
  <c r="K215" i="12"/>
  <c r="K67" i="12"/>
  <c r="J68" i="12"/>
  <c r="H129" i="17"/>
  <c r="K28" i="11"/>
  <c r="K29" i="11" s="1"/>
  <c r="J144" i="9" s="1"/>
  <c r="K31" i="11"/>
  <c r="I76" i="10" s="1"/>
  <c r="I110" i="17"/>
  <c r="J110" i="17" s="1"/>
  <c r="C162" i="12"/>
  <c r="D161" i="12"/>
  <c r="N22" i="11"/>
  <c r="M7" i="9"/>
  <c r="N14" i="11"/>
  <c r="D356" i="12"/>
  <c r="C357" i="12"/>
  <c r="C67" i="12"/>
  <c r="D66" i="12"/>
  <c r="I148" i="9"/>
  <c r="I150" i="9" s="1"/>
  <c r="D18" i="16" s="1"/>
  <c r="L65" i="10"/>
  <c r="L74" i="10" s="1"/>
  <c r="H110" i="17"/>
  <c r="C228" i="12"/>
  <c r="D227" i="12"/>
  <c r="I49" i="10"/>
  <c r="J135" i="9"/>
  <c r="J137" i="9" s="1"/>
  <c r="I129" i="17"/>
  <c r="J129" i="17" s="1"/>
  <c r="I116" i="17"/>
  <c r="J116" i="17" s="1"/>
  <c r="H96" i="17"/>
  <c r="H95" i="17"/>
  <c r="M27" i="11"/>
  <c r="K135" i="9"/>
  <c r="K137" i="9" s="1"/>
  <c r="J49" i="10"/>
  <c r="K266" i="12"/>
  <c r="J267" i="12"/>
  <c r="H116" i="17"/>
  <c r="I8" i="9"/>
  <c r="I63" i="9" s="1"/>
  <c r="G127" i="17"/>
  <c r="L15" i="10"/>
  <c r="L37" i="9"/>
  <c r="K26" i="10"/>
  <c r="J163" i="12"/>
  <c r="K162" i="12"/>
  <c r="K39" i="10"/>
  <c r="L22" i="20"/>
  <c r="C116" i="12"/>
  <c r="D115" i="12"/>
  <c r="J119" i="12"/>
  <c r="K118" i="12"/>
  <c r="K353" i="12"/>
  <c r="J354" i="12"/>
  <c r="K35" i="10"/>
  <c r="K37" i="10" s="1"/>
  <c r="L31" i="11"/>
  <c r="L28" i="11"/>
  <c r="L29" i="11" s="1"/>
  <c r="G7" i="18" s="1"/>
  <c r="H65" i="17"/>
  <c r="H50" i="17"/>
  <c r="H77" i="17"/>
  <c r="G51" i="17"/>
  <c r="G52" i="17" s="1"/>
  <c r="E7" i="18"/>
  <c r="C17" i="12"/>
  <c r="D16" i="12"/>
  <c r="G64" i="17"/>
  <c r="F15" i="17" s="1"/>
  <c r="G67" i="17"/>
  <c r="F14" i="17"/>
  <c r="G76" i="17"/>
  <c r="F22" i="17" s="1"/>
  <c r="K18" i="20"/>
  <c r="K30" i="20" s="1"/>
  <c r="L18" i="20"/>
  <c r="L30" i="20" s="1"/>
  <c r="M14" i="9" s="1"/>
  <c r="J139" i="9" l="1"/>
  <c r="J130" i="9" s="1"/>
  <c r="G124" i="17"/>
  <c r="L20" i="10"/>
  <c r="L26" i="10" s="1"/>
  <c r="J40" i="11"/>
  <c r="J41" i="11" s="1"/>
  <c r="J36" i="11"/>
  <c r="E7" i="19"/>
  <c r="E11" i="19" s="1"/>
  <c r="G63" i="17"/>
  <c r="I124" i="9"/>
  <c r="I126" i="9" s="1"/>
  <c r="I132" i="9" s="1"/>
  <c r="D22" i="13" s="1"/>
  <c r="F16" i="17"/>
  <c r="F18" i="17" s="1"/>
  <c r="H81" i="10"/>
  <c r="I105" i="9" s="1"/>
  <c r="I106" i="9" s="1"/>
  <c r="I109" i="9" s="1"/>
  <c r="I113" i="9" s="1"/>
  <c r="I117" i="9" s="1"/>
  <c r="J35" i="11"/>
  <c r="J49" i="11"/>
  <c r="H86" i="10" s="1"/>
  <c r="G68" i="17"/>
  <c r="J69" i="12"/>
  <c r="K68" i="12"/>
  <c r="J217" i="12"/>
  <c r="K216" i="12"/>
  <c r="D312" i="12"/>
  <c r="C313" i="12"/>
  <c r="C265" i="12"/>
  <c r="D264" i="12"/>
  <c r="J314" i="12"/>
  <c r="K313" i="12"/>
  <c r="J20" i="12"/>
  <c r="K19" i="12"/>
  <c r="H111" i="17"/>
  <c r="L25" i="20"/>
  <c r="L33" i="10" s="1"/>
  <c r="L35" i="10" s="1"/>
  <c r="L37" i="10" s="1"/>
  <c r="H127" i="17"/>
  <c r="M28" i="11"/>
  <c r="M29" i="11" s="1"/>
  <c r="H7" i="18" s="1"/>
  <c r="M31" i="11"/>
  <c r="C68" i="12"/>
  <c r="D67" i="12"/>
  <c r="N27" i="11"/>
  <c r="K144" i="9"/>
  <c r="I119" i="9"/>
  <c r="H51" i="17"/>
  <c r="H52" i="17" s="1"/>
  <c r="F7" i="18"/>
  <c r="C358" i="12"/>
  <c r="D357" i="12"/>
  <c r="D162" i="12"/>
  <c r="C163" i="12"/>
  <c r="G78" i="17"/>
  <c r="J164" i="12"/>
  <c r="K163" i="12"/>
  <c r="M37" i="9"/>
  <c r="I124" i="17"/>
  <c r="J124" i="17" s="1"/>
  <c r="J76" i="10"/>
  <c r="J8" i="9"/>
  <c r="J63" i="9" s="1"/>
  <c r="I127" i="17"/>
  <c r="J127" i="17" s="1"/>
  <c r="I90" i="10"/>
  <c r="H67" i="17"/>
  <c r="H64" i="17"/>
  <c r="G15" i="17" s="1"/>
  <c r="G14" i="17"/>
  <c r="H76" i="17"/>
  <c r="G22" i="17" s="1"/>
  <c r="L34" i="11"/>
  <c r="K129" i="9"/>
  <c r="K147" i="9" s="1"/>
  <c r="K42" i="10"/>
  <c r="K49" i="10" s="1"/>
  <c r="J268" i="12"/>
  <c r="K267" i="12"/>
  <c r="L139" i="9"/>
  <c r="K139" i="9"/>
  <c r="D116" i="12"/>
  <c r="C117" i="12"/>
  <c r="M145" i="9"/>
  <c r="L14" i="9"/>
  <c r="K32" i="20"/>
  <c r="L28" i="20" s="1"/>
  <c r="L32" i="20" s="1"/>
  <c r="D17" i="12"/>
  <c r="C18" i="12"/>
  <c r="H124" i="17"/>
  <c r="K354" i="12"/>
  <c r="J355" i="12"/>
  <c r="J120" i="12"/>
  <c r="K119" i="12"/>
  <c r="C229" i="12"/>
  <c r="D228" i="12"/>
  <c r="K34" i="11"/>
  <c r="J148" i="9" l="1"/>
  <c r="J150" i="9" s="1"/>
  <c r="E18" i="16" s="1"/>
  <c r="G74" i="17"/>
  <c r="G85" i="17"/>
  <c r="G53" i="17"/>
  <c r="G79" i="17" s="1"/>
  <c r="F17" i="17"/>
  <c r="F19" i="17"/>
  <c r="F20" i="17" s="1"/>
  <c r="G81" i="17"/>
  <c r="K45" i="11"/>
  <c r="K49" i="11" s="1"/>
  <c r="D30" i="14"/>
  <c r="L144" i="9"/>
  <c r="D313" i="12"/>
  <c r="C314" i="12"/>
  <c r="J218" i="12"/>
  <c r="K217" i="12"/>
  <c r="C266" i="12"/>
  <c r="D265" i="12"/>
  <c r="J21" i="12"/>
  <c r="K20" i="12"/>
  <c r="J315" i="12"/>
  <c r="K314" i="12"/>
  <c r="J70" i="12"/>
  <c r="K69" i="12"/>
  <c r="M34" i="11"/>
  <c r="M40" i="11" s="1"/>
  <c r="G112" i="17"/>
  <c r="H78" i="17"/>
  <c r="K124" i="9"/>
  <c r="K126" i="9" s="1"/>
  <c r="G7" i="19"/>
  <c r="G11" i="19" s="1"/>
  <c r="L35" i="11"/>
  <c r="L36" i="11"/>
  <c r="L40" i="11"/>
  <c r="I94" i="10"/>
  <c r="H94" i="17"/>
  <c r="C359" i="12"/>
  <c r="D358" i="12"/>
  <c r="J269" i="12"/>
  <c r="K268" i="12"/>
  <c r="J356" i="12"/>
  <c r="K355" i="12"/>
  <c r="E9" i="18"/>
  <c r="E11" i="18" s="1"/>
  <c r="L26" i="20"/>
  <c r="L39" i="10" s="1"/>
  <c r="L42" i="10" s="1"/>
  <c r="L49" i="10" s="1"/>
  <c r="J165" i="12"/>
  <c r="K164" i="12"/>
  <c r="M129" i="9"/>
  <c r="M147" i="9" s="1"/>
  <c r="L129" i="9"/>
  <c r="L147" i="9" s="1"/>
  <c r="J121" i="12"/>
  <c r="K120" i="12"/>
  <c r="K148" i="9"/>
  <c r="K150" i="9" s="1"/>
  <c r="F18" i="16" s="1"/>
  <c r="K130" i="9"/>
  <c r="N28" i="11"/>
  <c r="N29" i="11" s="1"/>
  <c r="I7" i="18" s="1"/>
  <c r="N31" i="11"/>
  <c r="C118" i="12"/>
  <c r="D117" i="12"/>
  <c r="C230" i="12"/>
  <c r="D229" i="12"/>
  <c r="J124" i="9"/>
  <c r="J126" i="9" s="1"/>
  <c r="J132" i="9" s="1"/>
  <c r="F7" i="19"/>
  <c r="F11" i="19" s="1"/>
  <c r="K36" i="11"/>
  <c r="I111" i="17"/>
  <c r="J111" i="17" s="1"/>
  <c r="H68" i="17"/>
  <c r="G16" i="17"/>
  <c r="H63" i="17"/>
  <c r="K35" i="11"/>
  <c r="K40" i="11"/>
  <c r="H81" i="17" s="1"/>
  <c r="C19" i="12"/>
  <c r="D18" i="12"/>
  <c r="L130" i="9"/>
  <c r="L148" i="9"/>
  <c r="I92" i="10"/>
  <c r="I81" i="10"/>
  <c r="K76" i="10"/>
  <c r="K8" i="9"/>
  <c r="K63" i="9" s="1"/>
  <c r="J90" i="10"/>
  <c r="J119" i="9"/>
  <c r="C164" i="12"/>
  <c r="D163" i="12"/>
  <c r="C69" i="12"/>
  <c r="D68" i="12"/>
  <c r="G69" i="17" l="1"/>
  <c r="G70" i="17" s="1"/>
  <c r="L150" i="9"/>
  <c r="G18" i="16" s="1"/>
  <c r="L41" i="11"/>
  <c r="M35" i="11"/>
  <c r="H7" i="19"/>
  <c r="H11" i="19" s="1"/>
  <c r="L124" i="9"/>
  <c r="L126" i="9" s="1"/>
  <c r="L132" i="9" s="1"/>
  <c r="J71" i="12"/>
  <c r="K70" i="12"/>
  <c r="J219" i="12"/>
  <c r="K218" i="12"/>
  <c r="J316" i="12"/>
  <c r="K315" i="12"/>
  <c r="D314" i="12"/>
  <c r="C315" i="12"/>
  <c r="C267" i="12"/>
  <c r="D266" i="12"/>
  <c r="J22" i="12"/>
  <c r="K21" i="12"/>
  <c r="M36" i="11"/>
  <c r="J94" i="10"/>
  <c r="J92" i="10"/>
  <c r="J81" i="10"/>
  <c r="J105" i="9"/>
  <c r="J106" i="9" s="1"/>
  <c r="J109" i="9" s="1"/>
  <c r="J113" i="9" s="1"/>
  <c r="J117" i="9" s="1"/>
  <c r="I86" i="10"/>
  <c r="H53" i="17" s="1"/>
  <c r="L45" i="11"/>
  <c r="L49" i="11" s="1"/>
  <c r="N34" i="11"/>
  <c r="M41" i="11"/>
  <c r="K119" i="9"/>
  <c r="L76" i="10"/>
  <c r="L8" i="9"/>
  <c r="L63" i="9" s="1"/>
  <c r="K90" i="10"/>
  <c r="C231" i="12"/>
  <c r="D230" i="12"/>
  <c r="M144" i="9"/>
  <c r="M150" i="9" s="1"/>
  <c r="H18" i="16" s="1"/>
  <c r="C21" i="16" s="1"/>
  <c r="K356" i="12"/>
  <c r="J357" i="12"/>
  <c r="J112" i="17"/>
  <c r="H112" i="17"/>
  <c r="C360" i="12"/>
  <c r="D359" i="12"/>
  <c r="E30" i="14"/>
  <c r="E22" i="13"/>
  <c r="D69" i="12"/>
  <c r="C70" i="12"/>
  <c r="J122" i="12"/>
  <c r="K121" i="12"/>
  <c r="J270" i="12"/>
  <c r="K269" i="12"/>
  <c r="C20" i="12"/>
  <c r="D19" i="12"/>
  <c r="K132" i="9"/>
  <c r="G17" i="17"/>
  <c r="G18" i="17"/>
  <c r="C165" i="12"/>
  <c r="D164" i="12"/>
  <c r="H85" i="17"/>
  <c r="G19" i="17"/>
  <c r="G20" i="17" s="1"/>
  <c r="K41" i="11"/>
  <c r="H74" i="17"/>
  <c r="D118" i="12"/>
  <c r="C119" i="12"/>
  <c r="J166" i="12"/>
  <c r="K165" i="12"/>
  <c r="F9" i="18" l="1"/>
  <c r="F11" i="18" s="1"/>
  <c r="C316" i="12"/>
  <c r="D315" i="12"/>
  <c r="J72" i="12"/>
  <c r="K71" i="12"/>
  <c r="K316" i="12"/>
  <c r="J317" i="12"/>
  <c r="J23" i="12"/>
  <c r="K22" i="12"/>
  <c r="C268" i="12"/>
  <c r="D267" i="12"/>
  <c r="K219" i="12"/>
  <c r="J220" i="12"/>
  <c r="G130" i="17"/>
  <c r="H79" i="17"/>
  <c r="H69" i="17"/>
  <c r="H70" i="17" s="1"/>
  <c r="K94" i="10"/>
  <c r="K92" i="10"/>
  <c r="K357" i="12"/>
  <c r="J358" i="12"/>
  <c r="C232" i="12"/>
  <c r="D231" i="12"/>
  <c r="M124" i="9"/>
  <c r="M126" i="9" s="1"/>
  <c r="M132" i="9" s="1"/>
  <c r="I7" i="19"/>
  <c r="I11" i="19" s="1"/>
  <c r="N35" i="11"/>
  <c r="N40" i="11"/>
  <c r="N41" i="11" s="1"/>
  <c r="N36" i="11"/>
  <c r="D119" i="12"/>
  <c r="C120" i="12"/>
  <c r="C166" i="12"/>
  <c r="D165" i="12"/>
  <c r="F30" i="14"/>
  <c r="F22" i="13"/>
  <c r="D70" i="12"/>
  <c r="C71" i="12"/>
  <c r="C361" i="12"/>
  <c r="D360" i="12"/>
  <c r="L119" i="9"/>
  <c r="J86" i="10"/>
  <c r="G9" i="18" s="1"/>
  <c r="G11" i="18" s="1"/>
  <c r="M45" i="11"/>
  <c r="M49" i="11" s="1"/>
  <c r="M8" i="9"/>
  <c r="M63" i="9" s="1"/>
  <c r="L90" i="10"/>
  <c r="J123" i="12"/>
  <c r="K122" i="12"/>
  <c r="G22" i="13"/>
  <c r="C25" i="13" s="1"/>
  <c r="G30" i="14"/>
  <c r="J167" i="12"/>
  <c r="K166" i="12"/>
  <c r="C27" i="16"/>
  <c r="D20" i="12"/>
  <c r="C21" i="12"/>
  <c r="K270" i="12"/>
  <c r="J271" i="12"/>
  <c r="D21" i="16"/>
  <c r="E21" i="16" s="1"/>
  <c r="F21" i="16" s="1"/>
  <c r="G21" i="16" s="1"/>
  <c r="H21" i="16" s="1"/>
  <c r="I21" i="16" s="1"/>
  <c r="J21" i="16" s="1"/>
  <c r="C24" i="16" s="1"/>
  <c r="K105" i="9"/>
  <c r="K106" i="9" s="1"/>
  <c r="K109" i="9" s="1"/>
  <c r="K113" i="9" s="1"/>
  <c r="K117" i="9" s="1"/>
  <c r="K81" i="10"/>
  <c r="E44" i="16" l="1"/>
  <c r="J49" i="16"/>
  <c r="E50" i="16"/>
  <c r="D44" i="16"/>
  <c r="G49" i="16"/>
  <c r="D48" i="16"/>
  <c r="D43" i="16"/>
  <c r="C49" i="16"/>
  <c r="G50" i="16"/>
  <c r="E48" i="16"/>
  <c r="E46" i="16"/>
  <c r="C28" i="16"/>
  <c r="K40" i="16"/>
  <c r="I44" i="16"/>
  <c r="I42" i="16"/>
  <c r="G47" i="16"/>
  <c r="F43" i="16"/>
  <c r="K41" i="16"/>
  <c r="J45" i="16"/>
  <c r="D47" i="16"/>
  <c r="J44" i="16"/>
  <c r="E47" i="16"/>
  <c r="C50" i="16"/>
  <c r="H49" i="16"/>
  <c r="H43" i="16"/>
  <c r="D46" i="16"/>
  <c r="D50" i="16"/>
  <c r="G45" i="16"/>
  <c r="I50" i="16"/>
  <c r="J50" i="16"/>
  <c r="F44" i="16"/>
  <c r="H47" i="16"/>
  <c r="C48" i="16"/>
  <c r="G46" i="16"/>
  <c r="E42" i="16"/>
  <c r="C41" i="16"/>
  <c r="J24" i="12"/>
  <c r="K23" i="12"/>
  <c r="J318" i="12"/>
  <c r="K317" i="12"/>
  <c r="C269" i="12"/>
  <c r="D268" i="12"/>
  <c r="J73" i="12"/>
  <c r="K72" i="12"/>
  <c r="J221" i="12"/>
  <c r="K220" i="12"/>
  <c r="D316" i="12"/>
  <c r="C317" i="12"/>
  <c r="D24" i="16"/>
  <c r="E24" i="16" s="1"/>
  <c r="F24" i="16" s="1"/>
  <c r="G24" i="16" s="1"/>
  <c r="H24" i="16" s="1"/>
  <c r="I24" i="16" s="1"/>
  <c r="J24" i="16" s="1"/>
  <c r="C30" i="16" s="1"/>
  <c r="D21" i="12"/>
  <c r="C22" i="12"/>
  <c r="I43" i="16"/>
  <c r="G41" i="16"/>
  <c r="F40" i="16"/>
  <c r="K45" i="16"/>
  <c r="C42" i="16"/>
  <c r="J40" i="16"/>
  <c r="C44" i="16"/>
  <c r="J43" i="16"/>
  <c r="L94" i="10"/>
  <c r="L92" i="10"/>
  <c r="C167" i="12"/>
  <c r="D166" i="12"/>
  <c r="K49" i="16"/>
  <c r="E43" i="16"/>
  <c r="K43" i="16"/>
  <c r="C40" i="16"/>
  <c r="H48" i="16"/>
  <c r="K47" i="16"/>
  <c r="F46" i="16"/>
  <c r="E49" i="16"/>
  <c r="K50" i="16"/>
  <c r="J47" i="16"/>
  <c r="H40" i="16"/>
  <c r="H130" i="17"/>
  <c r="J130" i="17"/>
  <c r="F41" i="16"/>
  <c r="H45" i="16"/>
  <c r="I41" i="16"/>
  <c r="I40" i="16"/>
  <c r="I49" i="16"/>
  <c r="C45" i="16"/>
  <c r="F45" i="16"/>
  <c r="D41" i="16"/>
  <c r="H46" i="16"/>
  <c r="D49" i="16"/>
  <c r="C46" i="16"/>
  <c r="G48" i="16"/>
  <c r="K271" i="12"/>
  <c r="J272" i="12"/>
  <c r="J168" i="12"/>
  <c r="K167" i="12"/>
  <c r="D25" i="13"/>
  <c r="E25" i="13" s="1"/>
  <c r="F25" i="13" s="1"/>
  <c r="G25" i="13" s="1"/>
  <c r="H25" i="13" s="1"/>
  <c r="I25" i="13" s="1"/>
  <c r="J25" i="13" s="1"/>
  <c r="C28" i="13" s="1"/>
  <c r="M119" i="9"/>
  <c r="D120" i="12"/>
  <c r="C121" i="12"/>
  <c r="C233" i="12"/>
  <c r="D232" i="12"/>
  <c r="F49" i="16"/>
  <c r="D42" i="16"/>
  <c r="K48" i="16"/>
  <c r="I47" i="16"/>
  <c r="E45" i="16"/>
  <c r="G43" i="16"/>
  <c r="F27" i="17" s="1"/>
  <c r="E41" i="16"/>
  <c r="J48" i="16"/>
  <c r="C43" i="16"/>
  <c r="D45" i="16"/>
  <c r="J41" i="16"/>
  <c r="K44" i="16"/>
  <c r="J124" i="12"/>
  <c r="K123" i="12"/>
  <c r="N45" i="11"/>
  <c r="N49" i="11" s="1"/>
  <c r="L86" i="10" s="1"/>
  <c r="K86" i="10"/>
  <c r="H9" i="18" s="1"/>
  <c r="H11" i="18" s="1"/>
  <c r="K358" i="12"/>
  <c r="J359" i="12"/>
  <c r="L105" i="9"/>
  <c r="L106" i="9" s="1"/>
  <c r="L109" i="9" s="1"/>
  <c r="L113" i="9" s="1"/>
  <c r="L117" i="9" s="1"/>
  <c r="L81" i="10"/>
  <c r="G44" i="16"/>
  <c r="H44" i="16"/>
  <c r="F48" i="16"/>
  <c r="K46" i="16"/>
  <c r="F50" i="16"/>
  <c r="E40" i="16"/>
  <c r="D40" i="16"/>
  <c r="H41" i="16"/>
  <c r="C362" i="12"/>
  <c r="D361" i="12"/>
  <c r="C23" i="19"/>
  <c r="C29" i="19"/>
  <c r="G42" i="16"/>
  <c r="F42" i="16"/>
  <c r="I46" i="16"/>
  <c r="J42" i="16"/>
  <c r="C47" i="16"/>
  <c r="D27" i="17" s="1"/>
  <c r="G40" i="16"/>
  <c r="H50" i="16"/>
  <c r="I45" i="16"/>
  <c r="H42" i="16"/>
  <c r="J46" i="16"/>
  <c r="K42" i="16"/>
  <c r="F47" i="16"/>
  <c r="I48" i="16"/>
  <c r="C72" i="12"/>
  <c r="D71" i="12"/>
  <c r="H22" i="13"/>
  <c r="C31" i="13" s="1"/>
  <c r="H30" i="14"/>
  <c r="C32" i="13" l="1"/>
  <c r="D269" i="12"/>
  <c r="C270" i="12"/>
  <c r="J222" i="12"/>
  <c r="K221" i="12"/>
  <c r="K318" i="12"/>
  <c r="J319" i="12"/>
  <c r="C318" i="12"/>
  <c r="D317" i="12"/>
  <c r="J74" i="12"/>
  <c r="K73" i="12"/>
  <c r="J25" i="12"/>
  <c r="K24" i="12"/>
  <c r="J27" i="17"/>
  <c r="C122" i="12"/>
  <c r="D121" i="12"/>
  <c r="C29" i="16"/>
  <c r="M105" i="9"/>
  <c r="M106" i="9" s="1"/>
  <c r="M109" i="9" s="1"/>
  <c r="M113" i="9" s="1"/>
  <c r="M117" i="9" s="1"/>
  <c r="I9" i="18"/>
  <c r="I11" i="18" s="1"/>
  <c r="D167" i="12"/>
  <c r="C168" i="12"/>
  <c r="D72" i="12"/>
  <c r="C73" i="12"/>
  <c r="J360" i="12"/>
  <c r="K359" i="12"/>
  <c r="D28" i="13"/>
  <c r="E28" i="13" s="1"/>
  <c r="F28" i="13" s="1"/>
  <c r="G28" i="13" s="1"/>
  <c r="H28" i="13" s="1"/>
  <c r="I28" i="13" s="1"/>
  <c r="J28" i="13" s="1"/>
  <c r="C34" i="13" s="1"/>
  <c r="C234" i="12"/>
  <c r="D233" i="12"/>
  <c r="C363" i="12"/>
  <c r="D362" i="12"/>
  <c r="C33" i="14"/>
  <c r="C39" i="14"/>
  <c r="J169" i="12"/>
  <c r="K168" i="12"/>
  <c r="D22" i="12"/>
  <c r="C23" i="12"/>
  <c r="D23" i="19"/>
  <c r="E23" i="19" s="1"/>
  <c r="F23" i="19" s="1"/>
  <c r="G23" i="19" s="1"/>
  <c r="H23" i="19" s="1"/>
  <c r="I23" i="19" s="1"/>
  <c r="J23" i="19" s="1"/>
  <c r="C26" i="19" s="1"/>
  <c r="J125" i="12"/>
  <c r="K124" i="12"/>
  <c r="J273" i="12"/>
  <c r="K272" i="12"/>
  <c r="K46" i="19" l="1"/>
  <c r="I47" i="19"/>
  <c r="I53" i="19"/>
  <c r="C49" i="19"/>
  <c r="G55" i="19"/>
  <c r="I54" i="19"/>
  <c r="K45" i="19"/>
  <c r="J50" i="19"/>
  <c r="G48" i="19"/>
  <c r="F30" i="17" s="1"/>
  <c r="G52" i="19"/>
  <c r="E53" i="19"/>
  <c r="E51" i="19"/>
  <c r="I48" i="19"/>
  <c r="E48" i="19"/>
  <c r="H47" i="19"/>
  <c r="J54" i="19"/>
  <c r="K54" i="19"/>
  <c r="J55" i="19"/>
  <c r="I45" i="19"/>
  <c r="D54" i="19"/>
  <c r="C51" i="19"/>
  <c r="D53" i="19"/>
  <c r="H46" i="19"/>
  <c r="I50" i="19"/>
  <c r="C46" i="19"/>
  <c r="E47" i="19"/>
  <c r="J46" i="19"/>
  <c r="J51" i="19"/>
  <c r="K49" i="19"/>
  <c r="G47" i="19"/>
  <c r="G50" i="19"/>
  <c r="D51" i="19"/>
  <c r="G45" i="19"/>
  <c r="H51" i="19"/>
  <c r="D48" i="19"/>
  <c r="H54" i="19"/>
  <c r="G51" i="19"/>
  <c r="D50" i="19"/>
  <c r="C54" i="19"/>
  <c r="I51" i="19"/>
  <c r="I55" i="19"/>
  <c r="H49" i="19"/>
  <c r="K53" i="19"/>
  <c r="K51" i="19"/>
  <c r="C45" i="19"/>
  <c r="E54" i="19"/>
  <c r="H50" i="19"/>
  <c r="J49" i="19"/>
  <c r="D47" i="19"/>
  <c r="F48" i="19"/>
  <c r="J47" i="19"/>
  <c r="F47" i="19"/>
  <c r="J53" i="19"/>
  <c r="D49" i="19"/>
  <c r="H52" i="19"/>
  <c r="I46" i="19"/>
  <c r="H53" i="19"/>
  <c r="J48" i="19"/>
  <c r="J52" i="19"/>
  <c r="F51" i="19"/>
  <c r="C55" i="19"/>
  <c r="H45" i="19"/>
  <c r="I52" i="19"/>
  <c r="G53" i="19"/>
  <c r="F49" i="19"/>
  <c r="K55" i="19"/>
  <c r="D46" i="19"/>
  <c r="K48" i="19"/>
  <c r="E49" i="19"/>
  <c r="F46" i="19"/>
  <c r="F52" i="19"/>
  <c r="D52" i="19"/>
  <c r="I49" i="19"/>
  <c r="K52" i="19"/>
  <c r="G46" i="19"/>
  <c r="E45" i="19"/>
  <c r="E46" i="19"/>
  <c r="F55" i="19"/>
  <c r="D55" i="19"/>
  <c r="G54" i="19"/>
  <c r="C52" i="19"/>
  <c r="D30" i="17" s="1"/>
  <c r="J30" i="17" s="1"/>
  <c r="E52" i="19"/>
  <c r="K47" i="19"/>
  <c r="E55" i="19"/>
  <c r="C50" i="19"/>
  <c r="F50" i="19"/>
  <c r="C53" i="19"/>
  <c r="C48" i="19"/>
  <c r="E50" i="19"/>
  <c r="J45" i="19"/>
  <c r="F53" i="19"/>
  <c r="G49" i="19"/>
  <c r="F54" i="19"/>
  <c r="K50" i="19"/>
  <c r="F45" i="19"/>
  <c r="D45" i="19"/>
  <c r="K319" i="12"/>
  <c r="J320" i="12"/>
  <c r="J26" i="12"/>
  <c r="K25" i="12"/>
  <c r="J223" i="12"/>
  <c r="K222" i="12"/>
  <c r="J75" i="12"/>
  <c r="K74" i="12"/>
  <c r="C271" i="12"/>
  <c r="D270" i="12"/>
  <c r="D318" i="12"/>
  <c r="C319" i="12"/>
  <c r="C47" i="19"/>
  <c r="C33" i="13"/>
  <c r="C35" i="13" s="1"/>
  <c r="D33" i="13" s="1"/>
  <c r="D23" i="12"/>
  <c r="C24" i="12"/>
  <c r="J170" i="12"/>
  <c r="K169" i="12"/>
  <c r="D168" i="12"/>
  <c r="C169" i="12"/>
  <c r="D33" i="14"/>
  <c r="E33" i="14" s="1"/>
  <c r="F33" i="14" s="1"/>
  <c r="G33" i="14" s="1"/>
  <c r="H33" i="14" s="1"/>
  <c r="I33" i="14" s="1"/>
  <c r="J33" i="14" s="1"/>
  <c r="C36" i="14" s="1"/>
  <c r="J126" i="12"/>
  <c r="K125" i="12"/>
  <c r="J361" i="12"/>
  <c r="K360" i="12"/>
  <c r="C123" i="12"/>
  <c r="D122" i="12"/>
  <c r="C74" i="12"/>
  <c r="D73" i="12"/>
  <c r="J274" i="12"/>
  <c r="K273" i="12"/>
  <c r="C235" i="12"/>
  <c r="D234" i="12"/>
  <c r="H55" i="19"/>
  <c r="H48" i="19"/>
  <c r="C30" i="19"/>
  <c r="C364" i="12"/>
  <c r="D363" i="12"/>
  <c r="D26" i="19"/>
  <c r="E26" i="19" s="1"/>
  <c r="F26" i="19" s="1"/>
  <c r="G26" i="19" s="1"/>
  <c r="H26" i="19" s="1"/>
  <c r="I26" i="19" s="1"/>
  <c r="J26" i="19" s="1"/>
  <c r="C32" i="19" s="1"/>
  <c r="C31" i="16"/>
  <c r="D29" i="16" s="1"/>
  <c r="C23" i="18"/>
  <c r="C29" i="18"/>
  <c r="G60" i="14" l="1"/>
  <c r="F26" i="17" s="1"/>
  <c r="C65" i="14"/>
  <c r="H61" i="14"/>
  <c r="K59" i="14"/>
  <c r="K63" i="14"/>
  <c r="G57" i="14"/>
  <c r="D67" i="14"/>
  <c r="K60" i="14"/>
  <c r="C58" i="14"/>
  <c r="K62" i="14"/>
  <c r="C62" i="14"/>
  <c r="J65" i="14"/>
  <c r="E59" i="14"/>
  <c r="E61" i="14"/>
  <c r="E58" i="14"/>
  <c r="I61" i="14"/>
  <c r="E57" i="14"/>
  <c r="I62" i="14"/>
  <c r="H67" i="14"/>
  <c r="J27" i="12"/>
  <c r="K26" i="12"/>
  <c r="C320" i="12"/>
  <c r="D319" i="12"/>
  <c r="K320" i="12"/>
  <c r="J321" i="12"/>
  <c r="C272" i="12"/>
  <c r="D271" i="12"/>
  <c r="J76" i="12"/>
  <c r="K75" i="12"/>
  <c r="J224" i="12"/>
  <c r="K223" i="12"/>
  <c r="D34" i="13"/>
  <c r="D60" i="14"/>
  <c r="I59" i="14"/>
  <c r="G61" i="14"/>
  <c r="J63" i="14"/>
  <c r="I67" i="14"/>
  <c r="K66" i="14"/>
  <c r="C60" i="14"/>
  <c r="H59" i="14"/>
  <c r="K65" i="14"/>
  <c r="J66" i="14"/>
  <c r="G58" i="14"/>
  <c r="D61" i="14"/>
  <c r="D65" i="14"/>
  <c r="F65" i="14"/>
  <c r="C61" i="14"/>
  <c r="F58" i="14"/>
  <c r="E60" i="14"/>
  <c r="C40" i="14"/>
  <c r="C170" i="12"/>
  <c r="D169" i="12"/>
  <c r="C25" i="12"/>
  <c r="D24" i="12"/>
  <c r="D36" i="14"/>
  <c r="E36" i="14" s="1"/>
  <c r="F36" i="14" s="1"/>
  <c r="G36" i="14" s="1"/>
  <c r="H36" i="14" s="1"/>
  <c r="I36" i="14" s="1"/>
  <c r="J36" i="14" s="1"/>
  <c r="C42" i="14" s="1"/>
  <c r="C365" i="12"/>
  <c r="D364" i="12"/>
  <c r="H64" i="14"/>
  <c r="F57" i="14"/>
  <c r="I65" i="14"/>
  <c r="F66" i="14"/>
  <c r="E63" i="14"/>
  <c r="K126" i="12"/>
  <c r="J127" i="12"/>
  <c r="C75" i="12"/>
  <c r="D74" i="12"/>
  <c r="F63" i="14"/>
  <c r="K57" i="14"/>
  <c r="D64" i="14"/>
  <c r="E65" i="14"/>
  <c r="G59" i="14"/>
  <c r="D57" i="14"/>
  <c r="J59" i="14"/>
  <c r="D35" i="13"/>
  <c r="D46" i="13"/>
  <c r="D31" i="13"/>
  <c r="D32" i="13"/>
  <c r="C33" i="16"/>
  <c r="C27" i="17" s="1"/>
  <c r="D31" i="16"/>
  <c r="D28" i="16"/>
  <c r="D27" i="16"/>
  <c r="D30" i="16"/>
  <c r="C236" i="12"/>
  <c r="D235" i="12"/>
  <c r="C124" i="12"/>
  <c r="D123" i="12"/>
  <c r="E64" i="14"/>
  <c r="F67" i="14"/>
  <c r="G64" i="14"/>
  <c r="C63" i="14"/>
  <c r="I64" i="14"/>
  <c r="C59" i="14"/>
  <c r="K64" i="14"/>
  <c r="J57" i="14"/>
  <c r="J60" i="14"/>
  <c r="I66" i="14"/>
  <c r="K61" i="14"/>
  <c r="C67" i="14"/>
  <c r="H66" i="14"/>
  <c r="I60" i="14"/>
  <c r="H65" i="14"/>
  <c r="J61" i="14"/>
  <c r="K58" i="14"/>
  <c r="J62" i="14"/>
  <c r="E66" i="14"/>
  <c r="H60" i="14"/>
  <c r="G67" i="14"/>
  <c r="H57" i="14"/>
  <c r="F62" i="14"/>
  <c r="E62" i="14"/>
  <c r="H62" i="14"/>
  <c r="I57" i="14"/>
  <c r="K67" i="14"/>
  <c r="I63" i="14"/>
  <c r="C64" i="14"/>
  <c r="D26" i="17" s="1"/>
  <c r="C66" i="14"/>
  <c r="H58" i="14"/>
  <c r="H63" i="14"/>
  <c r="J67" i="14"/>
  <c r="D63" i="14"/>
  <c r="G65" i="14"/>
  <c r="D58" i="14"/>
  <c r="F60" i="14"/>
  <c r="D59" i="14"/>
  <c r="J362" i="12"/>
  <c r="K361" i="12"/>
  <c r="D23" i="18"/>
  <c r="E23" i="18" s="1"/>
  <c r="F23" i="18" s="1"/>
  <c r="G23" i="18" s="1"/>
  <c r="H23" i="18" s="1"/>
  <c r="I23" i="18" s="1"/>
  <c r="J23" i="18" s="1"/>
  <c r="C26" i="18" s="1"/>
  <c r="C31" i="19"/>
  <c r="C33" i="19" s="1"/>
  <c r="D30" i="19" s="1"/>
  <c r="K274" i="12"/>
  <c r="J275" i="12"/>
  <c r="J64" i="14"/>
  <c r="G63" i="14"/>
  <c r="D62" i="14"/>
  <c r="G66" i="14"/>
  <c r="G62" i="14"/>
  <c r="C57" i="14"/>
  <c r="F61" i="14"/>
  <c r="F64" i="14"/>
  <c r="I58" i="14"/>
  <c r="F59" i="14"/>
  <c r="D66" i="14"/>
  <c r="J58" i="14"/>
  <c r="E67" i="14"/>
  <c r="J171" i="12"/>
  <c r="K170" i="12"/>
  <c r="J26" i="17" l="1"/>
  <c r="E47" i="18"/>
  <c r="F52" i="18"/>
  <c r="H48" i="18"/>
  <c r="H57" i="18"/>
  <c r="D57" i="18"/>
  <c r="F50" i="18"/>
  <c r="D52" i="18"/>
  <c r="D49" i="18"/>
  <c r="I48" i="18"/>
  <c r="H51" i="18"/>
  <c r="J50" i="18"/>
  <c r="K51" i="18"/>
  <c r="E51" i="18"/>
  <c r="F48" i="18"/>
  <c r="H52" i="18"/>
  <c r="G50" i="18"/>
  <c r="F31" i="17" s="1"/>
  <c r="C54" i="18"/>
  <c r="D31" i="17" s="1"/>
  <c r="D51" i="18"/>
  <c r="C56" i="18"/>
  <c r="D47" i="18"/>
  <c r="E54" i="18"/>
  <c r="F55" i="18"/>
  <c r="J47" i="18"/>
  <c r="K48" i="18"/>
  <c r="H53" i="18"/>
  <c r="H49" i="18"/>
  <c r="K57" i="18"/>
  <c r="G57" i="18"/>
  <c r="C48" i="18"/>
  <c r="C52" i="18"/>
  <c r="E53" i="18"/>
  <c r="C51" i="18"/>
  <c r="G47" i="18"/>
  <c r="F56" i="18"/>
  <c r="K53" i="18"/>
  <c r="E50" i="18"/>
  <c r="J53" i="18"/>
  <c r="J52" i="18"/>
  <c r="C53" i="18"/>
  <c r="K47" i="18"/>
  <c r="C47" i="18"/>
  <c r="K54" i="18"/>
  <c r="E49" i="18"/>
  <c r="K52" i="18"/>
  <c r="C30" i="18"/>
  <c r="F54" i="18"/>
  <c r="G54" i="18"/>
  <c r="C57" i="18"/>
  <c r="E56" i="18"/>
  <c r="I54" i="18"/>
  <c r="H56" i="18"/>
  <c r="G53" i="18"/>
  <c r="J57" i="18"/>
  <c r="H54" i="18"/>
  <c r="J51" i="18"/>
  <c r="J49" i="18"/>
  <c r="H55" i="18"/>
  <c r="E48" i="18"/>
  <c r="D48" i="18"/>
  <c r="I50" i="18"/>
  <c r="I47" i="18"/>
  <c r="G48" i="18"/>
  <c r="F51" i="18"/>
  <c r="C50" i="18"/>
  <c r="I51" i="18"/>
  <c r="G51" i="18"/>
  <c r="E55" i="18"/>
  <c r="K49" i="18"/>
  <c r="I57" i="18"/>
  <c r="K50" i="18"/>
  <c r="G56" i="18"/>
  <c r="I49" i="18"/>
  <c r="H50" i="18"/>
  <c r="C49" i="18"/>
  <c r="D54" i="18"/>
  <c r="E57" i="18"/>
  <c r="F47" i="18"/>
  <c r="H47" i="18"/>
  <c r="J48" i="18"/>
  <c r="D56" i="18"/>
  <c r="I56" i="18"/>
  <c r="D272" i="12"/>
  <c r="C273" i="12"/>
  <c r="K321" i="12"/>
  <c r="J322" i="12"/>
  <c r="J225" i="12"/>
  <c r="K224" i="12"/>
  <c r="C321" i="12"/>
  <c r="D320" i="12"/>
  <c r="J77" i="12"/>
  <c r="K76" i="12"/>
  <c r="J28" i="12"/>
  <c r="K27" i="12"/>
  <c r="J54" i="18"/>
  <c r="E52" i="18"/>
  <c r="J55" i="18"/>
  <c r="K55" i="18"/>
  <c r="I55" i="18"/>
  <c r="F57" i="18"/>
  <c r="D55" i="18"/>
  <c r="I52" i="18"/>
  <c r="F53" i="18"/>
  <c r="D50" i="18"/>
  <c r="I53" i="18"/>
  <c r="G52" i="18"/>
  <c r="F49" i="18"/>
  <c r="C41" i="14"/>
  <c r="C43" i="14" s="1"/>
  <c r="K127" i="12"/>
  <c r="J128" i="12"/>
  <c r="C366" i="12"/>
  <c r="D365" i="12"/>
  <c r="D124" i="12"/>
  <c r="C125" i="12"/>
  <c r="D26" i="18"/>
  <c r="E26" i="18" s="1"/>
  <c r="F26" i="18" s="1"/>
  <c r="G26" i="18" s="1"/>
  <c r="H26" i="18" s="1"/>
  <c r="I26" i="18" s="1"/>
  <c r="J26" i="18" s="1"/>
  <c r="C32" i="18" s="1"/>
  <c r="C69" i="13"/>
  <c r="H69" i="13"/>
  <c r="K73" i="13"/>
  <c r="C71" i="13"/>
  <c r="F75" i="13"/>
  <c r="J69" i="13"/>
  <c r="D75" i="13"/>
  <c r="F76" i="13"/>
  <c r="F78" i="13"/>
  <c r="F73" i="13"/>
  <c r="E71" i="13"/>
  <c r="H76" i="13"/>
  <c r="D71" i="13"/>
  <c r="D72" i="13"/>
  <c r="G73" i="13"/>
  <c r="D79" i="13"/>
  <c r="E73" i="13"/>
  <c r="G75" i="13"/>
  <c r="K72" i="13"/>
  <c r="I78" i="13"/>
  <c r="D78" i="13"/>
  <c r="F70" i="13"/>
  <c r="K76" i="13"/>
  <c r="H77" i="13"/>
  <c r="K79" i="13"/>
  <c r="J78" i="13"/>
  <c r="H78" i="13"/>
  <c r="H79" i="13"/>
  <c r="J77" i="13"/>
  <c r="H75" i="13"/>
  <c r="K77" i="13"/>
  <c r="J71" i="13"/>
  <c r="I77" i="13"/>
  <c r="K78" i="13"/>
  <c r="E70" i="13"/>
  <c r="G71" i="13"/>
  <c r="D77" i="13"/>
  <c r="E77" i="13"/>
  <c r="K69" i="13"/>
  <c r="E75" i="13"/>
  <c r="C72" i="13"/>
  <c r="I72" i="13"/>
  <c r="K75" i="13"/>
  <c r="C76" i="13"/>
  <c r="D29" i="17" s="1"/>
  <c r="F77" i="13"/>
  <c r="J70" i="13"/>
  <c r="I75" i="13"/>
  <c r="H70" i="13"/>
  <c r="I71" i="13"/>
  <c r="G74" i="13"/>
  <c r="J75" i="13"/>
  <c r="C70" i="13"/>
  <c r="I69" i="13"/>
  <c r="C74" i="13"/>
  <c r="I79" i="13"/>
  <c r="G76" i="13"/>
  <c r="J79" i="13"/>
  <c r="G70" i="13"/>
  <c r="F74" i="13"/>
  <c r="D70" i="13"/>
  <c r="D74" i="13"/>
  <c r="J72" i="13"/>
  <c r="J73" i="13"/>
  <c r="D76" i="13"/>
  <c r="G78" i="13"/>
  <c r="E79" i="13"/>
  <c r="E74" i="13"/>
  <c r="I73" i="13"/>
  <c r="G77" i="13"/>
  <c r="F72" i="13"/>
  <c r="F69" i="13"/>
  <c r="K70" i="13"/>
  <c r="E72" i="13"/>
  <c r="C78" i="13"/>
  <c r="J76" i="13"/>
  <c r="I76" i="13"/>
  <c r="I70" i="13"/>
  <c r="F79" i="13"/>
  <c r="G69" i="13"/>
  <c r="H72" i="13"/>
  <c r="H74" i="13"/>
  <c r="F71" i="13"/>
  <c r="E76" i="13"/>
  <c r="E78" i="13"/>
  <c r="H73" i="13"/>
  <c r="D73" i="13"/>
  <c r="C77" i="13"/>
  <c r="D69" i="13"/>
  <c r="C79" i="13"/>
  <c r="I74" i="13"/>
  <c r="H71" i="13"/>
  <c r="J74" i="13"/>
  <c r="E69" i="13"/>
  <c r="C73" i="13"/>
  <c r="G72" i="13"/>
  <c r="F29" i="17" s="1"/>
  <c r="K74" i="13"/>
  <c r="C75" i="13"/>
  <c r="G79" i="13"/>
  <c r="K71" i="13"/>
  <c r="C26" i="12"/>
  <c r="D25" i="12"/>
  <c r="K275" i="12"/>
  <c r="J276" i="12"/>
  <c r="D31" i="19"/>
  <c r="G55" i="18"/>
  <c r="G49" i="18"/>
  <c r="D53" i="18"/>
  <c r="K56" i="18"/>
  <c r="C55" i="18"/>
  <c r="J56" i="18"/>
  <c r="D50" i="13"/>
  <c r="D57" i="13" s="1"/>
  <c r="D59" i="13" s="1"/>
  <c r="C29" i="17" s="1"/>
  <c r="D170" i="12"/>
  <c r="C171" i="12"/>
  <c r="K362" i="12"/>
  <c r="J363" i="12"/>
  <c r="C237" i="12"/>
  <c r="D236" i="12"/>
  <c r="C76" i="12"/>
  <c r="D75" i="12"/>
  <c r="J172" i="12"/>
  <c r="K171" i="12"/>
  <c r="C35" i="19"/>
  <c r="C37" i="19" s="1"/>
  <c r="C30" i="17" s="1"/>
  <c r="D33" i="19"/>
  <c r="D29" i="19"/>
  <c r="D32" i="19"/>
  <c r="J31" i="17" l="1"/>
  <c r="J226" i="12"/>
  <c r="K225" i="12"/>
  <c r="C322" i="12"/>
  <c r="D321" i="12"/>
  <c r="J323" i="12"/>
  <c r="K322" i="12"/>
  <c r="K77" i="12"/>
  <c r="J78" i="12"/>
  <c r="D273" i="12"/>
  <c r="C274" i="12"/>
  <c r="J29" i="12"/>
  <c r="K28" i="12"/>
  <c r="C47" i="14"/>
  <c r="C49" i="14" s="1"/>
  <c r="C26" i="17" s="1"/>
  <c r="D43" i="14"/>
  <c r="D39" i="14"/>
  <c r="J364" i="12"/>
  <c r="K363" i="12"/>
  <c r="C31" i="18"/>
  <c r="C126" i="12"/>
  <c r="D125" i="12"/>
  <c r="J173" i="12"/>
  <c r="K172" i="12"/>
  <c r="D40" i="14"/>
  <c r="C27" i="12"/>
  <c r="D26" i="12"/>
  <c r="J129" i="12"/>
  <c r="K128" i="12"/>
  <c r="J277" i="12"/>
  <c r="K276" i="12"/>
  <c r="J29" i="17"/>
  <c r="D41" i="14"/>
  <c r="D42" i="14"/>
  <c r="C77" i="12"/>
  <c r="D76" i="12"/>
  <c r="C238" i="12"/>
  <c r="D237" i="12"/>
  <c r="C172" i="12"/>
  <c r="D171" i="12"/>
  <c r="D366" i="12"/>
  <c r="C367" i="12"/>
  <c r="K323" i="12" l="1"/>
  <c r="J324" i="12"/>
  <c r="J30" i="12"/>
  <c r="K29" i="12"/>
  <c r="C323" i="12"/>
  <c r="D322" i="12"/>
  <c r="C275" i="12"/>
  <c r="D274" i="12"/>
  <c r="J79" i="12"/>
  <c r="K78" i="12"/>
  <c r="J227" i="12"/>
  <c r="K226" i="12"/>
  <c r="C173" i="12"/>
  <c r="D172" i="12"/>
  <c r="C239" i="12"/>
  <c r="D238" i="12"/>
  <c r="J278" i="12"/>
  <c r="K277" i="12"/>
  <c r="K129" i="12"/>
  <c r="J130" i="12"/>
  <c r="D126" i="12"/>
  <c r="C127" i="12"/>
  <c r="D367" i="12"/>
  <c r="C368" i="12"/>
  <c r="C33" i="18"/>
  <c r="D31" i="18" s="1"/>
  <c r="C78" i="12"/>
  <c r="D77" i="12"/>
  <c r="C28" i="12"/>
  <c r="D27" i="12"/>
  <c r="K364" i="12"/>
  <c r="J365" i="12"/>
  <c r="J174" i="12"/>
  <c r="K173" i="12"/>
  <c r="J80" i="12" l="1"/>
  <c r="K79" i="12"/>
  <c r="C324" i="12"/>
  <c r="D323" i="12"/>
  <c r="K30" i="12"/>
  <c r="J31" i="12"/>
  <c r="J325" i="12"/>
  <c r="K324" i="12"/>
  <c r="J228" i="12"/>
  <c r="K227" i="12"/>
  <c r="C276" i="12"/>
  <c r="D275" i="12"/>
  <c r="K278" i="12"/>
  <c r="J279" i="12"/>
  <c r="J366" i="12"/>
  <c r="K365" i="12"/>
  <c r="C29" i="12"/>
  <c r="D28" i="12"/>
  <c r="C37" i="18"/>
  <c r="C39" i="18" s="1"/>
  <c r="C31" i="17" s="1"/>
  <c r="D33" i="18"/>
  <c r="D29" i="18"/>
  <c r="D30" i="18"/>
  <c r="D32" i="18"/>
  <c r="D78" i="12"/>
  <c r="C79" i="12"/>
  <c r="J175" i="12"/>
  <c r="K174" i="12"/>
  <c r="C128" i="12"/>
  <c r="D127" i="12"/>
  <c r="J131" i="12"/>
  <c r="K130" i="12"/>
  <c r="C240" i="12"/>
  <c r="D239" i="12"/>
  <c r="D173" i="12"/>
  <c r="C174" i="12"/>
  <c r="D368" i="12"/>
  <c r="C369" i="12"/>
  <c r="J32" i="12" l="1"/>
  <c r="K31" i="12"/>
  <c r="J326" i="12"/>
  <c r="K325" i="12"/>
  <c r="D324" i="12"/>
  <c r="C325" i="12"/>
  <c r="D276" i="12"/>
  <c r="C277" i="12"/>
  <c r="J229" i="12"/>
  <c r="K228" i="12"/>
  <c r="J81" i="12"/>
  <c r="K80" i="12"/>
  <c r="J176" i="12"/>
  <c r="K175" i="12"/>
  <c r="K279" i="12"/>
  <c r="J280" i="12"/>
  <c r="D128" i="12"/>
  <c r="C129" i="12"/>
  <c r="C30" i="12"/>
  <c r="D29" i="12"/>
  <c r="D369" i="12"/>
  <c r="C370" i="12"/>
  <c r="C80" i="12"/>
  <c r="D79" i="12"/>
  <c r="C175" i="12"/>
  <c r="D174" i="12"/>
  <c r="C241" i="12"/>
  <c r="D240" i="12"/>
  <c r="K131" i="12"/>
  <c r="J132" i="12"/>
  <c r="J367" i="12"/>
  <c r="K366" i="12"/>
  <c r="J33" i="12" l="1"/>
  <c r="K32" i="12"/>
  <c r="J327" i="12"/>
  <c r="K326" i="12"/>
  <c r="J82" i="12"/>
  <c r="K81" i="12"/>
  <c r="D277" i="12"/>
  <c r="C278" i="12"/>
  <c r="J230" i="12"/>
  <c r="K229" i="12"/>
  <c r="D325" i="12"/>
  <c r="C326" i="12"/>
  <c r="C176" i="12"/>
  <c r="D175" i="12"/>
  <c r="D370" i="12"/>
  <c r="C371" i="12"/>
  <c r="J133" i="12"/>
  <c r="K132" i="12"/>
  <c r="D129" i="12"/>
  <c r="C130" i="12"/>
  <c r="J177" i="12"/>
  <c r="K176" i="12"/>
  <c r="C242" i="12"/>
  <c r="D241" i="12"/>
  <c r="C31" i="12"/>
  <c r="D30" i="12"/>
  <c r="K367" i="12"/>
  <c r="J368" i="12"/>
  <c r="D80" i="12"/>
  <c r="C81" i="12"/>
  <c r="J281" i="12"/>
  <c r="K280" i="12"/>
  <c r="J34" i="12" l="1"/>
  <c r="K33" i="12"/>
  <c r="D278" i="12"/>
  <c r="C279" i="12"/>
  <c r="J83" i="12"/>
  <c r="K82" i="12"/>
  <c r="K327" i="12"/>
  <c r="J328" i="12"/>
  <c r="C327" i="12"/>
  <c r="D326" i="12"/>
  <c r="J231" i="12"/>
  <c r="K230" i="12"/>
  <c r="J134" i="12"/>
  <c r="K133" i="12"/>
  <c r="D371" i="12"/>
  <c r="C372" i="12"/>
  <c r="J369" i="12"/>
  <c r="K368" i="12"/>
  <c r="K281" i="12"/>
  <c r="J282" i="12"/>
  <c r="C32" i="12"/>
  <c r="D31" i="12"/>
  <c r="D176" i="12"/>
  <c r="C177" i="12"/>
  <c r="C131" i="12"/>
  <c r="D130" i="12"/>
  <c r="C82" i="12"/>
  <c r="D81" i="12"/>
  <c r="C243" i="12"/>
  <c r="D242" i="12"/>
  <c r="J178" i="12"/>
  <c r="K177" i="12"/>
  <c r="K328" i="12" l="1"/>
  <c r="J329" i="12"/>
  <c r="K83" i="12"/>
  <c r="J84" i="12"/>
  <c r="D327" i="12"/>
  <c r="C328" i="12"/>
  <c r="D279" i="12"/>
  <c r="C280" i="12"/>
  <c r="J35" i="12"/>
  <c r="K34" i="12"/>
  <c r="J232" i="12"/>
  <c r="K231" i="12"/>
  <c r="J135" i="12"/>
  <c r="K134" i="12"/>
  <c r="C83" i="12"/>
  <c r="D82" i="12"/>
  <c r="J370" i="12"/>
  <c r="K369" i="12"/>
  <c r="C132" i="12"/>
  <c r="D131" i="12"/>
  <c r="C244" i="12"/>
  <c r="D243" i="12"/>
  <c r="J179" i="12"/>
  <c r="K178" i="12"/>
  <c r="C178" i="12"/>
  <c r="D177" i="12"/>
  <c r="C33" i="12"/>
  <c r="D32" i="12"/>
  <c r="D372" i="12"/>
  <c r="C373" i="12"/>
  <c r="K282" i="12"/>
  <c r="J283" i="12"/>
  <c r="C329" i="12" l="1"/>
  <c r="D328" i="12"/>
  <c r="J233" i="12"/>
  <c r="K232" i="12"/>
  <c r="J85" i="12"/>
  <c r="K84" i="12"/>
  <c r="J36" i="12"/>
  <c r="K35" i="12"/>
  <c r="K329" i="12"/>
  <c r="J330" i="12"/>
  <c r="D280" i="12"/>
  <c r="C281" i="12"/>
  <c r="D132" i="12"/>
  <c r="C133" i="12"/>
  <c r="J371" i="12"/>
  <c r="K370" i="12"/>
  <c r="J136" i="12"/>
  <c r="K135" i="12"/>
  <c r="J180" i="12"/>
  <c r="K179" i="12"/>
  <c r="D33" i="12"/>
  <c r="C34" i="12"/>
  <c r="D178" i="12"/>
  <c r="C179" i="12"/>
  <c r="D373" i="12"/>
  <c r="C374" i="12"/>
  <c r="C245" i="12"/>
  <c r="D244" i="12"/>
  <c r="K283" i="12"/>
  <c r="J284" i="12"/>
  <c r="C84" i="12"/>
  <c r="D83" i="12"/>
  <c r="J86" i="12" l="1"/>
  <c r="K85" i="12"/>
  <c r="J234" i="12"/>
  <c r="K233" i="12"/>
  <c r="K36" i="12"/>
  <c r="J37" i="12"/>
  <c r="D281" i="12"/>
  <c r="C282" i="12"/>
  <c r="J331" i="12"/>
  <c r="K330" i="12"/>
  <c r="C330" i="12"/>
  <c r="D329" i="12"/>
  <c r="J285" i="12"/>
  <c r="K284" i="12"/>
  <c r="K136" i="12"/>
  <c r="J137" i="12"/>
  <c r="C180" i="12"/>
  <c r="D179" i="12"/>
  <c r="C246" i="12"/>
  <c r="D245" i="12"/>
  <c r="J372" i="12"/>
  <c r="K371" i="12"/>
  <c r="C85" i="12"/>
  <c r="D84" i="12"/>
  <c r="D374" i="12"/>
  <c r="C375" i="12"/>
  <c r="C35" i="12"/>
  <c r="D34" i="12"/>
  <c r="K180" i="12"/>
  <c r="J181" i="12"/>
  <c r="C134" i="12"/>
  <c r="D133" i="12"/>
  <c r="J87" i="12" l="1"/>
  <c r="K86" i="12"/>
  <c r="D330" i="12"/>
  <c r="C331" i="12"/>
  <c r="K331" i="12"/>
  <c r="J332" i="12"/>
  <c r="J38" i="12"/>
  <c r="K37" i="12"/>
  <c r="J235" i="12"/>
  <c r="K234" i="12"/>
  <c r="C283" i="12"/>
  <c r="D282" i="12"/>
  <c r="C181" i="12"/>
  <c r="D180" i="12"/>
  <c r="K372" i="12"/>
  <c r="J373" i="12"/>
  <c r="J182" i="12"/>
  <c r="K181" i="12"/>
  <c r="C36" i="12"/>
  <c r="D35" i="12"/>
  <c r="D134" i="12"/>
  <c r="C135" i="12"/>
  <c r="C86" i="12"/>
  <c r="D85" i="12"/>
  <c r="J286" i="12"/>
  <c r="K285" i="12"/>
  <c r="C247" i="12"/>
  <c r="D246" i="12"/>
  <c r="K137" i="12"/>
  <c r="J138" i="12"/>
  <c r="D375" i="12"/>
  <c r="C376" i="12"/>
  <c r="J236" i="12" l="1"/>
  <c r="K235" i="12"/>
  <c r="J333" i="12"/>
  <c r="K332" i="12"/>
  <c r="K38" i="12"/>
  <c r="J39" i="12"/>
  <c r="C332" i="12"/>
  <c r="D331" i="12"/>
  <c r="J88" i="12"/>
  <c r="K87" i="12"/>
  <c r="D283" i="12"/>
  <c r="C284" i="12"/>
  <c r="J374" i="12"/>
  <c r="K373" i="12"/>
  <c r="C37" i="12"/>
  <c r="D36" i="12"/>
  <c r="J139" i="12"/>
  <c r="K138" i="12"/>
  <c r="K286" i="12"/>
  <c r="J287" i="12"/>
  <c r="D86" i="12"/>
  <c r="C87" i="12"/>
  <c r="K182" i="12"/>
  <c r="J183" i="12"/>
  <c r="D376" i="12"/>
  <c r="C377" i="12"/>
  <c r="C136" i="12"/>
  <c r="D135" i="12"/>
  <c r="C248" i="12"/>
  <c r="D247" i="12"/>
  <c r="C182" i="12"/>
  <c r="D181" i="12"/>
  <c r="K39" i="12" l="1"/>
  <c r="J40" i="12"/>
  <c r="J89" i="12"/>
  <c r="K88" i="12"/>
  <c r="J334" i="12"/>
  <c r="K333" i="12"/>
  <c r="D284" i="12"/>
  <c r="C285" i="12"/>
  <c r="D332" i="12"/>
  <c r="C333" i="12"/>
  <c r="J237" i="12"/>
  <c r="K236" i="12"/>
  <c r="J140" i="12"/>
  <c r="K139" i="12"/>
  <c r="C249" i="12"/>
  <c r="D248" i="12"/>
  <c r="D37" i="12"/>
  <c r="C38" i="12"/>
  <c r="C378" i="12"/>
  <c r="D377" i="12"/>
  <c r="J184" i="12"/>
  <c r="K183" i="12"/>
  <c r="D87" i="12"/>
  <c r="C88" i="12"/>
  <c r="J375" i="12"/>
  <c r="K374" i="12"/>
  <c r="D136" i="12"/>
  <c r="C137" i="12"/>
  <c r="C183" i="12"/>
  <c r="D182" i="12"/>
  <c r="K287" i="12"/>
  <c r="J288" i="12"/>
  <c r="D333" i="12" l="1"/>
  <c r="C334" i="12"/>
  <c r="J90" i="12"/>
  <c r="K89" i="12"/>
  <c r="J335" i="12"/>
  <c r="K334" i="12"/>
  <c r="J41" i="12"/>
  <c r="K40" i="12"/>
  <c r="J238" i="12"/>
  <c r="K237" i="12"/>
  <c r="D285" i="12"/>
  <c r="C286" i="12"/>
  <c r="J141" i="12"/>
  <c r="K140" i="12"/>
  <c r="C39" i="12"/>
  <c r="D38" i="12"/>
  <c r="D249" i="12"/>
  <c r="C250" i="12"/>
  <c r="D250" i="12" s="1"/>
  <c r="J289" i="12"/>
  <c r="K288" i="12"/>
  <c r="K184" i="12"/>
  <c r="J185" i="12"/>
  <c r="D88" i="12"/>
  <c r="C89" i="12"/>
  <c r="J376" i="12"/>
  <c r="K375" i="12"/>
  <c r="D183" i="12"/>
  <c r="C184" i="12"/>
  <c r="C138" i="12"/>
  <c r="D137" i="12"/>
  <c r="C379" i="12"/>
  <c r="D378" i="12"/>
  <c r="K335" i="12" l="1"/>
  <c r="J336" i="12"/>
  <c r="J239" i="12"/>
  <c r="K238" i="12"/>
  <c r="D286" i="12"/>
  <c r="C287" i="12"/>
  <c r="J91" i="12"/>
  <c r="K90" i="12"/>
  <c r="E233" i="12"/>
  <c r="H233" i="12" s="1"/>
  <c r="J42" i="12"/>
  <c r="K41" i="12"/>
  <c r="D334" i="12"/>
  <c r="C335" i="12"/>
  <c r="E234" i="12"/>
  <c r="I234" i="12" s="1"/>
  <c r="E235" i="12"/>
  <c r="F235" i="12" s="1"/>
  <c r="K289" i="12"/>
  <c r="J290" i="12"/>
  <c r="D184" i="12"/>
  <c r="C185" i="12"/>
  <c r="E228" i="12"/>
  <c r="K141" i="12"/>
  <c r="J142" i="12"/>
  <c r="G233" i="12"/>
  <c r="J377" i="12"/>
  <c r="K376" i="12"/>
  <c r="J186" i="12"/>
  <c r="K185" i="12"/>
  <c r="C139" i="12"/>
  <c r="D138" i="12"/>
  <c r="E205" i="12"/>
  <c r="E209" i="12"/>
  <c r="E207" i="12"/>
  <c r="E204" i="12"/>
  <c r="E206" i="12"/>
  <c r="E208" i="12"/>
  <c r="E200" i="12"/>
  <c r="E203" i="12"/>
  <c r="E201" i="12"/>
  <c r="E211" i="12"/>
  <c r="E202" i="12"/>
  <c r="E212" i="12"/>
  <c r="E210" i="12"/>
  <c r="E214" i="12"/>
  <c r="E215" i="12"/>
  <c r="E213" i="12"/>
  <c r="E216" i="12"/>
  <c r="E219" i="12"/>
  <c r="E217" i="12"/>
  <c r="E218" i="12"/>
  <c r="E220" i="12"/>
  <c r="E221" i="12"/>
  <c r="E222" i="12"/>
  <c r="E223" i="12"/>
  <c r="E224" i="12"/>
  <c r="E225" i="12"/>
  <c r="E226" i="12"/>
  <c r="E227" i="12"/>
  <c r="E229" i="12"/>
  <c r="E232" i="12"/>
  <c r="E230" i="12"/>
  <c r="E231" i="12"/>
  <c r="D379" i="12"/>
  <c r="C380" i="12"/>
  <c r="C90" i="12"/>
  <c r="D89" i="12"/>
  <c r="C40" i="12"/>
  <c r="D39" i="12"/>
  <c r="F233" i="12" l="1"/>
  <c r="I233" i="12"/>
  <c r="J92" i="12"/>
  <c r="K91" i="12"/>
  <c r="C336" i="12"/>
  <c r="D335" i="12"/>
  <c r="H235" i="12"/>
  <c r="G234" i="12"/>
  <c r="J240" i="12"/>
  <c r="K239" i="12"/>
  <c r="I235" i="12"/>
  <c r="F234" i="12"/>
  <c r="J337" i="12"/>
  <c r="K336" i="12"/>
  <c r="G235" i="12"/>
  <c r="H234" i="12"/>
  <c r="K42" i="12"/>
  <c r="J43" i="12"/>
  <c r="D287" i="12"/>
  <c r="C288" i="12"/>
  <c r="C41" i="12"/>
  <c r="D40" i="12"/>
  <c r="I226" i="12"/>
  <c r="G226" i="12"/>
  <c r="H226" i="12"/>
  <c r="F226" i="12"/>
  <c r="F217" i="12"/>
  <c r="I217" i="12"/>
  <c r="H217" i="12"/>
  <c r="G217" i="12"/>
  <c r="I202" i="12"/>
  <c r="H202" i="12"/>
  <c r="G202" i="12"/>
  <c r="F202" i="12"/>
  <c r="F207" i="12"/>
  <c r="I207" i="12"/>
  <c r="H207" i="12"/>
  <c r="G207" i="12"/>
  <c r="K142" i="12"/>
  <c r="J143" i="12"/>
  <c r="I218" i="12"/>
  <c r="F218" i="12"/>
  <c r="G218" i="12"/>
  <c r="H218" i="12"/>
  <c r="F225" i="12"/>
  <c r="I225" i="12"/>
  <c r="G225" i="12"/>
  <c r="H225" i="12"/>
  <c r="F209" i="12"/>
  <c r="I209" i="12"/>
  <c r="G209" i="12"/>
  <c r="H209" i="12"/>
  <c r="F230" i="12"/>
  <c r="G230" i="12"/>
  <c r="I230" i="12"/>
  <c r="H230" i="12"/>
  <c r="G211" i="12"/>
  <c r="I211" i="12"/>
  <c r="H211" i="12"/>
  <c r="F211" i="12"/>
  <c r="C91" i="12"/>
  <c r="D90" i="12"/>
  <c r="I224" i="12"/>
  <c r="H224" i="12"/>
  <c r="F224" i="12"/>
  <c r="G224" i="12"/>
  <c r="I216" i="12"/>
  <c r="H216" i="12"/>
  <c r="F216" i="12"/>
  <c r="G216" i="12"/>
  <c r="F201" i="12"/>
  <c r="I201" i="12"/>
  <c r="G201" i="12"/>
  <c r="H201" i="12"/>
  <c r="I205" i="12"/>
  <c r="F205" i="12"/>
  <c r="H205" i="12"/>
  <c r="G205" i="12"/>
  <c r="J378" i="12"/>
  <c r="K377" i="12"/>
  <c r="K290" i="12"/>
  <c r="J291" i="12"/>
  <c r="G227" i="12"/>
  <c r="I227" i="12"/>
  <c r="H227" i="12"/>
  <c r="F227" i="12"/>
  <c r="G219" i="12"/>
  <c r="I219" i="12"/>
  <c r="F219" i="12"/>
  <c r="H219" i="12"/>
  <c r="D380" i="12"/>
  <c r="C381" i="12"/>
  <c r="F223" i="12"/>
  <c r="I223" i="12"/>
  <c r="G223" i="12"/>
  <c r="H223" i="12"/>
  <c r="I213" i="12"/>
  <c r="G213" i="12"/>
  <c r="F213" i="12"/>
  <c r="H213" i="12"/>
  <c r="G203" i="12"/>
  <c r="I203" i="12"/>
  <c r="F203" i="12"/>
  <c r="H203" i="12"/>
  <c r="I232" i="12"/>
  <c r="H232" i="12"/>
  <c r="G232" i="12"/>
  <c r="F232" i="12"/>
  <c r="F215" i="12"/>
  <c r="I215" i="12"/>
  <c r="G215" i="12"/>
  <c r="H215" i="12"/>
  <c r="I200" i="12"/>
  <c r="G200" i="12"/>
  <c r="H200" i="12"/>
  <c r="F200" i="12"/>
  <c r="C140" i="12"/>
  <c r="D139" i="12"/>
  <c r="G228" i="12"/>
  <c r="I228" i="12"/>
  <c r="H228" i="12"/>
  <c r="F228" i="12"/>
  <c r="G212" i="12"/>
  <c r="I212" i="12"/>
  <c r="H212" i="12"/>
  <c r="F212" i="12"/>
  <c r="F222" i="12"/>
  <c r="G222" i="12"/>
  <c r="I222" i="12"/>
  <c r="H222" i="12"/>
  <c r="F231" i="12"/>
  <c r="I231" i="12"/>
  <c r="H231" i="12"/>
  <c r="G231" i="12"/>
  <c r="I221" i="12"/>
  <c r="F221" i="12"/>
  <c r="G221" i="12"/>
  <c r="H221" i="12"/>
  <c r="F214" i="12"/>
  <c r="G214" i="12"/>
  <c r="I214" i="12"/>
  <c r="H214" i="12"/>
  <c r="I208" i="12"/>
  <c r="H208" i="12"/>
  <c r="F208" i="12"/>
  <c r="G208" i="12"/>
  <c r="G204" i="12"/>
  <c r="I204" i="12"/>
  <c r="F204" i="12"/>
  <c r="H204" i="12"/>
  <c r="I229" i="12"/>
  <c r="F229" i="12"/>
  <c r="H229" i="12"/>
  <c r="G229" i="12"/>
  <c r="G220" i="12"/>
  <c r="I220" i="12"/>
  <c r="H220" i="12"/>
  <c r="F220" i="12"/>
  <c r="I210" i="12"/>
  <c r="F210" i="12"/>
  <c r="G210" i="12"/>
  <c r="H210" i="12"/>
  <c r="F206" i="12"/>
  <c r="G206" i="12"/>
  <c r="I206" i="12"/>
  <c r="H206" i="12"/>
  <c r="J187" i="12"/>
  <c r="K186" i="12"/>
  <c r="C186" i="12"/>
  <c r="D185" i="12"/>
  <c r="D336" i="12" l="1"/>
  <c r="C337" i="12"/>
  <c r="C289" i="12"/>
  <c r="D288" i="12"/>
  <c r="E236" i="12"/>
  <c r="E237" i="12"/>
  <c r="K92" i="12"/>
  <c r="J93" i="12"/>
  <c r="J338" i="12"/>
  <c r="K337" i="12"/>
  <c r="J241" i="12"/>
  <c r="K240" i="12"/>
  <c r="K43" i="12"/>
  <c r="J44" i="12"/>
  <c r="K291" i="12"/>
  <c r="J292" i="12"/>
  <c r="D41" i="12"/>
  <c r="C42" i="12"/>
  <c r="D91" i="12"/>
  <c r="C92" i="12"/>
  <c r="J188" i="12"/>
  <c r="K187" i="12"/>
  <c r="D186" i="12"/>
  <c r="C187" i="12"/>
  <c r="C382" i="12"/>
  <c r="D381" i="12"/>
  <c r="J144" i="12"/>
  <c r="K143" i="12"/>
  <c r="D140" i="12"/>
  <c r="C141" i="12"/>
  <c r="J379" i="12"/>
  <c r="K378" i="12"/>
  <c r="K93" i="12" l="1"/>
  <c r="J94" i="12"/>
  <c r="C338" i="12"/>
  <c r="D337" i="12"/>
  <c r="J242" i="12"/>
  <c r="K241" i="12"/>
  <c r="F237" i="12"/>
  <c r="I237" i="12"/>
  <c r="G237" i="12"/>
  <c r="H237" i="12"/>
  <c r="G236" i="12"/>
  <c r="I236" i="12"/>
  <c r="H236" i="12"/>
  <c r="F236" i="12"/>
  <c r="J45" i="12"/>
  <c r="K44" i="12"/>
  <c r="C290" i="12"/>
  <c r="D289" i="12"/>
  <c r="E238" i="12" s="1"/>
  <c r="K338" i="12"/>
  <c r="J339" i="12"/>
  <c r="J189" i="12"/>
  <c r="K188" i="12"/>
  <c r="D382" i="12"/>
  <c r="C383" i="12"/>
  <c r="C188" i="12"/>
  <c r="D187" i="12"/>
  <c r="J145" i="12"/>
  <c r="K144" i="12"/>
  <c r="C93" i="12"/>
  <c r="D92" i="12"/>
  <c r="J293" i="12"/>
  <c r="K292" i="12"/>
  <c r="C43" i="12"/>
  <c r="D42" i="12"/>
  <c r="J380" i="12"/>
  <c r="K379" i="12"/>
  <c r="C142" i="12"/>
  <c r="D141" i="12"/>
  <c r="G238" i="12" l="1"/>
  <c r="I238" i="12"/>
  <c r="F238" i="12"/>
  <c r="H238" i="12"/>
  <c r="C339" i="12"/>
  <c r="D338" i="12"/>
  <c r="J95" i="12"/>
  <c r="K94" i="12"/>
  <c r="K45" i="12"/>
  <c r="J46" i="12"/>
  <c r="C291" i="12"/>
  <c r="D290" i="12"/>
  <c r="K339" i="12"/>
  <c r="J340" i="12"/>
  <c r="K340" i="12" s="1"/>
  <c r="L325" i="12" s="1"/>
  <c r="J243" i="12"/>
  <c r="K242" i="12"/>
  <c r="L310" i="12"/>
  <c r="L323" i="12"/>
  <c r="L312" i="12"/>
  <c r="L317" i="12"/>
  <c r="L303" i="12"/>
  <c r="L313" i="12"/>
  <c r="L306" i="12"/>
  <c r="L311" i="12"/>
  <c r="L300" i="12"/>
  <c r="L322" i="12"/>
  <c r="L309" i="12"/>
  <c r="L308" i="12"/>
  <c r="L304" i="12"/>
  <c r="L314" i="12"/>
  <c r="L324" i="12"/>
  <c r="L326" i="12"/>
  <c r="L307" i="12"/>
  <c r="L315" i="12"/>
  <c r="L301" i="12"/>
  <c r="L305" i="12"/>
  <c r="L316" i="12"/>
  <c r="L320" i="12"/>
  <c r="D383" i="12"/>
  <c r="C384" i="12"/>
  <c r="C94" i="12"/>
  <c r="D93" i="12"/>
  <c r="D142" i="12"/>
  <c r="C143" i="12"/>
  <c r="L328" i="12"/>
  <c r="J190" i="12"/>
  <c r="K189" i="12"/>
  <c r="D43" i="12"/>
  <c r="C44" i="12"/>
  <c r="K380" i="12"/>
  <c r="J381" i="12"/>
  <c r="K293" i="12"/>
  <c r="J294" i="12"/>
  <c r="J146" i="12"/>
  <c r="K145" i="12"/>
  <c r="C189" i="12"/>
  <c r="D188" i="12"/>
  <c r="N325" i="12" l="1"/>
  <c r="M325" i="12"/>
  <c r="O325" i="12"/>
  <c r="P325" i="12"/>
  <c r="N307" i="12"/>
  <c r="M307" i="12"/>
  <c r="O307" i="12"/>
  <c r="P307" i="12"/>
  <c r="M300" i="12"/>
  <c r="P300" i="12"/>
  <c r="O300" i="12"/>
  <c r="N300" i="12"/>
  <c r="N323" i="12"/>
  <c r="M323" i="12"/>
  <c r="P323" i="12"/>
  <c r="O323" i="12"/>
  <c r="J96" i="12"/>
  <c r="K95" i="12"/>
  <c r="N311" i="12"/>
  <c r="M311" i="12"/>
  <c r="O311" i="12"/>
  <c r="P311" i="12"/>
  <c r="M310" i="12"/>
  <c r="O310" i="12"/>
  <c r="P310" i="12"/>
  <c r="N310" i="12"/>
  <c r="C292" i="12"/>
  <c r="D291" i="12"/>
  <c r="P324" i="12"/>
  <c r="N324" i="12"/>
  <c r="O324" i="12"/>
  <c r="M324" i="12"/>
  <c r="P306" i="12"/>
  <c r="O306" i="12"/>
  <c r="M306" i="12"/>
  <c r="N306" i="12"/>
  <c r="C340" i="12"/>
  <c r="D340" i="12" s="1"/>
  <c r="D339" i="12"/>
  <c r="E323" i="12" s="1"/>
  <c r="O320" i="12"/>
  <c r="N320" i="12"/>
  <c r="M320" i="12"/>
  <c r="P320" i="12"/>
  <c r="M314" i="12"/>
  <c r="O314" i="12"/>
  <c r="N314" i="12"/>
  <c r="P314" i="12"/>
  <c r="M313" i="12"/>
  <c r="N313" i="12"/>
  <c r="O313" i="12"/>
  <c r="P313" i="12"/>
  <c r="K46" i="12"/>
  <c r="J47" i="12"/>
  <c r="P303" i="12"/>
  <c r="M303" i="12"/>
  <c r="O303" i="12"/>
  <c r="N303" i="12"/>
  <c r="J244" i="12"/>
  <c r="K243" i="12"/>
  <c r="M326" i="12"/>
  <c r="N326" i="12"/>
  <c r="O326" i="12"/>
  <c r="P326" i="12"/>
  <c r="N316" i="12"/>
  <c r="P316" i="12"/>
  <c r="M316" i="12"/>
  <c r="O316" i="12"/>
  <c r="M305" i="12"/>
  <c r="N305" i="12"/>
  <c r="P305" i="12"/>
  <c r="O305" i="12"/>
  <c r="N308" i="12"/>
  <c r="M308" i="12"/>
  <c r="P308" i="12"/>
  <c r="O308" i="12"/>
  <c r="M317" i="12"/>
  <c r="O317" i="12"/>
  <c r="N317" i="12"/>
  <c r="P317" i="12"/>
  <c r="M304" i="12"/>
  <c r="P304" i="12"/>
  <c r="N304" i="12"/>
  <c r="O304" i="12"/>
  <c r="O301" i="12"/>
  <c r="N301" i="12"/>
  <c r="P301" i="12"/>
  <c r="M301" i="12"/>
  <c r="M309" i="12"/>
  <c r="N309" i="12"/>
  <c r="O309" i="12"/>
  <c r="P309" i="12"/>
  <c r="L319" i="12"/>
  <c r="L327" i="12"/>
  <c r="L318" i="12"/>
  <c r="L302" i="12"/>
  <c r="L321" i="12"/>
  <c r="E239" i="12"/>
  <c r="M315" i="12"/>
  <c r="N315" i="12"/>
  <c r="O315" i="12"/>
  <c r="P315" i="12"/>
  <c r="N322" i="12"/>
  <c r="P322" i="12"/>
  <c r="O322" i="12"/>
  <c r="M322" i="12"/>
  <c r="N312" i="12"/>
  <c r="O312" i="12"/>
  <c r="P312" i="12"/>
  <c r="M312" i="12"/>
  <c r="C144" i="12"/>
  <c r="D143" i="12"/>
  <c r="D94" i="12"/>
  <c r="C95" i="12"/>
  <c r="C190" i="12"/>
  <c r="D189" i="12"/>
  <c r="J191" i="12"/>
  <c r="K190" i="12"/>
  <c r="N328" i="12"/>
  <c r="O328" i="12"/>
  <c r="M328" i="12"/>
  <c r="P328" i="12"/>
  <c r="D384" i="12"/>
  <c r="C385" i="12"/>
  <c r="K294" i="12"/>
  <c r="J295" i="12"/>
  <c r="D44" i="12"/>
  <c r="C45" i="12"/>
  <c r="J382" i="12"/>
  <c r="K381" i="12"/>
  <c r="L329" i="12"/>
  <c r="J147" i="12"/>
  <c r="K146" i="12"/>
  <c r="E330" i="12" l="1"/>
  <c r="E322" i="12"/>
  <c r="F322" i="12" s="1"/>
  <c r="F323" i="12"/>
  <c r="H323" i="12"/>
  <c r="I323" i="12"/>
  <c r="G323" i="12"/>
  <c r="J245" i="12"/>
  <c r="K244" i="12"/>
  <c r="G239" i="12"/>
  <c r="H239" i="12"/>
  <c r="I239" i="12"/>
  <c r="F239" i="12"/>
  <c r="N321" i="12"/>
  <c r="P321" i="12"/>
  <c r="O321" i="12"/>
  <c r="M321" i="12"/>
  <c r="E313" i="12"/>
  <c r="C293" i="12"/>
  <c r="D292" i="12"/>
  <c r="E241" i="12" s="1"/>
  <c r="M302" i="12"/>
  <c r="P302" i="12"/>
  <c r="N302" i="12"/>
  <c r="O302" i="12"/>
  <c r="E311" i="12"/>
  <c r="P318" i="12"/>
  <c r="O318" i="12"/>
  <c r="M318" i="12"/>
  <c r="N318" i="12"/>
  <c r="J97" i="12"/>
  <c r="K96" i="12"/>
  <c r="I330" i="12"/>
  <c r="G330" i="12"/>
  <c r="F330" i="12"/>
  <c r="H330" i="12"/>
  <c r="M327" i="12"/>
  <c r="O327" i="12"/>
  <c r="N327" i="12"/>
  <c r="P327" i="12"/>
  <c r="J48" i="12"/>
  <c r="K47" i="12"/>
  <c r="E240" i="12"/>
  <c r="E332" i="12"/>
  <c r="F332" i="12" s="1"/>
  <c r="P319" i="12"/>
  <c r="M319" i="12"/>
  <c r="N319" i="12"/>
  <c r="O319" i="12"/>
  <c r="E319" i="12"/>
  <c r="E305" i="12"/>
  <c r="E310" i="12"/>
  <c r="E321" i="12"/>
  <c r="E302" i="12"/>
  <c r="E318" i="12"/>
  <c r="E307" i="12"/>
  <c r="E329" i="12"/>
  <c r="E317" i="12"/>
  <c r="E312" i="12"/>
  <c r="E300" i="12"/>
  <c r="E325" i="12"/>
  <c r="E308" i="12"/>
  <c r="E301" i="12"/>
  <c r="E309" i="12"/>
  <c r="E316" i="12"/>
  <c r="E324" i="12"/>
  <c r="E328" i="12"/>
  <c r="E326" i="12"/>
  <c r="E304" i="12"/>
  <c r="E314" i="12"/>
  <c r="E331" i="12"/>
  <c r="E327" i="12"/>
  <c r="E306" i="12"/>
  <c r="E315" i="12"/>
  <c r="E320" i="12"/>
  <c r="E303" i="12"/>
  <c r="J192" i="12"/>
  <c r="K191" i="12"/>
  <c r="J296" i="12"/>
  <c r="K295" i="12"/>
  <c r="N329" i="12"/>
  <c r="O329" i="12"/>
  <c r="M329" i="12"/>
  <c r="P329" i="12"/>
  <c r="C96" i="12"/>
  <c r="D95" i="12"/>
  <c r="G332" i="12"/>
  <c r="H332" i="12"/>
  <c r="C386" i="12"/>
  <c r="D385" i="12"/>
  <c r="C191" i="12"/>
  <c r="D190" i="12"/>
  <c r="C46" i="12"/>
  <c r="D45" i="12"/>
  <c r="K147" i="12"/>
  <c r="J148" i="12"/>
  <c r="L330" i="12"/>
  <c r="E333" i="12"/>
  <c r="J383" i="12"/>
  <c r="K382" i="12"/>
  <c r="D144" i="12"/>
  <c r="C145" i="12"/>
  <c r="G322" i="12" l="1"/>
  <c r="I322" i="12"/>
  <c r="H322" i="12"/>
  <c r="H327" i="12"/>
  <c r="F327" i="12"/>
  <c r="G327" i="12"/>
  <c r="I327" i="12"/>
  <c r="I309" i="12"/>
  <c r="H309" i="12"/>
  <c r="F309" i="12"/>
  <c r="G309" i="12"/>
  <c r="H307" i="12"/>
  <c r="I307" i="12"/>
  <c r="F307" i="12"/>
  <c r="G307" i="12"/>
  <c r="G331" i="12"/>
  <c r="I331" i="12"/>
  <c r="F331" i="12"/>
  <c r="H331" i="12"/>
  <c r="I301" i="12"/>
  <c r="G301" i="12"/>
  <c r="H301" i="12"/>
  <c r="F301" i="12"/>
  <c r="I318" i="12"/>
  <c r="H318" i="12"/>
  <c r="F318" i="12"/>
  <c r="G318" i="12"/>
  <c r="G319" i="12"/>
  <c r="H319" i="12"/>
  <c r="I319" i="12"/>
  <c r="F319" i="12"/>
  <c r="I308" i="12"/>
  <c r="G308" i="12"/>
  <c r="F308" i="12"/>
  <c r="H308" i="12"/>
  <c r="H240" i="12"/>
  <c r="I240" i="12"/>
  <c r="F240" i="12"/>
  <c r="G240" i="12"/>
  <c r="J246" i="12"/>
  <c r="K245" i="12"/>
  <c r="G302" i="12"/>
  <c r="H302" i="12"/>
  <c r="F302" i="12"/>
  <c r="I302" i="12"/>
  <c r="F304" i="12"/>
  <c r="H304" i="12"/>
  <c r="G304" i="12"/>
  <c r="I304" i="12"/>
  <c r="H325" i="12"/>
  <c r="G325" i="12"/>
  <c r="I325" i="12"/>
  <c r="F325" i="12"/>
  <c r="F321" i="12"/>
  <c r="G321" i="12"/>
  <c r="I321" i="12"/>
  <c r="H321" i="12"/>
  <c r="F314" i="12"/>
  <c r="H314" i="12"/>
  <c r="G314" i="12"/>
  <c r="I314" i="12"/>
  <c r="G326" i="12"/>
  <c r="I326" i="12"/>
  <c r="F326" i="12"/>
  <c r="H326" i="12"/>
  <c r="K48" i="12"/>
  <c r="J49" i="12"/>
  <c r="I241" i="12"/>
  <c r="G241" i="12"/>
  <c r="H241" i="12"/>
  <c r="F241" i="12"/>
  <c r="I303" i="12"/>
  <c r="F303" i="12"/>
  <c r="G303" i="12"/>
  <c r="H303" i="12"/>
  <c r="H320" i="12"/>
  <c r="I320" i="12"/>
  <c r="F320" i="12"/>
  <c r="G320" i="12"/>
  <c r="H312" i="12"/>
  <c r="G312" i="12"/>
  <c r="F312" i="12"/>
  <c r="I312" i="12"/>
  <c r="H305" i="12"/>
  <c r="G305" i="12"/>
  <c r="I305" i="12"/>
  <c r="F305" i="12"/>
  <c r="G310" i="12"/>
  <c r="H310" i="12"/>
  <c r="F310" i="12"/>
  <c r="I310" i="12"/>
  <c r="I332" i="12"/>
  <c r="I315" i="12"/>
  <c r="H315" i="12"/>
  <c r="G315" i="12"/>
  <c r="F315" i="12"/>
  <c r="H324" i="12"/>
  <c r="I324" i="12"/>
  <c r="G324" i="12"/>
  <c r="F324" i="12"/>
  <c r="I317" i="12"/>
  <c r="G317" i="12"/>
  <c r="H317" i="12"/>
  <c r="F317" i="12"/>
  <c r="J98" i="12"/>
  <c r="K97" i="12"/>
  <c r="C294" i="12"/>
  <c r="D293" i="12"/>
  <c r="E242" i="12" s="1"/>
  <c r="G300" i="12"/>
  <c r="H300" i="12"/>
  <c r="I300" i="12"/>
  <c r="F300" i="12"/>
  <c r="F328" i="12"/>
  <c r="H328" i="12"/>
  <c r="G328" i="12"/>
  <c r="I328" i="12"/>
  <c r="I306" i="12"/>
  <c r="F306" i="12"/>
  <c r="H306" i="12"/>
  <c r="G306" i="12"/>
  <c r="G316" i="12"/>
  <c r="F316" i="12"/>
  <c r="I316" i="12"/>
  <c r="H316" i="12"/>
  <c r="F329" i="12"/>
  <c r="G329" i="12"/>
  <c r="H329" i="12"/>
  <c r="I329" i="12"/>
  <c r="F311" i="12"/>
  <c r="G311" i="12"/>
  <c r="I311" i="12"/>
  <c r="H311" i="12"/>
  <c r="H313" i="12"/>
  <c r="F313" i="12"/>
  <c r="I313" i="12"/>
  <c r="G313" i="12"/>
  <c r="F333" i="12"/>
  <c r="H333" i="12"/>
  <c r="G333" i="12"/>
  <c r="I333" i="12"/>
  <c r="L331" i="12"/>
  <c r="C192" i="12"/>
  <c r="D191" i="12"/>
  <c r="J297" i="12"/>
  <c r="K296" i="12"/>
  <c r="K192" i="12"/>
  <c r="J193" i="12"/>
  <c r="J149" i="12"/>
  <c r="K149" i="12" s="1"/>
  <c r="K148" i="12"/>
  <c r="L133" i="12" s="1"/>
  <c r="D386" i="12"/>
  <c r="C387" i="12"/>
  <c r="L140" i="12"/>
  <c r="D145" i="12"/>
  <c r="C146" i="12"/>
  <c r="K383" i="12"/>
  <c r="J384" i="12"/>
  <c r="E334" i="12"/>
  <c r="N330" i="12"/>
  <c r="P330" i="12"/>
  <c r="M330" i="12"/>
  <c r="O330" i="12"/>
  <c r="D96" i="12"/>
  <c r="C97" i="12"/>
  <c r="C47" i="12"/>
  <c r="D46" i="12"/>
  <c r="G242" i="12" l="1"/>
  <c r="I242" i="12"/>
  <c r="H242" i="12"/>
  <c r="F242" i="12"/>
  <c r="C295" i="12"/>
  <c r="D294" i="12"/>
  <c r="E243" i="12" s="1"/>
  <c r="J247" i="12"/>
  <c r="K246" i="12"/>
  <c r="J99" i="12"/>
  <c r="K98" i="12"/>
  <c r="J50" i="12"/>
  <c r="K49" i="12"/>
  <c r="D387" i="12"/>
  <c r="C388" i="12"/>
  <c r="F334" i="12"/>
  <c r="H334" i="12"/>
  <c r="G334" i="12"/>
  <c r="I334" i="12"/>
  <c r="E335" i="12"/>
  <c r="K297" i="12"/>
  <c r="J298" i="12"/>
  <c r="D192" i="12"/>
  <c r="C193" i="12"/>
  <c r="P331" i="12"/>
  <c r="O331" i="12"/>
  <c r="M331" i="12"/>
  <c r="N331" i="12"/>
  <c r="O133" i="12"/>
  <c r="N133" i="12"/>
  <c r="M133" i="12"/>
  <c r="P133" i="12"/>
  <c r="L141" i="12"/>
  <c r="L135" i="12"/>
  <c r="L137" i="12"/>
  <c r="O140" i="12"/>
  <c r="N140" i="12"/>
  <c r="M140" i="12"/>
  <c r="P140" i="12"/>
  <c r="K384" i="12"/>
  <c r="J385" i="12"/>
  <c r="L101" i="12"/>
  <c r="L104" i="12"/>
  <c r="L102" i="12"/>
  <c r="L103" i="12"/>
  <c r="L109" i="12"/>
  <c r="L106" i="12"/>
  <c r="L110" i="12"/>
  <c r="L105" i="12"/>
  <c r="L112" i="12"/>
  <c r="L107" i="12"/>
  <c r="L108" i="12"/>
  <c r="L111" i="12"/>
  <c r="L118" i="12"/>
  <c r="L114" i="12"/>
  <c r="L119" i="12"/>
  <c r="L113" i="12"/>
  <c r="L116" i="12"/>
  <c r="L115" i="12"/>
  <c r="L117" i="12"/>
  <c r="L120" i="12"/>
  <c r="L123" i="12"/>
  <c r="L122" i="12"/>
  <c r="L124" i="12"/>
  <c r="L125" i="12"/>
  <c r="L121" i="12"/>
  <c r="L126" i="12"/>
  <c r="L127" i="12"/>
  <c r="L128" i="12"/>
  <c r="L129" i="12"/>
  <c r="L130" i="12"/>
  <c r="L131" i="12"/>
  <c r="L132" i="12"/>
  <c r="L134" i="12"/>
  <c r="L138" i="12"/>
  <c r="L332" i="12"/>
  <c r="L136" i="12"/>
  <c r="C147" i="12"/>
  <c r="D146" i="12"/>
  <c r="C98" i="12"/>
  <c r="D97" i="12"/>
  <c r="C48" i="12"/>
  <c r="D47" i="12"/>
  <c r="L139" i="12"/>
  <c r="J194" i="12"/>
  <c r="K193" i="12"/>
  <c r="K50" i="12" l="1"/>
  <c r="J51" i="12"/>
  <c r="K51" i="12" s="1"/>
  <c r="C296" i="12"/>
  <c r="D295" i="12"/>
  <c r="L92" i="12"/>
  <c r="L93" i="12"/>
  <c r="L89" i="12"/>
  <c r="K99" i="12"/>
  <c r="J100" i="12"/>
  <c r="K100" i="12" s="1"/>
  <c r="L95" i="12"/>
  <c r="F243" i="12"/>
  <c r="G243" i="12"/>
  <c r="I243" i="12"/>
  <c r="H243" i="12"/>
  <c r="L49" i="12"/>
  <c r="L44" i="12"/>
  <c r="J248" i="12"/>
  <c r="K247" i="12"/>
  <c r="N101" i="12"/>
  <c r="M101" i="12"/>
  <c r="P101" i="12"/>
  <c r="O101" i="12"/>
  <c r="O136" i="12"/>
  <c r="N136" i="12"/>
  <c r="M136" i="12"/>
  <c r="P136" i="12"/>
  <c r="O125" i="12"/>
  <c r="N125" i="12"/>
  <c r="M125" i="12"/>
  <c r="P125" i="12"/>
  <c r="N113" i="12"/>
  <c r="M113" i="12"/>
  <c r="O113" i="12"/>
  <c r="P113" i="12"/>
  <c r="N105" i="12"/>
  <c r="M105" i="12"/>
  <c r="P105" i="12"/>
  <c r="O105" i="12"/>
  <c r="H335" i="12"/>
  <c r="G335" i="12"/>
  <c r="I335" i="12"/>
  <c r="F335" i="12"/>
  <c r="C148" i="12"/>
  <c r="D147" i="12"/>
  <c r="O116" i="12"/>
  <c r="N116" i="12"/>
  <c r="M116" i="12"/>
  <c r="P116" i="12"/>
  <c r="N332" i="12"/>
  <c r="P332" i="12"/>
  <c r="M332" i="12"/>
  <c r="O332" i="12"/>
  <c r="O124" i="12"/>
  <c r="N124" i="12"/>
  <c r="M124" i="12"/>
  <c r="P124" i="12"/>
  <c r="O119" i="12"/>
  <c r="N119" i="12"/>
  <c r="M119" i="12"/>
  <c r="P119" i="12"/>
  <c r="N110" i="12"/>
  <c r="M110" i="12"/>
  <c r="P110" i="12"/>
  <c r="O110" i="12"/>
  <c r="J386" i="12"/>
  <c r="K385" i="12"/>
  <c r="D388" i="12"/>
  <c r="C389" i="12"/>
  <c r="O130" i="12"/>
  <c r="N130" i="12"/>
  <c r="M130" i="12"/>
  <c r="P130" i="12"/>
  <c r="O122" i="12"/>
  <c r="N122" i="12"/>
  <c r="M122" i="12"/>
  <c r="P122" i="12"/>
  <c r="N114" i="12"/>
  <c r="M114" i="12"/>
  <c r="P114" i="12"/>
  <c r="O114" i="12"/>
  <c r="N106" i="12"/>
  <c r="M106" i="12"/>
  <c r="P106" i="12"/>
  <c r="O106" i="12"/>
  <c r="L333" i="12"/>
  <c r="O137" i="12"/>
  <c r="N137" i="12"/>
  <c r="M137" i="12"/>
  <c r="P137" i="12"/>
  <c r="D193" i="12"/>
  <c r="C194" i="12"/>
  <c r="E337" i="12"/>
  <c r="E336" i="12"/>
  <c r="O139" i="12"/>
  <c r="N139" i="12"/>
  <c r="M139" i="12"/>
  <c r="P139" i="12"/>
  <c r="O138" i="12"/>
  <c r="N138" i="12"/>
  <c r="M138" i="12"/>
  <c r="P138" i="12"/>
  <c r="O129" i="12"/>
  <c r="N129" i="12"/>
  <c r="M129" i="12"/>
  <c r="P129" i="12"/>
  <c r="O123" i="12"/>
  <c r="N123" i="12"/>
  <c r="M123" i="12"/>
  <c r="P123" i="12"/>
  <c r="O118" i="12"/>
  <c r="N118" i="12"/>
  <c r="M118" i="12"/>
  <c r="P118" i="12"/>
  <c r="N109" i="12"/>
  <c r="M109" i="12"/>
  <c r="P109" i="12"/>
  <c r="O109" i="12"/>
  <c r="O135" i="12"/>
  <c r="N135" i="12"/>
  <c r="M135" i="12"/>
  <c r="P135" i="12"/>
  <c r="N112" i="12"/>
  <c r="M112" i="12"/>
  <c r="O112" i="12"/>
  <c r="P112" i="12"/>
  <c r="C49" i="12"/>
  <c r="D48" i="12"/>
  <c r="O134" i="12"/>
  <c r="N134" i="12"/>
  <c r="M134" i="12"/>
  <c r="P134" i="12"/>
  <c r="O128" i="12"/>
  <c r="N128" i="12"/>
  <c r="M128" i="12"/>
  <c r="P128" i="12"/>
  <c r="O120" i="12"/>
  <c r="N120" i="12"/>
  <c r="M120" i="12"/>
  <c r="P120" i="12"/>
  <c r="N111" i="12"/>
  <c r="M111" i="12"/>
  <c r="P111" i="12"/>
  <c r="O111" i="12"/>
  <c r="N103" i="12"/>
  <c r="M103" i="12"/>
  <c r="P103" i="12"/>
  <c r="O103" i="12"/>
  <c r="O141" i="12"/>
  <c r="N141" i="12"/>
  <c r="M141" i="12"/>
  <c r="P141" i="12"/>
  <c r="K298" i="12"/>
  <c r="J299" i="12"/>
  <c r="K299" i="12" s="1"/>
  <c r="L142" i="12"/>
  <c r="J195" i="12"/>
  <c r="K194" i="12"/>
  <c r="O132" i="12"/>
  <c r="N132" i="12"/>
  <c r="M132" i="12"/>
  <c r="P132" i="12"/>
  <c r="O127" i="12"/>
  <c r="N127" i="12"/>
  <c r="M127" i="12"/>
  <c r="P127" i="12"/>
  <c r="O117" i="12"/>
  <c r="N117" i="12"/>
  <c r="M117" i="12"/>
  <c r="P117" i="12"/>
  <c r="N108" i="12"/>
  <c r="M108" i="12"/>
  <c r="O108" i="12"/>
  <c r="P108" i="12"/>
  <c r="N102" i="12"/>
  <c r="M102" i="12"/>
  <c r="P102" i="12"/>
  <c r="O102" i="12"/>
  <c r="O121" i="12"/>
  <c r="N121" i="12"/>
  <c r="M121" i="12"/>
  <c r="P121" i="12"/>
  <c r="C99" i="12"/>
  <c r="D98" i="12"/>
  <c r="O131" i="12"/>
  <c r="N131" i="12"/>
  <c r="M131" i="12"/>
  <c r="P131" i="12"/>
  <c r="O126" i="12"/>
  <c r="N126" i="12"/>
  <c r="M126" i="12"/>
  <c r="P126" i="12"/>
  <c r="O115" i="12"/>
  <c r="N115" i="12"/>
  <c r="M115" i="12"/>
  <c r="P115" i="12"/>
  <c r="N107" i="12"/>
  <c r="M107" i="12"/>
  <c r="P107" i="12"/>
  <c r="O107" i="12"/>
  <c r="N104" i="12"/>
  <c r="M104" i="12"/>
  <c r="O104" i="12"/>
  <c r="P104" i="12"/>
  <c r="J249" i="12" l="1"/>
  <c r="K248" i="12"/>
  <c r="N89" i="12"/>
  <c r="M89" i="12"/>
  <c r="P89" i="12"/>
  <c r="O89" i="12"/>
  <c r="P44" i="12"/>
  <c r="O44" i="12"/>
  <c r="N44" i="12"/>
  <c r="M44" i="12"/>
  <c r="N93" i="12"/>
  <c r="M93" i="12"/>
  <c r="O93" i="12"/>
  <c r="P93" i="12"/>
  <c r="N49" i="12"/>
  <c r="M49" i="12"/>
  <c r="P49" i="12"/>
  <c r="O49" i="12"/>
  <c r="M92" i="12"/>
  <c r="O92" i="12"/>
  <c r="P92" i="12"/>
  <c r="N92" i="12"/>
  <c r="O95" i="12"/>
  <c r="P95" i="12"/>
  <c r="N95" i="12"/>
  <c r="M95" i="12"/>
  <c r="C297" i="12"/>
  <c r="D296" i="12"/>
  <c r="E245" i="12" s="1"/>
  <c r="L74" i="12"/>
  <c r="L59" i="12"/>
  <c r="L77" i="12"/>
  <c r="L81" i="12"/>
  <c r="L66" i="12"/>
  <c r="L82" i="12"/>
  <c r="L55" i="12"/>
  <c r="L53" i="12"/>
  <c r="L75" i="12"/>
  <c r="L78" i="12"/>
  <c r="L76" i="12"/>
  <c r="L67" i="12"/>
  <c r="L79" i="12"/>
  <c r="L57" i="12"/>
  <c r="L70" i="12"/>
  <c r="L80" i="12"/>
  <c r="L62" i="12"/>
  <c r="L65" i="12"/>
  <c r="L54" i="12"/>
  <c r="L83" i="12"/>
  <c r="L73" i="12"/>
  <c r="L71" i="12"/>
  <c r="L68" i="12"/>
  <c r="L60" i="12"/>
  <c r="L56" i="12"/>
  <c r="L69" i="12"/>
  <c r="L63" i="12"/>
  <c r="L72" i="12"/>
  <c r="L52" i="12"/>
  <c r="L64" i="12"/>
  <c r="L58" i="12"/>
  <c r="L61" i="12"/>
  <c r="L84" i="12"/>
  <c r="L86" i="12"/>
  <c r="L88" i="12"/>
  <c r="L85" i="12"/>
  <c r="L87" i="12"/>
  <c r="L100" i="12"/>
  <c r="L90" i="12"/>
  <c r="E244" i="12"/>
  <c r="L99" i="12"/>
  <c r="L97" i="12"/>
  <c r="L98" i="12"/>
  <c r="L94" i="12"/>
  <c r="L96" i="12"/>
  <c r="L12" i="12"/>
  <c r="L16" i="12"/>
  <c r="L51" i="12"/>
  <c r="L29" i="12"/>
  <c r="L6" i="12"/>
  <c r="L19" i="12"/>
  <c r="L22" i="12"/>
  <c r="L13" i="12"/>
  <c r="L23" i="12"/>
  <c r="L26" i="12"/>
  <c r="L15" i="12"/>
  <c r="L27" i="12"/>
  <c r="L18" i="12"/>
  <c r="L4" i="12"/>
  <c r="L14" i="12"/>
  <c r="L20" i="12"/>
  <c r="L25" i="12"/>
  <c r="L7" i="12"/>
  <c r="L9" i="12"/>
  <c r="L17" i="12"/>
  <c r="L28" i="12"/>
  <c r="L10" i="12"/>
  <c r="L30" i="12"/>
  <c r="L5" i="12"/>
  <c r="L21" i="12"/>
  <c r="L8" i="12"/>
  <c r="L24" i="12"/>
  <c r="L11" i="12"/>
  <c r="L31" i="12"/>
  <c r="L32" i="12"/>
  <c r="L33" i="12"/>
  <c r="L34" i="12"/>
  <c r="L36" i="12"/>
  <c r="L35" i="12"/>
  <c r="L38" i="12"/>
  <c r="L37" i="12"/>
  <c r="L39" i="12"/>
  <c r="L40" i="12"/>
  <c r="L41" i="12"/>
  <c r="L42" i="12"/>
  <c r="L43" i="12"/>
  <c r="L91" i="12"/>
  <c r="L50" i="12"/>
  <c r="L47" i="12"/>
  <c r="L48" i="12"/>
  <c r="L46" i="12"/>
  <c r="L45" i="12"/>
  <c r="L143" i="12"/>
  <c r="F337" i="12"/>
  <c r="H337" i="12"/>
  <c r="I337" i="12"/>
  <c r="G337" i="12"/>
  <c r="O142" i="12"/>
  <c r="N142" i="12"/>
  <c r="M142" i="12"/>
  <c r="P142" i="12"/>
  <c r="L298" i="12"/>
  <c r="L295" i="12"/>
  <c r="L296" i="12"/>
  <c r="L292" i="12"/>
  <c r="J387" i="12"/>
  <c r="K386" i="12"/>
  <c r="C50" i="12"/>
  <c r="D49" i="12"/>
  <c r="L334" i="12"/>
  <c r="L297" i="12"/>
  <c r="D194" i="12"/>
  <c r="C195" i="12"/>
  <c r="J196" i="12"/>
  <c r="K195" i="12"/>
  <c r="L293" i="12"/>
  <c r="C100" i="12"/>
  <c r="D100" i="12" s="1"/>
  <c r="E96" i="12" s="1"/>
  <c r="D99" i="12"/>
  <c r="N333" i="12"/>
  <c r="O333" i="12"/>
  <c r="P333" i="12"/>
  <c r="M333" i="12"/>
  <c r="D148" i="12"/>
  <c r="C149" i="12"/>
  <c r="D149" i="12" s="1"/>
  <c r="L299" i="12"/>
  <c r="L253" i="12"/>
  <c r="L251" i="12"/>
  <c r="L252" i="12"/>
  <c r="L257" i="12"/>
  <c r="L255" i="12"/>
  <c r="L256" i="12"/>
  <c r="L254" i="12"/>
  <c r="L258" i="12"/>
  <c r="L260" i="12"/>
  <c r="L259" i="12"/>
  <c r="L262" i="12"/>
  <c r="L261" i="12"/>
  <c r="L264" i="12"/>
  <c r="L263" i="12"/>
  <c r="L265" i="12"/>
  <c r="L266" i="12"/>
  <c r="L267" i="12"/>
  <c r="L268" i="12"/>
  <c r="L270" i="12"/>
  <c r="L269" i="12"/>
  <c r="L273" i="12"/>
  <c r="L272" i="12"/>
  <c r="L271" i="12"/>
  <c r="L274" i="12"/>
  <c r="L275" i="12"/>
  <c r="L276" i="12"/>
  <c r="L277" i="12"/>
  <c r="L279" i="12"/>
  <c r="L278" i="12"/>
  <c r="L280" i="12"/>
  <c r="L281" i="12"/>
  <c r="L285" i="12"/>
  <c r="L283" i="12"/>
  <c r="L284" i="12"/>
  <c r="L282" i="12"/>
  <c r="L287" i="12"/>
  <c r="L286" i="12"/>
  <c r="L288" i="12"/>
  <c r="L290" i="12"/>
  <c r="L289" i="12"/>
  <c r="G336" i="12"/>
  <c r="I336" i="12"/>
  <c r="F336" i="12"/>
  <c r="H336" i="12"/>
  <c r="L294" i="12"/>
  <c r="D389" i="12"/>
  <c r="C390" i="12"/>
  <c r="L291" i="12"/>
  <c r="E94" i="12" l="1"/>
  <c r="G94" i="12" s="1"/>
  <c r="E95" i="12"/>
  <c r="H95" i="12" s="1"/>
  <c r="O91" i="12"/>
  <c r="P91" i="12"/>
  <c r="N91" i="12"/>
  <c r="M91" i="12"/>
  <c r="O39" i="12"/>
  <c r="P39" i="12"/>
  <c r="N39" i="12"/>
  <c r="M39" i="12"/>
  <c r="M31" i="12"/>
  <c r="O31" i="12"/>
  <c r="P31" i="12"/>
  <c r="N31" i="12"/>
  <c r="O28" i="12"/>
  <c r="N28" i="12"/>
  <c r="M28" i="12"/>
  <c r="P28" i="12"/>
  <c r="N18" i="12"/>
  <c r="M18" i="12"/>
  <c r="P18" i="12"/>
  <c r="O18" i="12"/>
  <c r="P6" i="12"/>
  <c r="O6" i="12"/>
  <c r="M6" i="12"/>
  <c r="N6" i="12"/>
  <c r="M97" i="12"/>
  <c r="P97" i="12"/>
  <c r="O97" i="12"/>
  <c r="N97" i="12"/>
  <c r="M86" i="12"/>
  <c r="P86" i="12"/>
  <c r="O86" i="12"/>
  <c r="N86" i="12"/>
  <c r="M69" i="12"/>
  <c r="P69" i="12"/>
  <c r="O69" i="12"/>
  <c r="N69" i="12"/>
  <c r="O65" i="12"/>
  <c r="N65" i="12"/>
  <c r="M65" i="12"/>
  <c r="P65" i="12"/>
  <c r="N78" i="12"/>
  <c r="M78" i="12"/>
  <c r="P78" i="12"/>
  <c r="O78" i="12"/>
  <c r="N59" i="12"/>
  <c r="M59" i="12"/>
  <c r="O59" i="12"/>
  <c r="P59" i="12"/>
  <c r="F245" i="12"/>
  <c r="H245" i="12"/>
  <c r="I245" i="12"/>
  <c r="G245" i="12"/>
  <c r="N37" i="12"/>
  <c r="O37" i="12"/>
  <c r="M37" i="12"/>
  <c r="P37" i="12"/>
  <c r="N11" i="12"/>
  <c r="M11" i="12"/>
  <c r="O11" i="12"/>
  <c r="P11" i="12"/>
  <c r="N17" i="12"/>
  <c r="M17" i="12"/>
  <c r="P17" i="12"/>
  <c r="O17" i="12"/>
  <c r="P27" i="12"/>
  <c r="O27" i="12"/>
  <c r="N27" i="12"/>
  <c r="M27" i="12"/>
  <c r="N29" i="12"/>
  <c r="M29" i="12"/>
  <c r="P29" i="12"/>
  <c r="O29" i="12"/>
  <c r="N99" i="12"/>
  <c r="M99" i="12"/>
  <c r="P99" i="12"/>
  <c r="O99" i="12"/>
  <c r="N84" i="12"/>
  <c r="M84" i="12"/>
  <c r="O84" i="12"/>
  <c r="P84" i="12"/>
  <c r="O56" i="12"/>
  <c r="P56" i="12"/>
  <c r="M56" i="12"/>
  <c r="N56" i="12"/>
  <c r="N62" i="12"/>
  <c r="M62" i="12"/>
  <c r="P62" i="12"/>
  <c r="O62" i="12"/>
  <c r="N75" i="12"/>
  <c r="M75" i="12"/>
  <c r="O75" i="12"/>
  <c r="P75" i="12"/>
  <c r="N74" i="12"/>
  <c r="O74" i="12"/>
  <c r="M74" i="12"/>
  <c r="P74" i="12"/>
  <c r="M38" i="12"/>
  <c r="N38" i="12"/>
  <c r="P38" i="12"/>
  <c r="O38" i="12"/>
  <c r="O24" i="12"/>
  <c r="P24" i="12"/>
  <c r="N24" i="12"/>
  <c r="M24" i="12"/>
  <c r="P9" i="12"/>
  <c r="O9" i="12"/>
  <c r="N9" i="12"/>
  <c r="M9" i="12"/>
  <c r="M15" i="12"/>
  <c r="O15" i="12"/>
  <c r="P15" i="12"/>
  <c r="N15" i="12"/>
  <c r="O51" i="12"/>
  <c r="N51" i="12"/>
  <c r="M51" i="12"/>
  <c r="P51" i="12"/>
  <c r="H244" i="12"/>
  <c r="G244" i="12"/>
  <c r="F244" i="12"/>
  <c r="I244" i="12"/>
  <c r="N61" i="12"/>
  <c r="M61" i="12"/>
  <c r="P61" i="12"/>
  <c r="O61" i="12"/>
  <c r="N60" i="12"/>
  <c r="M60" i="12"/>
  <c r="P60" i="12"/>
  <c r="O60" i="12"/>
  <c r="N80" i="12"/>
  <c r="P80" i="12"/>
  <c r="M80" i="12"/>
  <c r="O80" i="12"/>
  <c r="M53" i="12"/>
  <c r="P53" i="12"/>
  <c r="O53" i="12"/>
  <c r="N53" i="12"/>
  <c r="M45" i="12"/>
  <c r="P45" i="12"/>
  <c r="O45" i="12"/>
  <c r="N45" i="12"/>
  <c r="O35" i="12"/>
  <c r="P35" i="12"/>
  <c r="N35" i="12"/>
  <c r="M35" i="12"/>
  <c r="O8" i="12"/>
  <c r="P8" i="12"/>
  <c r="N8" i="12"/>
  <c r="M8" i="12"/>
  <c r="P7" i="12"/>
  <c r="N7" i="12"/>
  <c r="O7" i="12"/>
  <c r="M7" i="12"/>
  <c r="N26" i="12"/>
  <c r="M26" i="12"/>
  <c r="P26" i="12"/>
  <c r="O26" i="12"/>
  <c r="N16" i="12"/>
  <c r="M16" i="12"/>
  <c r="P16" i="12"/>
  <c r="O16" i="12"/>
  <c r="P90" i="12"/>
  <c r="O90" i="12"/>
  <c r="M90" i="12"/>
  <c r="N90" i="12"/>
  <c r="N58" i="12"/>
  <c r="M58" i="12"/>
  <c r="P58" i="12"/>
  <c r="O58" i="12"/>
  <c r="M68" i="12"/>
  <c r="N68" i="12"/>
  <c r="O68" i="12"/>
  <c r="P68" i="12"/>
  <c r="N70" i="12"/>
  <c r="M70" i="12"/>
  <c r="P70" i="12"/>
  <c r="O70" i="12"/>
  <c r="N55" i="12"/>
  <c r="M55" i="12"/>
  <c r="O55" i="12"/>
  <c r="P55" i="12"/>
  <c r="D297" i="12"/>
  <c r="C298" i="12"/>
  <c r="P46" i="12"/>
  <c r="O46" i="12"/>
  <c r="N46" i="12"/>
  <c r="M46" i="12"/>
  <c r="N43" i="12"/>
  <c r="M43" i="12"/>
  <c r="O43" i="12"/>
  <c r="P43" i="12"/>
  <c r="N36" i="12"/>
  <c r="M36" i="12"/>
  <c r="O36" i="12"/>
  <c r="P36" i="12"/>
  <c r="P21" i="12"/>
  <c r="O21" i="12"/>
  <c r="N21" i="12"/>
  <c r="M21" i="12"/>
  <c r="M25" i="12"/>
  <c r="N25" i="12"/>
  <c r="P25" i="12"/>
  <c r="O25" i="12"/>
  <c r="O23" i="12"/>
  <c r="P23" i="12"/>
  <c r="N23" i="12"/>
  <c r="M23" i="12"/>
  <c r="O12" i="12"/>
  <c r="N12" i="12"/>
  <c r="M12" i="12"/>
  <c r="P12" i="12"/>
  <c r="M100" i="12"/>
  <c r="O100" i="12"/>
  <c r="P100" i="12"/>
  <c r="N100" i="12"/>
  <c r="O64" i="12"/>
  <c r="N64" i="12"/>
  <c r="M64" i="12"/>
  <c r="P64" i="12"/>
  <c r="N71" i="12"/>
  <c r="M71" i="12"/>
  <c r="O71" i="12"/>
  <c r="P71" i="12"/>
  <c r="O57" i="12"/>
  <c r="N57" i="12"/>
  <c r="M57" i="12"/>
  <c r="P57" i="12"/>
  <c r="N82" i="12"/>
  <c r="P82" i="12"/>
  <c r="M82" i="12"/>
  <c r="O82" i="12"/>
  <c r="N48" i="12"/>
  <c r="M48" i="12"/>
  <c r="P48" i="12"/>
  <c r="O48" i="12"/>
  <c r="N42" i="12"/>
  <c r="M42" i="12"/>
  <c r="P42" i="12"/>
  <c r="O42" i="12"/>
  <c r="O34" i="12"/>
  <c r="N34" i="12"/>
  <c r="M34" i="12"/>
  <c r="P34" i="12"/>
  <c r="N5" i="12"/>
  <c r="P5" i="12"/>
  <c r="O5" i="12"/>
  <c r="M5" i="12"/>
  <c r="N20" i="12"/>
  <c r="M20" i="12"/>
  <c r="O20" i="12"/>
  <c r="P20" i="12"/>
  <c r="M13" i="12"/>
  <c r="P13" i="12"/>
  <c r="O13" i="12"/>
  <c r="N13" i="12"/>
  <c r="N96" i="12"/>
  <c r="M96" i="12"/>
  <c r="P96" i="12"/>
  <c r="O96" i="12"/>
  <c r="N87" i="12"/>
  <c r="M87" i="12"/>
  <c r="P87" i="12"/>
  <c r="O87" i="12"/>
  <c r="N52" i="12"/>
  <c r="M52" i="12"/>
  <c r="P52" i="12"/>
  <c r="O52" i="12"/>
  <c r="N73" i="12"/>
  <c r="M73" i="12"/>
  <c r="P73" i="12"/>
  <c r="O73" i="12"/>
  <c r="P79" i="12"/>
  <c r="M79" i="12"/>
  <c r="O79" i="12"/>
  <c r="N79" i="12"/>
  <c r="N66" i="12"/>
  <c r="M66" i="12"/>
  <c r="O66" i="12"/>
  <c r="P66" i="12"/>
  <c r="L242" i="12"/>
  <c r="N47" i="12"/>
  <c r="M47" i="12"/>
  <c r="P47" i="12"/>
  <c r="O47" i="12"/>
  <c r="M41" i="12"/>
  <c r="P41" i="12"/>
  <c r="O41" i="12"/>
  <c r="N41" i="12"/>
  <c r="P33" i="12"/>
  <c r="O33" i="12"/>
  <c r="N33" i="12"/>
  <c r="M33" i="12"/>
  <c r="N30" i="12"/>
  <c r="M30" i="12"/>
  <c r="P30" i="12"/>
  <c r="O30" i="12"/>
  <c r="M14" i="12"/>
  <c r="P14" i="12"/>
  <c r="N14" i="12"/>
  <c r="O14" i="12"/>
  <c r="N22" i="12"/>
  <c r="M22" i="12"/>
  <c r="P22" i="12"/>
  <c r="O22" i="12"/>
  <c r="M94" i="12"/>
  <c r="O94" i="12"/>
  <c r="P94" i="12"/>
  <c r="N94" i="12"/>
  <c r="M85" i="12"/>
  <c r="P85" i="12"/>
  <c r="O85" i="12"/>
  <c r="N85" i="12"/>
  <c r="N72" i="12"/>
  <c r="P72" i="12"/>
  <c r="M72" i="12"/>
  <c r="O72" i="12"/>
  <c r="N83" i="12"/>
  <c r="P83" i="12"/>
  <c r="M83" i="12"/>
  <c r="O83" i="12"/>
  <c r="N67" i="12"/>
  <c r="M67" i="12"/>
  <c r="O67" i="12"/>
  <c r="P67" i="12"/>
  <c r="N81" i="12"/>
  <c r="M81" i="12"/>
  <c r="O81" i="12"/>
  <c r="P81" i="12"/>
  <c r="J250" i="12"/>
  <c r="K250" i="12" s="1"/>
  <c r="K249" i="12"/>
  <c r="E97" i="12"/>
  <c r="F97" i="12" s="1"/>
  <c r="N50" i="12"/>
  <c r="P50" i="12"/>
  <c r="M50" i="12"/>
  <c r="O50" i="12"/>
  <c r="N40" i="12"/>
  <c r="M40" i="12"/>
  <c r="P40" i="12"/>
  <c r="O40" i="12"/>
  <c r="N32" i="12"/>
  <c r="M32" i="12"/>
  <c r="O32" i="12"/>
  <c r="P32" i="12"/>
  <c r="N10" i="12"/>
  <c r="M10" i="12"/>
  <c r="P10" i="12"/>
  <c r="O10" i="12"/>
  <c r="O4" i="12"/>
  <c r="N4" i="12"/>
  <c r="P4" i="12"/>
  <c r="M4" i="12"/>
  <c r="M19" i="12"/>
  <c r="N19" i="12"/>
  <c r="O19" i="12"/>
  <c r="P19" i="12"/>
  <c r="M98" i="12"/>
  <c r="N98" i="12"/>
  <c r="P98" i="12"/>
  <c r="O98" i="12"/>
  <c r="P88" i="12"/>
  <c r="N88" i="12"/>
  <c r="O88" i="12"/>
  <c r="M88" i="12"/>
  <c r="O63" i="12"/>
  <c r="N63" i="12"/>
  <c r="M63" i="12"/>
  <c r="P63" i="12"/>
  <c r="N54" i="12"/>
  <c r="M54" i="12"/>
  <c r="P54" i="12"/>
  <c r="O54" i="12"/>
  <c r="O76" i="12"/>
  <c r="P76" i="12"/>
  <c r="M76" i="12"/>
  <c r="N76" i="12"/>
  <c r="O77" i="12"/>
  <c r="M77" i="12"/>
  <c r="N77" i="12"/>
  <c r="P77" i="12"/>
  <c r="L244" i="12"/>
  <c r="F95" i="12"/>
  <c r="G95" i="12"/>
  <c r="O278" i="12"/>
  <c r="N278" i="12"/>
  <c r="M278" i="12"/>
  <c r="P278" i="12"/>
  <c r="M273" i="12"/>
  <c r="P273" i="12"/>
  <c r="N273" i="12"/>
  <c r="O273" i="12"/>
  <c r="N264" i="12"/>
  <c r="M264" i="12"/>
  <c r="O264" i="12"/>
  <c r="P264" i="12"/>
  <c r="P255" i="12"/>
  <c r="N255" i="12"/>
  <c r="O255" i="12"/>
  <c r="M255" i="12"/>
  <c r="N299" i="12"/>
  <c r="O299" i="12"/>
  <c r="M299" i="12"/>
  <c r="P299" i="12"/>
  <c r="E142" i="12"/>
  <c r="N294" i="12"/>
  <c r="P294" i="12"/>
  <c r="O294" i="12"/>
  <c r="M294" i="12"/>
  <c r="M261" i="12"/>
  <c r="P261" i="12"/>
  <c r="O261" i="12"/>
  <c r="N261" i="12"/>
  <c r="M292" i="12"/>
  <c r="P292" i="12"/>
  <c r="O292" i="12"/>
  <c r="N292" i="12"/>
  <c r="F94" i="12"/>
  <c r="O262" i="12"/>
  <c r="N262" i="12"/>
  <c r="M262" i="12"/>
  <c r="P262" i="12"/>
  <c r="E136" i="12"/>
  <c r="E141" i="12"/>
  <c r="M296" i="12"/>
  <c r="P296" i="12"/>
  <c r="O296" i="12"/>
  <c r="N296" i="12"/>
  <c r="P287" i="12"/>
  <c r="M287" i="12"/>
  <c r="N287" i="12"/>
  <c r="O287" i="12"/>
  <c r="O282" i="12"/>
  <c r="N282" i="12"/>
  <c r="P282" i="12"/>
  <c r="M282" i="12"/>
  <c r="E98" i="12"/>
  <c r="N284" i="12"/>
  <c r="P284" i="12"/>
  <c r="M284" i="12"/>
  <c r="O284" i="12"/>
  <c r="N276" i="12"/>
  <c r="M276" i="12"/>
  <c r="O276" i="12"/>
  <c r="P276" i="12"/>
  <c r="N268" i="12"/>
  <c r="P268" i="12"/>
  <c r="O268" i="12"/>
  <c r="M268" i="12"/>
  <c r="N259" i="12"/>
  <c r="O259" i="12"/>
  <c r="P259" i="12"/>
  <c r="M259" i="12"/>
  <c r="N252" i="12"/>
  <c r="O252" i="12"/>
  <c r="P252" i="12"/>
  <c r="M252" i="12"/>
  <c r="L144" i="12"/>
  <c r="C196" i="12"/>
  <c r="D195" i="12"/>
  <c r="L335" i="12"/>
  <c r="N295" i="12"/>
  <c r="M295" i="12"/>
  <c r="P295" i="12"/>
  <c r="O295" i="12"/>
  <c r="M277" i="12"/>
  <c r="P277" i="12"/>
  <c r="N277" i="12"/>
  <c r="O277" i="12"/>
  <c r="M283" i="12"/>
  <c r="N283" i="12"/>
  <c r="O283" i="12"/>
  <c r="P283" i="12"/>
  <c r="N275" i="12"/>
  <c r="O275" i="12"/>
  <c r="P275" i="12"/>
  <c r="M275" i="12"/>
  <c r="P267" i="12"/>
  <c r="O267" i="12"/>
  <c r="M267" i="12"/>
  <c r="N267" i="12"/>
  <c r="N260" i="12"/>
  <c r="M260" i="12"/>
  <c r="O260" i="12"/>
  <c r="P260" i="12"/>
  <c r="K196" i="12"/>
  <c r="J197" i="12"/>
  <c r="K387" i="12"/>
  <c r="J388" i="12"/>
  <c r="O143" i="12"/>
  <c r="N143" i="12"/>
  <c r="M143" i="12"/>
  <c r="P143" i="12"/>
  <c r="O286" i="12"/>
  <c r="N286" i="12"/>
  <c r="P286" i="12"/>
  <c r="M286" i="12"/>
  <c r="M269" i="12"/>
  <c r="P269" i="12"/>
  <c r="N269" i="12"/>
  <c r="O269" i="12"/>
  <c r="C51" i="12"/>
  <c r="D51" i="12" s="1"/>
  <c r="D50" i="12"/>
  <c r="N291" i="12"/>
  <c r="P291" i="12"/>
  <c r="M291" i="12"/>
  <c r="O291" i="12"/>
  <c r="M257" i="12"/>
  <c r="P257" i="12"/>
  <c r="N257" i="12"/>
  <c r="O257" i="12"/>
  <c r="M285" i="12"/>
  <c r="P285" i="12"/>
  <c r="N285" i="12"/>
  <c r="O285" i="12"/>
  <c r="O274" i="12"/>
  <c r="P274" i="12"/>
  <c r="M274" i="12"/>
  <c r="N274" i="12"/>
  <c r="O266" i="12"/>
  <c r="N266" i="12"/>
  <c r="P266" i="12"/>
  <c r="M266" i="12"/>
  <c r="O258" i="12"/>
  <c r="M258" i="12"/>
  <c r="P258" i="12"/>
  <c r="N258" i="12"/>
  <c r="N298" i="12"/>
  <c r="O298" i="12"/>
  <c r="M298" i="12"/>
  <c r="P298" i="12"/>
  <c r="F96" i="12"/>
  <c r="G96" i="12"/>
  <c r="H96" i="12"/>
  <c r="I96" i="12"/>
  <c r="O293" i="12"/>
  <c r="P293" i="12"/>
  <c r="N293" i="12"/>
  <c r="M293" i="12"/>
  <c r="D390" i="12"/>
  <c r="C391" i="12"/>
  <c r="E338" i="12"/>
  <c r="N290" i="12"/>
  <c r="O290" i="12"/>
  <c r="P290" i="12"/>
  <c r="M290" i="12"/>
  <c r="P271" i="12"/>
  <c r="M271" i="12"/>
  <c r="N271" i="12"/>
  <c r="O271" i="12"/>
  <c r="M265" i="12"/>
  <c r="P265" i="12"/>
  <c r="O265" i="12"/>
  <c r="N265" i="12"/>
  <c r="O254" i="12"/>
  <c r="N254" i="12"/>
  <c r="P254" i="12"/>
  <c r="M254" i="12"/>
  <c r="N251" i="12"/>
  <c r="O251" i="12"/>
  <c r="P251" i="12"/>
  <c r="M251" i="12"/>
  <c r="E99" i="12"/>
  <c r="E143" i="12"/>
  <c r="O297" i="12"/>
  <c r="N297" i="12"/>
  <c r="M297" i="12"/>
  <c r="P297" i="12"/>
  <c r="N334" i="12"/>
  <c r="P334" i="12"/>
  <c r="M334" i="12"/>
  <c r="O334" i="12"/>
  <c r="O279" i="12"/>
  <c r="P279" i="12"/>
  <c r="N279" i="12"/>
  <c r="M279" i="12"/>
  <c r="E101" i="12"/>
  <c r="E102" i="12"/>
  <c r="E104" i="12"/>
  <c r="E103" i="12"/>
  <c r="E106" i="12"/>
  <c r="E105" i="12"/>
  <c r="E107" i="12"/>
  <c r="E109" i="12"/>
  <c r="E110" i="12"/>
  <c r="E112" i="12"/>
  <c r="E108" i="12"/>
  <c r="E114" i="12"/>
  <c r="E115" i="12"/>
  <c r="E117" i="12"/>
  <c r="E118" i="12"/>
  <c r="E113" i="12"/>
  <c r="E111" i="12"/>
  <c r="E119" i="12"/>
  <c r="E120" i="12"/>
  <c r="E122" i="12"/>
  <c r="E116" i="12"/>
  <c r="E124" i="12"/>
  <c r="E123" i="12"/>
  <c r="E121" i="12"/>
  <c r="E127" i="12"/>
  <c r="E125" i="12"/>
  <c r="E129" i="12"/>
  <c r="E130" i="12"/>
  <c r="E126" i="12"/>
  <c r="E131" i="12"/>
  <c r="E133" i="12"/>
  <c r="E128" i="12"/>
  <c r="E135" i="12"/>
  <c r="E137" i="12"/>
  <c r="E138" i="12"/>
  <c r="E140" i="12"/>
  <c r="E132" i="12"/>
  <c r="E139" i="12"/>
  <c r="E134" i="12"/>
  <c r="O270" i="12"/>
  <c r="M270" i="12"/>
  <c r="N270" i="12"/>
  <c r="P270" i="12"/>
  <c r="M289" i="12"/>
  <c r="P289" i="12"/>
  <c r="N289" i="12"/>
  <c r="O289" i="12"/>
  <c r="M281" i="12"/>
  <c r="P281" i="12"/>
  <c r="O281" i="12"/>
  <c r="N281" i="12"/>
  <c r="N288" i="12"/>
  <c r="M288" i="12"/>
  <c r="P288" i="12"/>
  <c r="O288" i="12"/>
  <c r="N280" i="12"/>
  <c r="M280" i="12"/>
  <c r="P280" i="12"/>
  <c r="O280" i="12"/>
  <c r="N272" i="12"/>
  <c r="M272" i="12"/>
  <c r="P272" i="12"/>
  <c r="O272" i="12"/>
  <c r="M263" i="12"/>
  <c r="N263" i="12"/>
  <c r="O263" i="12"/>
  <c r="P263" i="12"/>
  <c r="N256" i="12"/>
  <c r="M256" i="12"/>
  <c r="O256" i="12"/>
  <c r="P256" i="12"/>
  <c r="M253" i="12"/>
  <c r="P253" i="12"/>
  <c r="O253" i="12"/>
  <c r="N253" i="12"/>
  <c r="E100" i="12"/>
  <c r="E54" i="12"/>
  <c r="E52" i="12"/>
  <c r="E57" i="12"/>
  <c r="E55" i="12"/>
  <c r="E53" i="12"/>
  <c r="E56" i="12"/>
  <c r="E58" i="12"/>
  <c r="E59" i="12"/>
  <c r="E61" i="12"/>
  <c r="E60" i="12"/>
  <c r="E62" i="12"/>
  <c r="E65" i="12"/>
  <c r="E63" i="12"/>
  <c r="E64" i="12"/>
  <c r="E66" i="12"/>
  <c r="E67" i="12"/>
  <c r="E68" i="12"/>
  <c r="E69" i="12"/>
  <c r="E72" i="12"/>
  <c r="E71" i="12"/>
  <c r="E70" i="12"/>
  <c r="E74" i="12"/>
  <c r="E75" i="12"/>
  <c r="E73" i="12"/>
  <c r="E77" i="12"/>
  <c r="E76" i="12"/>
  <c r="E78" i="12"/>
  <c r="E79" i="12"/>
  <c r="E82" i="12"/>
  <c r="E81" i="12"/>
  <c r="E80" i="12"/>
  <c r="E84" i="12"/>
  <c r="E83" i="12"/>
  <c r="E86" i="12"/>
  <c r="E85" i="12"/>
  <c r="E87" i="12"/>
  <c r="E88" i="12"/>
  <c r="E89" i="12"/>
  <c r="E90" i="12"/>
  <c r="E91" i="12"/>
  <c r="E93" i="12"/>
  <c r="E92" i="12"/>
  <c r="I97" i="12" l="1"/>
  <c r="H94" i="12"/>
  <c r="I94" i="12"/>
  <c r="H97" i="12"/>
  <c r="I95" i="12"/>
  <c r="G97" i="12"/>
  <c r="P242" i="12"/>
  <c r="M242" i="12"/>
  <c r="O242" i="12"/>
  <c r="N242" i="12"/>
  <c r="D298" i="12"/>
  <c r="E269" i="12" s="1"/>
  <c r="C299" i="12"/>
  <c r="D299" i="12" s="1"/>
  <c r="E299" i="12" s="1"/>
  <c r="M244" i="12"/>
  <c r="P244" i="12"/>
  <c r="O244" i="12"/>
  <c r="N244" i="12"/>
  <c r="L249" i="12"/>
  <c r="L247" i="12"/>
  <c r="L243" i="12"/>
  <c r="L241" i="12"/>
  <c r="L245" i="12"/>
  <c r="L248" i="12"/>
  <c r="L200" i="12"/>
  <c r="L201" i="12"/>
  <c r="L202" i="12"/>
  <c r="L205" i="12"/>
  <c r="L204" i="12"/>
  <c r="L203" i="12"/>
  <c r="L207" i="12"/>
  <c r="L206" i="12"/>
  <c r="L210" i="12"/>
  <c r="L211" i="12"/>
  <c r="L208" i="12"/>
  <c r="L212" i="12"/>
  <c r="L209" i="12"/>
  <c r="L213" i="12"/>
  <c r="L214" i="12"/>
  <c r="L216" i="12"/>
  <c r="L218" i="12"/>
  <c r="L219" i="12"/>
  <c r="L215" i="12"/>
  <c r="L217" i="12"/>
  <c r="L220" i="12"/>
  <c r="L222" i="12"/>
  <c r="L221" i="12"/>
  <c r="L223" i="12"/>
  <c r="L224" i="12"/>
  <c r="L225" i="12"/>
  <c r="L226" i="12"/>
  <c r="L227" i="12"/>
  <c r="L229" i="12"/>
  <c r="L232" i="12"/>
  <c r="L228" i="12"/>
  <c r="L231" i="12"/>
  <c r="L230" i="12"/>
  <c r="L233" i="12"/>
  <c r="L236" i="12"/>
  <c r="L235" i="12"/>
  <c r="L237" i="12"/>
  <c r="L234" i="12"/>
  <c r="L240" i="12"/>
  <c r="L239" i="12"/>
  <c r="L238" i="12"/>
  <c r="L250" i="12"/>
  <c r="L246" i="12"/>
  <c r="E246" i="12"/>
  <c r="F64" i="12"/>
  <c r="G64" i="12"/>
  <c r="I64" i="12"/>
  <c r="H64" i="12"/>
  <c r="F133" i="12"/>
  <c r="G133" i="12"/>
  <c r="I133" i="12"/>
  <c r="H133" i="12"/>
  <c r="F136" i="12"/>
  <c r="G136" i="12"/>
  <c r="I136" i="12"/>
  <c r="H136" i="12"/>
  <c r="F82" i="12"/>
  <c r="G82" i="12"/>
  <c r="I82" i="12"/>
  <c r="H82" i="12"/>
  <c r="F70" i="12"/>
  <c r="G70" i="12"/>
  <c r="H70" i="12"/>
  <c r="I70" i="12"/>
  <c r="F63" i="12"/>
  <c r="G63" i="12"/>
  <c r="I63" i="12"/>
  <c r="H63" i="12"/>
  <c r="G53" i="12"/>
  <c r="F53" i="12"/>
  <c r="I53" i="12"/>
  <c r="H53" i="12"/>
  <c r="F139" i="12"/>
  <c r="G139" i="12"/>
  <c r="H139" i="12"/>
  <c r="I139" i="12"/>
  <c r="F131" i="12"/>
  <c r="G131" i="12"/>
  <c r="I131" i="12"/>
  <c r="H131" i="12"/>
  <c r="F124" i="12"/>
  <c r="H124" i="12"/>
  <c r="G124" i="12"/>
  <c r="I124" i="12"/>
  <c r="G117" i="12"/>
  <c r="F117" i="12"/>
  <c r="I117" i="12"/>
  <c r="H117" i="12"/>
  <c r="I105" i="12"/>
  <c r="H105" i="12"/>
  <c r="F105" i="12"/>
  <c r="G105" i="12"/>
  <c r="G99" i="12"/>
  <c r="F99" i="12"/>
  <c r="H99" i="12"/>
  <c r="I99" i="12"/>
  <c r="E339" i="12"/>
  <c r="F89" i="12"/>
  <c r="G89" i="12"/>
  <c r="I89" i="12"/>
  <c r="H89" i="12"/>
  <c r="F134" i="12"/>
  <c r="G134" i="12"/>
  <c r="I134" i="12"/>
  <c r="H134" i="12"/>
  <c r="F87" i="12"/>
  <c r="G87" i="12"/>
  <c r="H87" i="12"/>
  <c r="I87" i="12"/>
  <c r="F79" i="12"/>
  <c r="H79" i="12"/>
  <c r="G79" i="12"/>
  <c r="I79" i="12"/>
  <c r="F71" i="12"/>
  <c r="G71" i="12"/>
  <c r="H71" i="12"/>
  <c r="I71" i="12"/>
  <c r="F65" i="12"/>
  <c r="G65" i="12"/>
  <c r="I65" i="12"/>
  <c r="H65" i="12"/>
  <c r="F55" i="12"/>
  <c r="G55" i="12"/>
  <c r="I55" i="12"/>
  <c r="H55" i="12"/>
  <c r="F132" i="12"/>
  <c r="G132" i="12"/>
  <c r="I132" i="12"/>
  <c r="H132" i="12"/>
  <c r="F126" i="12"/>
  <c r="G126" i="12"/>
  <c r="I126" i="12"/>
  <c r="H126" i="12"/>
  <c r="F116" i="12"/>
  <c r="G116" i="12"/>
  <c r="H116" i="12"/>
  <c r="I116" i="12"/>
  <c r="G115" i="12"/>
  <c r="F115" i="12"/>
  <c r="H115" i="12"/>
  <c r="I115" i="12"/>
  <c r="F106" i="12"/>
  <c r="G106" i="12"/>
  <c r="I106" i="12"/>
  <c r="H106" i="12"/>
  <c r="F123" i="12"/>
  <c r="G123" i="12"/>
  <c r="H123" i="12"/>
  <c r="I123" i="12"/>
  <c r="G85" i="12"/>
  <c r="I85" i="12"/>
  <c r="F85" i="12"/>
  <c r="H85" i="12"/>
  <c r="F78" i="12"/>
  <c r="G78" i="12"/>
  <c r="I78" i="12"/>
  <c r="H78" i="12"/>
  <c r="F72" i="12"/>
  <c r="I72" i="12"/>
  <c r="H72" i="12"/>
  <c r="G72" i="12"/>
  <c r="F62" i="12"/>
  <c r="G62" i="12"/>
  <c r="H62" i="12"/>
  <c r="I62" i="12"/>
  <c r="F57" i="12"/>
  <c r="G57" i="12"/>
  <c r="I57" i="12"/>
  <c r="H57" i="12"/>
  <c r="F140" i="12"/>
  <c r="I140" i="12"/>
  <c r="H140" i="12"/>
  <c r="G140" i="12"/>
  <c r="F130" i="12"/>
  <c r="G130" i="12"/>
  <c r="I130" i="12"/>
  <c r="H130" i="12"/>
  <c r="F122" i="12"/>
  <c r="G122" i="12"/>
  <c r="I122" i="12"/>
  <c r="H122" i="12"/>
  <c r="F114" i="12"/>
  <c r="G114" i="12"/>
  <c r="I114" i="12"/>
  <c r="H114" i="12"/>
  <c r="F103" i="12"/>
  <c r="G103" i="12"/>
  <c r="H103" i="12"/>
  <c r="I103" i="12"/>
  <c r="E50" i="12"/>
  <c r="E47" i="12"/>
  <c r="E45" i="12"/>
  <c r="E44" i="12"/>
  <c r="E48" i="12"/>
  <c r="C197" i="12"/>
  <c r="D196" i="12"/>
  <c r="E46" i="12"/>
  <c r="F56" i="12"/>
  <c r="G56" i="12"/>
  <c r="I56" i="12"/>
  <c r="H56" i="12"/>
  <c r="F88" i="12"/>
  <c r="G88" i="12"/>
  <c r="I88" i="12"/>
  <c r="H88" i="12"/>
  <c r="F92" i="12"/>
  <c r="G92" i="12"/>
  <c r="H92" i="12"/>
  <c r="I92" i="12"/>
  <c r="F60" i="12"/>
  <c r="I60" i="12"/>
  <c r="H60" i="12"/>
  <c r="G60" i="12"/>
  <c r="F52" i="12"/>
  <c r="G52" i="12"/>
  <c r="I52" i="12"/>
  <c r="H52" i="12"/>
  <c r="F138" i="12"/>
  <c r="G138" i="12"/>
  <c r="I138" i="12"/>
  <c r="H138" i="12"/>
  <c r="F129" i="12"/>
  <c r="G129" i="12"/>
  <c r="I129" i="12"/>
  <c r="H129" i="12"/>
  <c r="F120" i="12"/>
  <c r="G120" i="12"/>
  <c r="I120" i="12"/>
  <c r="H120" i="12"/>
  <c r="F108" i="12"/>
  <c r="G108" i="12"/>
  <c r="I108" i="12"/>
  <c r="H108" i="12"/>
  <c r="F104" i="12"/>
  <c r="G104" i="12"/>
  <c r="I104" i="12"/>
  <c r="H104" i="12"/>
  <c r="E51" i="12"/>
  <c r="E5" i="12"/>
  <c r="E6" i="12"/>
  <c r="E4" i="12"/>
  <c r="E7" i="12"/>
  <c r="E8" i="12"/>
  <c r="E9" i="12"/>
  <c r="E11" i="12"/>
  <c r="E10" i="12"/>
  <c r="E13" i="12"/>
  <c r="E16" i="12"/>
  <c r="E12" i="12"/>
  <c r="E14" i="12"/>
  <c r="E18" i="12"/>
  <c r="E15" i="12"/>
  <c r="E17" i="12"/>
  <c r="E21" i="12"/>
  <c r="E19" i="12"/>
  <c r="E20" i="12"/>
  <c r="E24" i="12"/>
  <c r="E22" i="12"/>
  <c r="E25" i="12"/>
  <c r="E23" i="12"/>
  <c r="E27" i="12"/>
  <c r="E26" i="12"/>
  <c r="E28" i="12"/>
  <c r="E32" i="12"/>
  <c r="E30" i="12"/>
  <c r="E31" i="12"/>
  <c r="E29" i="12"/>
  <c r="E36" i="12"/>
  <c r="E33" i="12"/>
  <c r="E34" i="12"/>
  <c r="E38" i="12"/>
  <c r="E35" i="12"/>
  <c r="E37" i="12"/>
  <c r="E40" i="12"/>
  <c r="E39" i="12"/>
  <c r="E42" i="12"/>
  <c r="E41" i="12"/>
  <c r="E43" i="12"/>
  <c r="F98" i="12"/>
  <c r="G98" i="12"/>
  <c r="I98" i="12"/>
  <c r="H98" i="12"/>
  <c r="E49" i="12"/>
  <c r="F81" i="12"/>
  <c r="G81" i="12"/>
  <c r="I81" i="12"/>
  <c r="H81" i="12"/>
  <c r="F143" i="12"/>
  <c r="I143" i="12"/>
  <c r="H143" i="12"/>
  <c r="G143" i="12"/>
  <c r="P335" i="12"/>
  <c r="M335" i="12"/>
  <c r="O335" i="12"/>
  <c r="N335" i="12"/>
  <c r="F76" i="12"/>
  <c r="G76" i="12"/>
  <c r="I76" i="12"/>
  <c r="H76" i="12"/>
  <c r="G83" i="12"/>
  <c r="F83" i="12"/>
  <c r="H83" i="12"/>
  <c r="I83" i="12"/>
  <c r="F61" i="12"/>
  <c r="G61" i="12"/>
  <c r="I61" i="12"/>
  <c r="H61" i="12"/>
  <c r="F54" i="12"/>
  <c r="H54" i="12"/>
  <c r="G54" i="12"/>
  <c r="I54" i="12"/>
  <c r="F137" i="12"/>
  <c r="G137" i="12"/>
  <c r="I137" i="12"/>
  <c r="H137" i="12"/>
  <c r="G125" i="12"/>
  <c r="F125" i="12"/>
  <c r="I125" i="12"/>
  <c r="H125" i="12"/>
  <c r="F119" i="12"/>
  <c r="G119" i="12"/>
  <c r="I119" i="12"/>
  <c r="H119" i="12"/>
  <c r="F112" i="12"/>
  <c r="G112" i="12"/>
  <c r="I112" i="12"/>
  <c r="H112" i="12"/>
  <c r="F102" i="12"/>
  <c r="G102" i="12"/>
  <c r="I102" i="12"/>
  <c r="H102" i="12"/>
  <c r="J198" i="12"/>
  <c r="K197" i="12"/>
  <c r="F142" i="12"/>
  <c r="G142" i="12"/>
  <c r="I142" i="12"/>
  <c r="H142" i="12"/>
  <c r="F74" i="12"/>
  <c r="G74" i="12"/>
  <c r="H74" i="12"/>
  <c r="I74" i="12"/>
  <c r="F107" i="12"/>
  <c r="G107" i="12"/>
  <c r="H107" i="12"/>
  <c r="I107" i="12"/>
  <c r="F69" i="12"/>
  <c r="G69" i="12"/>
  <c r="I69" i="12"/>
  <c r="H69" i="12"/>
  <c r="F77" i="12"/>
  <c r="G77" i="12"/>
  <c r="I77" i="12"/>
  <c r="H77" i="12"/>
  <c r="F84" i="12"/>
  <c r="G84" i="12"/>
  <c r="I84" i="12"/>
  <c r="H84" i="12"/>
  <c r="I73" i="12"/>
  <c r="H73" i="12"/>
  <c r="G73" i="12"/>
  <c r="F73" i="12"/>
  <c r="G67" i="12"/>
  <c r="F67" i="12"/>
  <c r="I67" i="12"/>
  <c r="H67" i="12"/>
  <c r="F59" i="12"/>
  <c r="G59" i="12"/>
  <c r="I59" i="12"/>
  <c r="H59" i="12"/>
  <c r="F100" i="12"/>
  <c r="G100" i="12"/>
  <c r="I100" i="12"/>
  <c r="H100" i="12"/>
  <c r="F135" i="12"/>
  <c r="G135" i="12"/>
  <c r="I135" i="12"/>
  <c r="H135" i="12"/>
  <c r="F127" i="12"/>
  <c r="G127" i="12"/>
  <c r="I127" i="12"/>
  <c r="H127" i="12"/>
  <c r="F111" i="12"/>
  <c r="H111" i="12"/>
  <c r="I111" i="12"/>
  <c r="G111" i="12"/>
  <c r="F110" i="12"/>
  <c r="G110" i="12"/>
  <c r="I110" i="12"/>
  <c r="H110" i="12"/>
  <c r="F101" i="12"/>
  <c r="G101" i="12"/>
  <c r="I101" i="12"/>
  <c r="H101" i="12"/>
  <c r="F338" i="12"/>
  <c r="H338" i="12"/>
  <c r="I338" i="12"/>
  <c r="G338" i="12"/>
  <c r="K388" i="12"/>
  <c r="J389" i="12"/>
  <c r="L145" i="12"/>
  <c r="M144" i="12"/>
  <c r="P144" i="12"/>
  <c r="O144" i="12"/>
  <c r="N144" i="12"/>
  <c r="G141" i="12"/>
  <c r="F141" i="12"/>
  <c r="I141" i="12"/>
  <c r="H141" i="12"/>
  <c r="F118" i="12"/>
  <c r="G118" i="12"/>
  <c r="I118" i="12"/>
  <c r="H118" i="12"/>
  <c r="F86" i="12"/>
  <c r="I86" i="12"/>
  <c r="G86" i="12"/>
  <c r="H86" i="12"/>
  <c r="F93" i="12"/>
  <c r="G93" i="12"/>
  <c r="I93" i="12"/>
  <c r="H93" i="12"/>
  <c r="F68" i="12"/>
  <c r="G68" i="12"/>
  <c r="I68" i="12"/>
  <c r="H68" i="12"/>
  <c r="F91" i="12"/>
  <c r="H91" i="12"/>
  <c r="I91" i="12"/>
  <c r="G91" i="12"/>
  <c r="F90" i="12"/>
  <c r="G90" i="12"/>
  <c r="I90" i="12"/>
  <c r="H90" i="12"/>
  <c r="F80" i="12"/>
  <c r="G80" i="12"/>
  <c r="I80" i="12"/>
  <c r="H80" i="12"/>
  <c r="F75" i="12"/>
  <c r="G75" i="12"/>
  <c r="I75" i="12"/>
  <c r="H75" i="12"/>
  <c r="F66" i="12"/>
  <c r="G66" i="12"/>
  <c r="H66" i="12"/>
  <c r="I66" i="12"/>
  <c r="F58" i="12"/>
  <c r="G58" i="12"/>
  <c r="H58" i="12"/>
  <c r="I58" i="12"/>
  <c r="F128" i="12"/>
  <c r="G128" i="12"/>
  <c r="I128" i="12"/>
  <c r="H128" i="12"/>
  <c r="F121" i="12"/>
  <c r="G121" i="12"/>
  <c r="I121" i="12"/>
  <c r="H121" i="12"/>
  <c r="F113" i="12"/>
  <c r="G113" i="12"/>
  <c r="I113" i="12"/>
  <c r="H113" i="12"/>
  <c r="F109" i="12"/>
  <c r="G109" i="12"/>
  <c r="I109" i="12"/>
  <c r="H109" i="12"/>
  <c r="D391" i="12"/>
  <c r="C392" i="12"/>
  <c r="L336" i="12"/>
  <c r="E144" i="12"/>
  <c r="E251" i="12" l="1"/>
  <c r="G251" i="12" s="1"/>
  <c r="E249" i="12"/>
  <c r="I249" i="12" s="1"/>
  <c r="E291" i="12"/>
  <c r="H291" i="12" s="1"/>
  <c r="E278" i="12"/>
  <c r="G278" i="12" s="1"/>
  <c r="E297" i="12"/>
  <c r="H297" i="12" s="1"/>
  <c r="E263" i="12"/>
  <c r="F263" i="12" s="1"/>
  <c r="E283" i="12"/>
  <c r="F283" i="12" s="1"/>
  <c r="E247" i="12"/>
  <c r="G247" i="12" s="1"/>
  <c r="E271" i="12"/>
  <c r="H271" i="12" s="1"/>
  <c r="E270" i="12"/>
  <c r="H270" i="12" s="1"/>
  <c r="E256" i="12"/>
  <c r="H256" i="12" s="1"/>
  <c r="E262" i="12"/>
  <c r="I262" i="12" s="1"/>
  <c r="E296" i="12"/>
  <c r="H296" i="12" s="1"/>
  <c r="M235" i="12"/>
  <c r="P235" i="12"/>
  <c r="O235" i="12"/>
  <c r="N235" i="12"/>
  <c r="M237" i="12"/>
  <c r="N237" i="12"/>
  <c r="O237" i="12"/>
  <c r="P237" i="12"/>
  <c r="M229" i="12"/>
  <c r="N229" i="12"/>
  <c r="O229" i="12"/>
  <c r="P229" i="12"/>
  <c r="M220" i="12"/>
  <c r="P220" i="12"/>
  <c r="O220" i="12"/>
  <c r="N220" i="12"/>
  <c r="N209" i="12"/>
  <c r="O209" i="12"/>
  <c r="P209" i="12"/>
  <c r="M209" i="12"/>
  <c r="N204" i="12"/>
  <c r="P204" i="12"/>
  <c r="M204" i="12"/>
  <c r="O204" i="12"/>
  <c r="O243" i="12"/>
  <c r="P243" i="12"/>
  <c r="N243" i="12"/>
  <c r="M243" i="12"/>
  <c r="E286" i="12"/>
  <c r="E265" i="12"/>
  <c r="E293" i="12"/>
  <c r="E275" i="12"/>
  <c r="E277" i="12"/>
  <c r="E259" i="12"/>
  <c r="E252" i="12"/>
  <c r="O205" i="12"/>
  <c r="P205" i="12"/>
  <c r="M205" i="12"/>
  <c r="N205" i="12"/>
  <c r="H249" i="12"/>
  <c r="F249" i="12"/>
  <c r="G249" i="12"/>
  <c r="N215" i="12"/>
  <c r="O215" i="12"/>
  <c r="P215" i="12"/>
  <c r="M215" i="12"/>
  <c r="N202" i="12"/>
  <c r="P202" i="12"/>
  <c r="M202" i="12"/>
  <c r="O202" i="12"/>
  <c r="N249" i="12"/>
  <c r="M249" i="12"/>
  <c r="P249" i="12"/>
  <c r="O249" i="12"/>
  <c r="G291" i="12"/>
  <c r="F291" i="12"/>
  <c r="F299" i="12"/>
  <c r="H299" i="12"/>
  <c r="G299" i="12"/>
  <c r="I299" i="12"/>
  <c r="I246" i="12"/>
  <c r="H246" i="12"/>
  <c r="F246" i="12"/>
  <c r="G246" i="12"/>
  <c r="O247" i="12"/>
  <c r="N247" i="12"/>
  <c r="M247" i="12"/>
  <c r="P247" i="12"/>
  <c r="I270" i="12"/>
  <c r="G270" i="12"/>
  <c r="O246" i="12"/>
  <c r="N246" i="12"/>
  <c r="P246" i="12"/>
  <c r="M246" i="12"/>
  <c r="M208" i="12"/>
  <c r="P208" i="12"/>
  <c r="O208" i="12"/>
  <c r="N208" i="12"/>
  <c r="G262" i="12"/>
  <c r="H262" i="12"/>
  <c r="O250" i="12"/>
  <c r="N250" i="12"/>
  <c r="P250" i="12"/>
  <c r="M250" i="12"/>
  <c r="N233" i="12"/>
  <c r="O233" i="12"/>
  <c r="M233" i="12"/>
  <c r="P233" i="12"/>
  <c r="O225" i="12"/>
  <c r="P225" i="12"/>
  <c r="M225" i="12"/>
  <c r="N225" i="12"/>
  <c r="O219" i="12"/>
  <c r="P219" i="12"/>
  <c r="M219" i="12"/>
  <c r="N219" i="12"/>
  <c r="N211" i="12"/>
  <c r="M211" i="12"/>
  <c r="O211" i="12"/>
  <c r="P211" i="12"/>
  <c r="N201" i="12"/>
  <c r="O201" i="12"/>
  <c r="P201" i="12"/>
  <c r="M201" i="12"/>
  <c r="E266" i="12"/>
  <c r="E287" i="12"/>
  <c r="E272" i="12"/>
  <c r="E255" i="12"/>
  <c r="E253" i="12"/>
  <c r="E250" i="12"/>
  <c r="E298" i="12"/>
  <c r="N227" i="12"/>
  <c r="P227" i="12"/>
  <c r="M227" i="12"/>
  <c r="O227" i="12"/>
  <c r="I269" i="12"/>
  <c r="H269" i="12"/>
  <c r="F269" i="12"/>
  <c r="G269" i="12"/>
  <c r="N236" i="12"/>
  <c r="O236" i="12"/>
  <c r="P236" i="12"/>
  <c r="M236" i="12"/>
  <c r="M238" i="12"/>
  <c r="N238" i="12"/>
  <c r="P238" i="12"/>
  <c r="O238" i="12"/>
  <c r="P230" i="12"/>
  <c r="O230" i="12"/>
  <c r="N230" i="12"/>
  <c r="M230" i="12"/>
  <c r="P224" i="12"/>
  <c r="O224" i="12"/>
  <c r="M224" i="12"/>
  <c r="N224" i="12"/>
  <c r="N218" i="12"/>
  <c r="P218" i="12"/>
  <c r="O218" i="12"/>
  <c r="M218" i="12"/>
  <c r="N210" i="12"/>
  <c r="P210" i="12"/>
  <c r="M210" i="12"/>
  <c r="O210" i="12"/>
  <c r="P200" i="12"/>
  <c r="O200" i="12"/>
  <c r="M200" i="12"/>
  <c r="N200" i="12"/>
  <c r="E258" i="12"/>
  <c r="E282" i="12"/>
  <c r="E264" i="12"/>
  <c r="E288" i="12"/>
  <c r="E284" i="12"/>
  <c r="M217" i="12"/>
  <c r="N217" i="12"/>
  <c r="O217" i="12"/>
  <c r="P217" i="12"/>
  <c r="P239" i="12"/>
  <c r="M239" i="12"/>
  <c r="O239" i="12"/>
  <c r="N239" i="12"/>
  <c r="N231" i="12"/>
  <c r="P231" i="12"/>
  <c r="O231" i="12"/>
  <c r="M231" i="12"/>
  <c r="P223" i="12"/>
  <c r="N223" i="12"/>
  <c r="O223" i="12"/>
  <c r="M223" i="12"/>
  <c r="M216" i="12"/>
  <c r="O216" i="12"/>
  <c r="N216" i="12"/>
  <c r="P216" i="12"/>
  <c r="M206" i="12"/>
  <c r="N206" i="12"/>
  <c r="P206" i="12"/>
  <c r="O206" i="12"/>
  <c r="N248" i="12"/>
  <c r="M248" i="12"/>
  <c r="P248" i="12"/>
  <c r="O248" i="12"/>
  <c r="E290" i="12"/>
  <c r="E274" i="12"/>
  <c r="E254" i="12"/>
  <c r="E295" i="12"/>
  <c r="E248" i="12"/>
  <c r="E279" i="12"/>
  <c r="O212" i="12"/>
  <c r="M212" i="12"/>
  <c r="P212" i="12"/>
  <c r="N212" i="12"/>
  <c r="N226" i="12"/>
  <c r="O226" i="12"/>
  <c r="P226" i="12"/>
  <c r="M226" i="12"/>
  <c r="F278" i="12"/>
  <c r="H278" i="12"/>
  <c r="M240" i="12"/>
  <c r="N240" i="12"/>
  <c r="O240" i="12"/>
  <c r="P240" i="12"/>
  <c r="P228" i="12"/>
  <c r="N228" i="12"/>
  <c r="O228" i="12"/>
  <c r="M228" i="12"/>
  <c r="N221" i="12"/>
  <c r="O221" i="12"/>
  <c r="P221" i="12"/>
  <c r="M221" i="12"/>
  <c r="N214" i="12"/>
  <c r="M214" i="12"/>
  <c r="O214" i="12"/>
  <c r="P214" i="12"/>
  <c r="N207" i="12"/>
  <c r="P207" i="12"/>
  <c r="M207" i="12"/>
  <c r="O207" i="12"/>
  <c r="M245" i="12"/>
  <c r="O245" i="12"/>
  <c r="N245" i="12"/>
  <c r="P245" i="12"/>
  <c r="E281" i="12"/>
  <c r="E261" i="12"/>
  <c r="E294" i="12"/>
  <c r="E289" i="12"/>
  <c r="E276" i="12"/>
  <c r="E267" i="12"/>
  <c r="N234" i="12"/>
  <c r="P234" i="12"/>
  <c r="M234" i="12"/>
  <c r="O234" i="12"/>
  <c r="P232" i="12"/>
  <c r="N232" i="12"/>
  <c r="O232" i="12"/>
  <c r="M232" i="12"/>
  <c r="M222" i="12"/>
  <c r="P222" i="12"/>
  <c r="O222" i="12"/>
  <c r="N222" i="12"/>
  <c r="O213" i="12"/>
  <c r="M213" i="12"/>
  <c r="N213" i="12"/>
  <c r="P213" i="12"/>
  <c r="N203" i="12"/>
  <c r="P203" i="12"/>
  <c r="O203" i="12"/>
  <c r="M203" i="12"/>
  <c r="O241" i="12"/>
  <c r="N241" i="12"/>
  <c r="P241" i="12"/>
  <c r="M241" i="12"/>
  <c r="E292" i="12"/>
  <c r="E273" i="12"/>
  <c r="E257" i="12"/>
  <c r="E280" i="12"/>
  <c r="E285" i="12"/>
  <c r="E268" i="12"/>
  <c r="E260" i="12"/>
  <c r="F4" i="12"/>
  <c r="G4" i="12"/>
  <c r="H4" i="12"/>
  <c r="I4" i="12"/>
  <c r="E340" i="12"/>
  <c r="L337" i="12"/>
  <c r="G35" i="12"/>
  <c r="F35" i="12"/>
  <c r="I35" i="12"/>
  <c r="H35" i="12"/>
  <c r="F32" i="12"/>
  <c r="G32" i="12"/>
  <c r="I32" i="12"/>
  <c r="H32" i="12"/>
  <c r="F20" i="12"/>
  <c r="G20" i="12"/>
  <c r="I20" i="12"/>
  <c r="H20" i="12"/>
  <c r="F16" i="12"/>
  <c r="I16" i="12"/>
  <c r="H16" i="12"/>
  <c r="G16" i="12"/>
  <c r="F6" i="12"/>
  <c r="H6" i="12"/>
  <c r="G6" i="12"/>
  <c r="I6" i="12"/>
  <c r="F48" i="12"/>
  <c r="G48" i="12"/>
  <c r="I48" i="12"/>
  <c r="H48" i="12"/>
  <c r="H339" i="12"/>
  <c r="F339" i="12"/>
  <c r="I339" i="12"/>
  <c r="G339" i="12"/>
  <c r="D392" i="12"/>
  <c r="C393" i="12"/>
  <c r="F37" i="12"/>
  <c r="G37" i="12"/>
  <c r="I37" i="12"/>
  <c r="H37" i="12"/>
  <c r="F144" i="12"/>
  <c r="G144" i="12"/>
  <c r="I144" i="12"/>
  <c r="H144" i="12"/>
  <c r="F38" i="12"/>
  <c r="G38" i="12"/>
  <c r="H38" i="12"/>
  <c r="I38" i="12"/>
  <c r="F28" i="12"/>
  <c r="G28" i="12"/>
  <c r="I28" i="12"/>
  <c r="H28" i="12"/>
  <c r="F19" i="12"/>
  <c r="G19" i="12"/>
  <c r="I19" i="12"/>
  <c r="H19" i="12"/>
  <c r="G13" i="12"/>
  <c r="F13" i="12"/>
  <c r="I13" i="12"/>
  <c r="H13" i="12"/>
  <c r="F5" i="12"/>
  <c r="G5" i="12"/>
  <c r="I5" i="12"/>
  <c r="H5" i="12"/>
  <c r="F44" i="12"/>
  <c r="G44" i="12"/>
  <c r="I44" i="12"/>
  <c r="H44" i="12"/>
  <c r="J390" i="12"/>
  <c r="K389" i="12"/>
  <c r="F24" i="12"/>
  <c r="G24" i="12"/>
  <c r="I24" i="12"/>
  <c r="H24" i="12"/>
  <c r="L146" i="12"/>
  <c r="L191" i="12"/>
  <c r="L194" i="12"/>
  <c r="F43" i="12"/>
  <c r="G43" i="12"/>
  <c r="H43" i="12"/>
  <c r="I43" i="12"/>
  <c r="F34" i="12"/>
  <c r="G34" i="12"/>
  <c r="H34" i="12"/>
  <c r="I34" i="12"/>
  <c r="F26" i="12"/>
  <c r="G26" i="12"/>
  <c r="H26" i="12"/>
  <c r="I26" i="12"/>
  <c r="F21" i="12"/>
  <c r="G21" i="12"/>
  <c r="I21" i="12"/>
  <c r="H21" i="12"/>
  <c r="F10" i="12"/>
  <c r="G10" i="12"/>
  <c r="H10" i="12"/>
  <c r="I10" i="12"/>
  <c r="G51" i="12"/>
  <c r="F51" i="12"/>
  <c r="I51" i="12"/>
  <c r="H51" i="12"/>
  <c r="G45" i="12"/>
  <c r="F45" i="12"/>
  <c r="I45" i="12"/>
  <c r="H45" i="12"/>
  <c r="F12" i="12"/>
  <c r="G12" i="12"/>
  <c r="I12" i="12"/>
  <c r="H12" i="12"/>
  <c r="K198" i="12"/>
  <c r="L148" i="12" s="1"/>
  <c r="J199" i="12"/>
  <c r="K199" i="12" s="1"/>
  <c r="L197" i="12" s="1"/>
  <c r="F41" i="12"/>
  <c r="G41" i="12"/>
  <c r="I41" i="12"/>
  <c r="H41" i="12"/>
  <c r="F33" i="12"/>
  <c r="G33" i="12"/>
  <c r="I33" i="12"/>
  <c r="H33" i="12"/>
  <c r="F27" i="12"/>
  <c r="G27" i="12"/>
  <c r="I27" i="12"/>
  <c r="H27" i="12"/>
  <c r="F17" i="12"/>
  <c r="G17" i="12"/>
  <c r="I17" i="12"/>
  <c r="H17" i="12"/>
  <c r="F11" i="12"/>
  <c r="G11" i="12"/>
  <c r="I11" i="12"/>
  <c r="H11" i="12"/>
  <c r="F47" i="12"/>
  <c r="G47" i="12"/>
  <c r="H47" i="12"/>
  <c r="I47" i="12"/>
  <c r="F30" i="12"/>
  <c r="G30" i="12"/>
  <c r="H30" i="12"/>
  <c r="I30" i="12"/>
  <c r="D197" i="12"/>
  <c r="C198" i="12"/>
  <c r="F42" i="12"/>
  <c r="G42" i="12"/>
  <c r="H42" i="12"/>
  <c r="I42" i="12"/>
  <c r="F36" i="12"/>
  <c r="G36" i="12"/>
  <c r="I36" i="12"/>
  <c r="H36" i="12"/>
  <c r="F23" i="12"/>
  <c r="G23" i="12"/>
  <c r="H23" i="12"/>
  <c r="I23" i="12"/>
  <c r="G15" i="12"/>
  <c r="F15" i="12"/>
  <c r="I15" i="12"/>
  <c r="H15" i="12"/>
  <c r="F9" i="12"/>
  <c r="G9" i="12"/>
  <c r="I9" i="12"/>
  <c r="H9" i="12"/>
  <c r="F50" i="12"/>
  <c r="H50" i="12"/>
  <c r="G50" i="12"/>
  <c r="I50" i="12"/>
  <c r="M145" i="12"/>
  <c r="P145" i="12"/>
  <c r="O145" i="12"/>
  <c r="N145" i="12"/>
  <c r="F49" i="12"/>
  <c r="G49" i="12"/>
  <c r="I49" i="12"/>
  <c r="H49" i="12"/>
  <c r="F39" i="12"/>
  <c r="G39" i="12"/>
  <c r="I39" i="12"/>
  <c r="H39" i="12"/>
  <c r="G29" i="12"/>
  <c r="F29" i="12"/>
  <c r="I29" i="12"/>
  <c r="H29" i="12"/>
  <c r="F25" i="12"/>
  <c r="I25" i="12"/>
  <c r="H25" i="12"/>
  <c r="G25" i="12"/>
  <c r="F18" i="12"/>
  <c r="G18" i="12"/>
  <c r="H18" i="12"/>
  <c r="I18" i="12"/>
  <c r="F8" i="12"/>
  <c r="G8" i="12"/>
  <c r="I8" i="12"/>
  <c r="H8" i="12"/>
  <c r="F46" i="12"/>
  <c r="G46" i="12"/>
  <c r="H46" i="12"/>
  <c r="I46" i="12"/>
  <c r="O336" i="12"/>
  <c r="N336" i="12"/>
  <c r="M336" i="12"/>
  <c r="P336" i="12"/>
  <c r="L196" i="12"/>
  <c r="F40" i="12"/>
  <c r="G40" i="12"/>
  <c r="I40" i="12"/>
  <c r="H40" i="12"/>
  <c r="G31" i="12"/>
  <c r="F31" i="12"/>
  <c r="I31" i="12"/>
  <c r="H31" i="12"/>
  <c r="F22" i="12"/>
  <c r="G22" i="12"/>
  <c r="H22" i="12"/>
  <c r="I22" i="12"/>
  <c r="F14" i="12"/>
  <c r="G14" i="12"/>
  <c r="H14" i="12"/>
  <c r="I14" i="12"/>
  <c r="F7" i="12"/>
  <c r="G7" i="12"/>
  <c r="H7" i="12"/>
  <c r="I7" i="12"/>
  <c r="E145" i="12"/>
  <c r="I278" i="12" l="1"/>
  <c r="H263" i="12"/>
  <c r="I296" i="12"/>
  <c r="F262" i="12"/>
  <c r="F270" i="12"/>
  <c r="I297" i="12"/>
  <c r="F296" i="12"/>
  <c r="G296" i="12"/>
  <c r="F297" i="12"/>
  <c r="H251" i="12"/>
  <c r="F251" i="12"/>
  <c r="G297" i="12"/>
  <c r="I251" i="12"/>
  <c r="G256" i="12"/>
  <c r="G263" i="12"/>
  <c r="I256" i="12"/>
  <c r="I263" i="12"/>
  <c r="F256" i="12"/>
  <c r="I291" i="12"/>
  <c r="I271" i="12"/>
  <c r="F271" i="12"/>
  <c r="H247" i="12"/>
  <c r="G271" i="12"/>
  <c r="F247" i="12"/>
  <c r="G283" i="12"/>
  <c r="I247" i="12"/>
  <c r="H283" i="12"/>
  <c r="I283" i="12"/>
  <c r="F272" i="12"/>
  <c r="H272" i="12"/>
  <c r="I272" i="12"/>
  <c r="G272" i="12"/>
  <c r="I285" i="12"/>
  <c r="G285" i="12"/>
  <c r="F285" i="12"/>
  <c r="H285" i="12"/>
  <c r="I294" i="12"/>
  <c r="F294" i="12"/>
  <c r="H294" i="12"/>
  <c r="G294" i="12"/>
  <c r="I290" i="12"/>
  <c r="F290" i="12"/>
  <c r="H290" i="12"/>
  <c r="G290" i="12"/>
  <c r="F253" i="12"/>
  <c r="G253" i="12"/>
  <c r="I253" i="12"/>
  <c r="H253" i="12"/>
  <c r="I275" i="12"/>
  <c r="F275" i="12"/>
  <c r="G275" i="12"/>
  <c r="H275" i="12"/>
  <c r="H261" i="12"/>
  <c r="F261" i="12"/>
  <c r="I261" i="12"/>
  <c r="G261" i="12"/>
  <c r="I281" i="12"/>
  <c r="F281" i="12"/>
  <c r="G281" i="12"/>
  <c r="H281" i="12"/>
  <c r="H273" i="12"/>
  <c r="F273" i="12"/>
  <c r="G273" i="12"/>
  <c r="I273" i="12"/>
  <c r="H279" i="12"/>
  <c r="F279" i="12"/>
  <c r="I279" i="12"/>
  <c r="G279" i="12"/>
  <c r="G264" i="12"/>
  <c r="F264" i="12"/>
  <c r="H264" i="12"/>
  <c r="I264" i="12"/>
  <c r="I287" i="12"/>
  <c r="F287" i="12"/>
  <c r="G287" i="12"/>
  <c r="H287" i="12"/>
  <c r="F286" i="12"/>
  <c r="H286" i="12"/>
  <c r="G286" i="12"/>
  <c r="I286" i="12"/>
  <c r="I265" i="12"/>
  <c r="G265" i="12"/>
  <c r="F265" i="12"/>
  <c r="H265" i="12"/>
  <c r="G292" i="12"/>
  <c r="I292" i="12"/>
  <c r="F292" i="12"/>
  <c r="H292" i="12"/>
  <c r="F248" i="12"/>
  <c r="I248" i="12"/>
  <c r="H248" i="12"/>
  <c r="G248" i="12"/>
  <c r="G282" i="12"/>
  <c r="I282" i="12"/>
  <c r="F282" i="12"/>
  <c r="H282" i="12"/>
  <c r="I266" i="12"/>
  <c r="G266" i="12"/>
  <c r="F266" i="12"/>
  <c r="H266" i="12"/>
  <c r="G293" i="12"/>
  <c r="F293" i="12"/>
  <c r="I293" i="12"/>
  <c r="H293" i="12"/>
  <c r="H257" i="12"/>
  <c r="F257" i="12"/>
  <c r="I257" i="12"/>
  <c r="G257" i="12"/>
  <c r="I267" i="12"/>
  <c r="F267" i="12"/>
  <c r="H267" i="12"/>
  <c r="G267" i="12"/>
  <c r="F295" i="12"/>
  <c r="H295" i="12"/>
  <c r="I295" i="12"/>
  <c r="G295" i="12"/>
  <c r="F284" i="12"/>
  <c r="H284" i="12"/>
  <c r="G284" i="12"/>
  <c r="I284" i="12"/>
  <c r="I258" i="12"/>
  <c r="H258" i="12"/>
  <c r="G258" i="12"/>
  <c r="F258" i="12"/>
  <c r="F252" i="12"/>
  <c r="I252" i="12"/>
  <c r="G252" i="12"/>
  <c r="H252" i="12"/>
  <c r="H260" i="12"/>
  <c r="I260" i="12"/>
  <c r="F260" i="12"/>
  <c r="G260" i="12"/>
  <c r="F276" i="12"/>
  <c r="I276" i="12"/>
  <c r="G276" i="12"/>
  <c r="H276" i="12"/>
  <c r="G254" i="12"/>
  <c r="H254" i="12"/>
  <c r="I254" i="12"/>
  <c r="F254" i="12"/>
  <c r="F288" i="12"/>
  <c r="G288" i="12"/>
  <c r="H288" i="12"/>
  <c r="I288" i="12"/>
  <c r="H298" i="12"/>
  <c r="F298" i="12"/>
  <c r="G298" i="12"/>
  <c r="I298" i="12"/>
  <c r="I259" i="12"/>
  <c r="G259" i="12"/>
  <c r="H259" i="12"/>
  <c r="F259" i="12"/>
  <c r="I280" i="12"/>
  <c r="F280" i="12"/>
  <c r="H280" i="12"/>
  <c r="G280" i="12"/>
  <c r="H255" i="12"/>
  <c r="I255" i="12"/>
  <c r="F255" i="12"/>
  <c r="G255" i="12"/>
  <c r="G268" i="12"/>
  <c r="F268" i="12"/>
  <c r="H268" i="12"/>
  <c r="I268" i="12"/>
  <c r="H289" i="12"/>
  <c r="F289" i="12"/>
  <c r="I289" i="12"/>
  <c r="G289" i="12"/>
  <c r="G274" i="12"/>
  <c r="F274" i="12"/>
  <c r="H274" i="12"/>
  <c r="I274" i="12"/>
  <c r="H250" i="12"/>
  <c r="I250" i="12"/>
  <c r="G250" i="12"/>
  <c r="F250" i="12"/>
  <c r="F277" i="12"/>
  <c r="H277" i="12"/>
  <c r="G277" i="12"/>
  <c r="I277" i="12"/>
  <c r="C199" i="12"/>
  <c r="D199" i="12" s="1"/>
  <c r="D198" i="12"/>
  <c r="M148" i="12"/>
  <c r="O148" i="12"/>
  <c r="P148" i="12"/>
  <c r="N148" i="12"/>
  <c r="F145" i="12"/>
  <c r="G145" i="12"/>
  <c r="H145" i="12"/>
  <c r="I145" i="12"/>
  <c r="L338" i="12"/>
  <c r="N191" i="12"/>
  <c r="P191" i="12"/>
  <c r="O191" i="12"/>
  <c r="M191" i="12"/>
  <c r="J391" i="12"/>
  <c r="K390" i="12"/>
  <c r="M146" i="12"/>
  <c r="P146" i="12"/>
  <c r="O146" i="12"/>
  <c r="N146" i="12"/>
  <c r="N197" i="12"/>
  <c r="O197" i="12"/>
  <c r="P197" i="12"/>
  <c r="M197" i="12"/>
  <c r="C394" i="12"/>
  <c r="D393" i="12"/>
  <c r="G340" i="12"/>
  <c r="F340" i="12"/>
  <c r="I340" i="12"/>
  <c r="H340" i="12"/>
  <c r="E341" i="12"/>
  <c r="L199" i="12"/>
  <c r="L150" i="12"/>
  <c r="L151" i="12"/>
  <c r="L152" i="12"/>
  <c r="L153" i="12"/>
  <c r="L157" i="12"/>
  <c r="L155" i="12"/>
  <c r="L154" i="12"/>
  <c r="L160" i="12"/>
  <c r="L156" i="12"/>
  <c r="L159" i="12"/>
  <c r="L158" i="12"/>
  <c r="L165" i="12"/>
  <c r="L163" i="12"/>
  <c r="L161" i="12"/>
  <c r="L162" i="12"/>
  <c r="L164" i="12"/>
  <c r="L169" i="12"/>
  <c r="L166" i="12"/>
  <c r="L167" i="12"/>
  <c r="L168" i="12"/>
  <c r="L171" i="12"/>
  <c r="L170" i="12"/>
  <c r="L172" i="12"/>
  <c r="L176" i="12"/>
  <c r="L173" i="12"/>
  <c r="L174" i="12"/>
  <c r="L175" i="12"/>
  <c r="L179" i="12"/>
  <c r="L178" i="12"/>
  <c r="L181" i="12"/>
  <c r="L177" i="12"/>
  <c r="L182" i="12"/>
  <c r="L180" i="12"/>
  <c r="L184" i="12"/>
  <c r="L183" i="12"/>
  <c r="L185" i="12"/>
  <c r="L187" i="12"/>
  <c r="L186" i="12"/>
  <c r="L188" i="12"/>
  <c r="L190" i="12"/>
  <c r="L189" i="12"/>
  <c r="L192" i="12"/>
  <c r="N194" i="12"/>
  <c r="O194" i="12"/>
  <c r="M194" i="12"/>
  <c r="P194" i="12"/>
  <c r="N196" i="12"/>
  <c r="P196" i="12"/>
  <c r="O196" i="12"/>
  <c r="M196" i="12"/>
  <c r="E146" i="12"/>
  <c r="L198" i="12"/>
  <c r="L147" i="12"/>
  <c r="L193" i="12"/>
  <c r="L149" i="12"/>
  <c r="L195" i="12"/>
  <c r="N337" i="12"/>
  <c r="M337" i="12"/>
  <c r="O337" i="12"/>
  <c r="P337" i="12"/>
  <c r="E197" i="12" l="1"/>
  <c r="I197" i="12" s="1"/>
  <c r="E198" i="12"/>
  <c r="F198" i="12" s="1"/>
  <c r="E147" i="12"/>
  <c r="I147" i="12" s="1"/>
  <c r="E193" i="12"/>
  <c r="G193" i="12" s="1"/>
  <c r="E195" i="12"/>
  <c r="I195" i="12" s="1"/>
  <c r="E148" i="12"/>
  <c r="F148" i="12" s="1"/>
  <c r="E194" i="12"/>
  <c r="G194" i="12" s="1"/>
  <c r="E149" i="12"/>
  <c r="G149" i="12" s="1"/>
  <c r="M156" i="12"/>
  <c r="O156" i="12"/>
  <c r="N156" i="12"/>
  <c r="P156" i="12"/>
  <c r="N198" i="12"/>
  <c r="P198" i="12"/>
  <c r="O198" i="12"/>
  <c r="M198" i="12"/>
  <c r="M164" i="12"/>
  <c r="O164" i="12"/>
  <c r="P164" i="12"/>
  <c r="N164" i="12"/>
  <c r="M160" i="12"/>
  <c r="P160" i="12"/>
  <c r="O160" i="12"/>
  <c r="N160" i="12"/>
  <c r="N199" i="12"/>
  <c r="P199" i="12"/>
  <c r="O199" i="12"/>
  <c r="M199" i="12"/>
  <c r="D394" i="12"/>
  <c r="C395" i="12"/>
  <c r="N180" i="12"/>
  <c r="M180" i="12"/>
  <c r="P180" i="12"/>
  <c r="O180" i="12"/>
  <c r="F146" i="12"/>
  <c r="G146" i="12"/>
  <c r="I146" i="12"/>
  <c r="H146" i="12"/>
  <c r="M172" i="12"/>
  <c r="O172" i="12"/>
  <c r="N172" i="12"/>
  <c r="P172" i="12"/>
  <c r="M162" i="12"/>
  <c r="P162" i="12"/>
  <c r="O162" i="12"/>
  <c r="N162" i="12"/>
  <c r="M154" i="12"/>
  <c r="P154" i="12"/>
  <c r="O154" i="12"/>
  <c r="N154" i="12"/>
  <c r="N338" i="12"/>
  <c r="P338" i="12"/>
  <c r="O338" i="12"/>
  <c r="M338" i="12"/>
  <c r="M173" i="12"/>
  <c r="N173" i="12"/>
  <c r="O173" i="12"/>
  <c r="P173" i="12"/>
  <c r="N188" i="12"/>
  <c r="M188" i="12"/>
  <c r="P188" i="12"/>
  <c r="O188" i="12"/>
  <c r="N186" i="12"/>
  <c r="O186" i="12"/>
  <c r="M186" i="12"/>
  <c r="P186" i="12"/>
  <c r="N181" i="12"/>
  <c r="P181" i="12"/>
  <c r="M181" i="12"/>
  <c r="O181" i="12"/>
  <c r="M170" i="12"/>
  <c r="P170" i="12"/>
  <c r="O170" i="12"/>
  <c r="N170" i="12"/>
  <c r="M161" i="12"/>
  <c r="P161" i="12"/>
  <c r="O161" i="12"/>
  <c r="N161" i="12"/>
  <c r="M155" i="12"/>
  <c r="N155" i="12"/>
  <c r="P155" i="12"/>
  <c r="O155" i="12"/>
  <c r="L339" i="12"/>
  <c r="M150" i="12"/>
  <c r="N150" i="12"/>
  <c r="O150" i="12"/>
  <c r="P150" i="12"/>
  <c r="N190" i="12"/>
  <c r="O190" i="12"/>
  <c r="M190" i="12"/>
  <c r="P190" i="12"/>
  <c r="N178" i="12"/>
  <c r="O178" i="12"/>
  <c r="M178" i="12"/>
  <c r="P178" i="12"/>
  <c r="M163" i="12"/>
  <c r="N163" i="12"/>
  <c r="P163" i="12"/>
  <c r="O163" i="12"/>
  <c r="M157" i="12"/>
  <c r="P157" i="12"/>
  <c r="N157" i="12"/>
  <c r="O157" i="12"/>
  <c r="K391" i="12"/>
  <c r="J392" i="12"/>
  <c r="I198" i="12"/>
  <c r="M147" i="12"/>
  <c r="N147" i="12"/>
  <c r="P147" i="12"/>
  <c r="O147" i="12"/>
  <c r="G195" i="12"/>
  <c r="F195" i="12"/>
  <c r="M176" i="12"/>
  <c r="O176" i="12"/>
  <c r="P176" i="12"/>
  <c r="N176" i="12"/>
  <c r="N195" i="12"/>
  <c r="P195" i="12"/>
  <c r="O195" i="12"/>
  <c r="M195" i="12"/>
  <c r="N185" i="12"/>
  <c r="P185" i="12"/>
  <c r="O185" i="12"/>
  <c r="M185" i="12"/>
  <c r="M168" i="12"/>
  <c r="P168" i="12"/>
  <c r="O168" i="12"/>
  <c r="N168" i="12"/>
  <c r="M165" i="12"/>
  <c r="P165" i="12"/>
  <c r="O165" i="12"/>
  <c r="N165" i="12"/>
  <c r="M153" i="12"/>
  <c r="P153" i="12"/>
  <c r="O153" i="12"/>
  <c r="N153" i="12"/>
  <c r="F341" i="12"/>
  <c r="I341" i="12"/>
  <c r="G341" i="12"/>
  <c r="H341" i="12"/>
  <c r="E199" i="12"/>
  <c r="E150" i="12"/>
  <c r="E152" i="12"/>
  <c r="E151" i="12"/>
  <c r="E154" i="12"/>
  <c r="E153" i="12"/>
  <c r="E155" i="12"/>
  <c r="E156" i="12"/>
  <c r="E157" i="12"/>
  <c r="E161" i="12"/>
  <c r="E159" i="12"/>
  <c r="E158" i="12"/>
  <c r="E160" i="12"/>
  <c r="E162" i="12"/>
  <c r="E163" i="12"/>
  <c r="E165" i="12"/>
  <c r="E164" i="12"/>
  <c r="E167" i="12"/>
  <c r="E166" i="12"/>
  <c r="E168" i="12"/>
  <c r="E169" i="12"/>
  <c r="E172" i="12"/>
  <c r="E171" i="12"/>
  <c r="E175" i="12"/>
  <c r="E170" i="12"/>
  <c r="E173" i="12"/>
  <c r="E174" i="12"/>
  <c r="E176" i="12"/>
  <c r="E178" i="12"/>
  <c r="E181" i="12"/>
  <c r="E180" i="12"/>
  <c r="E177" i="12"/>
  <c r="E179" i="12"/>
  <c r="E182" i="12"/>
  <c r="E184" i="12"/>
  <c r="E183" i="12"/>
  <c r="E185" i="12"/>
  <c r="E186" i="12"/>
  <c r="E189" i="12"/>
  <c r="E187" i="12"/>
  <c r="E188" i="12"/>
  <c r="E191" i="12"/>
  <c r="E190" i="12"/>
  <c r="M169" i="12"/>
  <c r="P169" i="12"/>
  <c r="O169" i="12"/>
  <c r="N169" i="12"/>
  <c r="E342" i="12"/>
  <c r="N182" i="12"/>
  <c r="O182" i="12"/>
  <c r="M182" i="12"/>
  <c r="P182" i="12"/>
  <c r="M171" i="12"/>
  <c r="N171" i="12"/>
  <c r="P171" i="12"/>
  <c r="O171" i="12"/>
  <c r="N179" i="12"/>
  <c r="P179" i="12"/>
  <c r="O179" i="12"/>
  <c r="M179" i="12"/>
  <c r="N183" i="12"/>
  <c r="P183" i="12"/>
  <c r="O183" i="12"/>
  <c r="M183" i="12"/>
  <c r="M167" i="12"/>
  <c r="O167" i="12"/>
  <c r="N167" i="12"/>
  <c r="P167" i="12"/>
  <c r="M158" i="12"/>
  <c r="N158" i="12"/>
  <c r="P158" i="12"/>
  <c r="O158" i="12"/>
  <c r="M152" i="12"/>
  <c r="P152" i="12"/>
  <c r="O152" i="12"/>
  <c r="N152" i="12"/>
  <c r="E192" i="12"/>
  <c r="N189" i="12"/>
  <c r="P189" i="12"/>
  <c r="M189" i="12"/>
  <c r="O189" i="12"/>
  <c r="M177" i="12"/>
  <c r="N177" i="12"/>
  <c r="P177" i="12"/>
  <c r="O177" i="12"/>
  <c r="N187" i="12"/>
  <c r="P187" i="12"/>
  <c r="O187" i="12"/>
  <c r="M187" i="12"/>
  <c r="G197" i="12"/>
  <c r="H197" i="12"/>
  <c r="M149" i="12"/>
  <c r="P149" i="12"/>
  <c r="O149" i="12"/>
  <c r="N149" i="12"/>
  <c r="M175" i="12"/>
  <c r="P175" i="12"/>
  <c r="N175" i="12"/>
  <c r="O175" i="12"/>
  <c r="N193" i="12"/>
  <c r="P193" i="12"/>
  <c r="O193" i="12"/>
  <c r="M193" i="12"/>
  <c r="N192" i="12"/>
  <c r="M192" i="12"/>
  <c r="P192" i="12"/>
  <c r="O192" i="12"/>
  <c r="N184" i="12"/>
  <c r="M184" i="12"/>
  <c r="P184" i="12"/>
  <c r="O184" i="12"/>
  <c r="M174" i="12"/>
  <c r="P174" i="12"/>
  <c r="O174" i="12"/>
  <c r="N174" i="12"/>
  <c r="M166" i="12"/>
  <c r="N166" i="12"/>
  <c r="O166" i="12"/>
  <c r="P166" i="12"/>
  <c r="M159" i="12"/>
  <c r="O159" i="12"/>
  <c r="N159" i="12"/>
  <c r="P159" i="12"/>
  <c r="M151" i="12"/>
  <c r="O151" i="12"/>
  <c r="N151" i="12"/>
  <c r="P151" i="12"/>
  <c r="E196" i="12"/>
  <c r="I148" i="12" l="1"/>
  <c r="F193" i="12"/>
  <c r="I193" i="12"/>
  <c r="F197" i="12"/>
  <c r="H198" i="12"/>
  <c r="H193" i="12"/>
  <c r="G198" i="12"/>
  <c r="G147" i="12"/>
  <c r="I149" i="12"/>
  <c r="F147" i="12"/>
  <c r="H195" i="12"/>
  <c r="H147" i="12"/>
  <c r="F149" i="12"/>
  <c r="H148" i="12"/>
  <c r="F194" i="12"/>
  <c r="H149" i="12"/>
  <c r="G148" i="12"/>
  <c r="I194" i="12"/>
  <c r="H194" i="12"/>
  <c r="F160" i="12"/>
  <c r="G160" i="12"/>
  <c r="I160" i="12"/>
  <c r="H160" i="12"/>
  <c r="I183" i="12"/>
  <c r="F183" i="12"/>
  <c r="G183" i="12"/>
  <c r="H183" i="12"/>
  <c r="F176" i="12"/>
  <c r="H176" i="12"/>
  <c r="G176" i="12"/>
  <c r="I176" i="12"/>
  <c r="F168" i="12"/>
  <c r="G168" i="12"/>
  <c r="H168" i="12"/>
  <c r="I168" i="12"/>
  <c r="F158" i="12"/>
  <c r="I158" i="12"/>
  <c r="H158" i="12"/>
  <c r="G158" i="12"/>
  <c r="F151" i="12"/>
  <c r="I151" i="12"/>
  <c r="G151" i="12"/>
  <c r="H151" i="12"/>
  <c r="K392" i="12"/>
  <c r="J393" i="12"/>
  <c r="F190" i="12"/>
  <c r="I190" i="12"/>
  <c r="G190" i="12"/>
  <c r="H190" i="12"/>
  <c r="F184" i="12"/>
  <c r="I184" i="12"/>
  <c r="G184" i="12"/>
  <c r="H184" i="12"/>
  <c r="F174" i="12"/>
  <c r="H174" i="12"/>
  <c r="G174" i="12"/>
  <c r="I174" i="12"/>
  <c r="F166" i="12"/>
  <c r="I166" i="12"/>
  <c r="H166" i="12"/>
  <c r="G166" i="12"/>
  <c r="F159" i="12"/>
  <c r="I159" i="12"/>
  <c r="G159" i="12"/>
  <c r="H159" i="12"/>
  <c r="F152" i="12"/>
  <c r="G152" i="12"/>
  <c r="I152" i="12"/>
  <c r="H152" i="12"/>
  <c r="L340" i="12"/>
  <c r="D395" i="12"/>
  <c r="C396" i="12"/>
  <c r="F169" i="12"/>
  <c r="H169" i="12"/>
  <c r="I169" i="12"/>
  <c r="G169" i="12"/>
  <c r="I191" i="12"/>
  <c r="G191" i="12"/>
  <c r="F191" i="12"/>
  <c r="H191" i="12"/>
  <c r="F182" i="12"/>
  <c r="I182" i="12"/>
  <c r="H182" i="12"/>
  <c r="G182" i="12"/>
  <c r="H173" i="12"/>
  <c r="G173" i="12"/>
  <c r="I173" i="12"/>
  <c r="F173" i="12"/>
  <c r="F167" i="12"/>
  <c r="G167" i="12"/>
  <c r="I167" i="12"/>
  <c r="H167" i="12"/>
  <c r="F161" i="12"/>
  <c r="G161" i="12"/>
  <c r="H161" i="12"/>
  <c r="I161" i="12"/>
  <c r="F150" i="12"/>
  <c r="G150" i="12"/>
  <c r="I150" i="12"/>
  <c r="H150" i="12"/>
  <c r="E343" i="12"/>
  <c r="F154" i="12"/>
  <c r="G154" i="12"/>
  <c r="I154" i="12"/>
  <c r="H154" i="12"/>
  <c r="F342" i="12"/>
  <c r="H342" i="12"/>
  <c r="I342" i="12"/>
  <c r="G342" i="12"/>
  <c r="F188" i="12"/>
  <c r="I188" i="12"/>
  <c r="H188" i="12"/>
  <c r="G188" i="12"/>
  <c r="I179" i="12"/>
  <c r="H179" i="12"/>
  <c r="F179" i="12"/>
  <c r="G179" i="12"/>
  <c r="F170" i="12"/>
  <c r="G170" i="12"/>
  <c r="I170" i="12"/>
  <c r="H170" i="12"/>
  <c r="F164" i="12"/>
  <c r="H164" i="12"/>
  <c r="G164" i="12"/>
  <c r="I164" i="12"/>
  <c r="I157" i="12"/>
  <c r="F157" i="12"/>
  <c r="H157" i="12"/>
  <c r="G157" i="12"/>
  <c r="F199" i="12"/>
  <c r="I199" i="12"/>
  <c r="H199" i="12"/>
  <c r="G199" i="12"/>
  <c r="I185" i="12"/>
  <c r="H185" i="12"/>
  <c r="F185" i="12"/>
  <c r="G185" i="12"/>
  <c r="P339" i="12"/>
  <c r="O339" i="12"/>
  <c r="M339" i="12"/>
  <c r="N339" i="12"/>
  <c r="F196" i="12"/>
  <c r="I196" i="12"/>
  <c r="H196" i="12"/>
  <c r="G196" i="12"/>
  <c r="H177" i="12"/>
  <c r="G177" i="12"/>
  <c r="I177" i="12"/>
  <c r="F177" i="12"/>
  <c r="H175" i="12"/>
  <c r="I175" i="12"/>
  <c r="F175" i="12"/>
  <c r="G175" i="12"/>
  <c r="I165" i="12"/>
  <c r="H165" i="12"/>
  <c r="F165" i="12"/>
  <c r="G165" i="12"/>
  <c r="F156" i="12"/>
  <c r="G156" i="12"/>
  <c r="H156" i="12"/>
  <c r="I156" i="12"/>
  <c r="I187" i="12"/>
  <c r="F187" i="12"/>
  <c r="G187" i="12"/>
  <c r="H187" i="12"/>
  <c r="F192" i="12"/>
  <c r="I192" i="12"/>
  <c r="H192" i="12"/>
  <c r="G192" i="12"/>
  <c r="I189" i="12"/>
  <c r="G189" i="12"/>
  <c r="H189" i="12"/>
  <c r="F189" i="12"/>
  <c r="F180" i="12"/>
  <c r="I180" i="12"/>
  <c r="G180" i="12"/>
  <c r="H180" i="12"/>
  <c r="F171" i="12"/>
  <c r="G171" i="12"/>
  <c r="H171" i="12"/>
  <c r="I171" i="12"/>
  <c r="G163" i="12"/>
  <c r="I163" i="12"/>
  <c r="F163" i="12"/>
  <c r="H163" i="12"/>
  <c r="G155" i="12"/>
  <c r="H155" i="12"/>
  <c r="I155" i="12"/>
  <c r="F155" i="12"/>
  <c r="F178" i="12"/>
  <c r="I178" i="12"/>
  <c r="H178" i="12"/>
  <c r="G178" i="12"/>
  <c r="F186" i="12"/>
  <c r="I186" i="12"/>
  <c r="G186" i="12"/>
  <c r="H186" i="12"/>
  <c r="I181" i="12"/>
  <c r="H181" i="12"/>
  <c r="F181" i="12"/>
  <c r="G181" i="12"/>
  <c r="F172" i="12"/>
  <c r="H172" i="12"/>
  <c r="G172" i="12"/>
  <c r="I172" i="12"/>
  <c r="F162" i="12"/>
  <c r="I162" i="12"/>
  <c r="G162" i="12"/>
  <c r="H162" i="12"/>
  <c r="F153" i="12"/>
  <c r="G153" i="12"/>
  <c r="H153" i="12"/>
  <c r="I153" i="12"/>
  <c r="E344" i="12" l="1"/>
  <c r="M340" i="12"/>
  <c r="O340" i="12"/>
  <c r="P340" i="12"/>
  <c r="N340" i="12"/>
  <c r="J394" i="12"/>
  <c r="K393" i="12"/>
  <c r="H343" i="12"/>
  <c r="F343" i="12"/>
  <c r="I343" i="12"/>
  <c r="G343" i="12"/>
  <c r="D396" i="12"/>
  <c r="C397" i="12"/>
  <c r="L341" i="12"/>
  <c r="L342" i="12" l="1"/>
  <c r="N341" i="12"/>
  <c r="M341" i="12"/>
  <c r="O341" i="12"/>
  <c r="P341" i="12"/>
  <c r="D397" i="12"/>
  <c r="C398" i="12"/>
  <c r="I344" i="12"/>
  <c r="G344" i="12"/>
  <c r="H344" i="12"/>
  <c r="F344" i="12"/>
  <c r="J395" i="12"/>
  <c r="K394" i="12"/>
  <c r="E345" i="12"/>
  <c r="F345" i="12" l="1"/>
  <c r="G345" i="12"/>
  <c r="H345" i="12"/>
  <c r="I345" i="12"/>
  <c r="E346" i="12"/>
  <c r="D398" i="12"/>
  <c r="C399" i="12"/>
  <c r="L343" i="12"/>
  <c r="N342" i="12"/>
  <c r="P342" i="12"/>
  <c r="O342" i="12"/>
  <c r="M342" i="12"/>
  <c r="J396" i="12"/>
  <c r="K395" i="12"/>
  <c r="F346" i="12" l="1"/>
  <c r="H346" i="12"/>
  <c r="I346" i="12"/>
  <c r="G346" i="12"/>
  <c r="L344" i="12"/>
  <c r="J397" i="12"/>
  <c r="K396" i="12"/>
  <c r="P343" i="12"/>
  <c r="M343" i="12"/>
  <c r="N343" i="12"/>
  <c r="O343" i="12"/>
  <c r="D399" i="12"/>
  <c r="C400" i="12"/>
  <c r="E347" i="12"/>
  <c r="H347" i="12" l="1"/>
  <c r="F347" i="12"/>
  <c r="I347" i="12"/>
  <c r="G347" i="12"/>
  <c r="P344" i="12"/>
  <c r="M344" i="12"/>
  <c r="N344" i="12"/>
  <c r="O344" i="12"/>
  <c r="L345" i="12"/>
  <c r="J398" i="12"/>
  <c r="K397" i="12"/>
  <c r="D400" i="12"/>
  <c r="C401" i="12"/>
  <c r="E348" i="12"/>
  <c r="E349" i="12" l="1"/>
  <c r="L346" i="12"/>
  <c r="G348" i="12"/>
  <c r="I348" i="12"/>
  <c r="F348" i="12"/>
  <c r="H348" i="12"/>
  <c r="J399" i="12"/>
  <c r="K398" i="12"/>
  <c r="N345" i="12"/>
  <c r="O345" i="12"/>
  <c r="M345" i="12"/>
  <c r="P345" i="12"/>
  <c r="D401" i="12"/>
  <c r="C402" i="12"/>
  <c r="F349" i="12" l="1"/>
  <c r="G349" i="12"/>
  <c r="H349" i="12"/>
  <c r="I349" i="12"/>
  <c r="N346" i="12"/>
  <c r="P346" i="12"/>
  <c r="M346" i="12"/>
  <c r="O346" i="12"/>
  <c r="D402" i="12"/>
  <c r="C403" i="12"/>
  <c r="E350" i="12"/>
  <c r="L347" i="12"/>
  <c r="K399" i="12"/>
  <c r="J400" i="12"/>
  <c r="P347" i="12" l="1"/>
  <c r="M347" i="12"/>
  <c r="N347" i="12"/>
  <c r="O347" i="12"/>
  <c r="F350" i="12"/>
  <c r="H350" i="12"/>
  <c r="G350" i="12"/>
  <c r="I350" i="12"/>
  <c r="K400" i="12"/>
  <c r="J401" i="12"/>
  <c r="D403" i="12"/>
  <c r="C404" i="12"/>
  <c r="L348" i="12"/>
  <c r="E351" i="12"/>
  <c r="N348" i="12" l="1"/>
  <c r="M348" i="12"/>
  <c r="O348" i="12"/>
  <c r="P348" i="12"/>
  <c r="H351" i="12"/>
  <c r="G351" i="12"/>
  <c r="F351" i="12"/>
  <c r="I351" i="12"/>
  <c r="D404" i="12"/>
  <c r="C405" i="12"/>
  <c r="E352" i="12"/>
  <c r="J402" i="12"/>
  <c r="K401" i="12"/>
  <c r="L349" i="12"/>
  <c r="N349" i="12" l="1"/>
  <c r="O349" i="12"/>
  <c r="M349" i="12"/>
  <c r="P349" i="12"/>
  <c r="G352" i="12"/>
  <c r="H352" i="12"/>
  <c r="I352" i="12"/>
  <c r="F352" i="12"/>
  <c r="L350" i="12"/>
  <c r="C406" i="12"/>
  <c r="D405" i="12"/>
  <c r="J403" i="12"/>
  <c r="K402" i="12"/>
  <c r="E353" i="12"/>
  <c r="E354" i="12" l="1"/>
  <c r="C407" i="12"/>
  <c r="D406" i="12"/>
  <c r="F353" i="12"/>
  <c r="G353" i="12"/>
  <c r="H353" i="12"/>
  <c r="I353" i="12"/>
  <c r="L351" i="12"/>
  <c r="N350" i="12"/>
  <c r="P350" i="12"/>
  <c r="M350" i="12"/>
  <c r="O350" i="12"/>
  <c r="J404" i="12"/>
  <c r="K403" i="12"/>
  <c r="P351" i="12" l="1"/>
  <c r="M351" i="12"/>
  <c r="N351" i="12"/>
  <c r="O351" i="12"/>
  <c r="F354" i="12"/>
  <c r="H354" i="12"/>
  <c r="I354" i="12"/>
  <c r="G354" i="12"/>
  <c r="L352" i="12"/>
  <c r="E355" i="12"/>
  <c r="K404" i="12"/>
  <c r="J405" i="12"/>
  <c r="D407" i="12"/>
  <c r="C408" i="12"/>
  <c r="H355" i="12" l="1"/>
  <c r="G355" i="12"/>
  <c r="I355" i="12"/>
  <c r="F355" i="12"/>
  <c r="D408" i="12"/>
  <c r="C409" i="12"/>
  <c r="E356" i="12"/>
  <c r="O352" i="12"/>
  <c r="M352" i="12"/>
  <c r="N352" i="12"/>
  <c r="P352" i="12"/>
  <c r="J406" i="12"/>
  <c r="K405" i="12"/>
  <c r="L353" i="12"/>
  <c r="F356" i="12" l="1"/>
  <c r="G356" i="12"/>
  <c r="H356" i="12"/>
  <c r="I356" i="12"/>
  <c r="D409" i="12"/>
  <c r="C410" i="12"/>
  <c r="E357" i="12"/>
  <c r="L354" i="12"/>
  <c r="N353" i="12"/>
  <c r="O353" i="12"/>
  <c r="P353" i="12"/>
  <c r="M353" i="12"/>
  <c r="J407" i="12"/>
  <c r="K406" i="12"/>
  <c r="L355" i="12" l="1"/>
  <c r="N354" i="12"/>
  <c r="P354" i="12"/>
  <c r="O354" i="12"/>
  <c r="M354" i="12"/>
  <c r="K407" i="12"/>
  <c r="J408" i="12"/>
  <c r="D410" i="12"/>
  <c r="C411" i="12"/>
  <c r="E358" i="12"/>
  <c r="F357" i="12"/>
  <c r="G357" i="12"/>
  <c r="I357" i="12"/>
  <c r="H357" i="12"/>
  <c r="D411" i="12" l="1"/>
  <c r="C412" i="12"/>
  <c r="E359" i="12"/>
  <c r="L356" i="12"/>
  <c r="P355" i="12"/>
  <c r="O355" i="12"/>
  <c r="M355" i="12"/>
  <c r="N355" i="12"/>
  <c r="K408" i="12"/>
  <c r="J409" i="12"/>
  <c r="H358" i="12"/>
  <c r="F358" i="12"/>
  <c r="G358" i="12"/>
  <c r="I358" i="12"/>
  <c r="N356" i="12" l="1"/>
  <c r="O356" i="12"/>
  <c r="M356" i="12"/>
  <c r="P356" i="12"/>
  <c r="D412" i="12"/>
  <c r="C413" i="12"/>
  <c r="L357" i="12"/>
  <c r="E360" i="12"/>
  <c r="J410" i="12"/>
  <c r="K409" i="12"/>
  <c r="F359" i="12"/>
  <c r="H359" i="12"/>
  <c r="I359" i="12"/>
  <c r="G359" i="12"/>
  <c r="L358" i="12" l="1"/>
  <c r="D413" i="12"/>
  <c r="C414" i="12"/>
  <c r="E361" i="12"/>
  <c r="F360" i="12"/>
  <c r="G360" i="12"/>
  <c r="H360" i="12"/>
  <c r="I360" i="12"/>
  <c r="N357" i="12"/>
  <c r="P357" i="12"/>
  <c r="M357" i="12"/>
  <c r="O357" i="12"/>
  <c r="J411" i="12"/>
  <c r="K410" i="12"/>
  <c r="C415" i="12" l="1"/>
  <c r="D414" i="12"/>
  <c r="E362" i="12"/>
  <c r="P358" i="12"/>
  <c r="M358" i="12"/>
  <c r="N358" i="12"/>
  <c r="O358" i="12"/>
  <c r="L359" i="12"/>
  <c r="K411" i="12"/>
  <c r="J412" i="12"/>
  <c r="F361" i="12"/>
  <c r="I361" i="12"/>
  <c r="G361" i="12"/>
  <c r="H361" i="12"/>
  <c r="O359" i="12" l="1"/>
  <c r="N359" i="12"/>
  <c r="P359" i="12"/>
  <c r="M359" i="12"/>
  <c r="L360" i="12"/>
  <c r="H362" i="12"/>
  <c r="F362" i="12"/>
  <c r="G362" i="12"/>
  <c r="I362" i="12"/>
  <c r="J413" i="12"/>
  <c r="K412" i="12"/>
  <c r="E363" i="12"/>
  <c r="D415" i="12"/>
  <c r="C416" i="12"/>
  <c r="N360" i="12" l="1"/>
  <c r="M360" i="12"/>
  <c r="P360" i="12"/>
  <c r="O360" i="12"/>
  <c r="L361" i="12"/>
  <c r="D416" i="12"/>
  <c r="C417" i="12"/>
  <c r="H363" i="12"/>
  <c r="G363" i="12"/>
  <c r="I363" i="12"/>
  <c r="F363" i="12"/>
  <c r="J414" i="12"/>
  <c r="K413" i="12"/>
  <c r="E364" i="12"/>
  <c r="N361" i="12" l="1"/>
  <c r="O361" i="12"/>
  <c r="P361" i="12"/>
  <c r="M361" i="12"/>
  <c r="L362" i="12"/>
  <c r="J415" i="12"/>
  <c r="K414" i="12"/>
  <c r="D417" i="12"/>
  <c r="C418" i="12"/>
  <c r="I364" i="12"/>
  <c r="F364" i="12"/>
  <c r="H364" i="12"/>
  <c r="G364" i="12"/>
  <c r="E365" i="12"/>
  <c r="D418" i="12" l="1"/>
  <c r="C419" i="12"/>
  <c r="E366" i="12"/>
  <c r="P362" i="12"/>
  <c r="M362" i="12"/>
  <c r="N362" i="12"/>
  <c r="O362" i="12"/>
  <c r="F365" i="12"/>
  <c r="H365" i="12"/>
  <c r="I365" i="12"/>
  <c r="G365" i="12"/>
  <c r="L363" i="12"/>
  <c r="K415" i="12"/>
  <c r="J416" i="12"/>
  <c r="L364" i="12" l="1"/>
  <c r="K416" i="12"/>
  <c r="J417" i="12"/>
  <c r="N363" i="12"/>
  <c r="M363" i="12"/>
  <c r="O363" i="12"/>
  <c r="P363" i="12"/>
  <c r="H366" i="12"/>
  <c r="I366" i="12"/>
  <c r="F366" i="12"/>
  <c r="G366" i="12"/>
  <c r="D419" i="12"/>
  <c r="C420" i="12"/>
  <c r="E367" i="12"/>
  <c r="L365" i="12" l="1"/>
  <c r="G367" i="12"/>
  <c r="F367" i="12"/>
  <c r="H367" i="12"/>
  <c r="I367" i="12"/>
  <c r="D420" i="12"/>
  <c r="C421" i="12"/>
  <c r="J418" i="12"/>
  <c r="K417" i="12"/>
  <c r="M364" i="12"/>
  <c r="N364" i="12"/>
  <c r="O364" i="12"/>
  <c r="P364" i="12"/>
  <c r="E368" i="12"/>
  <c r="E369" i="12" l="1"/>
  <c r="H368" i="12"/>
  <c r="F368" i="12"/>
  <c r="G368" i="12"/>
  <c r="I368" i="12"/>
  <c r="J419" i="12"/>
  <c r="K418" i="12"/>
  <c r="L366" i="12"/>
  <c r="N365" i="12"/>
  <c r="M365" i="12"/>
  <c r="O365" i="12"/>
  <c r="P365" i="12"/>
  <c r="D421" i="12"/>
  <c r="C422" i="12"/>
  <c r="E370" i="12" l="1"/>
  <c r="L367" i="12"/>
  <c r="F369" i="12"/>
  <c r="G369" i="12"/>
  <c r="H369" i="12"/>
  <c r="I369" i="12"/>
  <c r="P366" i="12"/>
  <c r="N366" i="12"/>
  <c r="O366" i="12"/>
  <c r="M366" i="12"/>
  <c r="K419" i="12"/>
  <c r="J420" i="12"/>
  <c r="C423" i="12"/>
  <c r="D422" i="12"/>
  <c r="J421" i="12" l="1"/>
  <c r="K420" i="12"/>
  <c r="L368" i="12"/>
  <c r="M367" i="12"/>
  <c r="P367" i="12"/>
  <c r="N367" i="12"/>
  <c r="O367" i="12"/>
  <c r="E371" i="12"/>
  <c r="G370" i="12"/>
  <c r="F370" i="12"/>
  <c r="H370" i="12"/>
  <c r="I370" i="12"/>
  <c r="D423" i="12"/>
  <c r="C424" i="12"/>
  <c r="I371" i="12" l="1"/>
  <c r="G371" i="12"/>
  <c r="H371" i="12"/>
  <c r="F371" i="12"/>
  <c r="O368" i="12"/>
  <c r="P368" i="12"/>
  <c r="M368" i="12"/>
  <c r="N368" i="12"/>
  <c r="D424" i="12"/>
  <c r="C425" i="12"/>
  <c r="E372" i="12"/>
  <c r="L369" i="12"/>
  <c r="K421" i="12"/>
  <c r="J422" i="12"/>
  <c r="L370" i="12" l="1"/>
  <c r="F372" i="12"/>
  <c r="G372" i="12"/>
  <c r="H372" i="12"/>
  <c r="I372" i="12"/>
  <c r="K422" i="12"/>
  <c r="J423" i="12"/>
  <c r="N369" i="12"/>
  <c r="P369" i="12"/>
  <c r="M369" i="12"/>
  <c r="O369" i="12"/>
  <c r="D425" i="12"/>
  <c r="C426" i="12"/>
  <c r="E373" i="12"/>
  <c r="L371" i="12" l="1"/>
  <c r="K423" i="12"/>
  <c r="J424" i="12"/>
  <c r="C427" i="12"/>
  <c r="D426" i="12"/>
  <c r="E374" i="12"/>
  <c r="H373" i="12"/>
  <c r="G373" i="12"/>
  <c r="I373" i="12"/>
  <c r="F373" i="12"/>
  <c r="O370" i="12"/>
  <c r="M370" i="12"/>
  <c r="N370" i="12"/>
  <c r="P370" i="12"/>
  <c r="N371" i="12" l="1"/>
  <c r="O371" i="12"/>
  <c r="P371" i="12"/>
  <c r="M371" i="12"/>
  <c r="E375" i="12"/>
  <c r="D427" i="12"/>
  <c r="C428" i="12"/>
  <c r="J425" i="12"/>
  <c r="K424" i="12"/>
  <c r="L372" i="12"/>
  <c r="G374" i="12"/>
  <c r="H374" i="12"/>
  <c r="I374" i="12"/>
  <c r="F374" i="12"/>
  <c r="K425" i="12" l="1"/>
  <c r="J426" i="12"/>
  <c r="C429" i="12"/>
  <c r="D428" i="12"/>
  <c r="E376" i="12"/>
  <c r="I375" i="12"/>
  <c r="F375" i="12"/>
  <c r="G375" i="12"/>
  <c r="H375" i="12"/>
  <c r="L373" i="12"/>
  <c r="N372" i="12"/>
  <c r="O372" i="12"/>
  <c r="P372" i="12"/>
  <c r="M372" i="12"/>
  <c r="C430" i="12" l="1"/>
  <c r="D429" i="12"/>
  <c r="F376" i="12"/>
  <c r="H376" i="12"/>
  <c r="I376" i="12"/>
  <c r="G376" i="12"/>
  <c r="E377" i="12"/>
  <c r="K426" i="12"/>
  <c r="J427" i="12"/>
  <c r="M373" i="12"/>
  <c r="P373" i="12"/>
  <c r="N373" i="12"/>
  <c r="O373" i="12"/>
  <c r="L374" i="12"/>
  <c r="O374" i="12" l="1"/>
  <c r="N374" i="12"/>
  <c r="P374" i="12"/>
  <c r="M374" i="12"/>
  <c r="E378" i="12"/>
  <c r="H377" i="12"/>
  <c r="I377" i="12"/>
  <c r="F377" i="12"/>
  <c r="G377" i="12"/>
  <c r="K427" i="12"/>
  <c r="J428" i="12"/>
  <c r="L375" i="12"/>
  <c r="C431" i="12"/>
  <c r="D430" i="12"/>
  <c r="G378" i="12" l="1"/>
  <c r="F378" i="12"/>
  <c r="H378" i="12"/>
  <c r="I378" i="12"/>
  <c r="J429" i="12"/>
  <c r="K428" i="12"/>
  <c r="C432" i="12"/>
  <c r="D431" i="12"/>
  <c r="L376" i="12"/>
  <c r="E379" i="12"/>
  <c r="O375" i="12"/>
  <c r="P375" i="12"/>
  <c r="M375" i="12"/>
  <c r="N375" i="12"/>
  <c r="L377" i="12" l="1"/>
  <c r="I379" i="12"/>
  <c r="F379" i="12"/>
  <c r="H379" i="12"/>
  <c r="G379" i="12"/>
  <c r="J430" i="12"/>
  <c r="K429" i="12"/>
  <c r="N376" i="12"/>
  <c r="M376" i="12"/>
  <c r="O376" i="12"/>
  <c r="P376" i="12"/>
  <c r="C433" i="12"/>
  <c r="D432" i="12"/>
  <c r="E380" i="12"/>
  <c r="F380" i="12" l="1"/>
  <c r="I380" i="12"/>
  <c r="G380" i="12"/>
  <c r="H380" i="12"/>
  <c r="L378" i="12"/>
  <c r="M377" i="12"/>
  <c r="P377" i="12"/>
  <c r="O377" i="12"/>
  <c r="N377" i="12"/>
  <c r="E381" i="12"/>
  <c r="J431" i="12"/>
  <c r="K430" i="12"/>
  <c r="D433" i="12"/>
  <c r="C434" i="12"/>
  <c r="O378" i="12" l="1"/>
  <c r="P378" i="12"/>
  <c r="M378" i="12"/>
  <c r="N378" i="12"/>
  <c r="H381" i="12"/>
  <c r="F381" i="12"/>
  <c r="G381" i="12"/>
  <c r="I381" i="12"/>
  <c r="C435" i="12"/>
  <c r="D434" i="12"/>
  <c r="E382" i="12"/>
  <c r="L379" i="12"/>
  <c r="K431" i="12"/>
  <c r="J432" i="12"/>
  <c r="L380" i="12" l="1"/>
  <c r="J433" i="12"/>
  <c r="K432" i="12"/>
  <c r="G382" i="12"/>
  <c r="F382" i="12"/>
  <c r="I382" i="12"/>
  <c r="H382" i="12"/>
  <c r="E383" i="12"/>
  <c r="M379" i="12"/>
  <c r="N379" i="12"/>
  <c r="O379" i="12"/>
  <c r="P379" i="12"/>
  <c r="C436" i="12"/>
  <c r="D435" i="12"/>
  <c r="L381" i="12" l="1"/>
  <c r="J434" i="12"/>
  <c r="K433" i="12"/>
  <c r="D436" i="12"/>
  <c r="C437" i="12"/>
  <c r="I383" i="12"/>
  <c r="F383" i="12"/>
  <c r="G383" i="12"/>
  <c r="H383" i="12"/>
  <c r="N380" i="12"/>
  <c r="M380" i="12"/>
  <c r="P380" i="12"/>
  <c r="O380" i="12"/>
  <c r="E384" i="12"/>
  <c r="E385" i="12" l="1"/>
  <c r="D437" i="12"/>
  <c r="C438" i="12"/>
  <c r="F384" i="12"/>
  <c r="G384" i="12"/>
  <c r="H384" i="12"/>
  <c r="I384" i="12"/>
  <c r="L382" i="12"/>
  <c r="K434" i="12"/>
  <c r="J435" i="12"/>
  <c r="M381" i="12"/>
  <c r="P381" i="12"/>
  <c r="N381" i="12"/>
  <c r="O381" i="12"/>
  <c r="L383" i="12" l="1"/>
  <c r="O382" i="12"/>
  <c r="M382" i="12"/>
  <c r="N382" i="12"/>
  <c r="P382" i="12"/>
  <c r="C439" i="12"/>
  <c r="D438" i="12"/>
  <c r="E386" i="12"/>
  <c r="H385" i="12"/>
  <c r="F385" i="12"/>
  <c r="G385" i="12"/>
  <c r="I385" i="12"/>
  <c r="K435" i="12"/>
  <c r="J436" i="12"/>
  <c r="D439" i="12" l="1"/>
  <c r="C440" i="12"/>
  <c r="M383" i="12"/>
  <c r="N383" i="12"/>
  <c r="P383" i="12"/>
  <c r="O383" i="12"/>
  <c r="J437" i="12"/>
  <c r="K436" i="12"/>
  <c r="L384" i="12"/>
  <c r="E387" i="12"/>
  <c r="G386" i="12"/>
  <c r="F386" i="12"/>
  <c r="I386" i="12"/>
  <c r="H386" i="12"/>
  <c r="K437" i="12" l="1"/>
  <c r="J438" i="12"/>
  <c r="I387" i="12"/>
  <c r="G387" i="12"/>
  <c r="H387" i="12"/>
  <c r="F387" i="12"/>
  <c r="N384" i="12"/>
  <c r="P384" i="12"/>
  <c r="O384" i="12"/>
  <c r="M384" i="12"/>
  <c r="D440" i="12"/>
  <c r="C441" i="12"/>
  <c r="E388" i="12"/>
  <c r="L385" i="12"/>
  <c r="D441" i="12" l="1"/>
  <c r="C442" i="12"/>
  <c r="E389" i="12"/>
  <c r="K438" i="12"/>
  <c r="J439" i="12"/>
  <c r="L386" i="12"/>
  <c r="F388" i="12"/>
  <c r="G388" i="12"/>
  <c r="H388" i="12"/>
  <c r="I388" i="12"/>
  <c r="M385" i="12"/>
  <c r="P385" i="12"/>
  <c r="N385" i="12"/>
  <c r="O385" i="12"/>
  <c r="O386" i="12" l="1"/>
  <c r="M386" i="12"/>
  <c r="N386" i="12"/>
  <c r="P386" i="12"/>
  <c r="H389" i="12"/>
  <c r="F389" i="12"/>
  <c r="G389" i="12"/>
  <c r="I389" i="12"/>
  <c r="K439" i="12"/>
  <c r="J440" i="12"/>
  <c r="C443" i="12"/>
  <c r="D442" i="12"/>
  <c r="L387" i="12"/>
  <c r="E390" i="12"/>
  <c r="E391" i="12" l="1"/>
  <c r="D443" i="12"/>
  <c r="C444" i="12"/>
  <c r="M387" i="12"/>
  <c r="N387" i="12"/>
  <c r="O387" i="12"/>
  <c r="P387" i="12"/>
  <c r="G390" i="12"/>
  <c r="H390" i="12"/>
  <c r="I390" i="12"/>
  <c r="F390" i="12"/>
  <c r="J441" i="12"/>
  <c r="K440" i="12"/>
  <c r="L388" i="12"/>
  <c r="D444" i="12" l="1"/>
  <c r="C445" i="12"/>
  <c r="N388" i="12"/>
  <c r="O388" i="12"/>
  <c r="P388" i="12"/>
  <c r="M388" i="12"/>
  <c r="E392" i="12"/>
  <c r="L389" i="12"/>
  <c r="I391" i="12"/>
  <c r="F391" i="12"/>
  <c r="G391" i="12"/>
  <c r="H391" i="12"/>
  <c r="K441" i="12"/>
  <c r="J442" i="12"/>
  <c r="F392" i="12" l="1"/>
  <c r="G392" i="12"/>
  <c r="I392" i="12"/>
  <c r="H392" i="12"/>
  <c r="K442" i="12"/>
  <c r="J443" i="12"/>
  <c r="L390" i="12"/>
  <c r="C446" i="12"/>
  <c r="D445" i="12"/>
  <c r="M389" i="12"/>
  <c r="P389" i="12"/>
  <c r="N389" i="12"/>
  <c r="O389" i="12"/>
  <c r="E393" i="12"/>
  <c r="O390" i="12" l="1"/>
  <c r="M390" i="12"/>
  <c r="N390" i="12"/>
  <c r="P390" i="12"/>
  <c r="C447" i="12"/>
  <c r="D446" i="12"/>
  <c r="L391" i="12"/>
  <c r="E394" i="12"/>
  <c r="K443" i="12"/>
  <c r="J444" i="12"/>
  <c r="H393" i="12"/>
  <c r="I393" i="12"/>
  <c r="F393" i="12"/>
  <c r="G393" i="12"/>
  <c r="O391" i="12" l="1"/>
  <c r="P391" i="12"/>
  <c r="M391" i="12"/>
  <c r="N391" i="12"/>
  <c r="J445" i="12"/>
  <c r="K444" i="12"/>
  <c r="E395" i="12"/>
  <c r="D447" i="12"/>
  <c r="C448" i="12"/>
  <c r="G394" i="12"/>
  <c r="F394" i="12"/>
  <c r="H394" i="12"/>
  <c r="I394" i="12"/>
  <c r="L392" i="12"/>
  <c r="N392" i="12" l="1"/>
  <c r="M392" i="12"/>
  <c r="O392" i="12"/>
  <c r="P392" i="12"/>
  <c r="I395" i="12"/>
  <c r="F395" i="12"/>
  <c r="G395" i="12"/>
  <c r="H395" i="12"/>
  <c r="L393" i="12"/>
  <c r="J446" i="12"/>
  <c r="K445" i="12"/>
  <c r="C449" i="12"/>
  <c r="D448" i="12"/>
  <c r="E396" i="12"/>
  <c r="J447" i="12" l="1"/>
  <c r="K446" i="12"/>
  <c r="D449" i="12"/>
  <c r="C450" i="12"/>
  <c r="D450" i="12" s="1"/>
  <c r="L394" i="12"/>
  <c r="F396" i="12"/>
  <c r="I396" i="12"/>
  <c r="G396" i="12"/>
  <c r="H396" i="12"/>
  <c r="M393" i="12"/>
  <c r="P393" i="12"/>
  <c r="N393" i="12"/>
  <c r="O393" i="12"/>
  <c r="E397" i="12"/>
  <c r="E445" i="12"/>
  <c r="E444" i="12"/>
  <c r="E446" i="12" l="1"/>
  <c r="E443" i="12"/>
  <c r="F444" i="12"/>
  <c r="H444" i="12"/>
  <c r="I444" i="12"/>
  <c r="G444" i="12"/>
  <c r="G446" i="12"/>
  <c r="I446" i="12"/>
  <c r="F446" i="12"/>
  <c r="H446" i="12"/>
  <c r="E450" i="12"/>
  <c r="E399" i="12"/>
  <c r="E400" i="12"/>
  <c r="E403" i="12"/>
  <c r="E401" i="12"/>
  <c r="E402" i="12"/>
  <c r="E404" i="12"/>
  <c r="E405" i="12"/>
  <c r="E406" i="12"/>
  <c r="E407" i="12"/>
  <c r="E408" i="12"/>
  <c r="E411" i="12"/>
  <c r="E409" i="12"/>
  <c r="E410" i="12"/>
  <c r="E412" i="12"/>
  <c r="E414" i="12"/>
  <c r="E416" i="12"/>
  <c r="E413" i="12"/>
  <c r="E415" i="12"/>
  <c r="E417" i="12"/>
  <c r="E419" i="12"/>
  <c r="E418" i="12"/>
  <c r="E420" i="12"/>
  <c r="E421" i="12"/>
  <c r="E422" i="12"/>
  <c r="E423" i="12"/>
  <c r="E425" i="12"/>
  <c r="E424" i="12"/>
  <c r="E426" i="12"/>
  <c r="E428" i="12"/>
  <c r="E427" i="12"/>
  <c r="E430" i="12"/>
  <c r="E429" i="12"/>
  <c r="E431" i="12"/>
  <c r="E432" i="12"/>
  <c r="E435" i="12"/>
  <c r="E436" i="12"/>
  <c r="E433" i="12"/>
  <c r="E434" i="12"/>
  <c r="E437" i="12"/>
  <c r="E438" i="12"/>
  <c r="E441" i="12"/>
  <c r="E439" i="12"/>
  <c r="E440" i="12"/>
  <c r="O394" i="12"/>
  <c r="P394" i="12"/>
  <c r="M394" i="12"/>
  <c r="N394" i="12"/>
  <c r="H397" i="12"/>
  <c r="F397" i="12"/>
  <c r="G397" i="12"/>
  <c r="I397" i="12"/>
  <c r="E449" i="12"/>
  <c r="E398" i="12"/>
  <c r="E447" i="12"/>
  <c r="E442" i="12"/>
  <c r="E448" i="12"/>
  <c r="L395" i="12"/>
  <c r="I445" i="12"/>
  <c r="F445" i="12"/>
  <c r="H445" i="12"/>
  <c r="G445" i="12"/>
  <c r="K447" i="12"/>
  <c r="J448" i="12"/>
  <c r="G443" i="12"/>
  <c r="H443" i="12"/>
  <c r="F443" i="12"/>
  <c r="I443" i="12"/>
  <c r="L396" i="12" l="1"/>
  <c r="F414" i="12"/>
  <c r="G414" i="12"/>
  <c r="H414" i="12"/>
  <c r="I414" i="12"/>
  <c r="F405" i="12"/>
  <c r="H405" i="12"/>
  <c r="I405" i="12"/>
  <c r="G405" i="12"/>
  <c r="G447" i="12"/>
  <c r="H447" i="12"/>
  <c r="I447" i="12"/>
  <c r="F447" i="12"/>
  <c r="F420" i="12"/>
  <c r="H420" i="12"/>
  <c r="I420" i="12"/>
  <c r="G420" i="12"/>
  <c r="I433" i="12"/>
  <c r="G433" i="12"/>
  <c r="F433" i="12"/>
  <c r="H433" i="12"/>
  <c r="G418" i="12"/>
  <c r="H418" i="12"/>
  <c r="I418" i="12"/>
  <c r="F418" i="12"/>
  <c r="I410" i="12"/>
  <c r="F410" i="12"/>
  <c r="G410" i="12"/>
  <c r="H410" i="12"/>
  <c r="I402" i="12"/>
  <c r="F402" i="12"/>
  <c r="G402" i="12"/>
  <c r="H402" i="12"/>
  <c r="I437" i="12"/>
  <c r="F437" i="12"/>
  <c r="G437" i="12"/>
  <c r="H437" i="12"/>
  <c r="G434" i="12"/>
  <c r="I434" i="12"/>
  <c r="F434" i="12"/>
  <c r="H434" i="12"/>
  <c r="I449" i="12"/>
  <c r="H449" i="12"/>
  <c r="F449" i="12"/>
  <c r="G449" i="12"/>
  <c r="F409" i="12"/>
  <c r="G409" i="12"/>
  <c r="H409" i="12"/>
  <c r="I409" i="12"/>
  <c r="F401" i="12"/>
  <c r="I401" i="12"/>
  <c r="G401" i="12"/>
  <c r="H401" i="12"/>
  <c r="I421" i="12"/>
  <c r="G421" i="12"/>
  <c r="H421" i="12"/>
  <c r="F421" i="12"/>
  <c r="F427" i="12"/>
  <c r="G427" i="12"/>
  <c r="H427" i="12"/>
  <c r="I427" i="12"/>
  <c r="F428" i="12"/>
  <c r="H428" i="12"/>
  <c r="I428" i="12"/>
  <c r="G428" i="12"/>
  <c r="G435" i="12"/>
  <c r="H435" i="12"/>
  <c r="I435" i="12"/>
  <c r="F435" i="12"/>
  <c r="F424" i="12"/>
  <c r="G424" i="12"/>
  <c r="H424" i="12"/>
  <c r="I424" i="12"/>
  <c r="I417" i="12"/>
  <c r="F417" i="12"/>
  <c r="G417" i="12"/>
  <c r="H417" i="12"/>
  <c r="G411" i="12"/>
  <c r="F411" i="12"/>
  <c r="H411" i="12"/>
  <c r="I411" i="12"/>
  <c r="G403" i="12"/>
  <c r="F403" i="12"/>
  <c r="H403" i="12"/>
  <c r="I403" i="12"/>
  <c r="G430" i="12"/>
  <c r="H430" i="12"/>
  <c r="I430" i="12"/>
  <c r="F430" i="12"/>
  <c r="H404" i="12"/>
  <c r="F404" i="12"/>
  <c r="G404" i="12"/>
  <c r="I404" i="12"/>
  <c r="F436" i="12"/>
  <c r="G436" i="12"/>
  <c r="H436" i="12"/>
  <c r="I436" i="12"/>
  <c r="F440" i="12"/>
  <c r="I440" i="12"/>
  <c r="G440" i="12"/>
  <c r="H440" i="12"/>
  <c r="I425" i="12"/>
  <c r="F425" i="12"/>
  <c r="G425" i="12"/>
  <c r="H425" i="12"/>
  <c r="F415" i="12"/>
  <c r="G415" i="12"/>
  <c r="H415" i="12"/>
  <c r="I415" i="12"/>
  <c r="H408" i="12"/>
  <c r="F408" i="12"/>
  <c r="G408" i="12"/>
  <c r="I408" i="12"/>
  <c r="H400" i="12"/>
  <c r="I400" i="12"/>
  <c r="F400" i="12"/>
  <c r="G400" i="12"/>
  <c r="G442" i="12"/>
  <c r="I442" i="12"/>
  <c r="F442" i="12"/>
  <c r="H442" i="12"/>
  <c r="H412" i="12"/>
  <c r="F412" i="12"/>
  <c r="G412" i="12"/>
  <c r="I412" i="12"/>
  <c r="G426" i="12"/>
  <c r="H426" i="12"/>
  <c r="I426" i="12"/>
  <c r="F426" i="12"/>
  <c r="G439" i="12"/>
  <c r="H439" i="12"/>
  <c r="F439" i="12"/>
  <c r="I439" i="12"/>
  <c r="I441" i="12"/>
  <c r="F441" i="12"/>
  <c r="G441" i="12"/>
  <c r="H441" i="12"/>
  <c r="F423" i="12"/>
  <c r="G423" i="12"/>
  <c r="H423" i="12"/>
  <c r="I423" i="12"/>
  <c r="F413" i="12"/>
  <c r="G413" i="12"/>
  <c r="H413" i="12"/>
  <c r="I413" i="12"/>
  <c r="G407" i="12"/>
  <c r="F407" i="12"/>
  <c r="I407" i="12"/>
  <c r="H407" i="12"/>
  <c r="I399" i="12"/>
  <c r="F399" i="12"/>
  <c r="G399" i="12"/>
  <c r="H399" i="12"/>
  <c r="G398" i="12"/>
  <c r="F398" i="12"/>
  <c r="H398" i="12"/>
  <c r="I398" i="12"/>
  <c r="F419" i="12"/>
  <c r="G419" i="12"/>
  <c r="H419" i="12"/>
  <c r="I419" i="12"/>
  <c r="M395" i="12"/>
  <c r="N395" i="12"/>
  <c r="O395" i="12"/>
  <c r="P395" i="12"/>
  <c r="F432" i="12"/>
  <c r="G432" i="12"/>
  <c r="H432" i="12"/>
  <c r="I432" i="12"/>
  <c r="F431" i="12"/>
  <c r="G431" i="12"/>
  <c r="H431" i="12"/>
  <c r="I431" i="12"/>
  <c r="J449" i="12"/>
  <c r="K448" i="12"/>
  <c r="F448" i="12"/>
  <c r="G448" i="12"/>
  <c r="H448" i="12"/>
  <c r="I448" i="12"/>
  <c r="G438" i="12"/>
  <c r="I438" i="12"/>
  <c r="H438" i="12"/>
  <c r="F438" i="12"/>
  <c r="I429" i="12"/>
  <c r="F429" i="12"/>
  <c r="G429" i="12"/>
  <c r="H429" i="12"/>
  <c r="G422" i="12"/>
  <c r="H422" i="12"/>
  <c r="I422" i="12"/>
  <c r="F422" i="12"/>
  <c r="F416" i="12"/>
  <c r="G416" i="12"/>
  <c r="H416" i="12"/>
  <c r="I416" i="12"/>
  <c r="I406" i="12"/>
  <c r="F406" i="12"/>
  <c r="G406" i="12"/>
  <c r="H406" i="12"/>
  <c r="G450" i="12"/>
  <c r="I450" i="12"/>
  <c r="F450" i="12"/>
  <c r="H450" i="12"/>
  <c r="L397" i="12" l="1"/>
  <c r="J450" i="12"/>
  <c r="K450" i="12" s="1"/>
  <c r="K449" i="12"/>
  <c r="L447" i="12" s="1"/>
  <c r="L442" i="12"/>
  <c r="L444" i="12"/>
  <c r="N396" i="12"/>
  <c r="M396" i="12"/>
  <c r="O396" i="12"/>
  <c r="P396" i="12"/>
  <c r="M444" i="12" l="1"/>
  <c r="O444" i="12"/>
  <c r="P444" i="12"/>
  <c r="N444" i="12"/>
  <c r="O447" i="12"/>
  <c r="N447" i="12"/>
  <c r="P447" i="12"/>
  <c r="M447" i="12"/>
  <c r="L449" i="12"/>
  <c r="L398" i="12"/>
  <c r="M397" i="12"/>
  <c r="P397" i="12"/>
  <c r="N397" i="12"/>
  <c r="O397" i="12"/>
  <c r="L448" i="12"/>
  <c r="L446" i="12"/>
  <c r="P442" i="12"/>
  <c r="M442" i="12"/>
  <c r="O442" i="12"/>
  <c r="N442" i="12"/>
  <c r="L450" i="12"/>
  <c r="L400" i="12"/>
  <c r="L399" i="12"/>
  <c r="L403" i="12"/>
  <c r="L401" i="12"/>
  <c r="L404" i="12"/>
  <c r="L402" i="12"/>
  <c r="L405" i="12"/>
  <c r="L406" i="12"/>
  <c r="L407" i="12"/>
  <c r="L409" i="12"/>
  <c r="L408" i="12"/>
  <c r="L410" i="12"/>
  <c r="L411" i="12"/>
  <c r="L414" i="12"/>
  <c r="L412" i="12"/>
  <c r="L413" i="12"/>
  <c r="L417" i="12"/>
  <c r="L416" i="12"/>
  <c r="L415" i="12"/>
  <c r="L418" i="12"/>
  <c r="L420" i="12"/>
  <c r="L419" i="12"/>
  <c r="L422" i="12"/>
  <c r="L421" i="12"/>
  <c r="L424" i="12"/>
  <c r="L423" i="12"/>
  <c r="L425" i="12"/>
  <c r="L427" i="12"/>
  <c r="L426" i="12"/>
  <c r="L429" i="12"/>
  <c r="L428" i="12"/>
  <c r="L431" i="12"/>
  <c r="L430" i="12"/>
  <c r="L432" i="12"/>
  <c r="L435" i="12"/>
  <c r="L433" i="12"/>
  <c r="L434" i="12"/>
  <c r="L436" i="12"/>
  <c r="L438" i="12"/>
  <c r="L437" i="12"/>
  <c r="L439" i="12"/>
  <c r="L440" i="12"/>
  <c r="L441" i="12"/>
  <c r="L443" i="12"/>
  <c r="L445" i="12"/>
  <c r="M441" i="12" l="1"/>
  <c r="N441" i="12"/>
  <c r="O441" i="12"/>
  <c r="P441" i="12"/>
  <c r="O446" i="12"/>
  <c r="P446" i="12"/>
  <c r="M446" i="12"/>
  <c r="N446" i="12"/>
  <c r="M440" i="12"/>
  <c r="O440" i="12"/>
  <c r="P440" i="12"/>
  <c r="N440" i="12"/>
  <c r="M448" i="12"/>
  <c r="O448" i="12"/>
  <c r="P448" i="12"/>
  <c r="N448" i="12"/>
  <c r="O407" i="12"/>
  <c r="P407" i="12"/>
  <c r="M407" i="12"/>
  <c r="N407" i="12"/>
  <c r="O400" i="12"/>
  <c r="M400" i="12"/>
  <c r="N400" i="12"/>
  <c r="P400" i="12"/>
  <c r="M403" i="12"/>
  <c r="N403" i="12"/>
  <c r="O403" i="12"/>
  <c r="P403" i="12"/>
  <c r="M416" i="12"/>
  <c r="N416" i="12"/>
  <c r="O416" i="12"/>
  <c r="P416" i="12"/>
  <c r="M424" i="12"/>
  <c r="N424" i="12"/>
  <c r="O424" i="12"/>
  <c r="P424" i="12"/>
  <c r="M437" i="12"/>
  <c r="N437" i="12"/>
  <c r="P437" i="12"/>
  <c r="O437" i="12"/>
  <c r="O431" i="12"/>
  <c r="M431" i="12"/>
  <c r="P431" i="12"/>
  <c r="N431" i="12"/>
  <c r="M421" i="12"/>
  <c r="N421" i="12"/>
  <c r="P421" i="12"/>
  <c r="O421" i="12"/>
  <c r="P413" i="12"/>
  <c r="N413" i="12"/>
  <c r="O413" i="12"/>
  <c r="M413" i="12"/>
  <c r="N406" i="12"/>
  <c r="O406" i="12"/>
  <c r="P406" i="12"/>
  <c r="M406" i="12"/>
  <c r="N450" i="12"/>
  <c r="O450" i="12"/>
  <c r="M450" i="12"/>
  <c r="P450" i="12"/>
  <c r="O415" i="12"/>
  <c r="P415" i="12"/>
  <c r="M415" i="12"/>
  <c r="N415" i="12"/>
  <c r="M432" i="12"/>
  <c r="O432" i="12"/>
  <c r="P432" i="12"/>
  <c r="N432" i="12"/>
  <c r="M417" i="12"/>
  <c r="N417" i="12"/>
  <c r="O417" i="12"/>
  <c r="P417" i="12"/>
  <c r="O412" i="12"/>
  <c r="M412" i="12"/>
  <c r="N412" i="12"/>
  <c r="P412" i="12"/>
  <c r="M405" i="12"/>
  <c r="P405" i="12"/>
  <c r="N405" i="12"/>
  <c r="O405" i="12"/>
  <c r="O435" i="12"/>
  <c r="N435" i="12"/>
  <c r="M435" i="12"/>
  <c r="P435" i="12"/>
  <c r="M409" i="12"/>
  <c r="P409" i="12"/>
  <c r="N409" i="12"/>
  <c r="O409" i="12"/>
  <c r="M422" i="12"/>
  <c r="O422" i="12"/>
  <c r="N422" i="12"/>
  <c r="P422" i="12"/>
  <c r="O419" i="12"/>
  <c r="P419" i="12"/>
  <c r="M419" i="12"/>
  <c r="N419" i="12"/>
  <c r="N414" i="12"/>
  <c r="M414" i="12"/>
  <c r="P414" i="12"/>
  <c r="O414" i="12"/>
  <c r="N402" i="12"/>
  <c r="M402" i="12"/>
  <c r="O402" i="12"/>
  <c r="P402" i="12"/>
  <c r="O408" i="12"/>
  <c r="P408" i="12"/>
  <c r="M408" i="12"/>
  <c r="N408" i="12"/>
  <c r="O423" i="12"/>
  <c r="P423" i="12"/>
  <c r="M423" i="12"/>
  <c r="N423" i="12"/>
  <c r="M430" i="12"/>
  <c r="N430" i="12"/>
  <c r="P430" i="12"/>
  <c r="O430" i="12"/>
  <c r="M438" i="12"/>
  <c r="O438" i="12"/>
  <c r="N438" i="12"/>
  <c r="P438" i="12"/>
  <c r="M436" i="12"/>
  <c r="O436" i="12"/>
  <c r="P436" i="12"/>
  <c r="N436" i="12"/>
  <c r="M445" i="12"/>
  <c r="N445" i="12"/>
  <c r="O445" i="12"/>
  <c r="P445" i="12"/>
  <c r="N426" i="12"/>
  <c r="O426" i="12"/>
  <c r="M426" i="12"/>
  <c r="P426" i="12"/>
  <c r="M420" i="12"/>
  <c r="N420" i="12"/>
  <c r="O420" i="12"/>
  <c r="P420" i="12"/>
  <c r="N411" i="12"/>
  <c r="O411" i="12"/>
  <c r="P411" i="12"/>
  <c r="M411" i="12"/>
  <c r="O404" i="12"/>
  <c r="M404" i="12"/>
  <c r="N404" i="12"/>
  <c r="P404" i="12"/>
  <c r="O398" i="12"/>
  <c r="M398" i="12"/>
  <c r="N398" i="12"/>
  <c r="P398" i="12"/>
  <c r="M425" i="12"/>
  <c r="N425" i="12"/>
  <c r="O425" i="12"/>
  <c r="P425" i="12"/>
  <c r="M399" i="12"/>
  <c r="N399" i="12"/>
  <c r="O399" i="12"/>
  <c r="P399" i="12"/>
  <c r="O439" i="12"/>
  <c r="M439" i="12"/>
  <c r="N439" i="12"/>
  <c r="P439" i="12"/>
  <c r="M428" i="12"/>
  <c r="N428" i="12"/>
  <c r="O428" i="12"/>
  <c r="P428" i="12"/>
  <c r="M429" i="12"/>
  <c r="N429" i="12"/>
  <c r="P429" i="12"/>
  <c r="O429" i="12"/>
  <c r="M434" i="12"/>
  <c r="O434" i="12"/>
  <c r="P434" i="12"/>
  <c r="N434" i="12"/>
  <c r="O443" i="12"/>
  <c r="N443" i="12"/>
  <c r="P443" i="12"/>
  <c r="M443" i="12"/>
  <c r="M433" i="12"/>
  <c r="N433" i="12"/>
  <c r="O433" i="12"/>
  <c r="P433" i="12"/>
  <c r="O427" i="12"/>
  <c r="P427" i="12"/>
  <c r="N427" i="12"/>
  <c r="M427" i="12"/>
  <c r="N418" i="12"/>
  <c r="O418" i="12"/>
  <c r="M418" i="12"/>
  <c r="P418" i="12"/>
  <c r="N410" i="12"/>
  <c r="M410" i="12"/>
  <c r="O410" i="12"/>
  <c r="P410" i="12"/>
  <c r="M401" i="12"/>
  <c r="P401" i="12"/>
  <c r="N401" i="12"/>
  <c r="O401" i="12"/>
  <c r="M449" i="12"/>
  <c r="N449" i="12"/>
  <c r="P449" i="12"/>
  <c r="O449" i="12"/>
  <c r="C11"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43" authorId="0" shapeId="0" xr:uid="{00000000-0006-0000-1100-000001000000}">
      <text>
        <r>
          <rPr>
            <b/>
            <sz val="9"/>
            <color indexed="81"/>
            <rFont val="宋体"/>
            <family val="3"/>
            <charset val="134"/>
          </rPr>
          <t>作者:</t>
        </r>
        <r>
          <rPr>
            <sz val="9"/>
            <color indexed="81"/>
            <rFont val="宋体"/>
            <family val="3"/>
            <charset val="134"/>
          </rPr>
          <t xml:space="preserve">
from Bloomberg，或者分析师判断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J109" authorId="0" shapeId="0" xr:uid="{00000000-0006-0000-1400-000001000000}">
      <text>
        <r>
          <rPr>
            <b/>
            <sz val="9"/>
            <color indexed="81"/>
            <rFont val="宋体"/>
            <family val="3"/>
            <charset val="134"/>
          </rPr>
          <t>作者:</t>
        </r>
        <r>
          <rPr>
            <sz val="9"/>
            <color indexed="81"/>
            <rFont val="宋体"/>
            <family val="3"/>
            <charset val="134"/>
          </rPr>
          <t xml:space="preserve">
原model可能有误，特更改。</t>
        </r>
      </text>
    </comment>
  </commentList>
</comments>
</file>

<file path=xl/sharedStrings.xml><?xml version="1.0" encoding="utf-8"?>
<sst xmlns="http://schemas.openxmlformats.org/spreadsheetml/2006/main" count="1821" uniqueCount="1017">
  <si>
    <t>EPS</t>
    <phoneticPr fontId="8" type="noConversion"/>
  </si>
  <si>
    <t>EPS/52</t>
    <phoneticPr fontId="8" type="noConversion"/>
  </si>
  <si>
    <t>FW EPS</t>
    <phoneticPr fontId="8" type="noConversion"/>
  </si>
  <si>
    <t>BVP</t>
    <phoneticPr fontId="8" type="noConversion"/>
  </si>
  <si>
    <t>BV/52</t>
    <phoneticPr fontId="8" type="noConversion"/>
  </si>
  <si>
    <t>FW BVP</t>
    <phoneticPr fontId="8" type="noConversion"/>
  </si>
  <si>
    <t>Date</t>
    <phoneticPr fontId="2" type="noConversion"/>
  </si>
  <si>
    <t>Price</t>
    <phoneticPr fontId="2" type="noConversion"/>
  </si>
  <si>
    <t>主营收入（百万元）</t>
    <phoneticPr fontId="2" type="noConversion"/>
  </si>
  <si>
    <r>
      <t>EBITDA</t>
    </r>
    <r>
      <rPr>
        <sz val="9"/>
        <rFont val="宋体"/>
        <family val="3"/>
        <charset val="134"/>
      </rPr>
      <t>（百万元）</t>
    </r>
    <phoneticPr fontId="2" type="noConversion"/>
  </si>
  <si>
    <t>净利润（百万元）</t>
    <phoneticPr fontId="2" type="noConversion"/>
  </si>
  <si>
    <t>公司名称</t>
    <phoneticPr fontId="2" type="noConversion"/>
  </si>
  <si>
    <t>代码</t>
    <phoneticPr fontId="2" type="noConversion"/>
  </si>
  <si>
    <r>
      <t>流通</t>
    </r>
    <r>
      <rPr>
        <sz val="9"/>
        <rFont val="Times New Roman"/>
        <family val="1"/>
      </rPr>
      <t>A</t>
    </r>
    <r>
      <rPr>
        <sz val="9"/>
        <rFont val="宋体"/>
        <family val="3"/>
        <charset val="134"/>
      </rPr>
      <t>股</t>
    </r>
    <phoneticPr fontId="2" type="noConversion"/>
  </si>
  <si>
    <r>
      <t>流通</t>
    </r>
    <r>
      <rPr>
        <sz val="9"/>
        <rFont val="Times New Roman"/>
        <family val="1"/>
      </rPr>
      <t>B</t>
    </r>
    <r>
      <rPr>
        <sz val="9"/>
        <rFont val="宋体"/>
        <family val="3"/>
        <charset val="134"/>
      </rPr>
      <t>股</t>
    </r>
    <phoneticPr fontId="2" type="noConversion"/>
  </si>
  <si>
    <r>
      <t>流通</t>
    </r>
    <r>
      <rPr>
        <sz val="9"/>
        <rFont val="Arial"/>
        <family val="2"/>
      </rPr>
      <t>H</t>
    </r>
    <r>
      <rPr>
        <sz val="9"/>
        <rFont val="宋体"/>
        <family val="3"/>
        <charset val="134"/>
      </rPr>
      <t>股</t>
    </r>
    <phoneticPr fontId="2" type="noConversion"/>
  </si>
  <si>
    <r>
      <t>B</t>
    </r>
    <r>
      <rPr>
        <sz val="9"/>
        <rFont val="宋体"/>
        <family val="3"/>
        <charset val="134"/>
      </rPr>
      <t>股股价</t>
    </r>
    <phoneticPr fontId="2" type="noConversion"/>
  </si>
  <si>
    <r>
      <t>Word</t>
    </r>
    <r>
      <rPr>
        <b/>
        <sz val="9"/>
        <rFont val="宋体"/>
        <family val="3"/>
        <charset val="134"/>
      </rPr>
      <t>模板指标输出</t>
    </r>
    <phoneticPr fontId="2" type="noConversion"/>
  </si>
  <si>
    <t>2009E</t>
    <phoneticPr fontId="2" type="noConversion"/>
  </si>
  <si>
    <t>2010E</t>
    <phoneticPr fontId="2" type="noConversion"/>
  </si>
  <si>
    <t>　　　　　估　值　区　间</t>
    <phoneticPr fontId="2" type="noConversion"/>
  </si>
  <si>
    <t>敏感度分析区间</t>
    <phoneticPr fontId="2" type="noConversion"/>
  </si>
  <si>
    <t>FCFE</t>
    <phoneticPr fontId="2" type="noConversion"/>
  </si>
  <si>
    <t>－</t>
    <phoneticPr fontId="2" type="noConversion"/>
  </si>
  <si>
    <r>
      <t>贴现率</t>
    </r>
    <r>
      <rPr>
        <sz val="9"/>
        <rFont val="Times New Roman"/>
        <family val="1"/>
      </rPr>
      <t>±1%</t>
    </r>
    <r>
      <rPr>
        <sz val="9"/>
        <rFont val="宋体"/>
        <family val="3"/>
        <charset val="134"/>
      </rPr>
      <t>，长期增长率</t>
    </r>
    <r>
      <rPr>
        <sz val="9"/>
        <rFont val="Times New Roman"/>
        <family val="1"/>
      </rPr>
      <t>±1%</t>
    </r>
    <r>
      <rPr>
        <sz val="10"/>
        <rFont val="Arial"/>
        <family val="2"/>
      </rPr>
      <t/>
    </r>
    <phoneticPr fontId="2" type="noConversion"/>
  </si>
  <si>
    <t>DDM</t>
    <phoneticPr fontId="2" type="noConversion"/>
  </si>
  <si>
    <t>APV</t>
    <phoneticPr fontId="2" type="noConversion"/>
  </si>
  <si>
    <t>AE</t>
    <phoneticPr fontId="2" type="noConversion"/>
  </si>
  <si>
    <t>EVA</t>
    <phoneticPr fontId="2" type="noConversion"/>
  </si>
  <si>
    <t>EBIT</t>
    <phoneticPr fontId="2" type="noConversion"/>
  </si>
  <si>
    <t>EBITDA</t>
    <phoneticPr fontId="2" type="noConversion"/>
  </si>
  <si>
    <t>NOPLAT</t>
    <phoneticPr fontId="2" type="noConversion"/>
  </si>
  <si>
    <t>IC</t>
    <phoneticPr fontId="2" type="noConversion"/>
  </si>
  <si>
    <t>Ve</t>
    <phoneticPr fontId="2" type="noConversion"/>
  </si>
  <si>
    <t>Vd</t>
    <phoneticPr fontId="2" type="noConversion"/>
  </si>
  <si>
    <t>WACC</t>
    <phoneticPr fontId="2" type="noConversion"/>
  </si>
  <si>
    <t>EV</t>
    <phoneticPr fontId="2" type="noConversion"/>
  </si>
  <si>
    <t>净利润增长率</t>
    <phoneticPr fontId="2" type="noConversion"/>
  </si>
  <si>
    <t>价值比率</t>
    <phoneticPr fontId="2" type="noConversion"/>
  </si>
  <si>
    <r>
      <t>输出到</t>
    </r>
    <r>
      <rPr>
        <b/>
        <sz val="9"/>
        <rFont val="Arial"/>
        <family val="2"/>
      </rPr>
      <t>Word</t>
    </r>
    <r>
      <rPr>
        <b/>
        <sz val="9"/>
        <rFont val="宋体"/>
        <family val="3"/>
        <charset val="134"/>
      </rPr>
      <t>模板中的三张表（输出</t>
    </r>
    <r>
      <rPr>
        <b/>
        <sz val="9"/>
        <rFont val="Arial"/>
        <family val="2"/>
      </rPr>
      <t>2006-20010</t>
    </r>
    <r>
      <rPr>
        <b/>
        <sz val="9"/>
        <rFont val="宋体"/>
        <family val="3"/>
        <charset val="134"/>
      </rPr>
      <t>年）</t>
    </r>
    <phoneticPr fontId="2" type="noConversion"/>
  </si>
  <si>
    <r>
      <t>增长率</t>
    </r>
    <r>
      <rPr>
        <b/>
        <sz val="9"/>
        <rFont val="Times New Roman"/>
        <family val="1"/>
      </rPr>
      <t>%</t>
    </r>
    <phoneticPr fontId="2" type="noConversion"/>
  </si>
  <si>
    <t>2009E</t>
    <phoneticPr fontId="2" type="noConversion"/>
  </si>
  <si>
    <t>2010E</t>
    <phoneticPr fontId="2" type="noConversion"/>
  </si>
  <si>
    <r>
      <t>增长率</t>
    </r>
    <r>
      <rPr>
        <b/>
        <sz val="9"/>
        <rFont val="Times New Roman"/>
        <family val="1"/>
      </rPr>
      <t>%</t>
    </r>
    <phoneticPr fontId="2" type="noConversion"/>
  </si>
  <si>
    <t>无形资产</t>
    <phoneticPr fontId="2" type="noConversion"/>
  </si>
  <si>
    <r>
      <t>投入资本</t>
    </r>
    <r>
      <rPr>
        <i/>
        <sz val="9"/>
        <rFont val="Times New Roman"/>
        <family val="1"/>
      </rPr>
      <t>IC</t>
    </r>
  </si>
  <si>
    <t>合并报表</t>
  </si>
  <si>
    <t>流动资产：</t>
  </si>
  <si>
    <t>非流动资产：</t>
  </si>
  <si>
    <t>流动负债：</t>
  </si>
  <si>
    <t>非流动负债：</t>
  </si>
  <si>
    <t>所有者权益(或股东权益)：</t>
  </si>
  <si>
    <t>补充资料：</t>
  </si>
  <si>
    <t>营业利润</t>
  </si>
  <si>
    <t>毛利率</t>
  </si>
  <si>
    <t xml:space="preserve"> 2002 一季报</t>
  </si>
  <si>
    <t xml:space="preserve"> 2002 中报</t>
  </si>
  <si>
    <t xml:space="preserve"> 2003 一季报</t>
  </si>
  <si>
    <t xml:space="preserve"> 2003 中报</t>
  </si>
  <si>
    <t xml:space="preserve"> 2003 三季报</t>
  </si>
  <si>
    <t xml:space="preserve"> 2005 一季报</t>
  </si>
  <si>
    <t xml:space="preserve"> 2005 中报</t>
  </si>
  <si>
    <t xml:space="preserve"> 2005 三季报</t>
  </si>
  <si>
    <t xml:space="preserve"> 2006 一季报</t>
  </si>
  <si>
    <t xml:space="preserve"> 2006 中报</t>
  </si>
  <si>
    <t xml:space="preserve"> 2006 三季报</t>
  </si>
  <si>
    <t xml:space="preserve"> 2007 一季报</t>
  </si>
  <si>
    <t xml:space="preserve"> 2007 中报</t>
  </si>
  <si>
    <t xml:space="preserve"> 2007 三季报</t>
  </si>
  <si>
    <t>证券代码</t>
  </si>
  <si>
    <t>证券简称</t>
  </si>
  <si>
    <t>一般企业－利润表 (单位：百万元)</t>
  </si>
  <si>
    <t>报告参数</t>
    <phoneticPr fontId="2" type="noConversion"/>
  </si>
  <si>
    <t>报告类型</t>
    <phoneticPr fontId="2" type="noConversion"/>
  </si>
  <si>
    <t>一般情景预测</t>
    <phoneticPr fontId="2" type="noConversion"/>
  </si>
  <si>
    <t>历史数据区</t>
    <phoneticPr fontId="2" type="noConversion"/>
  </si>
  <si>
    <t>显性期预测</t>
    <phoneticPr fontId="2" type="noConversion"/>
  </si>
  <si>
    <t>名称</t>
    <phoneticPr fontId="2" type="noConversion"/>
  </si>
  <si>
    <t>产品</t>
    <phoneticPr fontId="2" type="noConversion"/>
  </si>
  <si>
    <t>分产品收入（百万元）</t>
    <phoneticPr fontId="2" type="noConversion"/>
  </si>
  <si>
    <t>分产品成本（百万元）</t>
    <phoneticPr fontId="2" type="noConversion"/>
  </si>
  <si>
    <t>主要产品收入合计（百万元）</t>
    <phoneticPr fontId="2" type="noConversion"/>
  </si>
  <si>
    <t>其它产品收入（百万元）</t>
    <phoneticPr fontId="2" type="noConversion"/>
  </si>
  <si>
    <t>其它产品占主营收入比例</t>
    <phoneticPr fontId="2" type="noConversion"/>
  </si>
  <si>
    <t>主营业务收入（百万元）</t>
    <phoneticPr fontId="2" type="noConversion"/>
  </si>
  <si>
    <t>主营业务成本（百万元）</t>
    <phoneticPr fontId="2" type="noConversion"/>
  </si>
  <si>
    <t>主营业务利润预测</t>
    <phoneticPr fontId="2" type="noConversion"/>
  </si>
  <si>
    <t>主营业务利润</t>
    <phoneticPr fontId="2" type="noConversion"/>
  </si>
  <si>
    <t>主营业务利润增长率</t>
    <phoneticPr fontId="2" type="noConversion"/>
  </si>
  <si>
    <t>主营业务毛利率</t>
    <phoneticPr fontId="2" type="noConversion"/>
  </si>
  <si>
    <t>实际税率</t>
  </si>
  <si>
    <t>固定资产减值准备</t>
  </si>
  <si>
    <t>利润表（单位：百万元）</t>
    <phoneticPr fontId="17" type="noConversion"/>
  </si>
  <si>
    <t>历史数据区</t>
    <phoneticPr fontId="17" type="noConversion"/>
  </si>
  <si>
    <t>显性期预测</t>
    <phoneticPr fontId="17" type="noConversion"/>
  </si>
  <si>
    <t>会计年度截止日：12/31</t>
  </si>
  <si>
    <t>2009E</t>
    <phoneticPr fontId="17" type="noConversion"/>
  </si>
  <si>
    <t>2010E</t>
    <phoneticPr fontId="17" type="noConversion"/>
  </si>
  <si>
    <t>2011E</t>
    <phoneticPr fontId="17" type="noConversion"/>
  </si>
  <si>
    <t>2012E</t>
    <phoneticPr fontId="17" type="noConversion"/>
  </si>
  <si>
    <t>主营业务收入</t>
  </si>
  <si>
    <t>减：折扣与折让</t>
  </si>
  <si>
    <t>主营业务收入净额</t>
  </si>
  <si>
    <t>减：主营业务成本</t>
  </si>
  <si>
    <t>主营业务税金及附加</t>
  </si>
  <si>
    <t>主营业务利润</t>
  </si>
  <si>
    <t>加：其他业务利润</t>
  </si>
  <si>
    <t>管理费用</t>
  </si>
  <si>
    <t>财务费用</t>
  </si>
  <si>
    <t>加：投资收益</t>
  </si>
  <si>
    <t>补贴收入</t>
  </si>
  <si>
    <t>营业外收入</t>
  </si>
  <si>
    <t>减：营业外支出</t>
  </si>
  <si>
    <t>加：以前年度损益调整</t>
  </si>
  <si>
    <t>税前利润</t>
  </si>
  <si>
    <t>减：所得税</t>
  </si>
  <si>
    <t>加：财政返还</t>
  </si>
  <si>
    <t>减：少数股东损益</t>
  </si>
  <si>
    <t>加：未确认的投资损失</t>
  </si>
  <si>
    <t>减：购并利润</t>
  </si>
  <si>
    <t>净利润</t>
  </si>
  <si>
    <t>EPS</t>
  </si>
  <si>
    <t>增长率</t>
    <phoneticPr fontId="17" type="noConversion"/>
  </si>
  <si>
    <t>减：资产减值损失</t>
    <phoneticPr fontId="17" type="noConversion"/>
  </si>
  <si>
    <t>销售净利率</t>
    <phoneticPr fontId="17" type="noConversion"/>
  </si>
  <si>
    <t>发行在外股份数量(百万股）</t>
    <phoneticPr fontId="17" type="noConversion"/>
  </si>
  <si>
    <t>股利</t>
    <phoneticPr fontId="17" type="noConversion"/>
  </si>
  <si>
    <t>期初未分配利润</t>
    <phoneticPr fontId="17" type="noConversion"/>
  </si>
  <si>
    <t>提取法定盈余公积</t>
    <phoneticPr fontId="17" type="noConversion"/>
  </si>
  <si>
    <t>提取法定公益金</t>
    <phoneticPr fontId="17" type="noConversion"/>
  </si>
  <si>
    <t>提取任意盈余公积</t>
    <phoneticPr fontId="17" type="noConversion"/>
  </si>
  <si>
    <t>期末未分配利润</t>
    <phoneticPr fontId="17" type="noConversion"/>
  </si>
  <si>
    <t>净利润增长率</t>
    <phoneticPr fontId="17" type="noConversion"/>
  </si>
  <si>
    <r>
      <t>EPS</t>
    </r>
    <r>
      <rPr>
        <b/>
        <sz val="9"/>
        <color indexed="12"/>
        <rFont val="宋体"/>
        <family val="3"/>
        <charset val="134"/>
      </rPr>
      <t>增长率</t>
    </r>
    <phoneticPr fontId="17" type="noConversion"/>
  </si>
  <si>
    <t>经营情景分析</t>
    <phoneticPr fontId="2" type="noConversion"/>
  </si>
  <si>
    <t>情景选择</t>
    <phoneticPr fontId="2" type="noConversion"/>
  </si>
  <si>
    <t>2008E</t>
    <phoneticPr fontId="2" type="noConversion"/>
  </si>
  <si>
    <t>2009E</t>
  </si>
  <si>
    <t>2010E</t>
  </si>
  <si>
    <t>2011E</t>
  </si>
  <si>
    <t>2012E</t>
  </si>
  <si>
    <t>销售收入增长率</t>
  </si>
  <si>
    <t>销货成本 / 销售收入</t>
    <phoneticPr fontId="33" type="noConversion"/>
  </si>
  <si>
    <t>管理费用 / 销售收入</t>
    <phoneticPr fontId="33" type="noConversion"/>
  </si>
  <si>
    <t>营业费用 / 销售收入</t>
    <phoneticPr fontId="2" type="noConversion"/>
  </si>
  <si>
    <t>股利分配比例</t>
    <phoneticPr fontId="33" type="noConversion"/>
  </si>
  <si>
    <t>乐观情景预测</t>
    <phoneticPr fontId="33" type="noConversion"/>
  </si>
  <si>
    <t>一般情景预测</t>
    <phoneticPr fontId="33" type="noConversion"/>
  </si>
  <si>
    <t>保守情景预测</t>
    <phoneticPr fontId="33" type="noConversion"/>
  </si>
  <si>
    <t>货币资金</t>
  </si>
  <si>
    <t>应收票据</t>
  </si>
  <si>
    <t>应收股利</t>
  </si>
  <si>
    <t>应收利息</t>
  </si>
  <si>
    <t>应收帐款</t>
  </si>
  <si>
    <t>其他应收款</t>
  </si>
  <si>
    <t>减：坏帐准备</t>
  </si>
  <si>
    <t>应收帐款净额</t>
  </si>
  <si>
    <t>预付帐款</t>
  </si>
  <si>
    <t>应收补贴款</t>
  </si>
  <si>
    <t>存货</t>
  </si>
  <si>
    <t>存货净额</t>
  </si>
  <si>
    <t>待摊费用</t>
  </si>
  <si>
    <t>待处理流动资产净损失</t>
  </si>
  <si>
    <t>其他流动资产</t>
  </si>
  <si>
    <t>流动资产总额</t>
  </si>
  <si>
    <t>长期股权投资</t>
  </si>
  <si>
    <t>长期投资净额</t>
  </si>
  <si>
    <t>固定资产原值</t>
  </si>
  <si>
    <t>减：累计折旧</t>
  </si>
  <si>
    <t>固定资产净值</t>
  </si>
  <si>
    <t>减：固定资产减值准备</t>
  </si>
  <si>
    <t>固定资产净额</t>
  </si>
  <si>
    <t>工程物资</t>
  </si>
  <si>
    <t>在建工程</t>
  </si>
  <si>
    <t>固定资产清理</t>
  </si>
  <si>
    <t>待处理固定资产净损失</t>
  </si>
  <si>
    <t>无形资产</t>
  </si>
  <si>
    <t>递延资产</t>
  </si>
  <si>
    <t>长期待摊费用</t>
  </si>
  <si>
    <t>无形资产及其他资产合计</t>
  </si>
  <si>
    <t>资产总额</t>
  </si>
  <si>
    <t>负债和股东权益</t>
  </si>
  <si>
    <t>应付票据</t>
  </si>
  <si>
    <t>应付帐款</t>
  </si>
  <si>
    <t>预收帐款(负债)</t>
  </si>
  <si>
    <t>其他应付款</t>
  </si>
  <si>
    <t>预提费用</t>
  </si>
  <si>
    <t>其他流动负债</t>
  </si>
  <si>
    <t>流动负债</t>
  </si>
  <si>
    <t>应付债券</t>
  </si>
  <si>
    <t>长期应付款</t>
  </si>
  <si>
    <t>长期负债合计</t>
  </si>
  <si>
    <t>负债总额</t>
  </si>
  <si>
    <t>少数股东权益</t>
  </si>
  <si>
    <t>股本</t>
  </si>
  <si>
    <t>减：已归还投资</t>
  </si>
  <si>
    <t>股本净额</t>
  </si>
  <si>
    <t>资本公积金</t>
  </si>
  <si>
    <t>其中：补充流动资本</t>
  </si>
  <si>
    <t>盈余公积金</t>
  </si>
  <si>
    <t>其中：公益金</t>
  </si>
  <si>
    <t>未确认的投资损失</t>
  </si>
  <si>
    <t>未分配利润</t>
  </si>
  <si>
    <t>外币报表折算差额</t>
  </si>
  <si>
    <t>资本汇差调整</t>
  </si>
  <si>
    <t>检查</t>
  </si>
  <si>
    <t>资产</t>
    <phoneticPr fontId="17" type="noConversion"/>
  </si>
  <si>
    <t>资产负债表（百万元）</t>
    <phoneticPr fontId="17" type="noConversion"/>
  </si>
  <si>
    <t>交易性金融资产</t>
    <phoneticPr fontId="17" type="noConversion"/>
  </si>
  <si>
    <t>减：存货跌价准备(含工程亏损准备)</t>
    <phoneticPr fontId="17" type="noConversion"/>
  </si>
  <si>
    <t>一年内到期的非流动资产</t>
    <phoneticPr fontId="17" type="noConversion"/>
  </si>
  <si>
    <t>期货保证金</t>
    <phoneticPr fontId="17" type="noConversion"/>
  </si>
  <si>
    <t>减：长期股权投资减值准备</t>
    <phoneticPr fontId="17" type="noConversion"/>
  </si>
  <si>
    <t>持有至到期投资</t>
    <phoneticPr fontId="17" type="noConversion"/>
  </si>
  <si>
    <t>固定资产合计</t>
    <phoneticPr fontId="17" type="noConversion"/>
  </si>
  <si>
    <t>其他非流动资产</t>
    <phoneticPr fontId="17" type="noConversion"/>
  </si>
  <si>
    <t>短期借款</t>
    <phoneticPr fontId="17" type="noConversion"/>
  </si>
  <si>
    <t>应付职工薪酬</t>
    <phoneticPr fontId="17" type="noConversion"/>
  </si>
  <si>
    <t>应交税费</t>
    <phoneticPr fontId="17" type="noConversion"/>
  </si>
  <si>
    <t>一年内到期的非流动负债</t>
    <phoneticPr fontId="17" type="noConversion"/>
  </si>
  <si>
    <t>长期借款</t>
    <phoneticPr fontId="17" type="noConversion"/>
  </si>
  <si>
    <t>专项应付款</t>
    <phoneticPr fontId="17" type="noConversion"/>
  </si>
  <si>
    <t>其他非流动负债</t>
    <phoneticPr fontId="17" type="noConversion"/>
  </si>
  <si>
    <t>递延所得税负债</t>
    <phoneticPr fontId="17" type="noConversion"/>
  </si>
  <si>
    <t>资产负债率</t>
    <phoneticPr fontId="17" type="noConversion"/>
  </si>
  <si>
    <t>历史折旧：</t>
    <phoneticPr fontId="17" type="noConversion"/>
  </si>
  <si>
    <t>固定资产折旧</t>
    <phoneticPr fontId="17" type="noConversion"/>
  </si>
  <si>
    <t>原值</t>
    <phoneticPr fontId="17" type="noConversion"/>
  </si>
  <si>
    <t>折旧</t>
    <phoneticPr fontId="17" type="noConversion"/>
  </si>
  <si>
    <t>折旧率</t>
    <phoneticPr fontId="17" type="noConversion"/>
  </si>
  <si>
    <t>假设：</t>
  </si>
  <si>
    <t>现有固定资产的折旧年限/折旧率</t>
  </si>
  <si>
    <t>使用直线折旧法</t>
  </si>
  <si>
    <t>新建固定资产的折旧年限/折旧率</t>
  </si>
  <si>
    <t>2009E</t>
    <phoneticPr fontId="17" type="noConversion"/>
  </si>
  <si>
    <t>2010E</t>
    <phoneticPr fontId="17" type="noConversion"/>
  </si>
  <si>
    <t>2011E</t>
    <phoneticPr fontId="17" type="noConversion"/>
  </si>
  <si>
    <t>2012E</t>
    <phoneticPr fontId="17" type="noConversion"/>
  </si>
  <si>
    <t>初始固定资产原值</t>
    <phoneticPr fontId="17" type="noConversion"/>
  </si>
  <si>
    <t>2008固定资产投资+在建工程转</t>
    <phoneticPr fontId="17" type="noConversion"/>
  </si>
  <si>
    <t>2009固定资产投资+在建工程转</t>
    <phoneticPr fontId="17" type="noConversion"/>
  </si>
  <si>
    <t>2010固定资产投资+在建工程转</t>
    <phoneticPr fontId="17" type="noConversion"/>
  </si>
  <si>
    <t>2011固定资产投资+在建工程转</t>
    <phoneticPr fontId="17" type="noConversion"/>
  </si>
  <si>
    <t>2012固定资产投资+在建工程转</t>
    <phoneticPr fontId="17" type="noConversion"/>
  </si>
  <si>
    <t>在建工程期初余额</t>
  </si>
  <si>
    <t>新增工程物资</t>
    <phoneticPr fontId="17" type="noConversion"/>
  </si>
  <si>
    <t>新增在建工程</t>
  </si>
  <si>
    <t>转固定资产</t>
  </si>
  <si>
    <t>在建工程期末余额</t>
  </si>
  <si>
    <t>期初固定资产合计</t>
    <phoneticPr fontId="17" type="noConversion"/>
  </si>
  <si>
    <t>+</t>
  </si>
  <si>
    <t>固定资产投资</t>
  </si>
  <si>
    <t>－</t>
  </si>
  <si>
    <t>折旧</t>
  </si>
  <si>
    <t>期末固定资产合计</t>
    <phoneticPr fontId="17" type="noConversion"/>
  </si>
  <si>
    <t>无形资产投资和折旧</t>
  </si>
  <si>
    <t>历史摊销：</t>
    <phoneticPr fontId="17" type="noConversion"/>
  </si>
  <si>
    <t>摊销</t>
    <phoneticPr fontId="17" type="noConversion"/>
  </si>
  <si>
    <t>假设：</t>
    <phoneticPr fontId="17" type="noConversion"/>
  </si>
  <si>
    <t>不考虑无形资产增加，无形资产采用直线法摊销，摊销年限</t>
    <phoneticPr fontId="17" type="noConversion"/>
  </si>
  <si>
    <t>年</t>
    <phoneticPr fontId="17" type="noConversion"/>
  </si>
  <si>
    <t>2008E</t>
    <phoneticPr fontId="17" type="noConversion"/>
  </si>
  <si>
    <t>期初无形资产净值</t>
  </si>
  <si>
    <t>摊销</t>
  </si>
  <si>
    <t>期末无形资产净值</t>
  </si>
  <si>
    <r>
      <t>现金流贴现估值（公司的自由现金流</t>
    </r>
    <r>
      <rPr>
        <b/>
        <sz val="10"/>
        <rFont val="Times New Roman"/>
        <family val="1"/>
      </rPr>
      <t>FCFF</t>
    </r>
    <r>
      <rPr>
        <b/>
        <sz val="10"/>
        <rFont val="宋体"/>
        <family val="3"/>
        <charset val="134"/>
      </rPr>
      <t>）</t>
    </r>
    <phoneticPr fontId="2" type="noConversion"/>
  </si>
  <si>
    <t>公司名称</t>
    <phoneticPr fontId="2" type="noConversion"/>
  </si>
  <si>
    <t>代码</t>
    <phoneticPr fontId="2" type="noConversion"/>
  </si>
  <si>
    <r>
      <t>流通</t>
    </r>
    <r>
      <rPr>
        <sz val="9"/>
        <rFont val="Times New Roman"/>
        <family val="1"/>
      </rPr>
      <t>A</t>
    </r>
    <r>
      <rPr>
        <sz val="9"/>
        <rFont val="宋体"/>
        <family val="3"/>
        <charset val="134"/>
      </rPr>
      <t>股</t>
    </r>
    <phoneticPr fontId="2" type="noConversion"/>
  </si>
  <si>
    <r>
      <t>流通</t>
    </r>
    <r>
      <rPr>
        <sz val="9"/>
        <rFont val="Times New Roman"/>
        <family val="1"/>
      </rPr>
      <t>B</t>
    </r>
    <r>
      <rPr>
        <sz val="9"/>
        <rFont val="宋体"/>
        <family val="3"/>
        <charset val="134"/>
      </rPr>
      <t>股</t>
    </r>
    <phoneticPr fontId="2" type="noConversion"/>
  </si>
  <si>
    <r>
      <t>流通</t>
    </r>
    <r>
      <rPr>
        <sz val="9"/>
        <rFont val="Arial"/>
        <family val="2"/>
      </rPr>
      <t>H</t>
    </r>
    <r>
      <rPr>
        <sz val="9"/>
        <rFont val="宋体"/>
        <family val="3"/>
        <charset val="134"/>
      </rPr>
      <t>股</t>
    </r>
    <phoneticPr fontId="2" type="noConversion"/>
  </si>
  <si>
    <t>总股本</t>
    <phoneticPr fontId="2" type="noConversion"/>
  </si>
  <si>
    <r>
      <t>A</t>
    </r>
    <r>
      <rPr>
        <sz val="9"/>
        <rFont val="宋体"/>
        <family val="3"/>
        <charset val="134"/>
      </rPr>
      <t>股股价</t>
    </r>
    <phoneticPr fontId="2" type="noConversion"/>
  </si>
  <si>
    <r>
      <t>B</t>
    </r>
    <r>
      <rPr>
        <sz val="9"/>
        <rFont val="宋体"/>
        <family val="3"/>
        <charset val="134"/>
      </rPr>
      <t>股股价</t>
    </r>
    <phoneticPr fontId="2" type="noConversion"/>
  </si>
  <si>
    <r>
      <t>H</t>
    </r>
    <r>
      <rPr>
        <sz val="9"/>
        <rFont val="宋体"/>
        <family val="3"/>
        <charset val="134"/>
      </rPr>
      <t>股股价</t>
    </r>
    <phoneticPr fontId="2" type="noConversion"/>
  </si>
  <si>
    <t>分析日期</t>
    <phoneticPr fontId="2" type="noConversion"/>
  </si>
  <si>
    <t>汇率</t>
    <phoneticPr fontId="2" type="noConversion"/>
  </si>
  <si>
    <t>假设</t>
    <phoneticPr fontId="2" type="noConversion"/>
  </si>
  <si>
    <t>数值</t>
    <phoneticPr fontId="2" type="noConversion"/>
  </si>
  <si>
    <r>
      <t>第二阶段</t>
    </r>
    <r>
      <rPr>
        <sz val="9"/>
        <rFont val="Times New Roman"/>
        <family val="1"/>
      </rPr>
      <t>(2012-2019)</t>
    </r>
    <r>
      <rPr>
        <sz val="9"/>
        <rFont val="宋体"/>
        <family val="3"/>
        <charset val="134"/>
      </rPr>
      <t>年数</t>
    </r>
    <phoneticPr fontId="2" type="noConversion"/>
  </si>
  <si>
    <t>第二阶段增长率</t>
    <phoneticPr fontId="2" type="noConversion"/>
  </si>
  <si>
    <t>第三阶段增长率</t>
    <phoneticPr fontId="2" type="noConversion"/>
  </si>
  <si>
    <t>长期增长率</t>
    <phoneticPr fontId="2" type="noConversion"/>
  </si>
  <si>
    <t>应付债券利率</t>
    <phoneticPr fontId="2" type="noConversion"/>
  </si>
  <si>
    <r>
      <t>无风险利率</t>
    </r>
    <r>
      <rPr>
        <sz val="9"/>
        <rFont val="Times New Roman"/>
        <family val="1"/>
      </rPr>
      <t>Rf</t>
    </r>
    <phoneticPr fontId="2" type="noConversion"/>
  </si>
  <si>
    <t>β</t>
    <phoneticPr fontId="2" type="noConversion"/>
  </si>
  <si>
    <t>Rm</t>
    <phoneticPr fontId="2" type="noConversion"/>
  </si>
  <si>
    <t>Ke</t>
    <phoneticPr fontId="2" type="noConversion"/>
  </si>
  <si>
    <t>税率</t>
    <phoneticPr fontId="2" type="noConversion"/>
  </si>
  <si>
    <t>Kd</t>
    <phoneticPr fontId="2" type="noConversion"/>
  </si>
  <si>
    <t>Ve</t>
    <phoneticPr fontId="2" type="noConversion"/>
  </si>
  <si>
    <t>Vd</t>
    <phoneticPr fontId="2" type="noConversion"/>
  </si>
  <si>
    <t>WACC</t>
    <phoneticPr fontId="2" type="noConversion"/>
  </si>
  <si>
    <t>第一阶段</t>
    <phoneticPr fontId="2" type="noConversion"/>
  </si>
  <si>
    <t>FCFF</t>
    <phoneticPr fontId="2" type="noConversion"/>
  </si>
  <si>
    <t>第二阶段</t>
    <phoneticPr fontId="2" type="noConversion"/>
  </si>
  <si>
    <t>2013E</t>
  </si>
  <si>
    <t>2014E</t>
  </si>
  <si>
    <t>2015E</t>
  </si>
  <si>
    <t>2016E</t>
  </si>
  <si>
    <t>2017E</t>
  </si>
  <si>
    <t>2018E</t>
  </si>
  <si>
    <t>2019E</t>
  </si>
  <si>
    <t>第三阶段</t>
    <phoneticPr fontId="2" type="noConversion"/>
  </si>
  <si>
    <t>2021E</t>
  </si>
  <si>
    <t>2022E</t>
  </si>
  <si>
    <t>2023E</t>
  </si>
  <si>
    <t>2024E</t>
  </si>
  <si>
    <t>2025E</t>
  </si>
  <si>
    <t>2026E</t>
  </si>
  <si>
    <t>2027E</t>
  </si>
  <si>
    <r>
      <t>FCFF</t>
    </r>
    <r>
      <rPr>
        <b/>
        <sz val="9"/>
        <rFont val="宋体"/>
        <family val="3"/>
        <charset val="134"/>
      </rPr>
      <t>估值</t>
    </r>
    <phoneticPr fontId="2" type="noConversion"/>
  </si>
  <si>
    <t>现金流折现值（百万元）</t>
    <phoneticPr fontId="2" type="noConversion"/>
  </si>
  <si>
    <t>价值百分比</t>
    <phoneticPr fontId="2" type="noConversion"/>
  </si>
  <si>
    <t>后续阶段（终值）</t>
    <phoneticPr fontId="2" type="noConversion"/>
  </si>
  <si>
    <r>
      <t>企业价值</t>
    </r>
    <r>
      <rPr>
        <sz val="9"/>
        <rFont val="Times New Roman"/>
        <family val="1"/>
      </rPr>
      <t>AEV</t>
    </r>
    <phoneticPr fontId="2" type="noConversion"/>
  </si>
  <si>
    <t>+ 非核心资产价值</t>
    <phoneticPr fontId="2" type="noConversion"/>
  </si>
  <si>
    <t>－少数股东权益</t>
    <phoneticPr fontId="2" type="noConversion"/>
  </si>
  <si>
    <t>－净债务</t>
    <phoneticPr fontId="2" type="noConversion"/>
  </si>
  <si>
    <t>总股本价值</t>
    <phoneticPr fontId="2" type="noConversion"/>
  </si>
  <si>
    <t>股本（百万股）</t>
    <phoneticPr fontId="2" type="noConversion"/>
  </si>
  <si>
    <t>每股价值（元）</t>
    <phoneticPr fontId="2" type="noConversion"/>
  </si>
  <si>
    <t>敏感性测试</t>
    <phoneticPr fontId="2" type="noConversion"/>
  </si>
  <si>
    <t>敏感性测试结果</t>
    <phoneticPr fontId="2" type="noConversion"/>
  </si>
  <si>
    <r>
      <t>长期增长率</t>
    </r>
    <r>
      <rPr>
        <b/>
        <sz val="9"/>
        <rFont val="Times New Roman"/>
        <family val="1"/>
      </rPr>
      <t>(g)</t>
    </r>
    <phoneticPr fontId="2" type="noConversion"/>
  </si>
  <si>
    <t>WACC</t>
  </si>
  <si>
    <t>估值过程中所用的固定参数</t>
  </si>
  <si>
    <t>参数</t>
    <phoneticPr fontId="2" type="noConversion"/>
  </si>
  <si>
    <t>数值</t>
    <phoneticPr fontId="2" type="noConversion"/>
  </si>
  <si>
    <r>
      <t>无风险利率</t>
    </r>
    <r>
      <rPr>
        <sz val="9"/>
        <rFont val="Times New Roman"/>
        <family val="1"/>
      </rPr>
      <t>Rf</t>
    </r>
    <phoneticPr fontId="2" type="noConversion"/>
  </si>
  <si>
    <r>
      <t>平均风险股票必要报酬率</t>
    </r>
    <r>
      <rPr>
        <sz val="9"/>
        <rFont val="Times New Roman"/>
        <family val="1"/>
      </rPr>
      <t>Rm</t>
    </r>
    <phoneticPr fontId="2" type="noConversion"/>
  </si>
  <si>
    <t>经营活动产生的现金流量</t>
  </si>
  <si>
    <t>固定资产报废损失</t>
  </si>
  <si>
    <t>投资损失(减:收益)</t>
  </si>
  <si>
    <t>折旧和摊销</t>
  </si>
  <si>
    <t>Equity in Net Income of Investee</t>
  </si>
  <si>
    <t>Unrealized Foreign Exchange Losses</t>
  </si>
  <si>
    <t>Provision for:</t>
  </si>
  <si>
    <t xml:space="preserve">Doubtful accounts </t>
  </si>
  <si>
    <t>Inventory Obsolescence</t>
  </si>
  <si>
    <t>Contingency</t>
  </si>
  <si>
    <t>Decline in value of investment</t>
  </si>
  <si>
    <t>Amortization of Preoperating expenses</t>
  </si>
  <si>
    <t>Share of Minority interest in net income</t>
  </si>
  <si>
    <t>Provision for (benefit from) deferred income tax</t>
  </si>
  <si>
    <t>Preacquisition loss.</t>
  </si>
  <si>
    <t>坏帐准备</t>
  </si>
  <si>
    <t>存货跌价准备（含工程亏损准备）</t>
  </si>
  <si>
    <t>长期投资减值准备</t>
  </si>
  <si>
    <t>营运资金的变动</t>
  </si>
  <si>
    <t>应收票据的减少/(增加)</t>
  </si>
  <si>
    <t>应收股利的减少/(增加)</t>
  </si>
  <si>
    <t>应收利息的减少/(增加)</t>
  </si>
  <si>
    <t>应收帐款的减少/(增加)</t>
  </si>
  <si>
    <t>其他应收款的减少/(增加)</t>
  </si>
  <si>
    <t>预付帐款的减少/(增加)</t>
  </si>
  <si>
    <t>应收补贴款的减少/(增加)</t>
  </si>
  <si>
    <t>存货的减少/(增加)</t>
  </si>
  <si>
    <t>待摊费用的减少/(增加)</t>
  </si>
  <si>
    <t>其他流动资产的减少/(增加)</t>
  </si>
  <si>
    <t>长期待摊费用的减少/(增加)</t>
  </si>
  <si>
    <t>其他长期资产的减少/(增加)</t>
  </si>
  <si>
    <t>应付票据的增加/(减少)</t>
  </si>
  <si>
    <t>应付帐款的增加/(减少)</t>
  </si>
  <si>
    <t>预收帐款(负债)的增加/(减少)</t>
  </si>
  <si>
    <t>其他应付款的增加/(减少)</t>
  </si>
  <si>
    <t>预提费用的增加/(减少)</t>
  </si>
  <si>
    <t>其他流动负债的增加/(减少)</t>
  </si>
  <si>
    <t>长期应付款的增加/(减少)</t>
  </si>
  <si>
    <t>投资活动的现金流量</t>
  </si>
  <si>
    <t xml:space="preserve"> Advances to affiliates</t>
  </si>
  <si>
    <t xml:space="preserve"> Additional investments in shares of stock </t>
  </si>
  <si>
    <t xml:space="preserve"> Increase (decrease) in:</t>
  </si>
  <si>
    <t>Short term cash investments</t>
  </si>
  <si>
    <t xml:space="preserve">Accounts receivable - others </t>
  </si>
  <si>
    <t>Other Assets</t>
  </si>
  <si>
    <t>Prepaid expenses and other current assets</t>
  </si>
  <si>
    <t>短期投资</t>
  </si>
  <si>
    <t>长期投资</t>
  </si>
  <si>
    <t>Other Noncurrent Liabilities</t>
  </si>
  <si>
    <t>融资活动产生的现金流量</t>
  </si>
  <si>
    <t>Proceeds from:</t>
  </si>
  <si>
    <t xml:space="preserve">   Long-term borrowings</t>
  </si>
  <si>
    <t xml:space="preserve">   Deposits on future stock subscriptions...</t>
  </si>
  <si>
    <t xml:space="preserve">   Short-term borrowings</t>
  </si>
  <si>
    <t xml:space="preserve">   Share in revaluation increment in property of a subsidiary</t>
  </si>
  <si>
    <t xml:space="preserve">   Issuance of preferred equity</t>
  </si>
  <si>
    <t xml:space="preserve">   Issuances of capital stock at a premium..</t>
  </si>
  <si>
    <t>Payments of :</t>
  </si>
  <si>
    <t xml:space="preserve">   Short-term borrowings </t>
  </si>
  <si>
    <t xml:space="preserve">   Long-term borrowing</t>
  </si>
  <si>
    <t>Increase (decrease) in minority interest.</t>
  </si>
  <si>
    <t>Advances from affiliates</t>
  </si>
  <si>
    <t>Collection of subscriptions receivable</t>
  </si>
  <si>
    <t>Increase (decrease) in Reserve</t>
  </si>
  <si>
    <t>Accounts payable and accrued expenses</t>
  </si>
  <si>
    <t>长期贷款的增加/(减少)</t>
  </si>
  <si>
    <t>股利分配</t>
  </si>
  <si>
    <t>股份发行</t>
  </si>
  <si>
    <t>计入循环贷款前融资活动产生的现金流量</t>
  </si>
  <si>
    <t>循环贷款的增加(减少)</t>
  </si>
  <si>
    <t>现金净变动</t>
  </si>
  <si>
    <t>期初现金余额</t>
  </si>
  <si>
    <t>期末现金余额</t>
  </si>
  <si>
    <t>现金流量表 （单位：百万元）</t>
    <phoneticPr fontId="17" type="noConversion"/>
  </si>
  <si>
    <t>历史数据</t>
    <phoneticPr fontId="17" type="noConversion"/>
  </si>
  <si>
    <t>显性区预测</t>
    <phoneticPr fontId="17" type="noConversion"/>
  </si>
  <si>
    <r>
      <t>加</t>
    </r>
    <r>
      <rPr>
        <sz val="9"/>
        <rFont val="宋体"/>
        <family val="3"/>
        <charset val="134"/>
      </rPr>
      <t>:少数股东损益</t>
    </r>
    <phoneticPr fontId="17" type="noConversion"/>
  </si>
  <si>
    <t>处置固定、无形资产和其他长期资产的损失</t>
    <phoneticPr fontId="17" type="noConversion"/>
  </si>
  <si>
    <t>财务费用</t>
    <phoneticPr fontId="17" type="noConversion"/>
  </si>
  <si>
    <t>预提费用增加</t>
    <phoneticPr fontId="17" type="noConversion"/>
  </si>
  <si>
    <r>
      <t>期货保证金的减少</t>
    </r>
    <r>
      <rPr>
        <sz val="9"/>
        <rFont val="Times New Roman"/>
        <family val="1"/>
      </rPr>
      <t>/ (</t>
    </r>
    <r>
      <rPr>
        <sz val="9"/>
        <rFont val="宋体"/>
        <family val="3"/>
        <charset val="134"/>
      </rPr>
      <t>增加</t>
    </r>
    <r>
      <rPr>
        <sz val="9"/>
        <rFont val="Times New Roman"/>
        <family val="1"/>
      </rPr>
      <t>)</t>
    </r>
    <phoneticPr fontId="17" type="noConversion"/>
  </si>
  <si>
    <t>递延所得税资产的减少/(增加)</t>
    <phoneticPr fontId="17" type="noConversion"/>
  </si>
  <si>
    <t>应付薪酬的增加/(减少)</t>
    <phoneticPr fontId="17" type="noConversion"/>
  </si>
  <si>
    <t>应交税费的增加/(减少)</t>
    <phoneticPr fontId="17" type="noConversion"/>
  </si>
  <si>
    <t>其他长期负债的增加/(减少)</t>
    <phoneticPr fontId="17" type="noConversion"/>
  </si>
  <si>
    <t>一年内到期长期负债的增加/(减少)</t>
    <phoneticPr fontId="17" type="noConversion"/>
  </si>
  <si>
    <t>应付债券的增加/(减少)</t>
    <phoneticPr fontId="17" type="noConversion"/>
  </si>
  <si>
    <t>递延税款贷项的增加/(减少)</t>
    <phoneticPr fontId="17" type="noConversion"/>
  </si>
  <si>
    <t>经营活动的现金流量</t>
    <phoneticPr fontId="17" type="noConversion"/>
  </si>
  <si>
    <t>未确认的投资损失</t>
    <phoneticPr fontId="17" type="noConversion"/>
  </si>
  <si>
    <t>投资收益</t>
    <phoneticPr fontId="17" type="noConversion"/>
  </si>
  <si>
    <t>投资活动的现金流</t>
    <phoneticPr fontId="17" type="noConversion"/>
  </si>
  <si>
    <t>资本公积金的增加/(减少)</t>
    <phoneticPr fontId="17" type="noConversion"/>
  </si>
  <si>
    <t>融资活动的现金流</t>
    <phoneticPr fontId="17" type="noConversion"/>
  </si>
  <si>
    <r>
      <t>自由现金流量　</t>
    </r>
    <r>
      <rPr>
        <b/>
        <sz val="9"/>
        <rFont val="Times New Roman"/>
        <family val="1"/>
      </rPr>
      <t>(</t>
    </r>
    <r>
      <rPr>
        <b/>
        <sz val="9"/>
        <rFont val="宋体"/>
        <family val="3"/>
        <charset val="134"/>
      </rPr>
      <t>此行数据未用</t>
    </r>
    <r>
      <rPr>
        <b/>
        <sz val="9"/>
        <rFont val="Times New Roman"/>
        <family val="1"/>
      </rPr>
      <t>)</t>
    </r>
    <phoneticPr fontId="17" type="noConversion"/>
  </si>
  <si>
    <r>
      <t>公司自由现金流</t>
    </r>
    <r>
      <rPr>
        <b/>
        <sz val="9"/>
        <rFont val="Times New Roman"/>
        <family val="1"/>
      </rPr>
      <t>FCFF</t>
    </r>
    <phoneticPr fontId="17" type="noConversion"/>
  </si>
  <si>
    <t>EBIT</t>
    <phoneticPr fontId="17" type="noConversion"/>
  </si>
  <si>
    <t>税率</t>
    <phoneticPr fontId="17" type="noConversion"/>
  </si>
  <si>
    <r>
      <t>EBIT*(1-</t>
    </r>
    <r>
      <rPr>
        <sz val="9"/>
        <rFont val="宋体"/>
        <family val="3"/>
        <charset val="134"/>
      </rPr>
      <t>税率</t>
    </r>
    <r>
      <rPr>
        <sz val="9"/>
        <rFont val="Times New Roman"/>
        <family val="1"/>
      </rPr>
      <t>)</t>
    </r>
    <phoneticPr fontId="17" type="noConversion"/>
  </si>
  <si>
    <t>加：折旧</t>
    <phoneticPr fontId="17" type="noConversion"/>
  </si>
  <si>
    <t>减：资本支出</t>
    <phoneticPr fontId="17" type="noConversion"/>
  </si>
  <si>
    <r>
      <t>减：非现金性流动资本的增加</t>
    </r>
    <r>
      <rPr>
        <sz val="9"/>
        <rFont val="Times New Roman"/>
        <family val="1"/>
      </rPr>
      <t>(</t>
    </r>
    <r>
      <rPr>
        <sz val="9"/>
        <rFont val="宋体"/>
        <family val="3"/>
        <charset val="134"/>
      </rPr>
      <t>减少</t>
    </r>
    <r>
      <rPr>
        <sz val="9"/>
        <rFont val="Times New Roman"/>
        <family val="1"/>
      </rPr>
      <t>)</t>
    </r>
    <phoneticPr fontId="17" type="noConversion"/>
  </si>
  <si>
    <t>FCFF</t>
    <phoneticPr fontId="17" type="noConversion"/>
  </si>
  <si>
    <t>非现金性流动资本变化</t>
    <phoneticPr fontId="17" type="noConversion"/>
  </si>
  <si>
    <t>流动资产</t>
    <phoneticPr fontId="17" type="noConversion"/>
  </si>
  <si>
    <t>流动负债</t>
    <phoneticPr fontId="17" type="noConversion"/>
  </si>
  <si>
    <t>流动资本</t>
    <phoneticPr fontId="17" type="noConversion"/>
  </si>
  <si>
    <r>
      <t>股权资本自由现金流</t>
    </r>
    <r>
      <rPr>
        <b/>
        <sz val="9"/>
        <rFont val="Times New Roman"/>
        <family val="1"/>
      </rPr>
      <t>FCFE</t>
    </r>
    <phoneticPr fontId="17" type="noConversion"/>
  </si>
  <si>
    <t>净利</t>
    <phoneticPr fontId="17" type="noConversion"/>
  </si>
  <si>
    <r>
      <t>加：债务的增加</t>
    </r>
    <r>
      <rPr>
        <sz val="9"/>
        <rFont val="Times New Roman"/>
        <family val="1"/>
      </rPr>
      <t>(</t>
    </r>
    <r>
      <rPr>
        <sz val="9"/>
        <rFont val="宋体"/>
        <family val="3"/>
        <charset val="134"/>
      </rPr>
      <t>减少</t>
    </r>
    <r>
      <rPr>
        <sz val="9"/>
        <rFont val="Times New Roman"/>
        <family val="1"/>
      </rPr>
      <t>)</t>
    </r>
    <phoneticPr fontId="17" type="noConversion"/>
  </si>
  <si>
    <t>FCFE</t>
    <phoneticPr fontId="17" type="noConversion"/>
  </si>
  <si>
    <t>应付股利的增加/(减少)</t>
    <phoneticPr fontId="2" type="noConversion"/>
  </si>
  <si>
    <t>应付股利</t>
  </si>
  <si>
    <t>代销商品款的增加/(减少)</t>
    <phoneticPr fontId="2" type="noConversion"/>
  </si>
  <si>
    <t>代销商品款</t>
    <phoneticPr fontId="2" type="noConversion"/>
  </si>
  <si>
    <t>可供出售金融资产</t>
    <phoneticPr fontId="2" type="noConversion"/>
  </si>
  <si>
    <t>应付利息</t>
    <phoneticPr fontId="2" type="noConversion"/>
  </si>
  <si>
    <t>股东权益合计(归属于母公司)</t>
    <phoneticPr fontId="2" type="noConversion"/>
  </si>
  <si>
    <r>
      <t>净利润</t>
    </r>
    <r>
      <rPr>
        <b/>
        <sz val="9"/>
        <color indexed="12"/>
        <rFont val="宋体"/>
        <family val="3"/>
        <charset val="134"/>
      </rPr>
      <t>(归属于母公司所有者的)</t>
    </r>
    <phoneticPr fontId="2" type="noConversion"/>
  </si>
  <si>
    <r>
      <t>现金流贴现估值（股权资本自由现金流</t>
    </r>
    <r>
      <rPr>
        <b/>
        <sz val="9"/>
        <rFont val="Times New Roman"/>
        <family val="1"/>
      </rPr>
      <t>FCFE</t>
    </r>
    <r>
      <rPr>
        <b/>
        <sz val="9"/>
        <rFont val="宋体"/>
        <family val="3"/>
        <charset val="134"/>
      </rPr>
      <t>）</t>
    </r>
    <phoneticPr fontId="2" type="noConversion"/>
  </si>
  <si>
    <t>分析日期</t>
    <phoneticPr fontId="2" type="noConversion"/>
  </si>
  <si>
    <t>假设</t>
    <phoneticPr fontId="2" type="noConversion"/>
  </si>
  <si>
    <t>数值</t>
    <phoneticPr fontId="2" type="noConversion"/>
  </si>
  <si>
    <r>
      <t>第二阶段</t>
    </r>
    <r>
      <rPr>
        <sz val="9"/>
        <rFont val="Times New Roman"/>
        <family val="1"/>
      </rPr>
      <t>(2012-2019)</t>
    </r>
    <r>
      <rPr>
        <sz val="9"/>
        <rFont val="宋体"/>
        <family val="3"/>
        <charset val="134"/>
      </rPr>
      <t>年数</t>
    </r>
    <phoneticPr fontId="2" type="noConversion"/>
  </si>
  <si>
    <t>第二阶段增长率</t>
    <phoneticPr fontId="2" type="noConversion"/>
  </si>
  <si>
    <t>第三阶段增长率</t>
    <phoneticPr fontId="2" type="noConversion"/>
  </si>
  <si>
    <t>长期增长率</t>
    <phoneticPr fontId="2" type="noConversion"/>
  </si>
  <si>
    <r>
      <t>无风险利率</t>
    </r>
    <r>
      <rPr>
        <sz val="9"/>
        <rFont val="Times New Roman"/>
        <family val="1"/>
      </rPr>
      <t>Rf</t>
    </r>
    <phoneticPr fontId="2" type="noConversion"/>
  </si>
  <si>
    <r>
      <t>β</t>
    </r>
    <r>
      <rPr>
        <sz val="9"/>
        <rFont val="Times New Roman"/>
        <family val="1"/>
      </rPr>
      <t>(</t>
    </r>
    <r>
      <rPr>
        <sz val="9"/>
        <rFont val="宋体"/>
        <family val="3"/>
        <charset val="134"/>
      </rPr>
      <t>β</t>
    </r>
    <r>
      <rPr>
        <sz val="6"/>
        <rFont val="Times New Roman"/>
        <family val="1"/>
      </rPr>
      <t>levered</t>
    </r>
    <r>
      <rPr>
        <sz val="9"/>
        <rFont val="Times New Roman"/>
        <family val="1"/>
      </rPr>
      <t>)</t>
    </r>
    <phoneticPr fontId="2" type="noConversion"/>
  </si>
  <si>
    <t>Rm</t>
    <phoneticPr fontId="2" type="noConversion"/>
  </si>
  <si>
    <t>Ke</t>
    <phoneticPr fontId="2" type="noConversion"/>
  </si>
  <si>
    <t>第一阶段</t>
    <phoneticPr fontId="2" type="noConversion"/>
  </si>
  <si>
    <t>2008E</t>
    <phoneticPr fontId="2" type="noConversion"/>
  </si>
  <si>
    <t>FCFE</t>
    <phoneticPr fontId="2" type="noConversion"/>
  </si>
  <si>
    <t>第二阶段</t>
    <phoneticPr fontId="2" type="noConversion"/>
  </si>
  <si>
    <t>第三阶段</t>
    <phoneticPr fontId="2" type="noConversion"/>
  </si>
  <si>
    <r>
      <t>FCFE</t>
    </r>
    <r>
      <rPr>
        <b/>
        <sz val="9"/>
        <rFont val="宋体"/>
        <family val="3"/>
        <charset val="134"/>
      </rPr>
      <t>估值</t>
    </r>
    <phoneticPr fontId="2" type="noConversion"/>
  </si>
  <si>
    <t>现金流折现值（百万元）</t>
    <phoneticPr fontId="2" type="noConversion"/>
  </si>
  <si>
    <t>价值百分比</t>
    <phoneticPr fontId="2" type="noConversion"/>
  </si>
  <si>
    <t>后续阶段（终值）</t>
    <phoneticPr fontId="2" type="noConversion"/>
  </si>
  <si>
    <t>股权资本的价值</t>
    <phoneticPr fontId="2" type="noConversion"/>
  </si>
  <si>
    <t>股本（百万股）</t>
    <phoneticPr fontId="2" type="noConversion"/>
  </si>
  <si>
    <t>每股价值（元）</t>
    <phoneticPr fontId="2" type="noConversion"/>
  </si>
  <si>
    <t>敏感性测试</t>
    <phoneticPr fontId="2" type="noConversion"/>
  </si>
  <si>
    <t>敏感性测试结果</t>
    <phoneticPr fontId="2" type="noConversion"/>
  </si>
  <si>
    <r>
      <t>长期增长率</t>
    </r>
    <r>
      <rPr>
        <b/>
        <sz val="9"/>
        <rFont val="Times New Roman"/>
        <family val="1"/>
      </rPr>
      <t>(g)</t>
    </r>
    <phoneticPr fontId="2" type="noConversion"/>
  </si>
  <si>
    <t>股利贴现估值</t>
    <phoneticPr fontId="2" type="noConversion"/>
  </si>
  <si>
    <t>分析日期</t>
    <phoneticPr fontId="2" type="noConversion"/>
  </si>
  <si>
    <t>假设</t>
    <phoneticPr fontId="2" type="noConversion"/>
  </si>
  <si>
    <r>
      <t>第二阶段</t>
    </r>
    <r>
      <rPr>
        <sz val="9"/>
        <rFont val="Times New Roman"/>
        <family val="1"/>
      </rPr>
      <t>(2012-2019)</t>
    </r>
    <r>
      <rPr>
        <sz val="9"/>
        <rFont val="宋体"/>
        <family val="3"/>
        <charset val="134"/>
      </rPr>
      <t>年数</t>
    </r>
    <phoneticPr fontId="2" type="noConversion"/>
  </si>
  <si>
    <t>第二阶段增长率</t>
    <phoneticPr fontId="2" type="noConversion"/>
  </si>
  <si>
    <t>第三阶段增长率</t>
    <phoneticPr fontId="2" type="noConversion"/>
  </si>
  <si>
    <t>长期增长率</t>
    <phoneticPr fontId="2" type="noConversion"/>
  </si>
  <si>
    <t>β</t>
  </si>
  <si>
    <t>Rm</t>
    <phoneticPr fontId="2" type="noConversion"/>
  </si>
  <si>
    <t>Ke</t>
    <phoneticPr fontId="2" type="noConversion"/>
  </si>
  <si>
    <t>第一阶段</t>
    <phoneticPr fontId="2" type="noConversion"/>
  </si>
  <si>
    <t>2008E</t>
    <phoneticPr fontId="2" type="noConversion"/>
  </si>
  <si>
    <t>股利</t>
    <phoneticPr fontId="2" type="noConversion"/>
  </si>
  <si>
    <t>第二阶段</t>
    <phoneticPr fontId="2" type="noConversion"/>
  </si>
  <si>
    <t>2012E</t>
    <phoneticPr fontId="2" type="noConversion"/>
  </si>
  <si>
    <t>第三阶段</t>
    <phoneticPr fontId="2" type="noConversion"/>
  </si>
  <si>
    <t>2020E</t>
    <phoneticPr fontId="2" type="noConversion"/>
  </si>
  <si>
    <r>
      <t>DDM</t>
    </r>
    <r>
      <rPr>
        <b/>
        <sz val="9"/>
        <rFont val="宋体"/>
        <family val="3"/>
        <charset val="134"/>
      </rPr>
      <t>估值</t>
    </r>
    <phoneticPr fontId="2" type="noConversion"/>
  </si>
  <si>
    <t>股利现值（百万元）</t>
    <phoneticPr fontId="2" type="noConversion"/>
  </si>
  <si>
    <t>价值百分比</t>
    <phoneticPr fontId="2" type="noConversion"/>
  </si>
  <si>
    <t>第二阶段</t>
    <phoneticPr fontId="2" type="noConversion"/>
  </si>
  <si>
    <t>第三阶段</t>
    <phoneticPr fontId="2" type="noConversion"/>
  </si>
  <si>
    <t>后续阶段（终值）</t>
    <phoneticPr fontId="2" type="noConversion"/>
  </si>
  <si>
    <t>股利现值</t>
    <phoneticPr fontId="2" type="noConversion"/>
  </si>
  <si>
    <t>股本（百万股）</t>
    <phoneticPr fontId="2" type="noConversion"/>
  </si>
  <si>
    <t>每股价值（元）</t>
    <phoneticPr fontId="2" type="noConversion"/>
  </si>
  <si>
    <t>敏感性测试</t>
    <phoneticPr fontId="2" type="noConversion"/>
  </si>
  <si>
    <t>敏感性测试结果</t>
    <phoneticPr fontId="2" type="noConversion"/>
  </si>
  <si>
    <r>
      <t>长期增长率</t>
    </r>
    <r>
      <rPr>
        <b/>
        <sz val="9"/>
        <rFont val="Times New Roman"/>
        <family val="1"/>
      </rPr>
      <t>(g)</t>
    </r>
    <phoneticPr fontId="2" type="noConversion"/>
  </si>
  <si>
    <t>调整性现值估值</t>
    <phoneticPr fontId="2" type="noConversion"/>
  </si>
  <si>
    <t>分析日期</t>
    <phoneticPr fontId="2" type="noConversion"/>
  </si>
  <si>
    <t>假设</t>
    <phoneticPr fontId="2" type="noConversion"/>
  </si>
  <si>
    <t>数值</t>
    <phoneticPr fontId="2" type="noConversion"/>
  </si>
  <si>
    <r>
      <t>第二阶段</t>
    </r>
    <r>
      <rPr>
        <sz val="9"/>
        <rFont val="Times New Roman"/>
        <family val="1"/>
      </rPr>
      <t>(2012-2019)</t>
    </r>
    <r>
      <rPr>
        <sz val="9"/>
        <rFont val="宋体"/>
        <family val="3"/>
        <charset val="134"/>
      </rPr>
      <t>年数</t>
    </r>
    <phoneticPr fontId="2" type="noConversion"/>
  </si>
  <si>
    <t>第二阶段增长率</t>
    <phoneticPr fontId="2" type="noConversion"/>
  </si>
  <si>
    <t>第三阶段增长率</t>
    <phoneticPr fontId="2" type="noConversion"/>
  </si>
  <si>
    <t>长期增长率</t>
    <phoneticPr fontId="2" type="noConversion"/>
  </si>
  <si>
    <r>
      <t>无风险利率</t>
    </r>
    <r>
      <rPr>
        <sz val="9"/>
        <rFont val="Times New Roman"/>
        <family val="1"/>
      </rPr>
      <t>Rf</t>
    </r>
    <phoneticPr fontId="2" type="noConversion"/>
  </si>
  <si>
    <r>
      <t>β</t>
    </r>
    <r>
      <rPr>
        <sz val="9"/>
        <rFont val="Times New Roman"/>
        <family val="1"/>
      </rPr>
      <t>(</t>
    </r>
    <r>
      <rPr>
        <sz val="9"/>
        <rFont val="宋体"/>
        <family val="3"/>
        <charset val="134"/>
      </rPr>
      <t>β</t>
    </r>
    <r>
      <rPr>
        <sz val="6"/>
        <rFont val="Times New Roman"/>
        <family val="1"/>
      </rPr>
      <t>levered</t>
    </r>
    <r>
      <rPr>
        <sz val="9"/>
        <rFont val="Times New Roman"/>
        <family val="1"/>
      </rPr>
      <t>)</t>
    </r>
    <phoneticPr fontId="2" type="noConversion"/>
  </si>
  <si>
    <t>Rm</t>
    <phoneticPr fontId="2" type="noConversion"/>
  </si>
  <si>
    <r>
      <t xml:space="preserve">Ke (Ke  </t>
    </r>
    <r>
      <rPr>
        <sz val="6"/>
        <rFont val="Times New Roman"/>
        <family val="1"/>
      </rPr>
      <t>levered</t>
    </r>
    <r>
      <rPr>
        <sz val="9"/>
        <rFont val="Times New Roman"/>
        <family val="1"/>
      </rPr>
      <t>)</t>
    </r>
    <phoneticPr fontId="2" type="noConversion"/>
  </si>
  <si>
    <t>税率</t>
    <phoneticPr fontId="2" type="noConversion"/>
  </si>
  <si>
    <t>Vd/Ve</t>
    <phoneticPr fontId="2" type="noConversion"/>
  </si>
  <si>
    <r>
      <t>无负债β</t>
    </r>
    <r>
      <rPr>
        <sz val="9"/>
        <rFont val="Times New Roman"/>
        <family val="1"/>
      </rPr>
      <t>(</t>
    </r>
    <r>
      <rPr>
        <sz val="9"/>
        <rFont val="宋体"/>
        <family val="3"/>
        <charset val="134"/>
      </rPr>
      <t>β</t>
    </r>
    <r>
      <rPr>
        <sz val="6"/>
        <rFont val="Times New Roman"/>
        <family val="1"/>
      </rPr>
      <t>unlevered</t>
    </r>
    <r>
      <rPr>
        <sz val="9"/>
        <rFont val="Times New Roman"/>
        <family val="1"/>
      </rPr>
      <t>)</t>
    </r>
    <phoneticPr fontId="2" type="noConversion"/>
  </si>
  <si>
    <r>
      <t>无负债</t>
    </r>
    <r>
      <rPr>
        <sz val="9"/>
        <rFont val="Times New Roman"/>
        <family val="1"/>
      </rPr>
      <t xml:space="preserve">Ke (Ke  </t>
    </r>
    <r>
      <rPr>
        <sz val="6"/>
        <rFont val="Times New Roman"/>
        <family val="1"/>
      </rPr>
      <t>unlevered</t>
    </r>
    <r>
      <rPr>
        <sz val="9"/>
        <rFont val="Times New Roman"/>
        <family val="1"/>
      </rPr>
      <t>)</t>
    </r>
    <phoneticPr fontId="2" type="noConversion"/>
  </si>
  <si>
    <t>1. 无债务时的公司价值</t>
    <phoneticPr fontId="2" type="noConversion"/>
  </si>
  <si>
    <t>第一阶段</t>
    <phoneticPr fontId="2" type="noConversion"/>
  </si>
  <si>
    <t>2008E</t>
    <phoneticPr fontId="2" type="noConversion"/>
  </si>
  <si>
    <t>FCFF</t>
    <phoneticPr fontId="2" type="noConversion"/>
  </si>
  <si>
    <t>第二阶段</t>
    <phoneticPr fontId="2" type="noConversion"/>
  </si>
  <si>
    <t>FCFF</t>
    <phoneticPr fontId="2" type="noConversion"/>
  </si>
  <si>
    <t>阶段</t>
    <phoneticPr fontId="2" type="noConversion"/>
  </si>
  <si>
    <t>现金流折现值（百万元）</t>
    <phoneticPr fontId="2" type="noConversion"/>
  </si>
  <si>
    <t>后续阶段（终值）</t>
    <phoneticPr fontId="2" type="noConversion"/>
  </si>
  <si>
    <t>无负债时的公司价值</t>
    <phoneticPr fontId="2" type="noConversion"/>
  </si>
  <si>
    <t>2. 加：债务的效益</t>
    <phoneticPr fontId="2" type="noConversion"/>
  </si>
  <si>
    <t>预期税收效益</t>
    <phoneticPr fontId="2" type="noConversion"/>
  </si>
  <si>
    <r>
      <t>破产概率参考（为美国公司的统计数据，来源于</t>
    </r>
    <r>
      <rPr>
        <b/>
        <sz val="9"/>
        <rFont val="Times New Roman"/>
        <family val="1"/>
      </rPr>
      <t>Investment Valuation</t>
    </r>
    <r>
      <rPr>
        <b/>
        <sz val="9"/>
        <rFont val="宋体"/>
        <family val="3"/>
        <charset val="134"/>
      </rPr>
      <t>）</t>
    </r>
    <phoneticPr fontId="2" type="noConversion"/>
  </si>
  <si>
    <t>3.减：预期破产成本（对债务率低的公司可忽略该项）</t>
    <phoneticPr fontId="2" type="noConversion"/>
  </si>
  <si>
    <t>债券评级</t>
    <phoneticPr fontId="2" type="noConversion"/>
  </si>
  <si>
    <t>违约率</t>
    <phoneticPr fontId="2" type="noConversion"/>
  </si>
  <si>
    <t>财务评级</t>
    <phoneticPr fontId="2" type="noConversion"/>
  </si>
  <si>
    <t>AAA</t>
    <phoneticPr fontId="2" type="noConversion"/>
  </si>
  <si>
    <t>破产的概率</t>
  </si>
  <si>
    <t>D</t>
    <phoneticPr fontId="2" type="noConversion"/>
  </si>
  <si>
    <t>破产成本占无债务时公司价值的比例</t>
  </si>
  <si>
    <t>C</t>
    <phoneticPr fontId="2" type="noConversion"/>
  </si>
  <si>
    <t>预期破产成本</t>
    <phoneticPr fontId="2" type="noConversion"/>
  </si>
  <si>
    <t>CC</t>
    <phoneticPr fontId="2" type="noConversion"/>
  </si>
  <si>
    <t>CCC</t>
    <phoneticPr fontId="2" type="noConversion"/>
  </si>
  <si>
    <t>4.经营性资产</t>
    <phoneticPr fontId="2" type="noConversion"/>
  </si>
  <si>
    <t>B-</t>
    <phoneticPr fontId="2" type="noConversion"/>
  </si>
  <si>
    <t>B</t>
    <phoneticPr fontId="2" type="noConversion"/>
  </si>
  <si>
    <t>经营性资产</t>
    <phoneticPr fontId="2" type="noConversion"/>
  </si>
  <si>
    <t>B+</t>
    <phoneticPr fontId="2" type="noConversion"/>
  </si>
  <si>
    <t>BB</t>
    <phoneticPr fontId="2" type="noConversion"/>
  </si>
  <si>
    <t>5.总股本价值</t>
    <phoneticPr fontId="2" type="noConversion"/>
  </si>
  <si>
    <t>A-</t>
    <phoneticPr fontId="2" type="noConversion"/>
  </si>
  <si>
    <t>A+</t>
    <phoneticPr fontId="2" type="noConversion"/>
  </si>
  <si>
    <t>加：非核心资产</t>
    <phoneticPr fontId="2" type="noConversion"/>
  </si>
  <si>
    <t>AA</t>
    <phoneticPr fontId="2" type="noConversion"/>
  </si>
  <si>
    <t>减：债务价值</t>
    <phoneticPr fontId="2" type="noConversion"/>
  </si>
  <si>
    <t>AAA</t>
    <phoneticPr fontId="2" type="noConversion"/>
  </si>
  <si>
    <t>减：少数股东权益</t>
    <phoneticPr fontId="2" type="noConversion"/>
  </si>
  <si>
    <t>总股本价值</t>
    <phoneticPr fontId="2" type="noConversion"/>
  </si>
  <si>
    <r>
      <t>财务评级可在</t>
    </r>
    <r>
      <rPr>
        <b/>
        <sz val="9"/>
        <rFont val="Arial"/>
        <family val="2"/>
      </rPr>
      <t>Bloomberg</t>
    </r>
    <r>
      <rPr>
        <b/>
        <sz val="9"/>
        <rFont val="宋体"/>
        <family val="3"/>
        <charset val="134"/>
      </rPr>
      <t>中查到，评级为</t>
    </r>
    <r>
      <rPr>
        <b/>
        <sz val="9"/>
        <rFont val="Arial"/>
        <family val="2"/>
      </rPr>
      <t>A</t>
    </r>
    <r>
      <rPr>
        <b/>
        <sz val="9"/>
        <rFont val="宋体"/>
        <family val="3"/>
        <charset val="134"/>
      </rPr>
      <t>－</t>
    </r>
    <r>
      <rPr>
        <b/>
        <sz val="9"/>
        <rFont val="Arial"/>
        <family val="2"/>
      </rPr>
      <t>F</t>
    </r>
    <r>
      <rPr>
        <b/>
        <sz val="9"/>
        <rFont val="宋体"/>
        <family val="3"/>
        <charset val="134"/>
      </rPr>
      <t>，可参考上表估算对应的破产概率</t>
    </r>
    <phoneticPr fontId="2" type="noConversion"/>
  </si>
  <si>
    <t>股本（百万股）</t>
    <phoneticPr fontId="2" type="noConversion"/>
  </si>
  <si>
    <t>每股价值（元）</t>
    <phoneticPr fontId="2" type="noConversion"/>
  </si>
  <si>
    <t>敏感性测试</t>
    <phoneticPr fontId="2" type="noConversion"/>
  </si>
  <si>
    <t>敏感性测试结果</t>
    <phoneticPr fontId="2" type="noConversion"/>
  </si>
  <si>
    <r>
      <t>长期增长率</t>
    </r>
    <r>
      <rPr>
        <b/>
        <sz val="9"/>
        <rFont val="Times New Roman"/>
        <family val="1"/>
      </rPr>
      <t>(g)</t>
    </r>
    <phoneticPr fontId="2" type="noConversion"/>
  </si>
  <si>
    <r>
      <t>无负债　</t>
    </r>
    <r>
      <rPr>
        <sz val="9"/>
        <rFont val="Times New Roman"/>
        <family val="1"/>
      </rPr>
      <t>Ke</t>
    </r>
    <phoneticPr fontId="2" type="noConversion"/>
  </si>
  <si>
    <t>指标说明：</t>
    <phoneticPr fontId="2" type="noConversion"/>
  </si>
  <si>
    <r>
      <t xml:space="preserve">          </t>
    </r>
    <r>
      <rPr>
        <b/>
        <sz val="9"/>
        <rFont val="宋体"/>
        <family val="3"/>
        <charset val="134"/>
      </rPr>
      <t>预期税收效益</t>
    </r>
    <r>
      <rPr>
        <sz val="9"/>
        <rFont val="Times New Roman"/>
        <family val="1"/>
      </rPr>
      <t xml:space="preserve"> = </t>
    </r>
    <r>
      <rPr>
        <sz val="9"/>
        <rFont val="宋体"/>
        <family val="3"/>
        <charset val="134"/>
      </rPr>
      <t>税率×债务价值（前提：假设利息保持不变）</t>
    </r>
    <phoneticPr fontId="2" type="noConversion"/>
  </si>
  <si>
    <r>
      <t xml:space="preserve">          </t>
    </r>
    <r>
      <rPr>
        <b/>
        <sz val="9"/>
        <rFont val="宋体"/>
        <family val="3"/>
        <charset val="134"/>
      </rPr>
      <t>预期破产成本</t>
    </r>
    <r>
      <rPr>
        <b/>
        <sz val="9"/>
        <rFont val="Times New Roman"/>
        <family val="1"/>
      </rPr>
      <t xml:space="preserve"> = </t>
    </r>
    <r>
      <rPr>
        <sz val="9"/>
        <rFont val="宋体"/>
        <family val="3"/>
        <charset val="134"/>
      </rPr>
      <t>破产的概率×破产成本</t>
    </r>
    <r>
      <rPr>
        <sz val="9"/>
        <rFont val="Times New Roman"/>
        <family val="1"/>
      </rPr>
      <t xml:space="preserve"> = </t>
    </r>
    <r>
      <rPr>
        <sz val="9"/>
        <rFont val="宋体"/>
        <family val="3"/>
        <charset val="134"/>
      </rPr>
      <t>破产的概率×破产成本占无债务时公司价值的比例×无债务时的公司价值</t>
    </r>
    <phoneticPr fontId="2" type="noConversion"/>
  </si>
  <si>
    <r>
      <t xml:space="preserve">          </t>
    </r>
    <r>
      <rPr>
        <b/>
        <sz val="9"/>
        <rFont val="宋体"/>
        <family val="3"/>
        <charset val="134"/>
      </rPr>
      <t>经营性资产</t>
    </r>
    <r>
      <rPr>
        <sz val="9"/>
        <rFont val="Times New Roman"/>
        <family val="1"/>
      </rPr>
      <t xml:space="preserve"> = </t>
    </r>
    <r>
      <rPr>
        <sz val="9"/>
        <rFont val="宋体"/>
        <family val="3"/>
        <charset val="134"/>
      </rPr>
      <t>无债务时的公司价值＋税收效益－预期破产成本</t>
    </r>
    <phoneticPr fontId="2" type="noConversion"/>
  </si>
  <si>
    <r>
      <t xml:space="preserve">          </t>
    </r>
    <r>
      <rPr>
        <b/>
        <sz val="9"/>
        <rFont val="宋体"/>
        <family val="3"/>
        <charset val="134"/>
      </rPr>
      <t>公司价值</t>
    </r>
    <r>
      <rPr>
        <sz val="9"/>
        <rFont val="Times New Roman"/>
        <family val="1"/>
      </rPr>
      <t xml:space="preserve"> = </t>
    </r>
    <r>
      <rPr>
        <sz val="9"/>
        <rFont val="宋体"/>
        <family val="3"/>
        <charset val="134"/>
      </rPr>
      <t>经营性资产＋非核心资产价值－少数股东权益</t>
    </r>
    <phoneticPr fontId="2" type="noConversion"/>
  </si>
  <si>
    <r>
      <t xml:space="preserve">     </t>
    </r>
    <r>
      <rPr>
        <b/>
        <sz val="9"/>
        <rFont val="宋体"/>
        <family val="3"/>
        <charset val="134"/>
      </rPr>
      <t xml:space="preserve">公司自由现金流 FCFF = </t>
    </r>
    <r>
      <rPr>
        <sz val="9"/>
        <rFont val="宋体"/>
        <family val="3"/>
        <charset val="134"/>
      </rPr>
      <t>EBIT×（1-所得税率）＋折旧－资本支出－非现金性流动资本变化</t>
    </r>
    <phoneticPr fontId="2" type="noConversion"/>
  </si>
  <si>
    <t>超额收益法估值</t>
    <phoneticPr fontId="2" type="noConversion"/>
  </si>
  <si>
    <t>分析日期</t>
    <phoneticPr fontId="2" type="noConversion"/>
  </si>
  <si>
    <r>
      <t>超额收益</t>
    </r>
    <r>
      <rPr>
        <b/>
        <sz val="9"/>
        <rFont val="Arial"/>
        <family val="2"/>
      </rPr>
      <t>AE</t>
    </r>
    <phoneticPr fontId="2" type="noConversion"/>
  </si>
  <si>
    <t>净利润</t>
    <phoneticPr fontId="2" type="noConversion"/>
  </si>
  <si>
    <t>上一年度净资产</t>
    <phoneticPr fontId="2" type="noConversion"/>
  </si>
  <si>
    <t>超额收益</t>
    <phoneticPr fontId="2" type="noConversion"/>
  </si>
  <si>
    <t>假设</t>
    <phoneticPr fontId="2" type="noConversion"/>
  </si>
  <si>
    <t>数值</t>
    <phoneticPr fontId="2" type="noConversion"/>
  </si>
  <si>
    <r>
      <t>第二阶段</t>
    </r>
    <r>
      <rPr>
        <sz val="9"/>
        <rFont val="Times New Roman"/>
        <family val="1"/>
      </rPr>
      <t>(2012-2019)</t>
    </r>
    <r>
      <rPr>
        <sz val="9"/>
        <rFont val="宋体"/>
        <family val="3"/>
        <charset val="134"/>
      </rPr>
      <t>年数</t>
    </r>
    <phoneticPr fontId="2" type="noConversion"/>
  </si>
  <si>
    <t>第二阶段增长率</t>
    <phoneticPr fontId="2" type="noConversion"/>
  </si>
  <si>
    <t>第三阶段增长率</t>
    <phoneticPr fontId="2" type="noConversion"/>
  </si>
  <si>
    <t>长期增长率</t>
    <phoneticPr fontId="2" type="noConversion"/>
  </si>
  <si>
    <t>第二阶段</t>
    <phoneticPr fontId="2" type="noConversion"/>
  </si>
  <si>
    <t>AE</t>
    <phoneticPr fontId="2" type="noConversion"/>
  </si>
  <si>
    <t>AE</t>
    <phoneticPr fontId="2" type="noConversion"/>
  </si>
  <si>
    <r>
      <t>AE</t>
    </r>
    <r>
      <rPr>
        <b/>
        <sz val="9"/>
        <rFont val="宋体"/>
        <family val="3"/>
        <charset val="134"/>
      </rPr>
      <t>估值</t>
    </r>
    <phoneticPr fontId="2" type="noConversion"/>
  </si>
  <si>
    <t>超额收益折现值（百万元）</t>
    <phoneticPr fontId="2" type="noConversion"/>
  </si>
  <si>
    <t xml:space="preserve">第三阶段 </t>
    <phoneticPr fontId="2" type="noConversion"/>
  </si>
  <si>
    <t>后续阶段（终值）</t>
    <phoneticPr fontId="2" type="noConversion"/>
  </si>
  <si>
    <t>经济利润现值</t>
    <phoneticPr fontId="2" type="noConversion"/>
  </si>
  <si>
    <t>加：净资产</t>
    <phoneticPr fontId="2" type="noConversion"/>
  </si>
  <si>
    <t>股权资本价值</t>
    <phoneticPr fontId="2" type="noConversion"/>
  </si>
  <si>
    <r>
      <t xml:space="preserve">          </t>
    </r>
    <r>
      <rPr>
        <b/>
        <sz val="9"/>
        <rFont val="宋体"/>
        <family val="3"/>
        <charset val="134"/>
      </rPr>
      <t>超额收益</t>
    </r>
    <r>
      <rPr>
        <b/>
        <sz val="9"/>
        <rFont val="Times New Roman"/>
        <family val="1"/>
      </rPr>
      <t xml:space="preserve"> = </t>
    </r>
    <r>
      <rPr>
        <sz val="9"/>
        <rFont val="宋体"/>
        <family val="3"/>
        <charset val="134"/>
      </rPr>
      <t>净利润－股东对帐面价值所要求的报酬</t>
    </r>
    <phoneticPr fontId="2" type="noConversion"/>
  </si>
  <si>
    <r>
      <t xml:space="preserve">       </t>
    </r>
    <r>
      <rPr>
        <sz val="9"/>
        <rFont val="宋体"/>
        <family val="3"/>
        <charset val="134"/>
      </rPr>
      <t> </t>
    </r>
    <r>
      <rPr>
        <sz val="9"/>
        <rFont val="Times New Roman"/>
        <family val="1"/>
      </rPr>
      <t xml:space="preserve"> </t>
    </r>
    <r>
      <rPr>
        <b/>
        <sz val="9"/>
        <rFont val="宋体"/>
        <family val="3"/>
        <charset val="134"/>
      </rPr>
      <t>超额收益法总价值</t>
    </r>
    <r>
      <rPr>
        <sz val="9"/>
        <rFont val="Times New Roman"/>
        <family val="1"/>
      </rPr>
      <t xml:space="preserve"> = </t>
    </r>
    <r>
      <rPr>
        <sz val="9"/>
        <rFont val="宋体"/>
        <family val="3"/>
        <charset val="134"/>
      </rPr>
      <t>超额收益现值＋公司帐面价值</t>
    </r>
    <phoneticPr fontId="2" type="noConversion"/>
  </si>
  <si>
    <t>经济附加值估值</t>
    <phoneticPr fontId="2" type="noConversion"/>
  </si>
  <si>
    <t>分析日期</t>
    <phoneticPr fontId="2" type="noConversion"/>
  </si>
  <si>
    <r>
      <t>经济附加值</t>
    </r>
    <r>
      <rPr>
        <b/>
        <sz val="9"/>
        <rFont val="Times New Roman"/>
        <family val="1"/>
      </rPr>
      <t>EVA</t>
    </r>
    <phoneticPr fontId="2" type="noConversion"/>
  </si>
  <si>
    <t>2008E</t>
    <phoneticPr fontId="2" type="noConversion"/>
  </si>
  <si>
    <t>NOPLAT</t>
    <phoneticPr fontId="2" type="noConversion"/>
  </si>
  <si>
    <t>WACC</t>
    <phoneticPr fontId="2" type="noConversion"/>
  </si>
  <si>
    <r>
      <t>投入资本</t>
    </r>
    <r>
      <rPr>
        <sz val="9"/>
        <rFont val="Times New Roman"/>
        <family val="1"/>
      </rPr>
      <t>IC</t>
    </r>
    <phoneticPr fontId="2" type="noConversion"/>
  </si>
  <si>
    <t>经济附加值</t>
    <phoneticPr fontId="2" type="noConversion"/>
  </si>
  <si>
    <t>第三阶段</t>
    <phoneticPr fontId="2" type="noConversion"/>
  </si>
  <si>
    <t>AE</t>
    <phoneticPr fontId="2" type="noConversion"/>
  </si>
  <si>
    <r>
      <t>EVA</t>
    </r>
    <r>
      <rPr>
        <b/>
        <sz val="9"/>
        <rFont val="宋体"/>
        <family val="3"/>
        <charset val="134"/>
      </rPr>
      <t>估值</t>
    </r>
    <phoneticPr fontId="2" type="noConversion"/>
  </si>
  <si>
    <t>经济附加值折现值（百万元）</t>
    <phoneticPr fontId="2" type="noConversion"/>
  </si>
  <si>
    <t>价值百分比</t>
    <phoneticPr fontId="2" type="noConversion"/>
  </si>
  <si>
    <t>第一阶段</t>
    <phoneticPr fontId="2" type="noConversion"/>
  </si>
  <si>
    <t>第二阶段</t>
    <phoneticPr fontId="2" type="noConversion"/>
  </si>
  <si>
    <t>经济附加值现值</t>
    <phoneticPr fontId="2" type="noConversion"/>
  </si>
  <si>
    <t>加：投入资本</t>
    <phoneticPr fontId="2" type="noConversion"/>
  </si>
  <si>
    <t>减：债务成本</t>
    <phoneticPr fontId="2" type="noConversion"/>
  </si>
  <si>
    <t>减：少数股东权益</t>
    <phoneticPr fontId="2" type="noConversion"/>
  </si>
  <si>
    <t>敏感性测试</t>
    <phoneticPr fontId="2" type="noConversion"/>
  </si>
  <si>
    <t>敏感性测试结果</t>
    <phoneticPr fontId="2" type="noConversion"/>
  </si>
  <si>
    <r>
      <t>长期增长率</t>
    </r>
    <r>
      <rPr>
        <b/>
        <sz val="9"/>
        <rFont val="Times New Roman"/>
        <family val="1"/>
      </rPr>
      <t>(g)</t>
    </r>
    <phoneticPr fontId="2" type="noConversion"/>
  </si>
  <si>
    <t>模型解释</t>
    <phoneticPr fontId="2" type="noConversion"/>
  </si>
  <si>
    <r>
      <t>经济附加值</t>
    </r>
    <r>
      <rPr>
        <sz val="9"/>
        <rFont val="宋体"/>
        <family val="3"/>
        <charset val="134"/>
      </rPr>
      <t>是英文</t>
    </r>
    <r>
      <rPr>
        <sz val="9"/>
        <rFont val="Arial"/>
        <family val="2"/>
      </rPr>
      <t>Economic Value Added</t>
    </r>
    <r>
      <rPr>
        <sz val="9"/>
        <rFont val="宋体"/>
        <family val="3"/>
        <charset val="134"/>
      </rPr>
      <t>的意译。它表示的是一个公司扣除资本成本（</t>
    </r>
    <r>
      <rPr>
        <sz val="9"/>
        <rFont val="Arial"/>
        <family val="2"/>
      </rPr>
      <t>Cost of Capital,</t>
    </r>
    <r>
      <rPr>
        <sz val="9"/>
        <rFont val="宋体"/>
        <family val="3"/>
        <charset val="134"/>
      </rPr>
      <t>简称</t>
    </r>
    <r>
      <rPr>
        <sz val="9"/>
        <rFont val="Arial"/>
        <family val="2"/>
      </rPr>
      <t>COC</t>
    </r>
    <r>
      <rPr>
        <sz val="9"/>
        <rFont val="宋体"/>
        <family val="3"/>
        <charset val="134"/>
      </rPr>
      <t>）后的资本收益</t>
    </r>
    <r>
      <rPr>
        <sz val="9"/>
        <rFont val="Arial"/>
        <family val="2"/>
      </rPr>
      <t>(Return on Capital,</t>
    </r>
    <r>
      <rPr>
        <sz val="9"/>
        <rFont val="宋体"/>
        <family val="3"/>
        <charset val="134"/>
      </rPr>
      <t>简称</t>
    </r>
    <r>
      <rPr>
        <sz val="9"/>
        <rFont val="Arial"/>
        <family val="2"/>
      </rPr>
      <t>ROC)</t>
    </r>
    <r>
      <rPr>
        <sz val="9"/>
        <rFont val="宋体"/>
        <family val="3"/>
        <charset val="134"/>
      </rPr>
      <t xml:space="preserve">。也就是说，一个公司的经济附加值是该公司的资本收益和资本成本之间的差。站在股东的角度，一个公司只有在其资本收益超过为获取该收益所投入的资本的全部成本时才能为公司的股东带来价值。因此，经济附加值越高，说明公司的价值越高，公司的价值越高，股东的回报也就越高，股东回报越高，公司股票在二级市场上的表现也就越好。
与传统的价值评估方法如每股收益、净资产收益率和自由现金流量等相比，经济附加值应该说是一种衡量股东价值的更为准确的评估方法，这是因为该方法是在扣除全部债务资本成本和权益资本成本的基础上来衡量投资收益的，而其它方法则大都只考虑了债务资本成本，而将权益资本成本排除在外。
</t>
    </r>
    <phoneticPr fontId="2" type="noConversion"/>
  </si>
  <si>
    <t>营业费用</t>
  </si>
  <si>
    <t>主营收入增长率</t>
  </si>
  <si>
    <r>
      <t>EBITDA</t>
    </r>
    <r>
      <rPr>
        <sz val="9"/>
        <rFont val="宋体"/>
        <family val="3"/>
        <charset val="134"/>
      </rPr>
      <t>增长率</t>
    </r>
  </si>
  <si>
    <t>净利润增长率</t>
  </si>
  <si>
    <t>ROE</t>
  </si>
  <si>
    <r>
      <t>EPS</t>
    </r>
    <r>
      <rPr>
        <sz val="9"/>
        <rFont val="宋体"/>
        <family val="3"/>
        <charset val="134"/>
      </rPr>
      <t>（元）</t>
    </r>
  </si>
  <si>
    <t>P/E</t>
  </si>
  <si>
    <t>P/B</t>
  </si>
  <si>
    <t>EV/EBITDA</t>
  </si>
  <si>
    <t>业绩表现</t>
  </si>
  <si>
    <t>收入增长率</t>
  </si>
  <si>
    <t>主营业务利润率</t>
  </si>
  <si>
    <t>ROIC</t>
  </si>
  <si>
    <t>P / E</t>
  </si>
  <si>
    <t>EV / EBITDA</t>
  </si>
  <si>
    <t>EV / EBIT</t>
  </si>
  <si>
    <t>EV / NOPLAT</t>
  </si>
  <si>
    <t>EV / IC</t>
  </si>
  <si>
    <t>P / B</t>
  </si>
  <si>
    <t>Dividend Yield (%)</t>
  </si>
  <si>
    <t>每股指标</t>
  </si>
  <si>
    <t>每股红利</t>
  </si>
  <si>
    <t>每股经营现金流</t>
  </si>
  <si>
    <t>每股净资产</t>
  </si>
  <si>
    <t>流动比率</t>
  </si>
  <si>
    <t>速动比率</t>
  </si>
  <si>
    <t>利润表（万元）</t>
  </si>
  <si>
    <t>其他业务利润</t>
  </si>
  <si>
    <t>投资收益</t>
  </si>
  <si>
    <t>利润总额</t>
  </si>
  <si>
    <t>NOPLAT</t>
  </si>
  <si>
    <t>流动资产</t>
  </si>
  <si>
    <t>固定资产</t>
  </si>
  <si>
    <t>总资产</t>
  </si>
  <si>
    <t>无息负债</t>
  </si>
  <si>
    <t>有息负债</t>
  </si>
  <si>
    <t>股东权益</t>
  </si>
  <si>
    <t>净营运资本</t>
  </si>
  <si>
    <t>折旧摊销</t>
  </si>
  <si>
    <t>净营运资金增加</t>
  </si>
  <si>
    <t>经营活动产生现金流</t>
  </si>
  <si>
    <t>投资活动产生现金流</t>
  </si>
  <si>
    <t>融资活动产生现金流</t>
  </si>
  <si>
    <t>资产负债表（万元）</t>
  </si>
  <si>
    <t>现金流量表（万元）</t>
  </si>
  <si>
    <t>所得税率</t>
    <phoneticPr fontId="2" type="noConversion"/>
  </si>
  <si>
    <r>
      <t>EBIT</t>
    </r>
    <r>
      <rPr>
        <sz val="9"/>
        <rFont val="宋体"/>
        <family val="3"/>
        <charset val="134"/>
      </rPr>
      <t>增长率</t>
    </r>
  </si>
  <si>
    <r>
      <t xml:space="preserve">ROIC </t>
    </r>
    <r>
      <rPr>
        <sz val="9"/>
        <rFont val="宋体"/>
        <family val="3"/>
        <charset val="134"/>
      </rPr>
      <t>－</t>
    </r>
    <r>
      <rPr>
        <sz val="9"/>
        <rFont val="Times New Roman"/>
        <family val="1"/>
      </rPr>
      <t xml:space="preserve"> WACC</t>
    </r>
  </si>
  <si>
    <r>
      <t xml:space="preserve">EV / </t>
    </r>
    <r>
      <rPr>
        <sz val="9"/>
        <rFont val="宋体"/>
        <family val="3"/>
        <charset val="134"/>
      </rPr>
      <t>收入</t>
    </r>
  </si>
  <si>
    <r>
      <t>报表</t>
    </r>
    <r>
      <rPr>
        <sz val="9"/>
        <rFont val="Times New Roman"/>
        <family val="1"/>
      </rPr>
      <t>EPS</t>
    </r>
  </si>
  <si>
    <r>
      <t>经常性</t>
    </r>
    <r>
      <rPr>
        <sz val="9"/>
        <rFont val="Times New Roman"/>
        <family val="1"/>
      </rPr>
      <t>EPS</t>
    </r>
  </si>
  <si>
    <r>
      <t>净负债</t>
    </r>
    <r>
      <rPr>
        <sz val="9"/>
        <rFont val="Times New Roman"/>
        <family val="1"/>
      </rPr>
      <t xml:space="preserve"> / </t>
    </r>
    <r>
      <rPr>
        <sz val="9"/>
        <rFont val="宋体"/>
        <family val="3"/>
        <charset val="134"/>
      </rPr>
      <t>权益</t>
    </r>
  </si>
  <si>
    <r>
      <t>总负债</t>
    </r>
    <r>
      <rPr>
        <sz val="9"/>
        <rFont val="Times New Roman"/>
        <family val="1"/>
      </rPr>
      <t xml:space="preserve"> / </t>
    </r>
    <r>
      <rPr>
        <sz val="9"/>
        <rFont val="宋体"/>
        <family val="3"/>
        <charset val="134"/>
      </rPr>
      <t>总资产</t>
    </r>
  </si>
  <si>
    <r>
      <t>现金净增（减）</t>
    </r>
    <r>
      <rPr>
        <sz val="9"/>
        <rFont val="Times New Roman"/>
        <family val="1"/>
      </rPr>
      <t xml:space="preserve"> </t>
    </r>
  </si>
  <si>
    <t>2010E</t>
    <phoneticPr fontId="2" type="noConversion"/>
  </si>
  <si>
    <t>2009E</t>
    <phoneticPr fontId="2" type="noConversion"/>
  </si>
  <si>
    <t>总股本</t>
    <phoneticPr fontId="2" type="noConversion"/>
  </si>
  <si>
    <r>
      <t>A</t>
    </r>
    <r>
      <rPr>
        <sz val="9"/>
        <rFont val="宋体"/>
        <family val="3"/>
        <charset val="134"/>
      </rPr>
      <t>股股价</t>
    </r>
    <phoneticPr fontId="2" type="noConversion"/>
  </si>
  <si>
    <r>
      <t>H</t>
    </r>
    <r>
      <rPr>
        <sz val="9"/>
        <rFont val="宋体"/>
        <family val="3"/>
        <charset val="134"/>
      </rPr>
      <t>股股价</t>
    </r>
    <phoneticPr fontId="2" type="noConversion"/>
  </si>
  <si>
    <t>估值结果汇总</t>
    <phoneticPr fontId="2" type="noConversion"/>
  </si>
  <si>
    <t>估值方法</t>
    <phoneticPr fontId="2" type="noConversion"/>
  </si>
  <si>
    <t>估值结果</t>
    <phoneticPr fontId="2" type="noConversion"/>
  </si>
  <si>
    <t>－</t>
    <phoneticPr fontId="2" type="noConversion"/>
  </si>
  <si>
    <r>
      <t>贴现率</t>
    </r>
    <r>
      <rPr>
        <sz val="9"/>
        <rFont val="Times New Roman"/>
        <family val="1"/>
      </rPr>
      <t>±1%</t>
    </r>
    <r>
      <rPr>
        <sz val="9"/>
        <rFont val="宋体"/>
        <family val="3"/>
        <charset val="134"/>
      </rPr>
      <t>，长期增长率</t>
    </r>
    <r>
      <rPr>
        <sz val="9"/>
        <rFont val="Times New Roman"/>
        <family val="1"/>
      </rPr>
      <t>±1%</t>
    </r>
    <phoneticPr fontId="2" type="noConversion"/>
  </si>
  <si>
    <t/>
  </si>
  <si>
    <r>
      <t>净</t>
    </r>
    <r>
      <rPr>
        <b/>
        <sz val="9"/>
        <rFont val="宋体"/>
        <family val="3"/>
        <charset val="134"/>
      </rPr>
      <t>利润</t>
    </r>
    <phoneticPr fontId="2" type="noConversion"/>
  </si>
  <si>
    <t>资本支出</t>
    <phoneticPr fontId="2" type="noConversion"/>
  </si>
  <si>
    <t>长期投资</t>
    <phoneticPr fontId="2" type="noConversion"/>
  </si>
  <si>
    <t>其他</t>
    <phoneticPr fontId="2" type="noConversion"/>
  </si>
  <si>
    <t>EBITDA Margin (%)</t>
    <phoneticPr fontId="2" type="noConversion"/>
  </si>
  <si>
    <r>
      <t>流动性（</t>
    </r>
    <r>
      <rPr>
        <b/>
        <sz val="9"/>
        <color indexed="10"/>
        <rFont val="宋体"/>
        <family val="3"/>
        <charset val="134"/>
      </rPr>
      <t>偿债能力</t>
    </r>
    <r>
      <rPr>
        <b/>
        <sz val="9"/>
        <rFont val="宋体"/>
        <family val="3"/>
        <charset val="134"/>
      </rPr>
      <t>）</t>
    </r>
    <phoneticPr fontId="2" type="noConversion"/>
  </si>
  <si>
    <t>销售费用（营业费用）</t>
    <phoneticPr fontId="17" type="noConversion"/>
  </si>
  <si>
    <t>2020E</t>
  </si>
  <si>
    <t>2021E</t>
    <phoneticPr fontId="2" type="noConversion"/>
  </si>
  <si>
    <t>2028E</t>
  </si>
  <si>
    <t>2028E</t>
    <phoneticPr fontId="2" type="noConversion"/>
  </si>
  <si>
    <t>2021E</t>
    <phoneticPr fontId="2" type="noConversion"/>
  </si>
  <si>
    <t>600519.SH</t>
    <phoneticPr fontId="2" type="noConversion"/>
  </si>
  <si>
    <t>贵州茅台</t>
    <phoneticPr fontId="2" type="noConversion"/>
  </si>
  <si>
    <t xml:space="preserve"> 2010 年报</t>
    <phoneticPr fontId="2" type="noConversion"/>
  </si>
  <si>
    <t xml:space="preserve"> 2011 年报</t>
    <phoneticPr fontId="2" type="noConversion"/>
  </si>
  <si>
    <t xml:space="preserve"> 2012 年报</t>
    <phoneticPr fontId="2" type="noConversion"/>
  </si>
  <si>
    <t xml:space="preserve"> 2013 年报</t>
    <phoneticPr fontId="2" type="noConversion"/>
  </si>
  <si>
    <t xml:space="preserve"> 2014 年报</t>
    <phoneticPr fontId="2" type="noConversion"/>
  </si>
  <si>
    <t xml:space="preserve"> 2015 年报</t>
    <phoneticPr fontId="2" type="noConversion"/>
  </si>
  <si>
    <t xml:space="preserve"> 2016 年报</t>
    <phoneticPr fontId="2" type="noConversion"/>
  </si>
  <si>
    <t xml:space="preserve"> 2017 年报</t>
    <phoneticPr fontId="2" type="noConversion"/>
  </si>
  <si>
    <t xml:space="preserve"> 2007 年报</t>
    <phoneticPr fontId="2" type="noConversion"/>
  </si>
  <si>
    <t>2008 年报</t>
    <phoneticPr fontId="2" type="noConversion"/>
  </si>
  <si>
    <t xml:space="preserve"> 2009 年报</t>
    <phoneticPr fontId="2" type="noConversion"/>
  </si>
  <si>
    <t>营业总收入</t>
  </si>
  <si>
    <t>　　营业收入</t>
  </si>
  <si>
    <t>　　其他类金融业务收入</t>
  </si>
  <si>
    <t>营业总成本</t>
  </si>
  <si>
    <t>　　营业成本</t>
  </si>
  <si>
    <t>　　税金及附加</t>
  </si>
  <si>
    <t>　　销售费用</t>
  </si>
  <si>
    <t>　　管理费用</t>
  </si>
  <si>
    <t>　　财务费用</t>
  </si>
  <si>
    <t>　　资产减值损失</t>
  </si>
  <si>
    <t>　　其他业务成本(金融类)</t>
  </si>
  <si>
    <t>其他经营收益</t>
  </si>
  <si>
    <t>　　公允价值变动净收益</t>
  </si>
  <si>
    <t>　　投资净收益</t>
  </si>
  <si>
    <t>　　　　其中：对联营企业和合营企业的投资收益</t>
  </si>
  <si>
    <t>　　汇兑净收益</t>
  </si>
  <si>
    <t>　　资产处置收益</t>
  </si>
  <si>
    <t>　　其他收益</t>
  </si>
  <si>
    <t>　　加：营业利润差额(特殊报表科目)</t>
  </si>
  <si>
    <t>　　　　营业利润差额(合计平衡项目)</t>
  </si>
  <si>
    <t>　　加：营业外收入</t>
  </si>
  <si>
    <t>　　减：营业外支出</t>
  </si>
  <si>
    <t>　　　　其中：非流动资产处置净损失</t>
  </si>
  <si>
    <t>　　加：利润总额差额(特殊报表科目)</t>
  </si>
  <si>
    <t>　　　　利润总额差额(合计平衡项目)</t>
  </si>
  <si>
    <t>　　减：所得税</t>
  </si>
  <si>
    <t>　　加：未确认的投资损失</t>
  </si>
  <si>
    <t>　　加：净利润差额(特殊报表科目)</t>
  </si>
  <si>
    <t>　　　　净利润差额(合计平衡项目)</t>
  </si>
  <si>
    <t>　　持续经营净利润</t>
  </si>
  <si>
    <t>　　终止经营净利润</t>
  </si>
  <si>
    <t>　　减：少数股东损益</t>
  </si>
  <si>
    <t>　　归属于母公司所有者的净利润</t>
  </si>
  <si>
    <t>　　加：其他综合收益</t>
  </si>
  <si>
    <t>综合收益总额</t>
  </si>
  <si>
    <t>　　减：归属于少数股东的综合收益总额</t>
  </si>
  <si>
    <t>　　归属于母公司普通股东综合收益总额</t>
  </si>
  <si>
    <t>每股收益：</t>
  </si>
  <si>
    <t>　　基本每股收益</t>
  </si>
  <si>
    <t>　　稀释每股收益</t>
  </si>
  <si>
    <t>显示币种</t>
  </si>
  <si>
    <t>CNY</t>
  </si>
  <si>
    <t>原始币种</t>
  </si>
  <si>
    <t>转换汇率</t>
  </si>
  <si>
    <t>1</t>
  </si>
  <si>
    <t>利率类型</t>
  </si>
  <si>
    <t>期末汇率</t>
  </si>
  <si>
    <t>审计意见(境内)</t>
  </si>
  <si>
    <t>标准无保留意见</t>
  </si>
  <si>
    <t>审计意见(境外)</t>
  </si>
  <si>
    <t>公告日期</t>
  </si>
  <si>
    <t>2018-03-28</t>
  </si>
  <si>
    <t>2017-04-15</t>
  </si>
  <si>
    <t>2016-03-24</t>
  </si>
  <si>
    <t>2015-04-21</t>
  </si>
  <si>
    <t>2014-03-25</t>
  </si>
  <si>
    <t>2013-03-29</t>
  </si>
  <si>
    <t>2012-04-11</t>
  </si>
  <si>
    <t>2011-03-21</t>
  </si>
  <si>
    <t>2010-04-02</t>
  </si>
  <si>
    <t>2009-03-25</t>
  </si>
  <si>
    <t>2008-03-13</t>
  </si>
  <si>
    <t>数据来源</t>
  </si>
  <si>
    <t>公司公告值</t>
  </si>
  <si>
    <r>
      <rPr>
        <b/>
        <sz val="9"/>
        <color indexed="8"/>
        <rFont val="宋体"/>
        <family val="3"/>
        <charset val="134"/>
      </rPr>
      <t>一般企业－资产负债表</t>
    </r>
    <r>
      <rPr>
        <b/>
        <sz val="9"/>
        <color indexed="8"/>
        <rFont val="Arial"/>
        <family val="2"/>
      </rPr>
      <t xml:space="preserve"> (</t>
    </r>
    <r>
      <rPr>
        <b/>
        <sz val="9"/>
        <color indexed="8"/>
        <rFont val="宋体"/>
        <family val="3"/>
        <charset val="134"/>
      </rPr>
      <t>单位：百万元</t>
    </r>
    <r>
      <rPr>
        <b/>
        <sz val="9"/>
        <color indexed="8"/>
        <rFont val="Arial"/>
        <family val="2"/>
      </rPr>
      <t>)</t>
    </r>
    <phoneticPr fontId="2" type="noConversion"/>
  </si>
  <si>
    <t>　　货币资金</t>
  </si>
  <si>
    <t>　　以公允价值计量且其变动计入当期损益的金融资产</t>
  </si>
  <si>
    <t>　　以摊余成本计量的金融资产</t>
  </si>
  <si>
    <t>　　以公允价值且其变动计入其他综合收益的金融资产</t>
  </si>
  <si>
    <t>　　衍生金融资产</t>
  </si>
  <si>
    <t>　　应收票据</t>
  </si>
  <si>
    <t>　　应收账款</t>
  </si>
  <si>
    <t>　　预付款项</t>
  </si>
  <si>
    <t>　　应收利息</t>
  </si>
  <si>
    <t>　　其他应收款</t>
  </si>
  <si>
    <t>　　应收股利</t>
  </si>
  <si>
    <t>　　买入返售金融资产</t>
  </si>
  <si>
    <t>　　存货</t>
  </si>
  <si>
    <t>　　其中：消耗性生物资产</t>
  </si>
  <si>
    <t>　　划分为持有待售的资产</t>
  </si>
  <si>
    <t>　　一年内到期的非流动资产</t>
  </si>
  <si>
    <t>　　待摊费用</t>
  </si>
  <si>
    <t>　　其他流动资产</t>
  </si>
  <si>
    <t>　　其他金融类流动资产</t>
  </si>
  <si>
    <t>　　流动资产差额(特殊报表科目)</t>
  </si>
  <si>
    <t>　　流动资产差额(合计平衡项目)</t>
  </si>
  <si>
    <t>　　流动资产合计</t>
  </si>
  <si>
    <t>　　发放贷款及垫款</t>
  </si>
  <si>
    <t>　　可供出售金融资产</t>
  </si>
  <si>
    <t>　　持有至到期投资</t>
  </si>
  <si>
    <t>　　长期应收款</t>
  </si>
  <si>
    <t>　　长期股权投资</t>
  </si>
  <si>
    <t>　　投资性房地产</t>
  </si>
  <si>
    <t>　　固定资产</t>
  </si>
  <si>
    <t>　　在建工程</t>
  </si>
  <si>
    <t>　　工程物资</t>
  </si>
  <si>
    <t>　　固定资产清理</t>
  </si>
  <si>
    <t>　　生产性生物资产</t>
  </si>
  <si>
    <t>　　油气资产</t>
  </si>
  <si>
    <t>　　无形资产</t>
  </si>
  <si>
    <t>　　开发支出</t>
  </si>
  <si>
    <t>　　商誉</t>
  </si>
  <si>
    <t>　　长期待摊费用</t>
  </si>
  <si>
    <t>　　递延所得税资产</t>
  </si>
  <si>
    <t>　　其他非流动资产</t>
  </si>
  <si>
    <t>　　非流动资产差额(特殊报表科目)</t>
  </si>
  <si>
    <t>　　非流动资产差额(合计平衡项目)</t>
  </si>
  <si>
    <t>　　非流动资产合计</t>
  </si>
  <si>
    <t>资产差额(特殊报表科目)</t>
  </si>
  <si>
    <t>资产差额(合计平衡项目)</t>
  </si>
  <si>
    <t>资产总计</t>
  </si>
  <si>
    <t>　　短期借款</t>
  </si>
  <si>
    <t>　　以公允价值计量且其变动计入当期损益的金融负债</t>
  </si>
  <si>
    <t>　　衍生金融负债</t>
  </si>
  <si>
    <t>　　应付票据</t>
  </si>
  <si>
    <t>　　应付账款</t>
  </si>
  <si>
    <t>　　预收款项</t>
  </si>
  <si>
    <t>　　应付手续费及佣金</t>
  </si>
  <si>
    <t>　　应付职工薪酬</t>
  </si>
  <si>
    <t>　　应交税费</t>
  </si>
  <si>
    <t>　　应付利息</t>
  </si>
  <si>
    <t>　　应付股利</t>
  </si>
  <si>
    <t>　　其他应付款</t>
  </si>
  <si>
    <t>　　划分为持有待售的负债</t>
  </si>
  <si>
    <t>　　一年内到期的非流动负债</t>
  </si>
  <si>
    <t>　　预提费用</t>
  </si>
  <si>
    <t>　　递延收益-流动负债</t>
  </si>
  <si>
    <t>　　应付短期债券</t>
  </si>
  <si>
    <t>　　其他流动负债</t>
  </si>
  <si>
    <t>　　其他金融类流动负债</t>
  </si>
  <si>
    <t>　　流动负债差额(特殊报表科目)</t>
  </si>
  <si>
    <t>　　流动负债差额(合计平衡项目)</t>
  </si>
  <si>
    <t>　　流动负债合计</t>
  </si>
  <si>
    <t>　　长期借款</t>
  </si>
  <si>
    <t>　　应付债券</t>
  </si>
  <si>
    <t>　　长期应付款</t>
  </si>
  <si>
    <t>　　长期应付职工薪酬</t>
  </si>
  <si>
    <t>　　专项应付款</t>
  </si>
  <si>
    <t>　　预计负债</t>
  </si>
  <si>
    <t>　　递延所得税负债</t>
  </si>
  <si>
    <t>　　递延收益-非流动负债</t>
  </si>
  <si>
    <t>　　其他非流动负债</t>
  </si>
  <si>
    <t>　　非流动负债差额(特殊报表科目)</t>
  </si>
  <si>
    <t>　　非流动负债差额(合计平衡项目)</t>
  </si>
  <si>
    <t>　　非流动负债合计</t>
  </si>
  <si>
    <t>　　负债差额(特殊报表科目)</t>
  </si>
  <si>
    <t>　　负债差额(合计平衡项目)</t>
  </si>
  <si>
    <t>　　负债合计</t>
  </si>
  <si>
    <t>　　实收资本(或股本)</t>
  </si>
  <si>
    <t>　　其它权益工具</t>
  </si>
  <si>
    <t>　　　　其它权益工具：优先股</t>
  </si>
  <si>
    <t>　　资本公积金</t>
  </si>
  <si>
    <t>　　减：库存股</t>
  </si>
  <si>
    <t>　　其它综合收益</t>
  </si>
  <si>
    <t>　　专项储备</t>
  </si>
  <si>
    <t>　　盈余公积金</t>
  </si>
  <si>
    <t>　　一般风险准备</t>
  </si>
  <si>
    <t>　　未分配利润</t>
  </si>
  <si>
    <t>　　外币报表折算差额</t>
  </si>
  <si>
    <t>　　未确认的投资损失</t>
  </si>
  <si>
    <t>　　股东权益差额(特殊报表科目)</t>
  </si>
  <si>
    <t>　　股权权益差额(合计平衡项目)</t>
  </si>
  <si>
    <t>　　归属于母公司所有者权益合计</t>
  </si>
  <si>
    <t>　　少数股东权益</t>
  </si>
  <si>
    <t>　　所有者权益合计</t>
  </si>
  <si>
    <t>负债及股东权益差额(特殊报表项目)</t>
  </si>
  <si>
    <t>负债及股东权益差额(合计平衡项目)</t>
  </si>
  <si>
    <t>负债和所有者权益总计</t>
  </si>
  <si>
    <r>
      <rPr>
        <b/>
        <sz val="9"/>
        <color indexed="8"/>
        <rFont val="宋体"/>
        <family val="3"/>
        <charset val="134"/>
      </rPr>
      <t>一般企业－现金流量表</t>
    </r>
    <r>
      <rPr>
        <b/>
        <sz val="9"/>
        <color indexed="8"/>
        <rFont val="Arial"/>
        <family val="2"/>
      </rPr>
      <t xml:space="preserve"> (</t>
    </r>
    <r>
      <rPr>
        <b/>
        <sz val="9"/>
        <color indexed="8"/>
        <rFont val="宋体"/>
        <family val="3"/>
        <charset val="134"/>
      </rPr>
      <t>单位：百万元</t>
    </r>
    <r>
      <rPr>
        <b/>
        <sz val="9"/>
        <color indexed="8"/>
        <rFont val="Arial"/>
        <family val="2"/>
      </rPr>
      <t>)</t>
    </r>
    <phoneticPr fontId="2" type="noConversion"/>
  </si>
  <si>
    <t>经营活动产生的现金流量：</t>
  </si>
  <si>
    <t>　　销售商品、提供劳务收到的现金</t>
  </si>
  <si>
    <t>　　收到的税费返还</t>
  </si>
  <si>
    <t>　　收到其他与经营活动有关的现金</t>
  </si>
  <si>
    <t>　　经营活动现金流入(金融类)</t>
  </si>
  <si>
    <t>　　经营活动现金流入差额(特殊报表科目)</t>
  </si>
  <si>
    <t>　　经营活动现金流入差额(合计平衡项目)</t>
  </si>
  <si>
    <t>　　经营活动现金流入小计</t>
  </si>
  <si>
    <t>　　购买商品、接受劳务支付的现金</t>
  </si>
  <si>
    <t>　　支付给职工以及为职工支付的现金</t>
  </si>
  <si>
    <t>　　支付的各项税费</t>
  </si>
  <si>
    <t>　　支付其他与经营活动有关的现金</t>
  </si>
  <si>
    <t>　　经营活动现金流出(金融类)</t>
  </si>
  <si>
    <t>　　经营活动现金流出差额(特殊报表科目)</t>
  </si>
  <si>
    <t>　　经营活动现金流出差额(合计平衡项目)</t>
  </si>
  <si>
    <t>　　经营活动现金流出小计</t>
  </si>
  <si>
    <t>　　经营活动产生的现金流量净额差额(合计平衡项目)</t>
  </si>
  <si>
    <t>　　经营活动产生的现金流量净额</t>
  </si>
  <si>
    <t>投资活动产生的现金流量：</t>
  </si>
  <si>
    <t>　　收回投资收到的现金</t>
  </si>
  <si>
    <t>　　取得投资收益收到的现金</t>
  </si>
  <si>
    <t>　　处置固定资产、无形资产和其他长期资产收回的现金净额</t>
  </si>
  <si>
    <t>　　处置子公司及其他营业单位收到的现金净额</t>
  </si>
  <si>
    <t>　　收到其他与投资活动有关的现金</t>
  </si>
  <si>
    <t>　　投资活动现金流入差额(特殊报表科目)</t>
  </si>
  <si>
    <t>　　投资活动现金流入差额(合计平衡项目)</t>
  </si>
  <si>
    <t>　　投资活动现金流入小计</t>
  </si>
  <si>
    <t>　　购建固定资产、无形资产和其他长期资产支付的现金</t>
  </si>
  <si>
    <t>　　投资支付的现金</t>
  </si>
  <si>
    <t>　　取得子公司及其他营业单位支付的现金净额</t>
  </si>
  <si>
    <t>　　支付其他与投资活动有关的现金</t>
  </si>
  <si>
    <t>　　投资活动现金流出差额(特殊报表科目)</t>
  </si>
  <si>
    <t>　　投资活动现金流出差额(合计平衡项目)</t>
  </si>
  <si>
    <t>　　投资活动现金流出小计</t>
  </si>
  <si>
    <t>　　投资活动产生的现金流量净额差额(合计平衡项目)</t>
  </si>
  <si>
    <t>　　投资活动产生的现金流量净额</t>
  </si>
  <si>
    <t>筹资活动产生的现金流量：</t>
  </si>
  <si>
    <t>　　吸收投资收到的现金</t>
  </si>
  <si>
    <t>　　其中：子公司吸收少数股东投资收到的现金</t>
  </si>
  <si>
    <t>　　取得借款收到的现金</t>
  </si>
  <si>
    <t>　　收到其他与筹资活动有关的现金</t>
  </si>
  <si>
    <t>　　发行债券收到的现金</t>
  </si>
  <si>
    <t>　　筹资活动现金流入差额(特殊报表科目)</t>
  </si>
  <si>
    <t>　　筹资活动现金流入差额(合计平衡项目)</t>
  </si>
  <si>
    <t>　　筹资活动现金流入小计</t>
  </si>
  <si>
    <t>　　偿还债务支付的现金</t>
  </si>
  <si>
    <t>　　分配股利、利润或偿付利息支付的现金</t>
  </si>
  <si>
    <t>　　其中：子公司支付给少数股东的股利、利润</t>
  </si>
  <si>
    <t>　　支付其他与筹资活动有关的现金</t>
  </si>
  <si>
    <t>　　筹资活动现金流出差额(特殊报表科目)</t>
  </si>
  <si>
    <t>　　筹资活动现金流出差额(合计平衡项目)</t>
  </si>
  <si>
    <t>　　筹资活动现金流出小计</t>
  </si>
  <si>
    <t>　　筹资活动产生的现金流量净额差额(合计平衡项目)</t>
  </si>
  <si>
    <t>　　筹资活动产生的现金流量净额</t>
  </si>
  <si>
    <t>汇率变动对现金的影响</t>
  </si>
  <si>
    <t>　　直接法-现金及现金等价物净增加额差额(特殊报表科目)</t>
  </si>
  <si>
    <t>　　直接法-现金及现金等价物净增加额差额(合计平衡项目)</t>
  </si>
  <si>
    <t>现金及现金等价物净增加额</t>
  </si>
  <si>
    <t>　　期初现金及现金等价物余额</t>
  </si>
  <si>
    <t>　　期末现金及现金等价物余额</t>
  </si>
  <si>
    <t>　　净利润</t>
  </si>
  <si>
    <t>　　加：资产减值准备</t>
  </si>
  <si>
    <t>　　　　固定资产折旧、油气资产折耗、生产性生物资产折旧</t>
  </si>
  <si>
    <t>　　　　无形资产摊销</t>
  </si>
  <si>
    <t>　　　　长期待摊费用摊销</t>
  </si>
  <si>
    <t>　　　　待摊费用减少</t>
  </si>
  <si>
    <t>　　　　预提费用增加</t>
  </si>
  <si>
    <t>　　　　处置固定资产、无形资产和其他长期资产的损失</t>
  </si>
  <si>
    <t>　　　　固定资产报废损失</t>
  </si>
  <si>
    <t>　　　　公允价值变动损失</t>
  </si>
  <si>
    <t>　　　　财务费用</t>
  </si>
  <si>
    <t>　　　　投资损失</t>
  </si>
  <si>
    <t>　　　　递延所得税资产减少</t>
  </si>
  <si>
    <t>　　　　递延所得税负债增加</t>
  </si>
  <si>
    <t>　　　　存货的减少</t>
  </si>
  <si>
    <t>　　　　经营性应收项目的减少</t>
  </si>
  <si>
    <t>　　　　经营性应付项目的增加</t>
  </si>
  <si>
    <t>　　　　未确认的投资损失</t>
  </si>
  <si>
    <t>　　　　其他</t>
  </si>
  <si>
    <t>　　　　间接法-经营活动现金流量净额差额(特殊报表科目)</t>
  </si>
  <si>
    <t>　　　　间接法-经营活动现金流量净额差额(合计平衡项目)</t>
  </si>
  <si>
    <t>　　间接法-经营活动产生的现金流量净额</t>
  </si>
  <si>
    <t>　　债务转为资本</t>
  </si>
  <si>
    <t>　　一年内到期的可转换公司债券</t>
  </si>
  <si>
    <t>　　融资租入固定资产</t>
  </si>
  <si>
    <t>　　现金的期末余额</t>
  </si>
  <si>
    <t>　　减：现金的期初余额</t>
  </si>
  <si>
    <t>　　加：现金等价物的期末余额</t>
  </si>
  <si>
    <t>　　减：现金等价物的期初余额</t>
  </si>
  <si>
    <t>　　加：间接法-现金净增加额差额(特殊报表科目)</t>
  </si>
  <si>
    <t>　　　　间接法-现金净增加额差额(合计平衡项目)</t>
  </si>
  <si>
    <t>　　间接法-现金及现金等价物净增加额</t>
  </si>
  <si>
    <t>利率拐点已至，债市慢牛回归——2018 年 2 季度利率债投资策略</t>
  </si>
  <si>
    <t>Rf</t>
    <phoneticPr fontId="2" type="noConversion"/>
  </si>
  <si>
    <t>根据海通证券18年研报</t>
    <phoneticPr fontId="2" type="noConversion"/>
  </si>
  <si>
    <t>结合32家机构预测数据</t>
    <phoneticPr fontId="2" type="noConversion"/>
  </si>
  <si>
    <t>一致目标价： 830.77</t>
  </si>
  <si>
    <t>上涨空间： 16.13%</t>
  </si>
  <si>
    <t>我这里取 800位目标价 涨幅11.88%</t>
    <phoneticPr fontId="2" type="noConversion"/>
  </si>
  <si>
    <t>茅台酒</t>
    <phoneticPr fontId="2" type="noConversion"/>
  </si>
  <si>
    <t>系列酒</t>
    <phoneticPr fontId="2" type="noConversion"/>
  </si>
  <si>
    <t>其他业务</t>
    <phoneticPr fontId="2" type="noConversion"/>
  </si>
  <si>
    <t>产量预测</t>
    <phoneticPr fontId="2" type="noConversion"/>
  </si>
  <si>
    <t>Volume</t>
    <phoneticPr fontId="2" type="noConversion"/>
  </si>
  <si>
    <t>价格预测</t>
    <phoneticPr fontId="2" type="noConversion"/>
  </si>
  <si>
    <t>收入预测（提价滞后2.5个月）</t>
    <phoneticPr fontId="2" type="noConversion"/>
  </si>
  <si>
    <t>基酒产量</t>
    <phoneticPr fontId="2" type="noConversion"/>
  </si>
  <si>
    <t>基酒合格率</t>
    <phoneticPr fontId="2" type="noConversion"/>
  </si>
  <si>
    <t>预测说明：</t>
    <phoneticPr fontId="2" type="noConversion"/>
  </si>
  <si>
    <t>以当前制作工序来预测，茅台每年出厂酒站5年前的75%，剩下25%为陈放，勾兑留用，储存挥发。</t>
    <phoneticPr fontId="2" type="noConversion"/>
  </si>
  <si>
    <t>勾兑成功率</t>
    <phoneticPr fontId="2" type="noConversion"/>
  </si>
  <si>
    <t>（假定未来五年不出现工艺上调整）</t>
  </si>
  <si>
    <t>（假定未来五年不出现工艺上调整）</t>
    <phoneticPr fontId="2" type="noConversion"/>
  </si>
  <si>
    <t>基酒储量</t>
    <phoneticPr fontId="2" type="noConversion"/>
  </si>
  <si>
    <t>（吨）</t>
    <phoneticPr fontId="2" type="noConversion"/>
  </si>
  <si>
    <t>（元）</t>
    <phoneticPr fontId="2" type="noConversion"/>
  </si>
  <si>
    <t>2017茅台质量生产大会报道17年基酒产能与18年目标值;2019年预计公司十三五技改在建工程完工，新增基酒产能5152吨。2019年底新增产能6600吨，同时考虑当地环境承载力等因素，短期不增加产能。</t>
    <phoneticPr fontId="2" type="noConversion"/>
  </si>
  <si>
    <t>总生产量</t>
    <phoneticPr fontId="2" type="noConversion"/>
  </si>
  <si>
    <t>销售量</t>
    <phoneticPr fontId="2" type="noConversion"/>
  </si>
  <si>
    <t>库存量</t>
    <phoneticPr fontId="2" type="noConversion"/>
  </si>
  <si>
    <t>同比</t>
    <phoneticPr fontId="2" type="noConversion"/>
  </si>
  <si>
    <t>茅台酒销量</t>
    <phoneticPr fontId="2" type="noConversion"/>
  </si>
  <si>
    <t>系列酒销量</t>
    <phoneticPr fontId="2" type="noConversion"/>
  </si>
  <si>
    <t>16年后库存为年报计算方式为非成品酒，所以16年以后库存比例重新计算</t>
    <phoneticPr fontId="2" type="noConversion"/>
  </si>
  <si>
    <t>产销比</t>
    <phoneticPr fontId="2" type="noConversion"/>
  </si>
  <si>
    <t>灰色为已有数据直接或间接推算，不采用加权或回归和移动平均方式</t>
    <phoneticPr fontId="2" type="noConversion"/>
  </si>
  <si>
    <t>产量/基酒</t>
    <phoneticPr fontId="2" type="noConversion"/>
  </si>
  <si>
    <t>Cost</t>
    <phoneticPr fontId="2" type="noConversion"/>
  </si>
  <si>
    <t>成本预测（18年 20年 23年 建成）</t>
    <phoneticPr fontId="2" type="noConversion"/>
  </si>
  <si>
    <t>Revenue</t>
    <phoneticPr fontId="2" type="noConversion"/>
  </si>
  <si>
    <t>出厂价</t>
    <phoneticPr fontId="2" type="noConversion"/>
  </si>
  <si>
    <t>零售价</t>
    <phoneticPr fontId="2" type="noConversion"/>
  </si>
  <si>
    <t>出厂价</t>
    <phoneticPr fontId="2" type="noConversion"/>
  </si>
  <si>
    <t>预期PPI增幅</t>
    <phoneticPr fontId="2" type="noConversion"/>
  </si>
  <si>
    <t>收入预测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</si>
</sst>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3" formatCode="_ * #,##0.00_ ;_ * \-#,##0.00_ ;_ * &quot;-&quot;??_ ;_ @_ "/>
    <numFmt numFmtId="176" formatCode="#,##0.00_ ;[Red]\-#,##0.00\ "/>
    <numFmt numFmtId="177" formatCode="_ * #,##0.0_ ;_ * \-#,##0.0_ ;_ * &quot;-&quot;??_ ;_ @_ "/>
    <numFmt numFmtId="178" formatCode="0.0%"/>
    <numFmt numFmtId="179" formatCode="0.00_ "/>
    <numFmt numFmtId="180" formatCode="#,##0.00_);[Red]\(#,##0.00\)"/>
    <numFmt numFmtId="181" formatCode="0.00_);[Red]\(0.00\)"/>
    <numFmt numFmtId="182" formatCode="#,##0.00_ "/>
    <numFmt numFmtId="183" formatCode="#,##0.0_);\(#,##0.0\)"/>
    <numFmt numFmtId="184" formatCode="0_);[Red]\(0\)"/>
    <numFmt numFmtId="185" formatCode="_ * #,##0_ ;_ * \-#,##0_ ;_ * &quot;-&quot;??_ ;_ @_ "/>
    <numFmt numFmtId="186" formatCode="0.00_ ;[Red]\-0.00\ "/>
    <numFmt numFmtId="187" formatCode="0.0"/>
    <numFmt numFmtId="188" formatCode="0.00\x"/>
    <numFmt numFmtId="189" formatCode="#,##0.000_);\(#,##0.000\)"/>
    <numFmt numFmtId="190" formatCode="#,##0_);[Red]\(#,##0\)"/>
    <numFmt numFmtId="191" formatCode="&quot;$&quot;#,##0.0_);\(&quot;$&quot;#,##0.0\)"/>
    <numFmt numFmtId="192" formatCode="&quot;$&quot;#,##0.0_);[Red]\(&quot;$&quot;#,##0.0\)"/>
    <numFmt numFmtId="193" formatCode="yyyy/mm/dd"/>
    <numFmt numFmtId="194" formatCode="0_ "/>
    <numFmt numFmtId="195" formatCode="#,##0.000_);[Red]\(#,##0.000\)"/>
    <numFmt numFmtId="196" formatCode="_-* #,##0.00_-;\-* #,##0.00_-;_-* &quot;-&quot;??_-;_-@_-"/>
    <numFmt numFmtId="197" formatCode="###,##0.00_ "/>
    <numFmt numFmtId="198" formatCode="###,##0.0000_ "/>
    <numFmt numFmtId="199" formatCode="#,##0.0000"/>
  </numFmts>
  <fonts count="74">
    <font>
      <sz val="12"/>
      <name val="宋体"/>
      <charset val="134"/>
    </font>
    <font>
      <sz val="12"/>
      <name val="宋体"/>
      <family val="3"/>
      <charset val="134"/>
    </font>
    <font>
      <sz val="9"/>
      <name val="宋体"/>
      <family val="3"/>
      <charset val="134"/>
    </font>
    <font>
      <b/>
      <sz val="9"/>
      <name val="宋体"/>
      <family val="3"/>
      <charset val="134"/>
    </font>
    <font>
      <b/>
      <sz val="9"/>
      <color indexed="8"/>
      <name val="Arial"/>
      <family val="2"/>
    </font>
    <font>
      <b/>
      <sz val="9"/>
      <color indexed="8"/>
      <name val="宋体"/>
      <family val="3"/>
      <charset val="134"/>
    </font>
    <font>
      <sz val="9"/>
      <color indexed="8"/>
      <name val="宋体"/>
      <family val="3"/>
      <charset val="134"/>
    </font>
    <font>
      <b/>
      <sz val="9"/>
      <name val="Arial"/>
      <family val="2"/>
    </font>
    <font>
      <sz val="9"/>
      <name val="新細明體"/>
      <family val="1"/>
      <charset val="136"/>
    </font>
    <font>
      <sz val="9"/>
      <color indexed="10"/>
      <name val="宋体"/>
      <family val="3"/>
      <charset val="134"/>
    </font>
    <font>
      <sz val="9"/>
      <color indexed="12"/>
      <name val="宋体"/>
      <family val="3"/>
      <charset val="134"/>
    </font>
    <font>
      <sz val="9"/>
      <color indexed="48"/>
      <name val="宋体"/>
      <family val="3"/>
      <charset val="134"/>
    </font>
    <font>
      <sz val="10"/>
      <name val="宋体"/>
      <family val="3"/>
      <charset val="134"/>
    </font>
    <font>
      <sz val="10"/>
      <color indexed="12"/>
      <name val="宋体"/>
      <family val="3"/>
      <charset val="134"/>
    </font>
    <font>
      <sz val="9"/>
      <name val="楷体_GB2312"/>
      <family val="3"/>
      <charset val="134"/>
    </font>
    <font>
      <b/>
      <sz val="9"/>
      <name val="楷体_GB2312"/>
      <family val="3"/>
      <charset val="134"/>
    </font>
    <font>
      <b/>
      <sz val="9"/>
      <name val="Times New Roman"/>
      <family val="1"/>
    </font>
    <font>
      <sz val="9"/>
      <name val="Times New Roman"/>
      <family val="1"/>
    </font>
    <font>
      <sz val="10"/>
      <name val="Times New Roman"/>
      <family val="1"/>
    </font>
    <font>
      <b/>
      <u/>
      <sz val="12"/>
      <color indexed="9"/>
      <name val="Arial"/>
      <family val="2"/>
    </font>
    <font>
      <u/>
      <sz val="7.5"/>
      <color indexed="12"/>
      <name val="Arial"/>
      <family val="2"/>
    </font>
    <font>
      <b/>
      <sz val="9"/>
      <color indexed="12"/>
      <name val="宋体"/>
      <family val="3"/>
      <charset val="134"/>
    </font>
    <font>
      <b/>
      <sz val="9"/>
      <color indexed="48"/>
      <name val="宋体"/>
      <family val="3"/>
      <charset val="134"/>
    </font>
    <font>
      <b/>
      <sz val="9"/>
      <color indexed="48"/>
      <name val="Times New Roman"/>
      <family val="1"/>
    </font>
    <font>
      <b/>
      <sz val="9"/>
      <color indexed="81"/>
      <name val="宋体"/>
      <family val="3"/>
      <charset val="134"/>
    </font>
    <font>
      <sz val="9"/>
      <color indexed="81"/>
      <name val="宋体"/>
      <family val="3"/>
      <charset val="134"/>
    </font>
    <font>
      <b/>
      <sz val="9"/>
      <color indexed="12"/>
      <name val="Times New Roman"/>
      <family val="1"/>
    </font>
    <font>
      <b/>
      <sz val="10"/>
      <color indexed="9"/>
      <name val="宋体"/>
      <family val="3"/>
      <charset val="134"/>
    </font>
    <font>
      <b/>
      <sz val="9"/>
      <color indexed="9"/>
      <name val="宋体"/>
      <family val="3"/>
      <charset val="134"/>
    </font>
    <font>
      <b/>
      <sz val="9"/>
      <color indexed="10"/>
      <name val="宋体"/>
      <family val="3"/>
      <charset val="134"/>
    </font>
    <font>
      <b/>
      <sz val="10"/>
      <color indexed="10"/>
      <name val="宋体"/>
      <family val="3"/>
      <charset val="134"/>
    </font>
    <font>
      <b/>
      <sz val="10"/>
      <name val="宋体"/>
      <family val="3"/>
      <charset val="134"/>
    </font>
    <font>
      <sz val="10"/>
      <color indexed="9"/>
      <name val="宋体"/>
      <family val="3"/>
      <charset val="134"/>
    </font>
    <font>
      <i/>
      <sz val="10"/>
      <name val="Arial"/>
      <family val="2"/>
    </font>
    <font>
      <sz val="9"/>
      <color indexed="12"/>
      <name val="楷体_GB2312"/>
      <family val="3"/>
      <charset val="134"/>
    </font>
    <font>
      <b/>
      <sz val="9"/>
      <color indexed="12"/>
      <name val="楷体_GB2312"/>
      <family val="3"/>
      <charset val="134"/>
    </font>
    <font>
      <i/>
      <sz val="9"/>
      <name val="楷体_GB2312"/>
      <family val="3"/>
      <charset val="134"/>
    </font>
    <font>
      <i/>
      <sz val="9"/>
      <color indexed="12"/>
      <name val="楷体_GB2312"/>
      <family val="3"/>
      <charset val="134"/>
    </font>
    <font>
      <b/>
      <sz val="9"/>
      <color indexed="48"/>
      <name val="楷体_GB2312"/>
      <family val="3"/>
      <charset val="134"/>
    </font>
    <font>
      <sz val="9"/>
      <color indexed="48"/>
      <name val="楷体_GB2312"/>
      <family val="3"/>
      <charset val="134"/>
    </font>
    <font>
      <b/>
      <u/>
      <sz val="9"/>
      <name val="宋体"/>
      <family val="3"/>
      <charset val="134"/>
    </font>
    <font>
      <sz val="9"/>
      <color indexed="12"/>
      <name val="Times New Roman"/>
      <family val="1"/>
    </font>
    <font>
      <sz val="9"/>
      <color indexed="48"/>
      <name val="Times New Roman"/>
      <family val="1"/>
    </font>
    <font>
      <sz val="9"/>
      <color indexed="44"/>
      <name val="宋体"/>
      <family val="3"/>
      <charset val="134"/>
    </font>
    <font>
      <sz val="9"/>
      <color indexed="10"/>
      <name val="Times New Roman"/>
      <family val="1"/>
    </font>
    <font>
      <b/>
      <u/>
      <sz val="9"/>
      <name val="楷体_GB2312"/>
      <family val="3"/>
      <charset val="134"/>
    </font>
    <font>
      <b/>
      <sz val="10"/>
      <name val="Times New Roman"/>
      <family val="1"/>
    </font>
    <font>
      <sz val="9"/>
      <name val="Arial"/>
      <family val="2"/>
    </font>
    <font>
      <b/>
      <sz val="9"/>
      <color indexed="48"/>
      <name val="Arial"/>
      <family val="2"/>
    </font>
    <font>
      <sz val="9"/>
      <color indexed="9"/>
      <name val="Arial"/>
      <family val="2"/>
    </font>
    <font>
      <sz val="9"/>
      <color indexed="9"/>
      <name val="Times New Roman"/>
      <family val="1"/>
    </font>
    <font>
      <b/>
      <sz val="9"/>
      <color indexed="10"/>
      <name val="Arial"/>
      <family val="2"/>
    </font>
    <font>
      <sz val="9"/>
      <color indexed="10"/>
      <name val="Arial"/>
      <family val="2"/>
    </font>
    <font>
      <b/>
      <sz val="10"/>
      <name val="Arial"/>
      <family val="2"/>
    </font>
    <font>
      <sz val="10"/>
      <name val="Arial"/>
      <family val="2"/>
    </font>
    <font>
      <sz val="6"/>
      <name val="Times New Roman"/>
      <family val="1"/>
    </font>
    <font>
      <b/>
      <sz val="9"/>
      <color indexed="8"/>
      <name val="Times New Roman"/>
      <family val="1"/>
    </font>
    <font>
      <sz val="9"/>
      <color indexed="21"/>
      <name val="Times New Roman"/>
      <family val="1"/>
    </font>
    <font>
      <b/>
      <sz val="9"/>
      <color indexed="10"/>
      <name val="Times New Roman"/>
      <family val="1"/>
    </font>
    <font>
      <i/>
      <sz val="9"/>
      <name val="Times New Roman"/>
      <family val="1"/>
    </font>
    <font>
      <i/>
      <sz val="9"/>
      <color indexed="10"/>
      <name val="Times New Roman"/>
      <family val="1"/>
    </font>
    <font>
      <i/>
      <sz val="9"/>
      <name val="宋体"/>
      <family val="3"/>
      <charset val="134"/>
    </font>
    <font>
      <sz val="8"/>
      <name val="Arial"/>
      <family val="2"/>
    </font>
    <font>
      <sz val="12"/>
      <name val="宋体"/>
      <family val="3"/>
      <charset val="134"/>
    </font>
    <font>
      <b/>
      <sz val="8"/>
      <name val="Arial"/>
      <family val="2"/>
    </font>
    <font>
      <sz val="8"/>
      <color indexed="10"/>
      <name val="Arial"/>
      <family val="2"/>
    </font>
    <font>
      <sz val="11"/>
      <color theme="1"/>
      <name val="等线"/>
      <family val="2"/>
      <charset val="134"/>
      <scheme val="minor"/>
    </font>
    <font>
      <b/>
      <sz val="11"/>
      <color theme="1"/>
      <name val="等线"/>
      <family val="3"/>
      <charset val="134"/>
      <scheme val="minor"/>
    </font>
    <font>
      <b/>
      <sz val="9"/>
      <color indexed="8"/>
      <name val="Arial"/>
      <family val="3"/>
      <charset val="134"/>
    </font>
    <font>
      <sz val="6"/>
      <color rgb="FF000000"/>
      <name val="Tahoma"/>
      <family val="2"/>
    </font>
    <font>
      <sz val="10"/>
      <name val="微软雅黑"/>
      <family val="2"/>
      <charset val="134"/>
    </font>
    <font>
      <sz val="10"/>
      <color rgb="FF545454"/>
      <name val="微软雅黑"/>
      <family val="2"/>
      <charset val="134"/>
    </font>
    <font>
      <sz val="10"/>
      <color rgb="FF000000"/>
      <name val="微软雅黑"/>
      <family val="2"/>
      <charset val="134"/>
    </font>
    <font>
      <b/>
      <sz val="10"/>
      <name val="微软雅黑"/>
      <family val="2"/>
      <charset val="134"/>
    </font>
  </fonts>
  <fills count="16">
    <fill>
      <patternFill patternType="none"/>
    </fill>
    <fill>
      <patternFill patternType="gray125"/>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indexed="47"/>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50"/>
        <bgColor indexed="64"/>
      </patternFill>
    </fill>
    <fill>
      <patternFill patternType="solid">
        <fgColor indexed="45"/>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14999847407452621"/>
        <bgColor indexed="64"/>
      </patternFill>
    </fill>
  </fills>
  <borders count="90">
    <border>
      <left/>
      <right/>
      <top/>
      <bottom/>
      <diagonal/>
    </border>
    <border>
      <left/>
      <right/>
      <top/>
      <bottom style="medium">
        <color indexed="64"/>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style="thin">
        <color indexed="44"/>
      </bottom>
      <diagonal/>
    </border>
    <border>
      <left style="thin">
        <color indexed="9"/>
      </left>
      <right style="thin">
        <color indexed="9"/>
      </right>
      <top style="thin">
        <color indexed="9"/>
      </top>
      <bottom style="thin">
        <color indexed="44"/>
      </bottom>
      <diagonal/>
    </border>
    <border>
      <left style="thin">
        <color indexed="9"/>
      </left>
      <right style="thin">
        <color indexed="9"/>
      </right>
      <top style="thin">
        <color indexed="9"/>
      </top>
      <bottom/>
      <diagonal/>
    </border>
    <border>
      <left/>
      <right style="thin">
        <color indexed="9"/>
      </right>
      <top/>
      <bottom style="thin">
        <color indexed="9"/>
      </bottom>
      <diagonal/>
    </border>
    <border>
      <left/>
      <right style="thin">
        <color indexed="9"/>
      </right>
      <top style="thin">
        <color indexed="9"/>
      </top>
      <bottom style="thin">
        <color indexed="9"/>
      </bottom>
      <diagonal/>
    </border>
    <border>
      <left/>
      <right style="thin">
        <color indexed="9"/>
      </right>
      <top style="thin">
        <color indexed="9"/>
      </top>
      <bottom/>
      <diagonal/>
    </border>
    <border>
      <left style="thin">
        <color indexed="9"/>
      </left>
      <right style="thin">
        <color indexed="9"/>
      </right>
      <top style="thin">
        <color indexed="44"/>
      </top>
      <bottom style="thin">
        <color indexed="9"/>
      </bottom>
      <diagonal/>
    </border>
    <border>
      <left style="thin">
        <color indexed="44"/>
      </left>
      <right style="thin">
        <color indexed="44"/>
      </right>
      <top style="thin">
        <color indexed="44"/>
      </top>
      <bottom style="thin">
        <color indexed="44"/>
      </bottom>
      <diagonal/>
    </border>
    <border>
      <left/>
      <right/>
      <top style="thin">
        <color indexed="44"/>
      </top>
      <bottom/>
      <diagonal/>
    </border>
    <border>
      <left style="thin">
        <color indexed="44"/>
      </left>
      <right style="thin">
        <color indexed="44"/>
      </right>
      <top/>
      <bottom/>
      <diagonal/>
    </border>
    <border diagonalUp="1">
      <left style="thin">
        <color indexed="44"/>
      </left>
      <right style="thin">
        <color indexed="44"/>
      </right>
      <top style="thin">
        <color indexed="44"/>
      </top>
      <bottom style="thin">
        <color indexed="44"/>
      </bottom>
      <diagonal style="thin">
        <color indexed="44"/>
      </diagonal>
    </border>
    <border diagonalUp="1">
      <left style="thin">
        <color indexed="44"/>
      </left>
      <right/>
      <top style="thin">
        <color indexed="44"/>
      </top>
      <bottom style="thin">
        <color indexed="44"/>
      </bottom>
      <diagonal style="thin">
        <color indexed="44"/>
      </diagonal>
    </border>
    <border>
      <left style="thin">
        <color indexed="43"/>
      </left>
      <right style="thin">
        <color indexed="43"/>
      </right>
      <top style="thin">
        <color indexed="43"/>
      </top>
      <bottom style="thin">
        <color indexed="43"/>
      </bottom>
      <diagonal/>
    </border>
    <border>
      <left style="thin">
        <color indexed="9"/>
      </left>
      <right style="thin">
        <color indexed="43"/>
      </right>
      <top style="thin">
        <color indexed="9"/>
      </top>
      <bottom style="thin">
        <color indexed="9"/>
      </bottom>
      <diagonal/>
    </border>
    <border>
      <left style="thin">
        <color indexed="43"/>
      </left>
      <right style="thin">
        <color indexed="43"/>
      </right>
      <top style="thin">
        <color indexed="9"/>
      </top>
      <bottom style="thin">
        <color indexed="9"/>
      </bottom>
      <diagonal/>
    </border>
    <border>
      <left style="thin">
        <color indexed="43"/>
      </left>
      <right style="thin">
        <color indexed="9"/>
      </right>
      <top style="thin">
        <color indexed="9"/>
      </top>
      <bottom style="thin">
        <color indexed="9"/>
      </bottom>
      <diagonal/>
    </border>
    <border>
      <left style="thin">
        <color indexed="44"/>
      </left>
      <right style="thin">
        <color indexed="9"/>
      </right>
      <top style="thin">
        <color indexed="9"/>
      </top>
      <bottom style="thin">
        <color indexed="9"/>
      </bottom>
      <diagonal/>
    </border>
    <border>
      <left style="thin">
        <color indexed="44"/>
      </left>
      <right style="thin">
        <color indexed="9"/>
      </right>
      <top style="thin">
        <color indexed="44"/>
      </top>
      <bottom/>
      <diagonal/>
    </border>
    <border>
      <left style="thin">
        <color indexed="9"/>
      </left>
      <right/>
      <top style="thin">
        <color indexed="44"/>
      </top>
      <bottom/>
      <diagonal/>
    </border>
    <border>
      <left style="thin">
        <color indexed="9"/>
      </left>
      <right style="thin">
        <color indexed="44"/>
      </right>
      <top/>
      <bottom style="thin">
        <color indexed="9"/>
      </bottom>
      <diagonal/>
    </border>
    <border>
      <left style="thin">
        <color indexed="9"/>
      </left>
      <right style="thin">
        <color indexed="44"/>
      </right>
      <top style="thin">
        <color indexed="9"/>
      </top>
      <bottom style="thin">
        <color indexed="9"/>
      </bottom>
      <diagonal/>
    </border>
    <border>
      <left style="thin">
        <color indexed="44"/>
      </left>
      <right style="thin">
        <color indexed="9"/>
      </right>
      <top style="thin">
        <color indexed="9"/>
      </top>
      <bottom style="thin">
        <color indexed="44"/>
      </bottom>
      <diagonal/>
    </border>
    <border>
      <left style="thin">
        <color indexed="44"/>
      </left>
      <right style="thin">
        <color indexed="44"/>
      </right>
      <top style="thin">
        <color indexed="44"/>
      </top>
      <bottom style="thin">
        <color indexed="9"/>
      </bottom>
      <diagonal/>
    </border>
    <border>
      <left style="thin">
        <color indexed="44"/>
      </left>
      <right style="thin">
        <color indexed="9"/>
      </right>
      <top style="thin">
        <color indexed="44"/>
      </top>
      <bottom style="thin">
        <color indexed="9"/>
      </bottom>
      <diagonal/>
    </border>
    <border>
      <left style="thin">
        <color indexed="44"/>
      </left>
      <right style="thin">
        <color indexed="44"/>
      </right>
      <top style="thin">
        <color indexed="9"/>
      </top>
      <bottom style="thin">
        <color indexed="9"/>
      </bottom>
      <diagonal/>
    </border>
    <border>
      <left style="thin">
        <color indexed="44"/>
      </left>
      <right style="thin">
        <color indexed="9"/>
      </right>
      <top/>
      <bottom/>
      <diagonal/>
    </border>
    <border>
      <left style="thin">
        <color indexed="44"/>
      </left>
      <right style="thin">
        <color indexed="9"/>
      </right>
      <top style="thin">
        <color indexed="44"/>
      </top>
      <bottom style="thin">
        <color indexed="44"/>
      </bottom>
      <diagonal/>
    </border>
    <border>
      <left style="thin">
        <color indexed="44"/>
      </left>
      <right style="thin">
        <color indexed="9"/>
      </right>
      <top/>
      <bottom style="thin">
        <color indexed="44"/>
      </bottom>
      <diagonal/>
    </border>
    <border>
      <left/>
      <right style="thin">
        <color indexed="44"/>
      </right>
      <top/>
      <bottom/>
      <diagonal/>
    </border>
    <border>
      <left/>
      <right/>
      <top/>
      <bottom style="thin">
        <color indexed="44"/>
      </bottom>
      <diagonal/>
    </border>
    <border>
      <left/>
      <right style="thin">
        <color indexed="44"/>
      </right>
      <top/>
      <bottom style="thin">
        <color indexed="44"/>
      </bottom>
      <diagonal/>
    </border>
    <border>
      <left/>
      <right style="thin">
        <color indexed="44"/>
      </right>
      <top style="thin">
        <color indexed="44"/>
      </top>
      <bottom/>
      <diagonal/>
    </border>
    <border>
      <left style="thin">
        <color indexed="44"/>
      </left>
      <right style="thin">
        <color indexed="44"/>
      </right>
      <top/>
      <bottom style="thin">
        <color indexed="44"/>
      </bottom>
      <diagonal/>
    </border>
    <border>
      <left style="thin">
        <color indexed="44"/>
      </left>
      <right/>
      <top/>
      <bottom/>
      <diagonal/>
    </border>
    <border>
      <left style="thin">
        <color indexed="44"/>
      </left>
      <right/>
      <top/>
      <bottom style="thin">
        <color indexed="44"/>
      </bottom>
      <diagonal/>
    </border>
    <border>
      <left style="thin">
        <color indexed="44"/>
      </left>
      <right/>
      <top style="thin">
        <color indexed="44"/>
      </top>
      <bottom/>
      <diagonal/>
    </border>
    <border>
      <left style="thin">
        <color indexed="9"/>
      </left>
      <right style="thin">
        <color indexed="43"/>
      </right>
      <top style="thin">
        <color indexed="43"/>
      </top>
      <bottom style="thin">
        <color indexed="9"/>
      </bottom>
      <diagonal/>
    </border>
    <border>
      <left style="thin">
        <color indexed="43"/>
      </left>
      <right style="thin">
        <color indexed="43"/>
      </right>
      <top style="thin">
        <color indexed="43"/>
      </top>
      <bottom style="thin">
        <color indexed="9"/>
      </bottom>
      <diagonal/>
    </border>
    <border>
      <left style="thin">
        <color indexed="43"/>
      </left>
      <right style="thin">
        <color indexed="9"/>
      </right>
      <top style="thin">
        <color indexed="43"/>
      </top>
      <bottom style="thin">
        <color indexed="9"/>
      </bottom>
      <diagonal/>
    </border>
    <border>
      <left style="thin">
        <color indexed="9"/>
      </left>
      <right style="thin">
        <color indexed="9"/>
      </right>
      <top/>
      <bottom/>
      <diagonal/>
    </border>
    <border>
      <left style="thin">
        <color indexed="44"/>
      </left>
      <right style="thin">
        <color indexed="9"/>
      </right>
      <top/>
      <bottom style="thin">
        <color indexed="9"/>
      </bottom>
      <diagonal/>
    </border>
    <border>
      <left style="thin">
        <color indexed="9"/>
      </left>
      <right style="thin">
        <color indexed="44"/>
      </right>
      <top style="thin">
        <color indexed="9"/>
      </top>
      <bottom/>
      <diagonal/>
    </border>
    <border>
      <left/>
      <right style="thin">
        <color indexed="44"/>
      </right>
      <top style="thin">
        <color indexed="44"/>
      </top>
      <bottom style="thin">
        <color indexed="44"/>
      </bottom>
      <diagonal/>
    </border>
    <border>
      <left/>
      <right/>
      <top style="thin">
        <color indexed="9"/>
      </top>
      <bottom style="thin">
        <color indexed="9"/>
      </bottom>
      <diagonal/>
    </border>
    <border>
      <left style="thin">
        <color indexed="44"/>
      </left>
      <right/>
      <top style="thin">
        <color indexed="44"/>
      </top>
      <bottom style="thin">
        <color indexed="44"/>
      </bottom>
      <diagonal/>
    </border>
    <border>
      <left/>
      <right/>
      <top style="thin">
        <color indexed="9"/>
      </top>
      <bottom/>
      <diagonal/>
    </border>
    <border>
      <left style="thin">
        <color indexed="44"/>
      </left>
      <right style="thin">
        <color indexed="9"/>
      </right>
      <top style="thin">
        <color indexed="9"/>
      </top>
      <bottom/>
      <diagonal/>
    </border>
    <border>
      <left/>
      <right style="thin">
        <color indexed="44"/>
      </right>
      <top style="thin">
        <color indexed="9"/>
      </top>
      <bottom style="thin">
        <color indexed="9"/>
      </bottom>
      <diagonal/>
    </border>
    <border>
      <left style="thin">
        <color indexed="9"/>
      </left>
      <right style="thin">
        <color indexed="44"/>
      </right>
      <top style="thin">
        <color indexed="9"/>
      </top>
      <bottom style="thin">
        <color indexed="44"/>
      </bottom>
      <diagonal/>
    </border>
    <border>
      <left style="thin">
        <color indexed="9"/>
      </left>
      <right style="thin">
        <color indexed="44"/>
      </right>
      <top style="thin">
        <color indexed="44"/>
      </top>
      <bottom style="thin">
        <color indexed="9"/>
      </bottom>
      <diagonal/>
    </border>
    <border>
      <left style="thin">
        <color indexed="9"/>
      </left>
      <right style="thin">
        <color indexed="9"/>
      </right>
      <top style="thin">
        <color indexed="44"/>
      </top>
      <bottom style="thin">
        <color indexed="44"/>
      </bottom>
      <diagonal/>
    </border>
    <border>
      <left style="thin">
        <color indexed="9"/>
      </left>
      <right style="thin">
        <color indexed="9"/>
      </right>
      <top style="thin">
        <color indexed="44"/>
      </top>
      <bottom/>
      <diagonal/>
    </border>
    <border diagonalUp="1" diagonalDown="1">
      <left style="thin">
        <color indexed="44"/>
      </left>
      <right style="thin">
        <color indexed="9"/>
      </right>
      <top style="thin">
        <color indexed="9"/>
      </top>
      <bottom style="thin">
        <color indexed="44"/>
      </bottom>
      <diagonal style="thin">
        <color indexed="44"/>
      </diagonal>
    </border>
    <border diagonalUp="1" diagonalDown="1">
      <left style="thin">
        <color indexed="44"/>
      </left>
      <right style="thin">
        <color indexed="9"/>
      </right>
      <top style="thin">
        <color indexed="44"/>
      </top>
      <bottom style="thin">
        <color indexed="44"/>
      </bottom>
      <diagonal style="thin">
        <color indexed="44"/>
      </diagonal>
    </border>
    <border>
      <left style="thin">
        <color indexed="9"/>
      </left>
      <right style="thin">
        <color indexed="9"/>
      </right>
      <top/>
      <bottom style="thin">
        <color indexed="44"/>
      </bottom>
      <diagonal/>
    </border>
    <border>
      <left style="thin">
        <color indexed="9"/>
      </left>
      <right style="thin">
        <color indexed="44"/>
      </right>
      <top/>
      <bottom/>
      <diagonal/>
    </border>
    <border>
      <left style="thin">
        <color indexed="41"/>
      </left>
      <right style="thin">
        <color indexed="41"/>
      </right>
      <top style="thin">
        <color indexed="41"/>
      </top>
      <bottom style="thin">
        <color indexed="41"/>
      </bottom>
      <diagonal/>
    </border>
    <border>
      <left/>
      <right style="thin">
        <color indexed="9"/>
      </right>
      <top/>
      <bottom/>
      <diagonal/>
    </border>
    <border>
      <left/>
      <right/>
      <top/>
      <bottom style="thin">
        <color indexed="9"/>
      </bottom>
      <diagonal/>
    </border>
    <border>
      <left/>
      <right/>
      <top style="thin">
        <color indexed="44"/>
      </top>
      <bottom style="thin">
        <color indexed="44"/>
      </bottom>
      <diagonal/>
    </border>
    <border>
      <left style="thin">
        <color indexed="44"/>
      </left>
      <right style="thin">
        <color indexed="44"/>
      </right>
      <top style="thin">
        <color indexed="44"/>
      </top>
      <bottom/>
      <diagonal/>
    </border>
    <border>
      <left/>
      <right style="thin">
        <color indexed="44"/>
      </right>
      <top/>
      <bottom style="thin">
        <color indexed="9"/>
      </bottom>
      <diagonal/>
    </border>
    <border>
      <left style="thin">
        <color indexed="9"/>
      </left>
      <right style="thin">
        <color indexed="44"/>
      </right>
      <top style="thin">
        <color indexed="44"/>
      </top>
      <bottom style="thin">
        <color indexed="44"/>
      </bottom>
      <diagonal/>
    </border>
    <border>
      <left style="thin">
        <color indexed="9"/>
      </left>
      <right style="thin">
        <color indexed="44"/>
      </right>
      <top/>
      <bottom style="thin">
        <color indexed="44"/>
      </bottom>
      <diagonal/>
    </border>
    <border>
      <left style="thin">
        <color indexed="9"/>
      </left>
      <right/>
      <top style="thin">
        <color indexed="9"/>
      </top>
      <bottom/>
      <diagonal/>
    </border>
    <border>
      <left style="thin">
        <color indexed="9"/>
      </left>
      <right style="thin">
        <color indexed="44"/>
      </right>
      <top style="thin">
        <color indexed="44"/>
      </top>
      <bottom/>
      <diagonal/>
    </border>
    <border>
      <left style="thin">
        <color indexed="44"/>
      </left>
      <right/>
      <top style="thin">
        <color indexed="9"/>
      </top>
      <bottom/>
      <diagonal/>
    </border>
    <border>
      <left style="thin">
        <color indexed="9"/>
      </left>
      <right/>
      <top style="thin">
        <color indexed="44"/>
      </top>
      <bottom style="thin">
        <color indexed="43"/>
      </bottom>
      <diagonal/>
    </border>
    <border>
      <left/>
      <right/>
      <top style="thin">
        <color indexed="44"/>
      </top>
      <bottom style="thin">
        <color indexed="43"/>
      </bottom>
      <diagonal/>
    </border>
    <border>
      <left/>
      <right style="thin">
        <color indexed="9"/>
      </right>
      <top style="thin">
        <color indexed="44"/>
      </top>
      <bottom style="thin">
        <color indexed="43"/>
      </bottom>
      <diagonal/>
    </border>
    <border>
      <left style="thin">
        <color indexed="9"/>
      </left>
      <right/>
      <top/>
      <bottom/>
      <diagonal/>
    </border>
    <border>
      <left/>
      <right style="thin">
        <color indexed="43"/>
      </right>
      <top/>
      <bottom/>
      <diagonal/>
    </border>
    <border>
      <left style="thin">
        <color indexed="43"/>
      </left>
      <right/>
      <top/>
      <bottom/>
      <diagonal/>
    </border>
    <border>
      <left style="thin">
        <color indexed="44"/>
      </left>
      <right/>
      <top style="thin">
        <color indexed="44"/>
      </top>
      <bottom style="thin">
        <color indexed="9"/>
      </bottom>
      <diagonal/>
    </border>
    <border>
      <left/>
      <right/>
      <top style="thin">
        <color indexed="44"/>
      </top>
      <bottom style="thin">
        <color indexed="9"/>
      </bottom>
      <diagonal/>
    </border>
    <border>
      <left/>
      <right style="thin">
        <color indexed="44"/>
      </right>
      <top style="thin">
        <color indexed="44"/>
      </top>
      <bottom style="thin">
        <color indexed="9"/>
      </bottom>
      <diagonal/>
    </border>
    <border>
      <left style="thin">
        <color indexed="44"/>
      </left>
      <right/>
      <top style="thin">
        <color indexed="9"/>
      </top>
      <bottom style="thin">
        <color indexed="9"/>
      </bottom>
      <diagonal/>
    </border>
    <border>
      <left style="thin">
        <color indexed="44"/>
      </left>
      <right/>
      <top style="thin">
        <color indexed="9"/>
      </top>
      <bottom style="thin">
        <color indexed="44"/>
      </bottom>
      <diagonal/>
    </border>
    <border>
      <left/>
      <right/>
      <top style="thin">
        <color indexed="9"/>
      </top>
      <bottom style="thin">
        <color indexed="44"/>
      </bottom>
      <diagonal/>
    </border>
    <border>
      <left/>
      <right style="thin">
        <color indexed="44"/>
      </right>
      <top style="thin">
        <color indexed="9"/>
      </top>
      <bottom style="thin">
        <color indexed="44"/>
      </bottom>
      <diagonal/>
    </border>
    <border>
      <left/>
      <right style="thin">
        <color indexed="44"/>
      </right>
      <top style="thin">
        <color indexed="9"/>
      </top>
      <bottom/>
      <diagonal/>
    </border>
    <border>
      <left style="thin">
        <color indexed="44"/>
      </left>
      <right/>
      <top/>
      <bottom style="thin">
        <color indexed="9"/>
      </bottom>
      <diagonal/>
    </border>
    <border>
      <left style="thin">
        <color indexed="44"/>
      </left>
      <right style="thin">
        <color indexed="44"/>
      </right>
      <top style="thin">
        <color indexed="9"/>
      </top>
      <bottom style="thin">
        <color indexed="64"/>
      </bottom>
      <diagonal/>
    </border>
    <border>
      <left style="thin">
        <color indexed="44"/>
      </left>
      <right style="thin">
        <color indexed="9"/>
      </right>
      <top/>
      <bottom style="thin">
        <color indexed="64"/>
      </bottom>
      <diagonal/>
    </border>
  </borders>
  <cellStyleXfs count="7">
    <xf numFmtId="0" fontId="0" fillId="0" borderId="0" applyFont="0" applyFill="0" applyBorder="0" applyAlignment="0" applyProtection="0"/>
    <xf numFmtId="9" fontId="1" fillId="0" borderId="0" applyFont="0" applyFill="0" applyBorder="0" applyAlignment="0" applyProtection="0"/>
    <xf numFmtId="0" fontId="63" fillId="0" borderId="0">
      <alignment vertical="center"/>
    </xf>
    <xf numFmtId="0" fontId="63" fillId="0" borderId="0">
      <alignment vertical="center"/>
    </xf>
    <xf numFmtId="0" fontId="20" fillId="0" borderId="0" applyNumberFormat="0" applyFill="0" applyBorder="0" applyAlignment="0" applyProtection="0">
      <alignment vertical="top"/>
      <protection locked="0"/>
    </xf>
    <xf numFmtId="43" fontId="1" fillId="0" borderId="0" applyFont="0" applyFill="0" applyBorder="0" applyAlignment="0" applyProtection="0"/>
    <xf numFmtId="0" fontId="66" fillId="0" borderId="0">
      <alignment vertical="center"/>
    </xf>
  </cellStyleXfs>
  <cellXfs count="1048">
    <xf numFmtId="0" fontId="0" fillId="0" borderId="0" xfId="0"/>
    <xf numFmtId="0" fontId="2" fillId="0" borderId="0" xfId="0" applyFont="1"/>
    <xf numFmtId="14" fontId="2" fillId="0" borderId="0" xfId="0" applyNumberFormat="1" applyFont="1"/>
    <xf numFmtId="0" fontId="3" fillId="0" borderId="0" xfId="0" applyFont="1"/>
    <xf numFmtId="176" fontId="4" fillId="0" borderId="0" xfId="0" applyNumberFormat="1" applyFont="1" applyAlignment="1">
      <alignment horizontal="right" vertical="center"/>
    </xf>
    <xf numFmtId="176" fontId="0" fillId="0" borderId="0" xfId="0" applyNumberFormat="1"/>
    <xf numFmtId="176" fontId="4" fillId="2" borderId="0" xfId="0" applyNumberFormat="1" applyFont="1" applyFill="1"/>
    <xf numFmtId="0" fontId="3" fillId="3" borderId="0" xfId="0" applyFont="1" applyFill="1"/>
    <xf numFmtId="176" fontId="5" fillId="0" borderId="0" xfId="0" applyNumberFormat="1" applyFont="1" applyBorder="1" applyAlignment="1">
      <alignment horizontal="right" vertical="center"/>
    </xf>
    <xf numFmtId="0" fontId="3" fillId="3" borderId="0" xfId="0" applyFont="1" applyFill="1" applyBorder="1"/>
    <xf numFmtId="176" fontId="5" fillId="0" borderId="1" xfId="0" applyNumberFormat="1" applyFont="1" applyBorder="1" applyAlignment="1">
      <alignment horizontal="right" vertical="center"/>
    </xf>
    <xf numFmtId="0" fontId="3" fillId="0" borderId="1" xfId="0" applyFont="1" applyBorder="1"/>
    <xf numFmtId="0" fontId="2" fillId="0" borderId="2" xfId="0" applyFont="1" applyBorder="1"/>
    <xf numFmtId="43" fontId="2" fillId="0" borderId="2" xfId="5" applyFont="1" applyBorder="1"/>
    <xf numFmtId="0" fontId="2" fillId="0" borderId="3" xfId="0" applyFont="1" applyBorder="1"/>
    <xf numFmtId="0" fontId="2" fillId="0" borderId="4" xfId="0" applyFont="1" applyBorder="1"/>
    <xf numFmtId="0" fontId="2" fillId="0" borderId="5" xfId="0" applyFont="1" applyBorder="1"/>
    <xf numFmtId="0" fontId="2" fillId="0" borderId="7" xfId="0" applyFont="1" applyBorder="1"/>
    <xf numFmtId="0" fontId="2" fillId="0" borderId="8" xfId="0" applyFont="1" applyBorder="1"/>
    <xf numFmtId="0" fontId="9" fillId="0" borderId="2" xfId="0" applyFont="1" applyBorder="1"/>
    <xf numFmtId="177" fontId="2" fillId="0" borderId="2" xfId="5" applyNumberFormat="1" applyFont="1" applyBorder="1"/>
    <xf numFmtId="177" fontId="10" fillId="0" borderId="2" xfId="5" applyNumberFormat="1" applyFont="1" applyBorder="1"/>
    <xf numFmtId="10" fontId="12" fillId="0" borderId="2" xfId="1" applyNumberFormat="1" applyFont="1" applyFill="1" applyBorder="1"/>
    <xf numFmtId="178" fontId="2" fillId="0" borderId="2" xfId="1" applyNumberFormat="1" applyFont="1" applyBorder="1"/>
    <xf numFmtId="177" fontId="3" fillId="0" borderId="2" xfId="5" applyNumberFormat="1" applyFont="1" applyBorder="1"/>
    <xf numFmtId="0" fontId="14" fillId="2" borderId="13" xfId="0" applyFont="1" applyFill="1" applyBorder="1"/>
    <xf numFmtId="0" fontId="15" fillId="2" borderId="13" xfId="0" applyFont="1" applyFill="1" applyBorder="1" applyAlignment="1">
      <alignment horizontal="center"/>
    </xf>
    <xf numFmtId="0" fontId="16" fillId="7" borderId="0" xfId="0" applyNumberFormat="1" applyFont="1" applyFill="1" applyBorder="1" applyAlignment="1">
      <alignment horizontal="right"/>
    </xf>
    <xf numFmtId="0" fontId="15" fillId="8" borderId="15" xfId="0" applyFont="1" applyFill="1" applyBorder="1" applyAlignment="1">
      <alignment horizontal="left"/>
    </xf>
    <xf numFmtId="0" fontId="14" fillId="8" borderId="2" xfId="0" applyFont="1" applyFill="1" applyBorder="1"/>
    <xf numFmtId="4" fontId="2" fillId="0" borderId="2" xfId="0" applyNumberFormat="1" applyFont="1" applyBorder="1"/>
    <xf numFmtId="0" fontId="14" fillId="8" borderId="3" xfId="0" applyFont="1" applyFill="1" applyBorder="1"/>
    <xf numFmtId="0" fontId="14" fillId="2" borderId="16" xfId="0" applyFont="1" applyFill="1" applyBorder="1"/>
    <xf numFmtId="4" fontId="2" fillId="0" borderId="5" xfId="0" applyNumberFormat="1" applyFont="1" applyBorder="1"/>
    <xf numFmtId="0" fontId="15" fillId="2" borderId="17" xfId="0" applyFont="1" applyFill="1" applyBorder="1" applyAlignment="1">
      <alignment horizontal="center"/>
    </xf>
    <xf numFmtId="0" fontId="16" fillId="7" borderId="18" xfId="0" applyNumberFormat="1" applyFont="1" applyFill="1" applyBorder="1" applyAlignment="1">
      <alignment horizontal="right"/>
    </xf>
    <xf numFmtId="43" fontId="3" fillId="7" borderId="19" xfId="0" applyNumberFormat="1" applyFont="1" applyFill="1" applyBorder="1"/>
    <xf numFmtId="43" fontId="3" fillId="7" borderId="20" xfId="0" applyNumberFormat="1" applyFont="1" applyFill="1" applyBorder="1"/>
    <xf numFmtId="43" fontId="3" fillId="7" borderId="21" xfId="0" applyNumberFormat="1" applyFont="1" applyFill="1" applyBorder="1"/>
    <xf numFmtId="4" fontId="3" fillId="7" borderId="21" xfId="0" applyNumberFormat="1" applyFont="1" applyFill="1" applyBorder="1"/>
    <xf numFmtId="0" fontId="2" fillId="0" borderId="10" xfId="0" applyFont="1" applyBorder="1"/>
    <xf numFmtId="0" fontId="9" fillId="8" borderId="23" xfId="0" applyFont="1" applyFill="1" applyBorder="1" applyAlignment="1">
      <alignment horizontal="left"/>
    </xf>
    <xf numFmtId="0" fontId="14" fillId="2" borderId="24" xfId="0" applyFont="1" applyFill="1" applyBorder="1"/>
    <xf numFmtId="0" fontId="2" fillId="0" borderId="22" xfId="0" applyFont="1" applyBorder="1"/>
    <xf numFmtId="0" fontId="2" fillId="0" borderId="27" xfId="0" applyFont="1" applyBorder="1"/>
    <xf numFmtId="0" fontId="15" fillId="8" borderId="28" xfId="0" applyFont="1" applyFill="1" applyBorder="1" applyAlignment="1">
      <alignment horizontal="left"/>
    </xf>
    <xf numFmtId="0" fontId="3" fillId="8" borderId="29" xfId="0" applyFont="1" applyFill="1" applyBorder="1" applyAlignment="1">
      <alignment horizontal="center"/>
    </xf>
    <xf numFmtId="0" fontId="2" fillId="0" borderId="30" xfId="0" applyFont="1" applyBorder="1"/>
    <xf numFmtId="0" fontId="3" fillId="8" borderId="31" xfId="0" applyFont="1" applyFill="1" applyBorder="1" applyAlignment="1">
      <alignment horizontal="center"/>
    </xf>
    <xf numFmtId="0" fontId="3" fillId="2" borderId="31" xfId="0" applyFont="1" applyFill="1" applyBorder="1" applyAlignment="1">
      <alignment horizontal="center"/>
    </xf>
    <xf numFmtId="179" fontId="2" fillId="8" borderId="31" xfId="0" applyNumberFormat="1" applyFont="1" applyFill="1" applyBorder="1" applyAlignment="1">
      <alignment horizontal="right"/>
    </xf>
    <xf numFmtId="10" fontId="2" fillId="8" borderId="31" xfId="0" applyNumberFormat="1" applyFont="1" applyFill="1" applyBorder="1" applyAlignment="1">
      <alignment horizontal="right"/>
    </xf>
    <xf numFmtId="0" fontId="15" fillId="2" borderId="32" xfId="0" applyFont="1" applyFill="1" applyBorder="1"/>
    <xf numFmtId="0" fontId="15" fillId="2" borderId="13" xfId="0" applyFont="1" applyFill="1" applyBorder="1"/>
    <xf numFmtId="0" fontId="3" fillId="2" borderId="13" xfId="0" applyFont="1" applyFill="1" applyBorder="1" applyAlignment="1">
      <alignment horizontal="center"/>
    </xf>
    <xf numFmtId="180" fontId="16" fillId="8" borderId="0" xfId="0" applyNumberFormat="1" applyFont="1" applyFill="1" applyBorder="1" applyAlignment="1">
      <alignment horizontal="right"/>
    </xf>
    <xf numFmtId="180" fontId="16" fillId="8" borderId="34" xfId="0" applyNumberFormat="1" applyFont="1" applyFill="1" applyBorder="1" applyAlignment="1">
      <alignment horizontal="right"/>
    </xf>
    <xf numFmtId="180" fontId="17" fillId="8" borderId="0" xfId="0" applyNumberFormat="1" applyFont="1" applyFill="1" applyBorder="1" applyAlignment="1">
      <alignment horizontal="right"/>
    </xf>
    <xf numFmtId="181" fontId="17" fillId="8" borderId="0" xfId="0" applyNumberFormat="1" applyFont="1" applyFill="1" applyBorder="1" applyAlignment="1">
      <alignment horizontal="right"/>
    </xf>
    <xf numFmtId="180" fontId="18" fillId="8" borderId="0" xfId="0" applyNumberFormat="1" applyFont="1" applyFill="1" applyBorder="1" applyAlignment="1">
      <alignment horizontal="right"/>
    </xf>
    <xf numFmtId="10" fontId="17" fillId="8" borderId="0" xfId="0" applyNumberFormat="1" applyFont="1" applyFill="1" applyBorder="1" applyAlignment="1">
      <alignment horizontal="right"/>
    </xf>
    <xf numFmtId="10" fontId="16" fillId="8" borderId="0" xfId="0" applyNumberFormat="1" applyFont="1" applyFill="1" applyBorder="1" applyAlignment="1">
      <alignment horizontal="right"/>
    </xf>
    <xf numFmtId="179" fontId="17" fillId="8" borderId="0" xfId="0" applyNumberFormat="1" applyFont="1" applyFill="1" applyBorder="1" applyAlignment="1">
      <alignment horizontal="right"/>
    </xf>
    <xf numFmtId="10" fontId="16" fillId="8" borderId="0" xfId="0" applyNumberFormat="1" applyFont="1" applyFill="1" applyBorder="1"/>
    <xf numFmtId="0" fontId="15" fillId="8" borderId="0" xfId="0" applyFont="1" applyFill="1" applyBorder="1" applyAlignment="1">
      <alignment horizontal="center"/>
    </xf>
    <xf numFmtId="10" fontId="14" fillId="8" borderId="0" xfId="0" applyNumberFormat="1" applyFont="1" applyFill="1" applyBorder="1"/>
    <xf numFmtId="0" fontId="14" fillId="8" borderId="0" xfId="0" applyFont="1" applyFill="1" applyBorder="1"/>
    <xf numFmtId="0" fontId="14" fillId="8" borderId="34" xfId="0" applyFont="1" applyFill="1" applyBorder="1"/>
    <xf numFmtId="0" fontId="15" fillId="8" borderId="35" xfId="0" applyFont="1" applyFill="1" applyBorder="1" applyAlignment="1">
      <alignment horizontal="left"/>
    </xf>
    <xf numFmtId="0" fontId="14" fillId="8" borderId="35" xfId="0" applyFont="1" applyFill="1" applyBorder="1"/>
    <xf numFmtId="0" fontId="14" fillId="8" borderId="36" xfId="0" applyFont="1" applyFill="1" applyBorder="1"/>
    <xf numFmtId="180" fontId="17" fillId="8" borderId="34" xfId="0" applyNumberFormat="1" applyFont="1" applyFill="1" applyBorder="1" applyAlignment="1">
      <alignment horizontal="right"/>
    </xf>
    <xf numFmtId="10" fontId="17" fillId="8" borderId="34" xfId="0" applyNumberFormat="1" applyFont="1" applyFill="1" applyBorder="1" applyAlignment="1">
      <alignment horizontal="right"/>
    </xf>
    <xf numFmtId="10" fontId="16" fillId="8" borderId="34" xfId="0" applyNumberFormat="1" applyFont="1" applyFill="1" applyBorder="1" applyAlignment="1">
      <alignment horizontal="right"/>
    </xf>
    <xf numFmtId="0" fontId="15" fillId="8" borderId="15" xfId="0" applyFont="1" applyFill="1" applyBorder="1"/>
    <xf numFmtId="0" fontId="3" fillId="8" borderId="15" xfId="0" applyFont="1" applyFill="1" applyBorder="1" applyAlignment="1">
      <alignment horizontal="center"/>
    </xf>
    <xf numFmtId="0" fontId="2" fillId="8" borderId="15" xfId="0" applyFont="1" applyFill="1" applyBorder="1" applyAlignment="1">
      <alignment horizontal="center"/>
    </xf>
    <xf numFmtId="0" fontId="14" fillId="8" borderId="15" xfId="0" applyFont="1" applyFill="1" applyBorder="1"/>
    <xf numFmtId="0" fontId="14" fillId="8" borderId="38" xfId="0" applyFont="1" applyFill="1" applyBorder="1"/>
    <xf numFmtId="0" fontId="3" fillId="8" borderId="38" xfId="0" applyFont="1" applyFill="1" applyBorder="1" applyAlignment="1">
      <alignment horizontal="left"/>
    </xf>
    <xf numFmtId="0" fontId="3" fillId="2" borderId="14" xfId="0" applyFont="1" applyFill="1" applyBorder="1"/>
    <xf numFmtId="0" fontId="2" fillId="8" borderId="39" xfId="0" applyFont="1" applyFill="1" applyBorder="1"/>
    <xf numFmtId="0" fontId="2" fillId="8" borderId="0" xfId="0" applyFont="1" applyFill="1" applyBorder="1"/>
    <xf numFmtId="0" fontId="2" fillId="8" borderId="35" xfId="0" applyFont="1" applyFill="1" applyBorder="1"/>
    <xf numFmtId="0" fontId="3" fillId="2" borderId="41" xfId="0" applyFont="1" applyFill="1" applyBorder="1"/>
    <xf numFmtId="0" fontId="3" fillId="0" borderId="2" xfId="0" applyFont="1" applyBorder="1"/>
    <xf numFmtId="0" fontId="2" fillId="0" borderId="2" xfId="0" applyFont="1" applyBorder="1" applyAlignment="1">
      <alignment wrapText="1"/>
    </xf>
    <xf numFmtId="0" fontId="3" fillId="0" borderId="2" xfId="0" applyFont="1" applyBorder="1" applyAlignment="1"/>
    <xf numFmtId="0" fontId="10" fillId="0" borderId="2" xfId="0" applyFont="1" applyBorder="1"/>
    <xf numFmtId="180" fontId="2" fillId="0" borderId="2" xfId="0" applyNumberFormat="1" applyFont="1" applyBorder="1" applyAlignment="1"/>
    <xf numFmtId="0" fontId="2" fillId="0" borderId="2" xfId="0" applyFont="1" applyBorder="1" applyAlignment="1"/>
    <xf numFmtId="0" fontId="2" fillId="8" borderId="0" xfId="0" applyFont="1" applyFill="1" applyBorder="1" applyAlignment="1"/>
    <xf numFmtId="0" fontId="16" fillId="7" borderId="42" xfId="0" applyNumberFormat="1" applyFont="1" applyFill="1" applyBorder="1" applyAlignment="1">
      <alignment horizontal="right"/>
    </xf>
    <xf numFmtId="0" fontId="16" fillId="7" borderId="43" xfId="0" applyNumberFormat="1" applyFont="1" applyFill="1" applyBorder="1" applyAlignment="1">
      <alignment horizontal="right"/>
    </xf>
    <xf numFmtId="0" fontId="16" fillId="7" borderId="44" xfId="0" applyNumberFormat="1" applyFont="1" applyFill="1" applyBorder="1" applyAlignment="1">
      <alignment horizontal="right"/>
    </xf>
    <xf numFmtId="180" fontId="2" fillId="0" borderId="2" xfId="0" applyNumberFormat="1" applyFont="1" applyBorder="1"/>
    <xf numFmtId="180" fontId="9" fillId="8" borderId="0" xfId="0" applyNumberFormat="1" applyFont="1" applyFill="1" applyBorder="1" applyAlignment="1"/>
    <xf numFmtId="180" fontId="14" fillId="8" borderId="2" xfId="0" applyNumberFormat="1" applyFont="1" applyFill="1" applyBorder="1"/>
    <xf numFmtId="180" fontId="2" fillId="2" borderId="29" xfId="0" applyNumberFormat="1" applyFont="1" applyFill="1" applyBorder="1" applyAlignment="1"/>
    <xf numFmtId="180" fontId="16" fillId="2" borderId="28" xfId="0" applyNumberFormat="1" applyFont="1" applyFill="1" applyBorder="1" applyAlignment="1">
      <alignment horizontal="right"/>
    </xf>
    <xf numFmtId="180" fontId="2" fillId="0" borderId="2" xfId="5" applyNumberFormat="1" applyFont="1" applyBorder="1"/>
    <xf numFmtId="180" fontId="3" fillId="8" borderId="39" xfId="5" applyNumberFormat="1" applyFont="1" applyFill="1" applyBorder="1"/>
    <xf numFmtId="180" fontId="3" fillId="8" borderId="0" xfId="5" applyNumberFormat="1" applyFont="1" applyFill="1" applyBorder="1" applyAlignment="1"/>
    <xf numFmtId="180" fontId="2" fillId="8" borderId="39" xfId="0" applyNumberFormat="1" applyFont="1" applyFill="1" applyBorder="1"/>
    <xf numFmtId="180" fontId="2" fillId="8" borderId="0" xfId="0" applyNumberFormat="1" applyFont="1" applyFill="1" applyBorder="1" applyAlignment="1">
      <alignment horizontal="left"/>
    </xf>
    <xf numFmtId="180" fontId="2" fillId="8" borderId="0" xfId="5" applyNumberFormat="1" applyFont="1" applyFill="1" applyBorder="1" applyAlignment="1">
      <alignment horizontal="left"/>
    </xf>
    <xf numFmtId="180" fontId="2" fillId="8" borderId="39" xfId="5" applyNumberFormat="1" applyFont="1" applyFill="1" applyBorder="1"/>
    <xf numFmtId="180" fontId="2" fillId="8" borderId="0" xfId="5" applyNumberFormat="1" applyFont="1" applyFill="1" applyBorder="1" applyAlignment="1"/>
    <xf numFmtId="180" fontId="10" fillId="0" borderId="2" xfId="5" applyNumberFormat="1" applyFont="1" applyBorder="1"/>
    <xf numFmtId="180" fontId="2" fillId="8" borderId="39" xfId="5" applyNumberFormat="1" applyFont="1" applyFill="1" applyBorder="1" applyAlignment="1"/>
    <xf numFmtId="180" fontId="3" fillId="8" borderId="39" xfId="5" applyNumberFormat="1" applyFont="1" applyFill="1" applyBorder="1" applyAlignment="1"/>
    <xf numFmtId="180" fontId="2" fillId="8" borderId="0" xfId="5" applyNumberFormat="1" applyFont="1" applyFill="1" applyBorder="1"/>
    <xf numFmtId="180" fontId="2" fillId="8" borderId="40" xfId="5" applyNumberFormat="1" applyFont="1" applyFill="1" applyBorder="1"/>
    <xf numFmtId="180" fontId="2" fillId="8" borderId="35" xfId="5" applyNumberFormat="1" applyFont="1" applyFill="1" applyBorder="1"/>
    <xf numFmtId="180" fontId="2" fillId="8" borderId="0" xfId="0" applyNumberFormat="1" applyFont="1" applyFill="1" applyBorder="1"/>
    <xf numFmtId="178" fontId="2" fillId="8" borderId="39" xfId="1" applyNumberFormat="1" applyFont="1" applyFill="1" applyBorder="1" applyAlignment="1"/>
    <xf numFmtId="178" fontId="2" fillId="8" borderId="0" xfId="1" applyNumberFormat="1" applyFont="1" applyFill="1" applyBorder="1" applyAlignment="1"/>
    <xf numFmtId="178" fontId="21" fillId="0" borderId="2" xfId="1" applyNumberFormat="1" applyFont="1" applyBorder="1"/>
    <xf numFmtId="178" fontId="21" fillId="8" borderId="39" xfId="1" applyNumberFormat="1" applyFont="1" applyFill="1" applyBorder="1" applyAlignment="1"/>
    <xf numFmtId="178" fontId="21" fillId="8" borderId="0" xfId="1" applyNumberFormat="1" applyFont="1" applyFill="1" applyBorder="1" applyAlignment="1">
      <alignment horizontal="left"/>
    </xf>
    <xf numFmtId="178" fontId="21" fillId="8" borderId="0" xfId="1" applyNumberFormat="1" applyFont="1" applyFill="1" applyBorder="1" applyAlignment="1"/>
    <xf numFmtId="180" fontId="21" fillId="8" borderId="39" xfId="5" applyNumberFormat="1" applyFont="1" applyFill="1" applyBorder="1" applyAlignment="1"/>
    <xf numFmtId="180" fontId="21" fillId="8" borderId="0" xfId="5" applyNumberFormat="1" applyFont="1" applyFill="1" applyBorder="1" applyAlignment="1"/>
    <xf numFmtId="180" fontId="21" fillId="0" borderId="2" xfId="5" applyNumberFormat="1" applyFont="1" applyBorder="1"/>
    <xf numFmtId="180" fontId="26" fillId="8" borderId="0" xfId="5" applyNumberFormat="1" applyFont="1" applyFill="1" applyBorder="1" applyAlignment="1"/>
    <xf numFmtId="183" fontId="12" fillId="0" borderId="2" xfId="0" applyNumberFormat="1" applyFont="1" applyBorder="1" applyAlignment="1"/>
    <xf numFmtId="0" fontId="12" fillId="0" borderId="2" xfId="0" applyFont="1" applyBorder="1"/>
    <xf numFmtId="0" fontId="12" fillId="8" borderId="2" xfId="0" applyFont="1" applyFill="1" applyBorder="1"/>
    <xf numFmtId="186" fontId="3" fillId="2" borderId="13" xfId="0" applyNumberFormat="1" applyFont="1" applyFill="1" applyBorder="1" applyAlignment="1">
      <alignment horizontal="center"/>
    </xf>
    <xf numFmtId="186" fontId="27" fillId="0" borderId="10" xfId="0" applyNumberFormat="1" applyFont="1" applyFill="1" applyBorder="1" applyAlignment="1">
      <alignment horizontal="center"/>
    </xf>
    <xf numFmtId="186" fontId="27" fillId="0" borderId="2" xfId="0" applyNumberFormat="1" applyFont="1" applyFill="1" applyBorder="1" applyAlignment="1">
      <alignment horizontal="center"/>
    </xf>
    <xf numFmtId="0" fontId="12" fillId="0" borderId="2" xfId="0" applyFont="1" applyFill="1" applyBorder="1"/>
    <xf numFmtId="0" fontId="2" fillId="0" borderId="45" xfId="0" applyFont="1" applyBorder="1" applyAlignment="1"/>
    <xf numFmtId="0" fontId="2" fillId="0" borderId="5" xfId="0" applyFont="1" applyBorder="1" applyAlignment="1"/>
    <xf numFmtId="0" fontId="12" fillId="0" borderId="5" xfId="0" applyFont="1" applyBorder="1" applyAlignment="1"/>
    <xf numFmtId="0" fontId="12" fillId="0" borderId="2" xfId="0" applyFont="1" applyBorder="1" applyAlignment="1"/>
    <xf numFmtId="183" fontId="12" fillId="0" borderId="2" xfId="0" applyNumberFormat="1" applyFont="1" applyBorder="1" applyAlignment="1">
      <alignment horizontal="center"/>
    </xf>
    <xf numFmtId="0" fontId="29" fillId="2" borderId="13" xfId="0" applyFont="1" applyFill="1" applyBorder="1" applyAlignment="1">
      <alignment horizontal="center"/>
    </xf>
    <xf numFmtId="0" fontId="29" fillId="0" borderId="10" xfId="0" applyFont="1" applyFill="1" applyBorder="1" applyAlignment="1">
      <alignment horizontal="center"/>
    </xf>
    <xf numFmtId="0" fontId="30" fillId="0" borderId="2" xfId="0" applyFont="1" applyFill="1" applyBorder="1" applyAlignment="1">
      <alignment horizontal="center"/>
    </xf>
    <xf numFmtId="0" fontId="31" fillId="0" borderId="45" xfId="0" applyFont="1" applyFill="1" applyBorder="1" applyAlignment="1">
      <alignment horizontal="center"/>
    </xf>
    <xf numFmtId="0" fontId="31" fillId="0" borderId="8" xfId="0" applyFont="1" applyFill="1" applyBorder="1" applyAlignment="1">
      <alignment horizontal="center"/>
    </xf>
    <xf numFmtId="0" fontId="12" fillId="0" borderId="8" xfId="0" applyFont="1" applyFill="1" applyBorder="1"/>
    <xf numFmtId="0" fontId="12" fillId="0" borderId="8" xfId="0" applyFont="1" applyFill="1" applyBorder="1" applyAlignment="1">
      <alignment horizontal="center"/>
    </xf>
    <xf numFmtId="0" fontId="3" fillId="2" borderId="13" xfId="0" applyFont="1" applyFill="1" applyBorder="1"/>
    <xf numFmtId="0" fontId="16" fillId="2" borderId="13" xfId="0" applyFont="1" applyFill="1" applyBorder="1" applyAlignment="1">
      <alignment horizontal="right"/>
    </xf>
    <xf numFmtId="0" fontId="31" fillId="0" borderId="2" xfId="0" applyFont="1" applyFill="1" applyBorder="1" applyAlignment="1">
      <alignment horizontal="right"/>
    </xf>
    <xf numFmtId="0" fontId="31" fillId="0" borderId="2" xfId="0" applyFont="1" applyBorder="1"/>
    <xf numFmtId="0" fontId="12" fillId="0" borderId="46" xfId="0" applyFont="1" applyBorder="1"/>
    <xf numFmtId="0" fontId="12" fillId="0" borderId="5" xfId="0" applyFont="1" applyBorder="1"/>
    <xf numFmtId="0" fontId="12" fillId="0" borderId="5" xfId="0" applyFont="1" applyBorder="1" applyAlignment="1">
      <alignment horizontal="right"/>
    </xf>
    <xf numFmtId="0" fontId="12" fillId="0" borderId="25" xfId="0" applyFont="1" applyBorder="1" applyAlignment="1">
      <alignment horizontal="right"/>
    </xf>
    <xf numFmtId="0" fontId="12" fillId="0" borderId="10" xfId="0" applyFont="1" applyFill="1" applyBorder="1"/>
    <xf numFmtId="10" fontId="2" fillId="0" borderId="2" xfId="0" applyNumberFormat="1" applyFont="1" applyBorder="1" applyAlignment="1">
      <alignment horizontal="right"/>
    </xf>
    <xf numFmtId="178" fontId="2" fillId="0" borderId="2" xfId="0" applyNumberFormat="1" applyFont="1" applyBorder="1" applyAlignment="1">
      <alignment horizontal="right"/>
    </xf>
    <xf numFmtId="10" fontId="2" fillId="0" borderId="26" xfId="0" applyNumberFormat="1" applyFont="1" applyBorder="1" applyAlignment="1">
      <alignment horizontal="right"/>
    </xf>
    <xf numFmtId="10" fontId="12" fillId="0" borderId="2" xfId="0" applyNumberFormat="1" applyFont="1" applyFill="1" applyBorder="1"/>
    <xf numFmtId="0" fontId="2" fillId="0" borderId="22" xfId="0" applyFont="1" applyBorder="1" applyAlignment="1"/>
    <xf numFmtId="0" fontId="2" fillId="0" borderId="2" xfId="0" applyFont="1" applyBorder="1" applyAlignment="1">
      <alignment horizontal="right"/>
    </xf>
    <xf numFmtId="0" fontId="3" fillId="0" borderId="22" xfId="0" applyFont="1" applyBorder="1" applyAlignment="1">
      <alignment horizontal="left"/>
    </xf>
    <xf numFmtId="0" fontId="3" fillId="0" borderId="2" xfId="0" applyFont="1" applyBorder="1" applyAlignment="1">
      <alignment horizontal="left"/>
    </xf>
    <xf numFmtId="0" fontId="2" fillId="0" borderId="8" xfId="0" applyFont="1" applyBorder="1" applyAlignment="1">
      <alignment horizontal="right"/>
    </xf>
    <xf numFmtId="178" fontId="2" fillId="0" borderId="8" xfId="0" applyNumberFormat="1" applyFont="1" applyBorder="1" applyAlignment="1">
      <alignment horizontal="right"/>
    </xf>
    <xf numFmtId="10" fontId="2" fillId="0" borderId="47" xfId="0" applyNumberFormat="1" applyFont="1" applyBorder="1" applyAlignment="1">
      <alignment horizontal="right"/>
    </xf>
    <xf numFmtId="10" fontId="2" fillId="2" borderId="13" xfId="0" applyNumberFormat="1" applyFont="1" applyFill="1" applyBorder="1" applyAlignment="1">
      <alignment horizontal="right"/>
    </xf>
    <xf numFmtId="0" fontId="2" fillId="0" borderId="3" xfId="0" applyFont="1" applyBorder="1" applyAlignment="1"/>
    <xf numFmtId="0" fontId="2" fillId="0" borderId="5" xfId="0" applyFont="1" applyBorder="1" applyAlignment="1">
      <alignment horizontal="right"/>
    </xf>
    <xf numFmtId="178" fontId="2" fillId="0" borderId="5" xfId="0" applyNumberFormat="1" applyFont="1" applyBorder="1" applyAlignment="1">
      <alignment horizontal="right"/>
    </xf>
    <xf numFmtId="10" fontId="2" fillId="0" borderId="25" xfId="0" applyNumberFormat="1" applyFont="1" applyBorder="1" applyAlignment="1">
      <alignment horizontal="right"/>
    </xf>
    <xf numFmtId="10" fontId="12" fillId="0" borderId="2" xfId="0" applyNumberFormat="1" applyFont="1" applyFill="1" applyBorder="1" applyAlignment="1"/>
    <xf numFmtId="187" fontId="3" fillId="0" borderId="8" xfId="0" applyNumberFormat="1" applyFont="1" applyBorder="1" applyAlignment="1">
      <alignment horizontal="right"/>
    </xf>
    <xf numFmtId="0" fontId="3" fillId="0" borderId="8" xfId="0" applyFont="1" applyBorder="1" applyAlignment="1">
      <alignment horizontal="right"/>
    </xf>
    <xf numFmtId="178" fontId="3" fillId="0" borderId="8" xfId="0" applyNumberFormat="1" applyFont="1" applyBorder="1" applyAlignment="1">
      <alignment horizontal="right"/>
    </xf>
    <xf numFmtId="10" fontId="3" fillId="0" borderId="47" xfId="0" applyNumberFormat="1" applyFont="1" applyBorder="1" applyAlignment="1">
      <alignment horizontal="right"/>
    </xf>
    <xf numFmtId="10" fontId="31" fillId="0" borderId="2" xfId="0" applyNumberFormat="1" applyFont="1" applyFill="1" applyBorder="1"/>
    <xf numFmtId="0" fontId="2" fillId="0" borderId="27" xfId="0" applyFont="1" applyBorder="1" applyAlignment="1"/>
    <xf numFmtId="0" fontId="2" fillId="0" borderId="6" xfId="0" applyFont="1" applyBorder="1"/>
    <xf numFmtId="178" fontId="13" fillId="0" borderId="5" xfId="0" applyNumberFormat="1" applyFont="1" applyBorder="1" applyAlignment="1"/>
    <xf numFmtId="178" fontId="13" fillId="0" borderId="2" xfId="0" applyNumberFormat="1" applyFont="1" applyFill="1" applyBorder="1" applyAlignment="1"/>
    <xf numFmtId="188" fontId="12" fillId="0" borderId="2" xfId="0" applyNumberFormat="1" applyFont="1" applyFill="1" applyBorder="1"/>
    <xf numFmtId="188" fontId="12" fillId="0" borderId="2" xfId="0" applyNumberFormat="1" applyFont="1" applyBorder="1"/>
    <xf numFmtId="10" fontId="12" fillId="0" borderId="2" xfId="1" applyNumberFormat="1" applyFont="1" applyBorder="1"/>
    <xf numFmtId="0" fontId="12" fillId="0" borderId="10" xfId="0" applyFont="1" applyBorder="1"/>
    <xf numFmtId="0" fontId="2" fillId="8" borderId="2" xfId="0" applyFont="1" applyFill="1" applyBorder="1" applyAlignment="1"/>
    <xf numFmtId="183" fontId="12" fillId="8" borderId="9" xfId="0" applyNumberFormat="1" applyFont="1" applyFill="1" applyBorder="1" applyAlignment="1"/>
    <xf numFmtId="183" fontId="12" fillId="8" borderId="5" xfId="0" applyNumberFormat="1" applyFont="1" applyFill="1" applyBorder="1" applyAlignment="1"/>
    <xf numFmtId="183" fontId="12" fillId="8" borderId="5" xfId="0" applyNumberFormat="1" applyFont="1" applyFill="1" applyBorder="1"/>
    <xf numFmtId="0" fontId="12" fillId="8" borderId="5" xfId="0" applyFont="1" applyFill="1" applyBorder="1"/>
    <xf numFmtId="186" fontId="28" fillId="2" borderId="48" xfId="0" applyNumberFormat="1" applyFont="1" applyFill="1" applyBorder="1" applyAlignment="1">
      <alignment horizontal="center"/>
    </xf>
    <xf numFmtId="0" fontId="2" fillId="0" borderId="9" xfId="0" applyFont="1" applyBorder="1"/>
    <xf numFmtId="0" fontId="29" fillId="0" borderId="49" xfId="0" applyFont="1" applyFill="1" applyBorder="1" applyAlignment="1">
      <alignment horizontal="center"/>
    </xf>
    <xf numFmtId="0" fontId="31" fillId="0" borderId="49" xfId="0" applyFont="1" applyFill="1" applyBorder="1"/>
    <xf numFmtId="0" fontId="12" fillId="0" borderId="49" xfId="0" applyFont="1" applyBorder="1"/>
    <xf numFmtId="0" fontId="32" fillId="0" borderId="49" xfId="0" applyFont="1" applyBorder="1"/>
    <xf numFmtId="0" fontId="31" fillId="0" borderId="49" xfId="0" applyFont="1" applyBorder="1"/>
    <xf numFmtId="186" fontId="28" fillId="2" borderId="50" xfId="0" applyNumberFormat="1" applyFont="1" applyFill="1" applyBorder="1" applyAlignment="1">
      <alignment horizontal="center"/>
    </xf>
    <xf numFmtId="0" fontId="38" fillId="0" borderId="0" xfId="0" applyFont="1" applyBorder="1"/>
    <xf numFmtId="0" fontId="22" fillId="0" borderId="39" xfId="0" applyFont="1" applyBorder="1" applyAlignment="1"/>
    <xf numFmtId="39" fontId="38" fillId="0" borderId="0" xfId="0" applyNumberFormat="1" applyFont="1" applyBorder="1" applyAlignment="1"/>
    <xf numFmtId="0" fontId="39" fillId="0" borderId="0" xfId="0" applyFont="1" applyBorder="1"/>
    <xf numFmtId="0" fontId="11" fillId="0" borderId="39" xfId="0" applyFont="1" applyBorder="1" applyAlignment="1"/>
    <xf numFmtId="0" fontId="39" fillId="0" borderId="0" xfId="0" applyFont="1" applyBorder="1" applyAlignment="1"/>
    <xf numFmtId="0" fontId="14" fillId="0" borderId="2" xfId="0" applyFont="1" applyBorder="1"/>
    <xf numFmtId="0" fontId="34" fillId="0" borderId="2" xfId="0" applyFont="1" applyBorder="1" applyAlignment="1"/>
    <xf numFmtId="0" fontId="15" fillId="0" borderId="2" xfId="0" applyFont="1" applyBorder="1"/>
    <xf numFmtId="39" fontId="34" fillId="0" borderId="2" xfId="0" applyNumberFormat="1" applyFont="1" applyBorder="1"/>
    <xf numFmtId="0" fontId="36" fillId="0" borderId="2" xfId="0" applyFont="1" applyBorder="1"/>
    <xf numFmtId="39" fontId="34" fillId="0" borderId="2" xfId="5" applyNumberFormat="1" applyFont="1" applyBorder="1" applyAlignment="1"/>
    <xf numFmtId="0" fontId="2" fillId="0" borderId="2" xfId="0" applyFont="1" applyBorder="1" applyAlignment="1">
      <alignment horizontal="left"/>
    </xf>
    <xf numFmtId="39" fontId="37" fillId="0" borderId="2" xfId="0" applyNumberFormat="1" applyFont="1" applyBorder="1" applyAlignment="1"/>
    <xf numFmtId="39" fontId="37" fillId="0" borderId="2" xfId="5" applyNumberFormat="1" applyFont="1" applyBorder="1" applyAlignment="1"/>
    <xf numFmtId="39" fontId="35" fillId="0" borderId="2" xfId="0" applyNumberFormat="1" applyFont="1" applyBorder="1" applyAlignment="1"/>
    <xf numFmtId="39" fontId="37" fillId="0" borderId="2" xfId="0" applyNumberFormat="1" applyFont="1" applyBorder="1"/>
    <xf numFmtId="39" fontId="34" fillId="0" borderId="2" xfId="0" applyNumberFormat="1" applyFont="1" applyBorder="1" applyAlignment="1"/>
    <xf numFmtId="39" fontId="35" fillId="0" borderId="2" xfId="0" applyNumberFormat="1" applyFont="1" applyBorder="1"/>
    <xf numFmtId="39" fontId="35" fillId="0" borderId="2" xfId="5" applyNumberFormat="1" applyFont="1" applyBorder="1" applyAlignment="1"/>
    <xf numFmtId="189" fontId="34" fillId="0" borderId="2" xfId="0" applyNumberFormat="1" applyFont="1" applyFill="1" applyBorder="1" applyAlignment="1"/>
    <xf numFmtId="0" fontId="34" fillId="8" borderId="2" xfId="0" applyFont="1" applyFill="1" applyBorder="1" applyAlignment="1"/>
    <xf numFmtId="39" fontId="34" fillId="0" borderId="2" xfId="0" applyNumberFormat="1" applyFont="1" applyFill="1" applyBorder="1" applyAlignment="1"/>
    <xf numFmtId="39" fontId="35" fillId="0" borderId="2" xfId="0" applyNumberFormat="1" applyFont="1" applyFill="1" applyBorder="1" applyAlignment="1"/>
    <xf numFmtId="0" fontId="35" fillId="0" borderId="2" xfId="0" applyFont="1" applyBorder="1" applyAlignment="1"/>
    <xf numFmtId="39" fontId="34" fillId="0" borderId="2" xfId="5" applyNumberFormat="1" applyFont="1" applyFill="1" applyBorder="1" applyAlignment="1"/>
    <xf numFmtId="39" fontId="35" fillId="0" borderId="2" xfId="0" applyNumberFormat="1" applyFont="1" applyFill="1" applyBorder="1" applyAlignment="1">
      <alignment horizontal="right"/>
    </xf>
    <xf numFmtId="0" fontId="3" fillId="8" borderId="2" xfId="0" applyFont="1" applyFill="1" applyBorder="1" applyAlignment="1"/>
    <xf numFmtId="180" fontId="23" fillId="0" borderId="0" xfId="0" applyNumberFormat="1" applyFont="1" applyBorder="1" applyAlignment="1">
      <alignment horizontal="right"/>
    </xf>
    <xf numFmtId="180" fontId="42" fillId="0" borderId="0" xfId="0" applyNumberFormat="1" applyFont="1" applyBorder="1" applyAlignment="1">
      <alignment horizontal="right"/>
    </xf>
    <xf numFmtId="10" fontId="23" fillId="0" borderId="39" xfId="1" applyNumberFormat="1" applyFont="1" applyBorder="1" applyAlignment="1">
      <alignment horizontal="right"/>
    </xf>
    <xf numFmtId="180" fontId="42" fillId="0" borderId="39" xfId="0" applyNumberFormat="1" applyFont="1" applyBorder="1" applyAlignment="1">
      <alignment horizontal="right"/>
    </xf>
    <xf numFmtId="0" fontId="9" fillId="0" borderId="0" xfId="0" applyFont="1" applyBorder="1"/>
    <xf numFmtId="0" fontId="17" fillId="8" borderId="0" xfId="0" applyFont="1" applyFill="1" applyBorder="1"/>
    <xf numFmtId="10" fontId="17" fillId="8" borderId="0" xfId="0" applyNumberFormat="1" applyFont="1" applyFill="1" applyBorder="1"/>
    <xf numFmtId="0" fontId="17" fillId="8" borderId="35" xfId="0" applyFont="1" applyFill="1" applyBorder="1"/>
    <xf numFmtId="0" fontId="0" fillId="0" borderId="8" xfId="0" applyBorder="1"/>
    <xf numFmtId="0" fontId="0" fillId="0" borderId="3" xfId="0" applyBorder="1"/>
    <xf numFmtId="0" fontId="2" fillId="0" borderId="46" xfId="0" applyFont="1" applyBorder="1"/>
    <xf numFmtId="0" fontId="2" fillId="0" borderId="52" xfId="0" applyFont="1" applyBorder="1"/>
    <xf numFmtId="0" fontId="2" fillId="8" borderId="22" xfId="0" applyFont="1" applyFill="1" applyBorder="1"/>
    <xf numFmtId="180" fontId="17" fillId="0" borderId="0" xfId="0" applyNumberFormat="1" applyFont="1" applyBorder="1" applyAlignment="1"/>
    <xf numFmtId="0" fontId="23" fillId="8" borderId="13" xfId="0" applyFont="1" applyFill="1" applyBorder="1" applyAlignment="1"/>
    <xf numFmtId="0" fontId="14" fillId="0" borderId="2" xfId="0" applyFont="1" applyBorder="1" applyAlignment="1"/>
    <xf numFmtId="0" fontId="14" fillId="0" borderId="2" xfId="0" applyFont="1" applyFill="1" applyBorder="1" applyAlignment="1"/>
    <xf numFmtId="0" fontId="15" fillId="0" borderId="2" xfId="0" applyFont="1" applyFill="1" applyBorder="1" applyAlignment="1">
      <alignment horizontal="center"/>
    </xf>
    <xf numFmtId="0" fontId="3" fillId="0" borderId="2" xfId="0" applyFont="1" applyFill="1" applyBorder="1" applyAlignment="1">
      <alignment horizontal="center"/>
    </xf>
    <xf numFmtId="0" fontId="2" fillId="8" borderId="2" xfId="0" applyFont="1" applyFill="1" applyBorder="1" applyAlignment="1">
      <alignment horizontal="right"/>
    </xf>
    <xf numFmtId="180" fontId="17" fillId="8" borderId="2" xfId="0" applyNumberFormat="1" applyFont="1" applyFill="1" applyBorder="1" applyAlignment="1">
      <alignment horizontal="right"/>
    </xf>
    <xf numFmtId="0" fontId="14" fillId="0" borderId="2" xfId="0" applyFont="1" applyFill="1" applyBorder="1" applyAlignment="1">
      <alignment horizontal="center"/>
    </xf>
    <xf numFmtId="183" fontId="14" fillId="0" borderId="2" xfId="0" applyNumberFormat="1" applyFont="1" applyBorder="1" applyAlignment="1"/>
    <xf numFmtId="180" fontId="17" fillId="0" borderId="2" xfId="0" applyNumberFormat="1" applyFont="1" applyBorder="1" applyAlignment="1">
      <alignment horizontal="right"/>
    </xf>
    <xf numFmtId="0" fontId="14" fillId="0" borderId="2" xfId="0" applyFont="1" applyFill="1" applyBorder="1"/>
    <xf numFmtId="180" fontId="14" fillId="0" borderId="2" xfId="0" applyNumberFormat="1" applyFont="1" applyFill="1" applyBorder="1" applyAlignment="1">
      <alignment horizontal="right"/>
    </xf>
    <xf numFmtId="0" fontId="2" fillId="0" borderId="2" xfId="0" applyFont="1" applyFill="1" applyBorder="1" applyAlignment="1"/>
    <xf numFmtId="187" fontId="2" fillId="0" borderId="2" xfId="0" applyNumberFormat="1" applyFont="1" applyFill="1" applyBorder="1" applyAlignment="1"/>
    <xf numFmtId="180" fontId="17" fillId="0" borderId="2" xfId="0" applyNumberFormat="1" applyFont="1" applyBorder="1" applyAlignment="1"/>
    <xf numFmtId="187" fontId="14" fillId="0" borderId="2" xfId="0" applyNumberFormat="1" applyFont="1" applyBorder="1" applyAlignment="1"/>
    <xf numFmtId="0" fontId="14" fillId="8" borderId="2" xfId="0" applyFont="1" applyFill="1" applyBorder="1" applyAlignment="1"/>
    <xf numFmtId="0" fontId="15" fillId="8" borderId="2" xfId="0" applyFont="1" applyFill="1" applyBorder="1" applyAlignment="1">
      <alignment horizontal="center"/>
    </xf>
    <xf numFmtId="0" fontId="14" fillId="8" borderId="2" xfId="0" applyFont="1" applyFill="1" applyBorder="1" applyAlignment="1">
      <alignment horizontal="center"/>
    </xf>
    <xf numFmtId="191" fontId="14" fillId="8" borderId="2" xfId="0" applyNumberFormat="1" applyFont="1" applyFill="1" applyBorder="1" applyAlignment="1"/>
    <xf numFmtId="192" fontId="14" fillId="0" borderId="2" xfId="0" applyNumberFormat="1" applyFont="1" applyBorder="1" applyAlignment="1"/>
    <xf numFmtId="0" fontId="14" fillId="0" borderId="3" xfId="0" applyFont="1" applyBorder="1"/>
    <xf numFmtId="0" fontId="14" fillId="0" borderId="3" xfId="0" applyFont="1" applyFill="1" applyBorder="1"/>
    <xf numFmtId="0" fontId="14" fillId="0" borderId="10" xfId="0" applyFont="1" applyBorder="1"/>
    <xf numFmtId="0" fontId="14" fillId="0" borderId="10" xfId="0" applyFont="1" applyFill="1" applyBorder="1"/>
    <xf numFmtId="0" fontId="14" fillId="0" borderId="8" xfId="0" applyFont="1" applyBorder="1" applyAlignment="1"/>
    <xf numFmtId="0" fontId="14" fillId="0" borderId="8" xfId="0" applyFont="1" applyFill="1" applyBorder="1" applyAlignment="1"/>
    <xf numFmtId="0" fontId="14" fillId="0" borderId="8" xfId="0" applyFont="1" applyBorder="1"/>
    <xf numFmtId="0" fontId="14" fillId="8" borderId="5" xfId="0" applyFont="1" applyFill="1" applyBorder="1" applyAlignment="1"/>
    <xf numFmtId="183" fontId="14" fillId="8" borderId="5" xfId="0" applyNumberFormat="1" applyFont="1" applyFill="1" applyBorder="1" applyAlignment="1"/>
    <xf numFmtId="0" fontId="14" fillId="0" borderId="5" xfId="0" applyFont="1" applyBorder="1"/>
    <xf numFmtId="0" fontId="14" fillId="0" borderId="26" xfId="0" applyFont="1" applyBorder="1"/>
    <xf numFmtId="0" fontId="2" fillId="8" borderId="22" xfId="0" applyFont="1" applyFill="1" applyBorder="1" applyAlignment="1">
      <alignment horizontal="right"/>
    </xf>
    <xf numFmtId="0" fontId="14" fillId="0" borderId="26" xfId="0" applyFont="1" applyFill="1" applyBorder="1"/>
    <xf numFmtId="0" fontId="2" fillId="0" borderId="22" xfId="0" applyFont="1" applyFill="1" applyBorder="1" applyAlignment="1"/>
    <xf numFmtId="0" fontId="3" fillId="0" borderId="22" xfId="0" quotePrefix="1" applyFont="1" applyFill="1" applyBorder="1" applyAlignment="1">
      <alignment horizontal="center"/>
    </xf>
    <xf numFmtId="0" fontId="14" fillId="8" borderId="22" xfId="0" applyFont="1" applyFill="1" applyBorder="1" applyAlignment="1"/>
    <xf numFmtId="0" fontId="3" fillId="8" borderId="22" xfId="0" applyFont="1" applyFill="1" applyBorder="1" applyAlignment="1"/>
    <xf numFmtId="0" fontId="14" fillId="8" borderId="27" xfId="0" applyFont="1" applyFill="1" applyBorder="1" applyAlignment="1"/>
    <xf numFmtId="0" fontId="14" fillId="8" borderId="7" xfId="0" applyFont="1" applyFill="1" applyBorder="1" applyAlignment="1"/>
    <xf numFmtId="0" fontId="14" fillId="8" borderId="7" xfId="0" applyFont="1" applyFill="1" applyBorder="1" applyAlignment="1">
      <alignment horizontal="right"/>
    </xf>
    <xf numFmtId="187" fontId="14" fillId="8" borderId="7" xfId="0" applyNumberFormat="1" applyFont="1" applyFill="1" applyBorder="1" applyAlignment="1">
      <alignment horizontal="right"/>
    </xf>
    <xf numFmtId="0" fontId="14" fillId="0" borderId="7" xfId="0" applyFont="1" applyBorder="1"/>
    <xf numFmtId="0" fontId="14" fillId="0" borderId="54" xfId="0" applyFont="1" applyBorder="1"/>
    <xf numFmtId="0" fontId="14" fillId="0" borderId="10" xfId="0" applyFont="1" applyFill="1" applyBorder="1" applyAlignment="1"/>
    <xf numFmtId="0" fontId="14" fillId="0" borderId="10" xfId="0" applyFont="1" applyBorder="1" applyAlignment="1"/>
    <xf numFmtId="0" fontId="15" fillId="0" borderId="52" xfId="0" applyFont="1" applyFill="1" applyBorder="1" applyAlignment="1">
      <alignment horizontal="center"/>
    </xf>
    <xf numFmtId="0" fontId="15" fillId="0" borderId="8" xfId="0" applyFont="1" applyFill="1" applyBorder="1" applyAlignment="1">
      <alignment horizontal="center"/>
    </xf>
    <xf numFmtId="0" fontId="2" fillId="0" borderId="46" xfId="0" applyFont="1" applyBorder="1" applyAlignment="1"/>
    <xf numFmtId="0" fontId="14" fillId="0" borderId="5" xfId="0" applyFont="1" applyBorder="1" applyAlignment="1"/>
    <xf numFmtId="0" fontId="3" fillId="7" borderId="29" xfId="0" applyFont="1" applyFill="1" applyBorder="1" applyAlignment="1"/>
    <xf numFmtId="0" fontId="17" fillId="7" borderId="12" xfId="0" applyFont="1" applyFill="1" applyBorder="1" applyAlignment="1">
      <alignment horizontal="center"/>
    </xf>
    <xf numFmtId="0" fontId="17" fillId="7" borderId="55" xfId="0" applyFont="1" applyFill="1" applyBorder="1" applyAlignment="1">
      <alignment horizontal="center"/>
    </xf>
    <xf numFmtId="180" fontId="17" fillId="8" borderId="26" xfId="0" applyNumberFormat="1" applyFont="1" applyFill="1" applyBorder="1" applyAlignment="1">
      <alignment horizontal="right"/>
    </xf>
    <xf numFmtId="0" fontId="14" fillId="0" borderId="7" xfId="0" applyFont="1" applyBorder="1" applyAlignment="1"/>
    <xf numFmtId="10" fontId="26" fillId="0" borderId="54" xfId="0" applyNumberFormat="1" applyFont="1" applyBorder="1" applyAlignment="1"/>
    <xf numFmtId="0" fontId="2" fillId="0" borderId="31" xfId="0" applyFont="1" applyBorder="1" applyAlignment="1"/>
    <xf numFmtId="0" fontId="14" fillId="0" borderId="45" xfId="0" applyFont="1" applyBorder="1" applyAlignment="1"/>
    <xf numFmtId="0" fontId="14" fillId="0" borderId="46" xfId="0" applyFont="1" applyBorder="1" applyAlignment="1"/>
    <xf numFmtId="0" fontId="14" fillId="0" borderId="5" xfId="0" applyFont="1" applyFill="1" applyBorder="1" applyAlignment="1"/>
    <xf numFmtId="187" fontId="14" fillId="0" borderId="5" xfId="0" applyNumberFormat="1" applyFont="1" applyFill="1" applyBorder="1" applyAlignment="1"/>
    <xf numFmtId="0" fontId="2" fillId="0" borderId="29" xfId="0" applyFont="1" applyBorder="1" applyAlignment="1"/>
    <xf numFmtId="0" fontId="14" fillId="0" borderId="12" xfId="0" applyFont="1" applyBorder="1" applyAlignment="1"/>
    <xf numFmtId="183" fontId="14" fillId="0" borderId="12" xfId="0" applyNumberFormat="1" applyFont="1" applyBorder="1" applyAlignment="1"/>
    <xf numFmtId="190" fontId="17" fillId="0" borderId="55" xfId="0" applyNumberFormat="1" applyFont="1" applyBorder="1" applyAlignment="1"/>
    <xf numFmtId="190" fontId="17" fillId="0" borderId="26" xfId="0" applyNumberFormat="1" applyFont="1" applyBorder="1" applyAlignment="1"/>
    <xf numFmtId="0" fontId="14" fillId="0" borderId="7" xfId="0" applyFont="1" applyFill="1" applyBorder="1" applyAlignment="1"/>
    <xf numFmtId="187" fontId="14" fillId="0" borderId="7" xfId="0" applyNumberFormat="1" applyFont="1" applyFill="1" applyBorder="1" applyAlignment="1"/>
    <xf numFmtId="190" fontId="17" fillId="0" borderId="54" xfId="0" applyNumberFormat="1" applyFont="1" applyBorder="1" applyAlignment="1"/>
    <xf numFmtId="0" fontId="14" fillId="0" borderId="49" xfId="0" applyFont="1" applyBorder="1" applyAlignment="1"/>
    <xf numFmtId="0" fontId="14" fillId="0" borderId="49" xfId="0" applyFont="1" applyFill="1" applyBorder="1" applyAlignment="1"/>
    <xf numFmtId="0" fontId="14" fillId="0" borderId="53" xfId="0" applyFont="1" applyBorder="1"/>
    <xf numFmtId="0" fontId="14" fillId="0" borderId="53" xfId="0" applyFont="1" applyFill="1" applyBorder="1"/>
    <xf numFmtId="180" fontId="14" fillId="0" borderId="5" xfId="0" applyNumberFormat="1" applyFont="1" applyFill="1" applyBorder="1" applyAlignment="1">
      <alignment horizontal="right"/>
    </xf>
    <xf numFmtId="180" fontId="17" fillId="0" borderId="22" xfId="0" applyNumberFormat="1" applyFont="1" applyBorder="1" applyAlignment="1">
      <alignment horizontal="right"/>
    </xf>
    <xf numFmtId="180" fontId="17" fillId="0" borderId="7" xfId="0" applyNumberFormat="1" applyFont="1" applyBorder="1" applyAlignment="1">
      <alignment horizontal="right"/>
    </xf>
    <xf numFmtId="0" fontId="14" fillId="0" borderId="52" xfId="0" applyFont="1" applyFill="1" applyBorder="1" applyAlignment="1"/>
    <xf numFmtId="187" fontId="14" fillId="0" borderId="8" xfId="0" applyNumberFormat="1" applyFont="1" applyFill="1" applyBorder="1" applyAlignment="1"/>
    <xf numFmtId="180" fontId="14" fillId="0" borderId="8" xfId="0" applyNumberFormat="1" applyFont="1" applyFill="1" applyBorder="1" applyAlignment="1">
      <alignment horizontal="right"/>
    </xf>
    <xf numFmtId="180" fontId="17" fillId="0" borderId="5" xfId="0" applyNumberFormat="1" applyFont="1" applyBorder="1" applyAlignment="1">
      <alignment horizontal="right"/>
    </xf>
    <xf numFmtId="0" fontId="14" fillId="0" borderId="29" xfId="0" applyFont="1" applyFill="1" applyBorder="1" applyAlignment="1"/>
    <xf numFmtId="0" fontId="14" fillId="0" borderId="12" xfId="0" applyFont="1" applyFill="1" applyBorder="1" applyAlignment="1"/>
    <xf numFmtId="187" fontId="14" fillId="0" borderId="12" xfId="0" applyNumberFormat="1" applyFont="1" applyFill="1" applyBorder="1" applyAlignment="1"/>
    <xf numFmtId="180" fontId="14" fillId="0" borderId="12" xfId="0" applyNumberFormat="1" applyFont="1" applyFill="1" applyBorder="1" applyAlignment="1">
      <alignment horizontal="right"/>
    </xf>
    <xf numFmtId="180" fontId="14" fillId="0" borderId="55" xfId="0" applyNumberFormat="1" applyFont="1" applyFill="1" applyBorder="1" applyAlignment="1">
      <alignment horizontal="right"/>
    </xf>
    <xf numFmtId="0" fontId="2" fillId="0" borderId="27" xfId="0" applyFont="1" applyFill="1" applyBorder="1" applyAlignment="1"/>
    <xf numFmtId="0" fontId="2" fillId="0" borderId="7" xfId="0" applyFont="1" applyFill="1" applyBorder="1" applyAlignment="1"/>
    <xf numFmtId="187" fontId="2" fillId="0" borderId="7" xfId="0" applyNumberFormat="1" applyFont="1" applyFill="1" applyBorder="1" applyAlignment="1"/>
    <xf numFmtId="0" fontId="14" fillId="0" borderId="46" xfId="0" applyFont="1" applyFill="1" applyBorder="1" applyAlignment="1"/>
    <xf numFmtId="180" fontId="17" fillId="0" borderId="5" xfId="0" applyNumberFormat="1" applyFont="1" applyBorder="1" applyAlignment="1"/>
    <xf numFmtId="180" fontId="14" fillId="0" borderId="5" xfId="0" applyNumberFormat="1" applyFont="1" applyFill="1" applyBorder="1"/>
    <xf numFmtId="0" fontId="2" fillId="0" borderId="29" xfId="0" applyFont="1" applyFill="1" applyBorder="1" applyAlignment="1"/>
    <xf numFmtId="0" fontId="2" fillId="0" borderId="12" xfId="0" applyFont="1" applyFill="1" applyBorder="1" applyAlignment="1"/>
    <xf numFmtId="187" fontId="2" fillId="0" borderId="12" xfId="0" applyNumberFormat="1" applyFont="1" applyFill="1" applyBorder="1" applyAlignment="1"/>
    <xf numFmtId="180" fontId="17" fillId="0" borderId="12" xfId="0" applyNumberFormat="1" applyFont="1" applyBorder="1" applyAlignment="1">
      <alignment horizontal="right"/>
    </xf>
    <xf numFmtId="0" fontId="3" fillId="0" borderId="52" xfId="0" quotePrefix="1" applyFont="1" applyFill="1" applyBorder="1" applyAlignment="1">
      <alignment horizontal="center"/>
    </xf>
    <xf numFmtId="0" fontId="2" fillId="0" borderId="8" xfId="0" applyFont="1" applyFill="1" applyBorder="1" applyAlignment="1"/>
    <xf numFmtId="180" fontId="17" fillId="0" borderId="8" xfId="0" applyNumberFormat="1" applyFont="1" applyBorder="1" applyAlignment="1">
      <alignment horizontal="right"/>
    </xf>
    <xf numFmtId="0" fontId="3" fillId="0" borderId="32" xfId="0" applyFont="1" applyFill="1" applyBorder="1"/>
    <xf numFmtId="0" fontId="3" fillId="0" borderId="56" xfId="0" applyFont="1" applyFill="1" applyBorder="1" applyAlignment="1"/>
    <xf numFmtId="187" fontId="3" fillId="0" borderId="56" xfId="0" applyNumberFormat="1" applyFont="1" applyFill="1" applyBorder="1" applyAlignment="1"/>
    <xf numFmtId="0" fontId="15" fillId="0" borderId="56" xfId="0" applyFont="1" applyFill="1" applyBorder="1" applyAlignment="1"/>
    <xf numFmtId="180" fontId="16" fillId="0" borderId="56" xfId="0" applyNumberFormat="1" applyFont="1" applyFill="1" applyBorder="1" applyAlignment="1">
      <alignment horizontal="right"/>
    </xf>
    <xf numFmtId="187" fontId="14" fillId="0" borderId="5" xfId="0" applyNumberFormat="1" applyFont="1" applyBorder="1" applyAlignment="1"/>
    <xf numFmtId="0" fontId="14" fillId="0" borderId="25" xfId="0" applyFont="1" applyBorder="1"/>
    <xf numFmtId="0" fontId="14" fillId="0" borderId="27" xfId="0" applyFont="1" applyBorder="1" applyAlignment="1"/>
    <xf numFmtId="187" fontId="14" fillId="0" borderId="7" xfId="0" applyNumberFormat="1" applyFont="1" applyBorder="1" applyAlignment="1"/>
    <xf numFmtId="0" fontId="14" fillId="8" borderId="8" xfId="0" applyFont="1" applyFill="1" applyBorder="1" applyAlignment="1"/>
    <xf numFmtId="0" fontId="14" fillId="0" borderId="47" xfId="0" applyFont="1" applyBorder="1"/>
    <xf numFmtId="0" fontId="15" fillId="8" borderId="12" xfId="0" applyFont="1" applyFill="1" applyBorder="1" applyAlignment="1">
      <alignment horizontal="center"/>
    </xf>
    <xf numFmtId="0" fontId="45" fillId="8" borderId="12" xfId="0" applyFont="1" applyFill="1" applyBorder="1" applyAlignment="1">
      <alignment horizontal="center"/>
    </xf>
    <xf numFmtId="0" fontId="14" fillId="0" borderId="12" xfId="0" applyFont="1" applyBorder="1"/>
    <xf numFmtId="0" fontId="14" fillId="0" borderId="55" xfId="0" applyFont="1" applyBorder="1"/>
    <xf numFmtId="0" fontId="14" fillId="8" borderId="10" xfId="0" applyFont="1" applyFill="1" applyBorder="1" applyAlignment="1"/>
    <xf numFmtId="0" fontId="15" fillId="8" borderId="23" xfId="0" applyFont="1" applyFill="1" applyBorder="1" applyAlignment="1">
      <alignment horizontal="center"/>
    </xf>
    <xf numFmtId="0" fontId="15" fillId="8" borderId="57" xfId="0" applyFont="1" applyFill="1" applyBorder="1" applyAlignment="1">
      <alignment horizontal="center"/>
    </xf>
    <xf numFmtId="0" fontId="14" fillId="8" borderId="57" xfId="0" applyFont="1" applyFill="1" applyBorder="1" applyAlignment="1"/>
    <xf numFmtId="0" fontId="14" fillId="8" borderId="46" xfId="0" applyFont="1" applyFill="1" applyBorder="1" applyAlignment="1"/>
    <xf numFmtId="0" fontId="2" fillId="8" borderId="27" xfId="0" applyFont="1" applyFill="1" applyBorder="1" applyAlignment="1">
      <alignment horizontal="right"/>
    </xf>
    <xf numFmtId="180" fontId="17" fillId="8" borderId="7" xfId="0" applyNumberFormat="1" applyFont="1" applyFill="1" applyBorder="1" applyAlignment="1">
      <alignment horizontal="right"/>
    </xf>
    <xf numFmtId="180" fontId="17" fillId="8" borderId="54" xfId="0" applyNumberFormat="1" applyFont="1" applyFill="1" applyBorder="1" applyAlignment="1">
      <alignment horizontal="right"/>
    </xf>
    <xf numFmtId="0" fontId="15" fillId="8" borderId="3" xfId="0" applyFont="1" applyFill="1" applyBorder="1" applyAlignment="1">
      <alignment horizontal="center"/>
    </xf>
    <xf numFmtId="0" fontId="2" fillId="8" borderId="52" xfId="0" applyFont="1" applyFill="1" applyBorder="1" applyAlignment="1"/>
    <xf numFmtId="0" fontId="14" fillId="8" borderId="5" xfId="0" applyFont="1" applyFill="1" applyBorder="1"/>
    <xf numFmtId="0" fontId="2" fillId="8" borderId="5" xfId="0" applyFont="1" applyFill="1" applyBorder="1" applyAlignment="1"/>
    <xf numFmtId="180" fontId="14" fillId="8" borderId="5" xfId="0" applyNumberFormat="1" applyFont="1" applyFill="1" applyBorder="1"/>
    <xf numFmtId="0" fontId="14" fillId="2" borderId="13" xfId="0" applyFont="1" applyFill="1" applyBorder="1" applyAlignment="1"/>
    <xf numFmtId="0" fontId="17" fillId="7" borderId="49" xfId="0" applyFont="1" applyFill="1" applyBorder="1" applyAlignment="1">
      <alignment horizontal="right"/>
    </xf>
    <xf numFmtId="0" fontId="14" fillId="8" borderId="45" xfId="0" applyFont="1" applyFill="1" applyBorder="1" applyAlignment="1"/>
    <xf numFmtId="180" fontId="17" fillId="8" borderId="5" xfId="0" applyNumberFormat="1" applyFont="1" applyFill="1" applyBorder="1" applyAlignment="1">
      <alignment horizontal="right"/>
    </xf>
    <xf numFmtId="180" fontId="14" fillId="2" borderId="58" xfId="0" applyNumberFormat="1" applyFont="1" applyFill="1" applyBorder="1" applyAlignment="1">
      <alignment horizontal="right"/>
    </xf>
    <xf numFmtId="180" fontId="14" fillId="2" borderId="59" xfId="0" applyNumberFormat="1" applyFont="1" applyFill="1" applyBorder="1" applyAlignment="1">
      <alignment horizontal="right"/>
    </xf>
    <xf numFmtId="180" fontId="17" fillId="0" borderId="3" xfId="0" applyNumberFormat="1" applyFont="1" applyBorder="1" applyAlignment="1">
      <alignment horizontal="right"/>
    </xf>
    <xf numFmtId="180" fontId="17" fillId="0" borderId="60" xfId="0" applyNumberFormat="1" applyFont="1" applyBorder="1" applyAlignment="1">
      <alignment horizontal="right"/>
    </xf>
    <xf numFmtId="0" fontId="14" fillId="0" borderId="61" xfId="0" applyFont="1" applyBorder="1" applyAlignment="1"/>
    <xf numFmtId="0" fontId="2" fillId="8" borderId="52" xfId="0" applyFont="1" applyFill="1" applyBorder="1" applyAlignment="1">
      <alignment horizontal="right"/>
    </xf>
    <xf numFmtId="10" fontId="17" fillId="8" borderId="8" xfId="0" applyNumberFormat="1" applyFont="1" applyFill="1" applyBorder="1" applyAlignment="1">
      <alignment horizontal="right"/>
    </xf>
    <xf numFmtId="10" fontId="17" fillId="8" borderId="47" xfId="0" applyNumberFormat="1" applyFont="1" applyFill="1" applyBorder="1" applyAlignment="1">
      <alignment horizontal="right"/>
    </xf>
    <xf numFmtId="10" fontId="26" fillId="0" borderId="25" xfId="0" applyNumberFormat="1" applyFont="1" applyBorder="1" applyAlignment="1"/>
    <xf numFmtId="0" fontId="15" fillId="2" borderId="13" xfId="0" applyFont="1" applyFill="1" applyBorder="1" applyAlignment="1"/>
    <xf numFmtId="180" fontId="17" fillId="0" borderId="46" xfId="0" applyNumberFormat="1" applyFont="1" applyBorder="1" applyAlignment="1">
      <alignment horizontal="right"/>
    </xf>
    <xf numFmtId="180" fontId="41" fillId="0" borderId="8" xfId="0" applyNumberFormat="1" applyFont="1" applyBorder="1" applyAlignment="1">
      <alignment horizontal="right"/>
    </xf>
    <xf numFmtId="180" fontId="41" fillId="6" borderId="62" xfId="0" applyNumberFormat="1" applyFont="1" applyFill="1" applyBorder="1" applyAlignment="1">
      <alignment horizontal="right"/>
    </xf>
    <xf numFmtId="176" fontId="19" fillId="8" borderId="63" xfId="4" applyNumberFormat="1" applyFont="1" applyFill="1" applyBorder="1" applyAlignment="1" applyProtection="1"/>
    <xf numFmtId="0" fontId="17" fillId="8" borderId="0" xfId="0" applyFont="1" applyFill="1"/>
    <xf numFmtId="0" fontId="17" fillId="8" borderId="64" xfId="0" applyFont="1" applyFill="1" applyBorder="1"/>
    <xf numFmtId="0" fontId="2" fillId="0" borderId="49" xfId="0" applyFont="1" applyBorder="1"/>
    <xf numFmtId="0" fontId="18" fillId="2" borderId="0" xfId="0" applyFont="1" applyFill="1"/>
    <xf numFmtId="0" fontId="31" fillId="2" borderId="0" xfId="0" applyFont="1" applyFill="1" applyBorder="1"/>
    <xf numFmtId="0" fontId="46" fillId="2" borderId="0" xfId="0" applyFont="1" applyFill="1"/>
    <xf numFmtId="0" fontId="47" fillId="8" borderId="0" xfId="0" applyFont="1" applyFill="1" applyBorder="1"/>
    <xf numFmtId="0" fontId="22" fillId="2" borderId="14" xfId="0" applyFont="1" applyFill="1" applyBorder="1"/>
    <xf numFmtId="0" fontId="48" fillId="2" borderId="14" xfId="0" applyFont="1" applyFill="1" applyBorder="1"/>
    <xf numFmtId="0" fontId="47" fillId="2" borderId="14" xfId="0" applyFont="1" applyFill="1" applyBorder="1"/>
    <xf numFmtId="0" fontId="47" fillId="2" borderId="37" xfId="0" applyFont="1" applyFill="1" applyBorder="1"/>
    <xf numFmtId="0" fontId="47" fillId="2" borderId="15" xfId="0" applyFont="1" applyFill="1" applyBorder="1"/>
    <xf numFmtId="0" fontId="17" fillId="8" borderId="39" xfId="0" applyFont="1" applyFill="1" applyBorder="1"/>
    <xf numFmtId="0" fontId="47" fillId="8" borderId="0" xfId="0" applyFont="1" applyFill="1" applyBorder="1" applyAlignment="1">
      <alignment horizontal="center"/>
    </xf>
    <xf numFmtId="180" fontId="47" fillId="8" borderId="0" xfId="0" applyNumberFormat="1" applyFont="1" applyFill="1" applyBorder="1" applyAlignment="1">
      <alignment horizontal="center"/>
    </xf>
    <xf numFmtId="180" fontId="47" fillId="8" borderId="34" xfId="0" applyNumberFormat="1" applyFont="1" applyFill="1" applyBorder="1" applyAlignment="1">
      <alignment horizontal="center"/>
    </xf>
    <xf numFmtId="0" fontId="49" fillId="8" borderId="0" xfId="0" applyFont="1" applyFill="1" applyBorder="1"/>
    <xf numFmtId="0" fontId="22" fillId="8" borderId="40" xfId="0" applyFont="1" applyFill="1" applyBorder="1"/>
    <xf numFmtId="193" fontId="23" fillId="8" borderId="35" xfId="0" applyNumberFormat="1" applyFont="1" applyFill="1" applyBorder="1" applyAlignment="1">
      <alignment horizontal="center"/>
    </xf>
    <xf numFmtId="193" fontId="2" fillId="8" borderId="35" xfId="0" applyNumberFormat="1" applyFont="1" applyFill="1" applyBorder="1" applyAlignment="1">
      <alignment horizontal="center"/>
    </xf>
    <xf numFmtId="180" fontId="17" fillId="8" borderId="35" xfId="0" applyNumberFormat="1" applyFont="1" applyFill="1" applyBorder="1" applyAlignment="1">
      <alignment horizontal="center"/>
    </xf>
    <xf numFmtId="180" fontId="17" fillId="8" borderId="36" xfId="0" applyNumberFormat="1" applyFont="1" applyFill="1" applyBorder="1" applyAlignment="1">
      <alignment horizontal="center"/>
    </xf>
    <xf numFmtId="193" fontId="50" fillId="8" borderId="0" xfId="0" applyNumberFormat="1" applyFont="1" applyFill="1"/>
    <xf numFmtId="0" fontId="3" fillId="2" borderId="41" xfId="0" applyFont="1" applyFill="1" applyBorder="1" applyAlignment="1">
      <alignment horizontal="justify" vertical="top" wrapText="1"/>
    </xf>
    <xf numFmtId="0" fontId="3" fillId="2" borderId="37" xfId="0" applyFont="1" applyFill="1" applyBorder="1" applyAlignment="1">
      <alignment horizontal="right" vertical="top" wrapText="1"/>
    </xf>
    <xf numFmtId="0" fontId="2" fillId="8" borderId="0" xfId="0" applyFont="1" applyFill="1" applyAlignment="1">
      <alignment horizontal="justify" vertical="top" wrapText="1"/>
    </xf>
    <xf numFmtId="0" fontId="3" fillId="0" borderId="2" xfId="0" applyFont="1" applyFill="1" applyBorder="1" applyAlignment="1">
      <alignment horizontal="center" vertical="top" wrapText="1"/>
    </xf>
    <xf numFmtId="0" fontId="3" fillId="0" borderId="2" xfId="0" applyFont="1" applyFill="1" applyBorder="1" applyAlignment="1">
      <alignment horizontal="center" wrapText="1"/>
    </xf>
    <xf numFmtId="0" fontId="16" fillId="0" borderId="2" xfId="0" applyFont="1" applyFill="1" applyBorder="1" applyAlignment="1">
      <alignment horizontal="center"/>
    </xf>
    <xf numFmtId="0" fontId="2" fillId="8" borderId="39" xfId="0" applyFont="1" applyFill="1" applyBorder="1" applyAlignment="1">
      <alignment horizontal="justify" vertical="top" wrapText="1"/>
    </xf>
    <xf numFmtId="0" fontId="2" fillId="8" borderId="34" xfId="0" applyFont="1" applyFill="1" applyBorder="1" applyAlignment="1">
      <alignment horizontal="right" vertical="top" wrapText="1"/>
    </xf>
    <xf numFmtId="49" fontId="2" fillId="0" borderId="2" xfId="0" applyNumberFormat="1" applyFont="1" applyFill="1" applyBorder="1" applyAlignment="1">
      <alignment horizontal="center" vertical="top" wrapText="1"/>
    </xf>
    <xf numFmtId="49" fontId="17" fillId="0" borderId="2" xfId="0" applyNumberFormat="1" applyFont="1" applyFill="1" applyBorder="1" applyAlignment="1">
      <alignment horizontal="center" vertical="top" wrapText="1"/>
    </xf>
    <xf numFmtId="181" fontId="17" fillId="0" borderId="2" xfId="0" applyNumberFormat="1" applyFont="1" applyFill="1" applyBorder="1" applyAlignment="1">
      <alignment horizontal="center" wrapText="1"/>
    </xf>
    <xf numFmtId="181" fontId="17" fillId="0" borderId="2" xfId="0" applyNumberFormat="1" applyFont="1" applyFill="1" applyBorder="1" applyAlignment="1">
      <alignment horizontal="center"/>
    </xf>
    <xf numFmtId="10" fontId="17" fillId="0" borderId="2" xfId="0" applyNumberFormat="1" applyFont="1" applyFill="1" applyBorder="1" applyAlignment="1">
      <alignment horizontal="center"/>
    </xf>
    <xf numFmtId="10" fontId="17" fillId="8" borderId="34" xfId="0" applyNumberFormat="1" applyFont="1" applyFill="1" applyBorder="1" applyAlignment="1">
      <alignment horizontal="right" vertical="top" wrapText="1"/>
    </xf>
    <xf numFmtId="9" fontId="17" fillId="8" borderId="0" xfId="0" applyNumberFormat="1" applyFont="1" applyFill="1" applyAlignment="1">
      <alignment horizontal="justify" vertical="top" wrapText="1"/>
    </xf>
    <xf numFmtId="0" fontId="2" fillId="0" borderId="2" xfId="0" applyNumberFormat="1" applyFont="1" applyFill="1" applyBorder="1" applyAlignment="1">
      <alignment horizontal="center" vertical="top" wrapText="1"/>
    </xf>
    <xf numFmtId="179" fontId="17" fillId="8" borderId="34" xfId="0" applyNumberFormat="1" applyFont="1" applyFill="1" applyBorder="1" applyAlignment="1">
      <alignment horizontal="right" vertical="top" wrapText="1"/>
    </xf>
    <xf numFmtId="0" fontId="17" fillId="8" borderId="39" xfId="0" applyFont="1" applyFill="1" applyBorder="1" applyAlignment="1">
      <alignment horizontal="justify" vertical="top" wrapText="1"/>
    </xf>
    <xf numFmtId="180" fontId="17" fillId="8" borderId="34" xfId="0" applyNumberFormat="1" applyFont="1" applyFill="1" applyBorder="1" applyAlignment="1">
      <alignment horizontal="right" vertical="top" wrapText="1"/>
    </xf>
    <xf numFmtId="0" fontId="2" fillId="8" borderId="40" xfId="0" applyFont="1" applyFill="1" applyBorder="1" applyAlignment="1">
      <alignment horizontal="justify" vertical="top" wrapText="1"/>
    </xf>
    <xf numFmtId="194" fontId="17" fillId="8" borderId="36" xfId="0" applyNumberFormat="1" applyFont="1" applyFill="1" applyBorder="1" applyAlignment="1">
      <alignment horizontal="right" vertical="top" wrapText="1"/>
    </xf>
    <xf numFmtId="0" fontId="16" fillId="0" borderId="2" xfId="0" applyFont="1" applyFill="1" applyBorder="1" applyAlignment="1">
      <alignment horizontal="center" wrapText="1"/>
    </xf>
    <xf numFmtId="10" fontId="16" fillId="0" borderId="2" xfId="0" applyNumberFormat="1" applyFont="1" applyFill="1" applyBorder="1" applyAlignment="1">
      <alignment horizontal="center"/>
    </xf>
    <xf numFmtId="181" fontId="3" fillId="0" borderId="2" xfId="0" applyNumberFormat="1" applyFont="1" applyFill="1" applyBorder="1" applyAlignment="1">
      <alignment horizontal="center"/>
    </xf>
    <xf numFmtId="0" fontId="2" fillId="8" borderId="0" xfId="0" applyFont="1" applyFill="1" applyBorder="1" applyAlignment="1">
      <alignment horizontal="justify" vertical="top" wrapText="1"/>
    </xf>
    <xf numFmtId="194" fontId="17" fillId="8" borderId="0" xfId="0" applyNumberFormat="1" applyFont="1" applyFill="1" applyBorder="1" applyAlignment="1">
      <alignment horizontal="center" vertical="top" wrapText="1"/>
    </xf>
    <xf numFmtId="0" fontId="17" fillId="8" borderId="0" xfId="0" applyFont="1" applyFill="1" applyAlignment="1">
      <alignment horizontal="justify" vertical="top" wrapText="1"/>
    </xf>
    <xf numFmtId="0" fontId="17" fillId="8" borderId="0" xfId="0" applyFont="1" applyFill="1" applyAlignment="1">
      <alignment horizontal="justify" wrapText="1"/>
    </xf>
    <xf numFmtId="194" fontId="16" fillId="2" borderId="14" xfId="0" applyNumberFormat="1" applyFont="1" applyFill="1" applyBorder="1" applyAlignment="1">
      <alignment horizontal="right" vertical="top" wrapText="1"/>
    </xf>
    <xf numFmtId="0" fontId="16" fillId="8" borderId="0" xfId="0" applyFont="1" applyFill="1" applyAlignment="1">
      <alignment horizontal="center"/>
    </xf>
    <xf numFmtId="0" fontId="17" fillId="8" borderId="40" xfId="0" applyFont="1" applyFill="1" applyBorder="1" applyAlignment="1">
      <alignment horizontal="justify" vertical="top" wrapText="1"/>
    </xf>
    <xf numFmtId="180" fontId="17" fillId="8" borderId="35" xfId="0" applyNumberFormat="1" applyFont="1" applyFill="1" applyBorder="1" applyAlignment="1">
      <alignment horizontal="right" vertical="top" wrapText="1"/>
    </xf>
    <xf numFmtId="194" fontId="17" fillId="8" borderId="0" xfId="0" applyNumberFormat="1" applyFont="1" applyFill="1" applyAlignment="1">
      <alignment horizontal="center"/>
    </xf>
    <xf numFmtId="0" fontId="17" fillId="8" borderId="0" xfId="0" applyFont="1" applyFill="1" applyBorder="1" applyAlignment="1">
      <alignment horizontal="justify" vertical="top" wrapText="1"/>
    </xf>
    <xf numFmtId="0" fontId="16" fillId="8" borderId="0" xfId="0" applyFont="1" applyFill="1"/>
    <xf numFmtId="182" fontId="17" fillId="8" borderId="35" xfId="0" applyNumberFormat="1" applyFont="1" applyFill="1" applyBorder="1" applyAlignment="1">
      <alignment horizontal="right" vertical="top" wrapText="1"/>
    </xf>
    <xf numFmtId="182" fontId="17" fillId="8" borderId="36" xfId="0" applyNumberFormat="1" applyFont="1" applyFill="1" applyBorder="1" applyAlignment="1">
      <alignment horizontal="right" vertical="top" wrapText="1"/>
    </xf>
    <xf numFmtId="0" fontId="16" fillId="2" borderId="41" xfId="0" applyFont="1" applyFill="1" applyBorder="1" applyAlignment="1">
      <alignment horizontal="justify" vertical="top" wrapText="1"/>
    </xf>
    <xf numFmtId="180" fontId="3" fillId="2" borderId="14" xfId="0" applyNumberFormat="1" applyFont="1" applyFill="1" applyBorder="1" applyAlignment="1">
      <alignment horizontal="right" vertical="top" wrapText="1"/>
    </xf>
    <xf numFmtId="10" fontId="3" fillId="2" borderId="37" xfId="0" applyNumberFormat="1" applyFont="1" applyFill="1" applyBorder="1" applyAlignment="1">
      <alignment horizontal="right" vertical="top" wrapText="1"/>
    </xf>
    <xf numFmtId="0" fontId="3" fillId="0" borderId="10" xfId="0" applyFont="1" applyFill="1" applyBorder="1" applyAlignment="1">
      <alignment horizontal="center" vertical="top" wrapText="1"/>
    </xf>
    <xf numFmtId="0" fontId="16" fillId="0" borderId="2" xfId="0" applyFont="1" applyFill="1" applyBorder="1" applyAlignment="1">
      <alignment horizontal="center" vertical="top" wrapText="1"/>
    </xf>
    <xf numFmtId="194" fontId="16" fillId="8" borderId="0" xfId="0" applyNumberFormat="1" applyFont="1" applyFill="1" applyBorder="1" applyAlignment="1">
      <alignment horizontal="center" vertical="top" wrapText="1"/>
    </xf>
    <xf numFmtId="180" fontId="17" fillId="8" borderId="0" xfId="0" applyNumberFormat="1" applyFont="1" applyFill="1" applyBorder="1" applyAlignment="1">
      <alignment horizontal="right" vertical="top" wrapText="1"/>
    </xf>
    <xf numFmtId="179" fontId="23" fillId="0" borderId="10" xfId="0" applyNumberFormat="1" applyFont="1" applyFill="1" applyBorder="1" applyAlignment="1">
      <alignment horizontal="center" vertical="top" wrapText="1"/>
    </xf>
    <xf numFmtId="179" fontId="23" fillId="0" borderId="2" xfId="0" applyNumberFormat="1" applyFont="1" applyFill="1" applyBorder="1" applyAlignment="1">
      <alignment horizontal="center" vertical="top" wrapText="1"/>
    </xf>
    <xf numFmtId="194" fontId="17" fillId="8" borderId="10" xfId="0" applyNumberFormat="1" applyFont="1" applyFill="1" applyBorder="1" applyAlignment="1">
      <alignment horizontal="center" vertical="top" wrapText="1"/>
    </xf>
    <xf numFmtId="194" fontId="17" fillId="8" borderId="2" xfId="0" applyNumberFormat="1" applyFont="1" applyFill="1" applyBorder="1" applyAlignment="1">
      <alignment horizontal="center" vertical="top" wrapText="1"/>
    </xf>
    <xf numFmtId="49" fontId="17" fillId="8" borderId="0" xfId="0" applyNumberFormat="1" applyFont="1" applyFill="1" applyBorder="1" applyAlignment="1">
      <alignment horizontal="center" vertical="top" wrapText="1"/>
    </xf>
    <xf numFmtId="0" fontId="2" fillId="8" borderId="39" xfId="0" quotePrefix="1" applyFont="1" applyFill="1" applyBorder="1" applyAlignment="1">
      <alignment horizontal="justify" vertical="top" wrapText="1"/>
    </xf>
    <xf numFmtId="180" fontId="23" fillId="8" borderId="0" xfId="0" applyNumberFormat="1" applyFont="1" applyFill="1" applyBorder="1" applyAlignment="1">
      <alignment horizontal="right" vertical="top" wrapText="1"/>
    </xf>
    <xf numFmtId="180" fontId="17" fillId="8" borderId="35" xfId="0" applyNumberFormat="1" applyFont="1" applyFill="1" applyBorder="1" applyAlignment="1">
      <alignment horizontal="center" vertical="top" wrapText="1"/>
    </xf>
    <xf numFmtId="10" fontId="17" fillId="8" borderId="36" xfId="0" applyNumberFormat="1" applyFont="1" applyFill="1" applyBorder="1" applyAlignment="1">
      <alignment horizontal="center" vertical="top" wrapText="1"/>
    </xf>
    <xf numFmtId="179" fontId="17" fillId="8" borderId="0" xfId="0" applyNumberFormat="1" applyFont="1" applyFill="1" applyBorder="1" applyAlignment="1">
      <alignment horizontal="center" vertical="top" wrapText="1"/>
    </xf>
    <xf numFmtId="0" fontId="3" fillId="2" borderId="0" xfId="0" applyFont="1" applyFill="1" applyBorder="1" applyAlignment="1">
      <alignment horizontal="justify" vertical="top" wrapText="1"/>
    </xf>
    <xf numFmtId="0" fontId="16" fillId="8" borderId="39" xfId="0" applyFont="1" applyFill="1" applyBorder="1"/>
    <xf numFmtId="0" fontId="3" fillId="2" borderId="13" xfId="0" applyFont="1" applyFill="1" applyBorder="1" applyAlignment="1">
      <alignment horizontal="justify" vertical="top" wrapText="1"/>
    </xf>
    <xf numFmtId="0" fontId="16" fillId="2" borderId="0" xfId="0" applyFont="1" applyFill="1" applyBorder="1"/>
    <xf numFmtId="0" fontId="16" fillId="2" borderId="36" xfId="0" applyFont="1" applyFill="1" applyBorder="1"/>
    <xf numFmtId="0" fontId="16" fillId="8" borderId="0" xfId="0" applyFont="1" applyFill="1" applyBorder="1"/>
    <xf numFmtId="0" fontId="17" fillId="2" borderId="13" xfId="0" applyFont="1" applyFill="1" applyBorder="1" applyAlignment="1">
      <alignment horizontal="center" vertical="top" wrapText="1"/>
    </xf>
    <xf numFmtId="10" fontId="17" fillId="8" borderId="65" xfId="0" applyNumberFormat="1" applyFont="1" applyFill="1" applyBorder="1" applyAlignment="1">
      <alignment horizontal="center" vertical="top" wrapText="1"/>
    </xf>
    <xf numFmtId="10" fontId="17" fillId="8" borderId="48" xfId="0" applyNumberFormat="1" applyFont="1" applyFill="1" applyBorder="1" applyAlignment="1">
      <alignment horizontal="center" vertical="top" wrapText="1"/>
    </xf>
    <xf numFmtId="10" fontId="17" fillId="8" borderId="39" xfId="0" applyNumberFormat="1" applyFont="1" applyFill="1" applyBorder="1" applyAlignment="1">
      <alignment horizontal="center" vertical="top" wrapText="1"/>
    </xf>
    <xf numFmtId="180" fontId="17" fillId="0" borderId="12" xfId="0" applyNumberFormat="1" applyFont="1" applyFill="1" applyBorder="1" applyAlignment="1">
      <alignment horizontal="center" vertical="top" wrapText="1"/>
    </xf>
    <xf numFmtId="180" fontId="17" fillId="0" borderId="55" xfId="0" applyNumberFormat="1" applyFont="1" applyFill="1" applyBorder="1" applyAlignment="1">
      <alignment horizontal="center" vertical="top" wrapText="1"/>
    </xf>
    <xf numFmtId="180" fontId="17" fillId="0" borderId="8" xfId="0" applyNumberFormat="1" applyFont="1" applyFill="1" applyBorder="1" applyAlignment="1">
      <alignment horizontal="center" vertical="top" wrapText="1"/>
    </xf>
    <xf numFmtId="180" fontId="17" fillId="0" borderId="47" xfId="0" applyNumberFormat="1" applyFont="1" applyFill="1" applyBorder="1" applyAlignment="1">
      <alignment horizontal="center" vertical="top" wrapText="1"/>
    </xf>
    <xf numFmtId="180" fontId="17" fillId="8" borderId="0" xfId="0" applyNumberFormat="1" applyFont="1" applyFill="1" applyBorder="1" applyAlignment="1">
      <alignment horizontal="center" vertical="top" wrapText="1"/>
    </xf>
    <xf numFmtId="180" fontId="17" fillId="8" borderId="34" xfId="0" applyNumberFormat="1" applyFont="1" applyFill="1" applyBorder="1" applyAlignment="1">
      <alignment horizontal="center" vertical="top" wrapText="1"/>
    </xf>
    <xf numFmtId="10" fontId="17" fillId="8" borderId="40" xfId="0" applyNumberFormat="1" applyFont="1" applyFill="1" applyBorder="1" applyAlignment="1">
      <alignment horizontal="center" vertical="top" wrapText="1"/>
    </xf>
    <xf numFmtId="180" fontId="17" fillId="8" borderId="36" xfId="0" applyNumberFormat="1" applyFont="1" applyFill="1" applyBorder="1" applyAlignment="1">
      <alignment horizontal="center" vertical="top" wrapText="1"/>
    </xf>
    <xf numFmtId="0" fontId="3" fillId="2" borderId="66" xfId="0" applyFont="1" applyFill="1" applyBorder="1"/>
    <xf numFmtId="0" fontId="7" fillId="2" borderId="66" xfId="0" applyFont="1" applyFill="1" applyBorder="1"/>
    <xf numFmtId="10" fontId="2" fillId="2" borderId="66" xfId="0" applyNumberFormat="1" applyFont="1" applyFill="1" applyBorder="1"/>
    <xf numFmtId="0" fontId="3" fillId="0" borderId="45" xfId="0" applyFont="1" applyFill="1" applyBorder="1"/>
    <xf numFmtId="0" fontId="7" fillId="0" borderId="45" xfId="0" applyFont="1" applyFill="1" applyBorder="1"/>
    <xf numFmtId="10" fontId="2" fillId="0" borderId="45" xfId="0" applyNumberFormat="1" applyFont="1" applyFill="1" applyBorder="1"/>
    <xf numFmtId="0" fontId="3" fillId="2" borderId="38" xfId="0" applyFont="1" applyFill="1" applyBorder="1"/>
    <xf numFmtId="0" fontId="7" fillId="2" borderId="38" xfId="0" applyFont="1" applyFill="1" applyBorder="1"/>
    <xf numFmtId="10" fontId="3" fillId="2" borderId="38" xfId="0" applyNumberFormat="1" applyFont="1" applyFill="1" applyBorder="1" applyAlignment="1">
      <alignment horizontal="right"/>
    </xf>
    <xf numFmtId="10" fontId="2" fillId="0" borderId="25" xfId="0" applyNumberFormat="1" applyFont="1" applyBorder="1"/>
    <xf numFmtId="10" fontId="2" fillId="0" borderId="26" xfId="0" applyNumberFormat="1" applyFont="1" applyBorder="1"/>
    <xf numFmtId="10" fontId="2" fillId="0" borderId="54" xfId="0" applyNumberFormat="1" applyFont="1" applyBorder="1"/>
    <xf numFmtId="180" fontId="2" fillId="0" borderId="3" xfId="0" applyNumberFormat="1" applyFont="1" applyBorder="1"/>
    <xf numFmtId="180" fontId="9" fillId="0" borderId="2" xfId="0" applyNumberFormat="1" applyFont="1" applyBorder="1"/>
    <xf numFmtId="180" fontId="2" fillId="0" borderId="8" xfId="0" applyNumberFormat="1" applyFont="1" applyBorder="1"/>
    <xf numFmtId="180" fontId="2" fillId="0" borderId="8" xfId="0" applyNumberFormat="1" applyFont="1" applyBorder="1" applyAlignment="1"/>
    <xf numFmtId="180" fontId="15" fillId="2" borderId="13" xfId="0" applyNumberFormat="1" applyFont="1" applyFill="1" applyBorder="1" applyAlignment="1">
      <alignment horizontal="left"/>
    </xf>
    <xf numFmtId="180" fontId="3" fillId="2" borderId="13" xfId="0" applyNumberFormat="1" applyFont="1" applyFill="1" applyBorder="1" applyAlignment="1">
      <alignment horizontal="left"/>
    </xf>
    <xf numFmtId="180" fontId="2" fillId="0" borderId="10" xfId="0" applyNumberFormat="1" applyFont="1" applyBorder="1"/>
    <xf numFmtId="180" fontId="2" fillId="2" borderId="13" xfId="0" applyNumberFormat="1" applyFont="1" applyFill="1" applyBorder="1" applyAlignment="1"/>
    <xf numFmtId="180" fontId="43" fillId="2" borderId="13" xfId="0" applyNumberFormat="1" applyFont="1" applyFill="1" applyBorder="1" applyAlignment="1"/>
    <xf numFmtId="180" fontId="16" fillId="2" borderId="65" xfId="0" applyNumberFormat="1" applyFont="1" applyFill="1" applyBorder="1" applyAlignment="1">
      <alignment horizontal="right"/>
    </xf>
    <xf numFmtId="180" fontId="2" fillId="0" borderId="31" xfId="0" applyNumberFormat="1" applyFont="1" applyFill="1" applyBorder="1" applyAlignment="1"/>
    <xf numFmtId="180" fontId="43" fillId="0" borderId="45" xfId="0" applyNumberFormat="1" applyFont="1" applyFill="1" applyBorder="1" applyAlignment="1"/>
    <xf numFmtId="180" fontId="2" fillId="0" borderId="45" xfId="0" applyNumberFormat="1" applyFont="1" applyFill="1" applyBorder="1" applyAlignment="1"/>
    <xf numFmtId="180" fontId="2" fillId="0" borderId="5" xfId="0" applyNumberFormat="1" applyFont="1" applyBorder="1"/>
    <xf numFmtId="180" fontId="2" fillId="0" borderId="25" xfId="0" applyNumberFormat="1" applyFont="1" applyBorder="1"/>
    <xf numFmtId="180" fontId="2" fillId="2" borderId="13" xfId="0" applyNumberFormat="1" applyFont="1" applyFill="1" applyBorder="1"/>
    <xf numFmtId="180" fontId="3" fillId="2" borderId="13" xfId="0" applyNumberFormat="1" applyFont="1" applyFill="1" applyBorder="1" applyAlignment="1"/>
    <xf numFmtId="180" fontId="2" fillId="0" borderId="26" xfId="0" applyNumberFormat="1" applyFont="1" applyBorder="1"/>
    <xf numFmtId="180" fontId="3" fillId="0" borderId="46" xfId="0" applyNumberFormat="1" applyFont="1" applyBorder="1"/>
    <xf numFmtId="180" fontId="3" fillId="0" borderId="5" xfId="0" applyNumberFormat="1" applyFont="1" applyBorder="1"/>
    <xf numFmtId="180" fontId="3" fillId="0" borderId="5" xfId="0" applyNumberFormat="1" applyFont="1" applyBorder="1" applyAlignment="1"/>
    <xf numFmtId="180" fontId="3" fillId="0" borderId="22" xfId="0" applyNumberFormat="1" applyFont="1" applyBorder="1"/>
    <xf numFmtId="180" fontId="3" fillId="0" borderId="2" xfId="0" applyNumberFormat="1" applyFont="1" applyBorder="1" applyAlignment="1"/>
    <xf numFmtId="180" fontId="3" fillId="0" borderId="2" xfId="0" applyNumberFormat="1" applyFont="1" applyBorder="1" applyAlignment="1">
      <alignment horizontal="right"/>
    </xf>
    <xf numFmtId="180" fontId="2" fillId="0" borderId="22" xfId="0" applyNumberFormat="1" applyFont="1" applyBorder="1" applyAlignment="1">
      <alignment horizontal="right" wrapText="1"/>
    </xf>
    <xf numFmtId="180" fontId="2" fillId="0" borderId="2" xfId="0" applyNumberFormat="1" applyFont="1" applyBorder="1" applyAlignment="1">
      <alignment horizontal="right"/>
    </xf>
    <xf numFmtId="180" fontId="21" fillId="0" borderId="2" xfId="0" applyNumberFormat="1" applyFont="1" applyBorder="1" applyAlignment="1">
      <alignment horizontal="right"/>
    </xf>
    <xf numFmtId="180" fontId="2" fillId="0" borderId="22" xfId="0" applyNumberFormat="1" applyFont="1" applyBorder="1"/>
    <xf numFmtId="180" fontId="6" fillId="0" borderId="2" xfId="0" applyNumberFormat="1" applyFont="1" applyBorder="1" applyAlignment="1">
      <alignment horizontal="right"/>
    </xf>
    <xf numFmtId="180" fontId="2" fillId="0" borderId="2" xfId="0" quotePrefix="1" applyNumberFormat="1" applyFont="1" applyBorder="1" applyAlignment="1">
      <alignment horizontal="right"/>
    </xf>
    <xf numFmtId="180" fontId="2" fillId="0" borderId="2" xfId="0" quotePrefix="1" applyNumberFormat="1" applyFont="1" applyBorder="1" applyAlignment="1">
      <alignment horizontal="center"/>
    </xf>
    <xf numFmtId="180" fontId="6" fillId="0" borderId="2" xfId="0" applyNumberFormat="1" applyFont="1" applyBorder="1" applyAlignment="1"/>
    <xf numFmtId="180" fontId="5" fillId="0" borderId="2" xfId="0" applyNumberFormat="1" applyFont="1" applyBorder="1" applyAlignment="1"/>
    <xf numFmtId="180" fontId="3" fillId="0" borderId="2" xfId="0" applyNumberFormat="1" applyFont="1" applyBorder="1"/>
    <xf numFmtId="180" fontId="2" fillId="0" borderId="52" xfId="0" applyNumberFormat="1" applyFont="1" applyBorder="1"/>
    <xf numFmtId="180" fontId="2" fillId="0" borderId="46" xfId="0" applyNumberFormat="1" applyFont="1" applyBorder="1"/>
    <xf numFmtId="180" fontId="2" fillId="0" borderId="5" xfId="0" applyNumberFormat="1" applyFont="1" applyBorder="1" applyAlignment="1">
      <alignment horizontal="left"/>
    </xf>
    <xf numFmtId="180" fontId="2" fillId="0" borderId="5" xfId="0" applyNumberFormat="1" applyFont="1" applyBorder="1" applyAlignment="1"/>
    <xf numFmtId="180" fontId="2" fillId="2" borderId="10" xfId="0" applyNumberFormat="1" applyFont="1" applyFill="1" applyBorder="1" applyAlignment="1"/>
    <xf numFmtId="180" fontId="2" fillId="4" borderId="22" xfId="0" applyNumberFormat="1" applyFont="1" applyFill="1" applyBorder="1"/>
    <xf numFmtId="180" fontId="3" fillId="4" borderId="2" xfId="0" applyNumberFormat="1" applyFont="1" applyFill="1" applyBorder="1" applyAlignment="1"/>
    <xf numFmtId="180" fontId="2" fillId="4" borderId="2" xfId="0" applyNumberFormat="1" applyFont="1" applyFill="1" applyBorder="1" applyAlignment="1"/>
    <xf numFmtId="180" fontId="3" fillId="0" borderId="8" xfId="0" applyNumberFormat="1" applyFont="1" applyBorder="1" applyAlignment="1"/>
    <xf numFmtId="180" fontId="2" fillId="2" borderId="2" xfId="0" applyNumberFormat="1" applyFont="1" applyFill="1" applyBorder="1" applyAlignment="1"/>
    <xf numFmtId="180" fontId="16" fillId="0" borderId="2" xfId="0" applyNumberFormat="1" applyFont="1" applyBorder="1" applyAlignment="1">
      <alignment horizontal="right"/>
    </xf>
    <xf numFmtId="180" fontId="2" fillId="0" borderId="8" xfId="0" applyNumberFormat="1" applyFont="1" applyBorder="1" applyAlignment="1">
      <alignment horizontal="right"/>
    </xf>
    <xf numFmtId="180" fontId="2" fillId="0" borderId="3" xfId="0" applyNumberFormat="1" applyFont="1" applyBorder="1" applyAlignment="1"/>
    <xf numFmtId="180" fontId="2" fillId="2" borderId="13" xfId="0" applyNumberFormat="1" applyFont="1" applyFill="1" applyBorder="1" applyAlignment="1">
      <alignment horizontal="right"/>
    </xf>
    <xf numFmtId="180" fontId="3" fillId="2" borderId="13" xfId="0" applyNumberFormat="1" applyFont="1" applyFill="1" applyBorder="1" applyAlignment="1">
      <alignment horizontal="right"/>
    </xf>
    <xf numFmtId="180" fontId="2" fillId="0" borderId="5" xfId="0" applyNumberFormat="1" applyFont="1" applyFill="1" applyBorder="1" applyAlignment="1"/>
    <xf numFmtId="180" fontId="2" fillId="0" borderId="5" xfId="0" applyNumberFormat="1" applyFont="1" applyFill="1" applyBorder="1" applyAlignment="1">
      <alignment horizontal="right"/>
    </xf>
    <xf numFmtId="180" fontId="2" fillId="0" borderId="27" xfId="0" applyNumberFormat="1" applyFont="1" applyBorder="1"/>
    <xf numFmtId="180" fontId="2" fillId="0" borderId="7" xfId="0" applyNumberFormat="1" applyFont="1" applyBorder="1" applyAlignment="1"/>
    <xf numFmtId="180" fontId="2" fillId="0" borderId="7" xfId="0" applyNumberFormat="1" applyFont="1" applyBorder="1"/>
    <xf numFmtId="180" fontId="2" fillId="0" borderId="54" xfId="0" applyNumberFormat="1" applyFont="1" applyBorder="1"/>
    <xf numFmtId="0" fontId="16" fillId="7" borderId="35" xfId="0" applyNumberFormat="1" applyFont="1" applyFill="1" applyBorder="1" applyAlignment="1">
      <alignment horizontal="center"/>
    </xf>
    <xf numFmtId="180" fontId="2" fillId="8" borderId="0" xfId="0" applyNumberFormat="1" applyFont="1" applyFill="1" applyBorder="1" applyAlignment="1"/>
    <xf numFmtId="0" fontId="16" fillId="8" borderId="4" xfId="0" applyNumberFormat="1" applyFont="1" applyFill="1" applyBorder="1" applyAlignment="1">
      <alignment horizontal="right"/>
    </xf>
    <xf numFmtId="0" fontId="16" fillId="8" borderId="64" xfId="0" applyNumberFormat="1" applyFont="1" applyFill="1" applyBorder="1" applyAlignment="1">
      <alignment horizontal="right"/>
    </xf>
    <xf numFmtId="0" fontId="16" fillId="8" borderId="9" xfId="0" applyNumberFormat="1" applyFont="1" applyFill="1" applyBorder="1" applyAlignment="1">
      <alignment horizontal="right"/>
    </xf>
    <xf numFmtId="180" fontId="16" fillId="8" borderId="64" xfId="0" applyNumberFormat="1" applyFont="1" applyFill="1" applyBorder="1" applyAlignment="1">
      <alignment horizontal="right"/>
    </xf>
    <xf numFmtId="180" fontId="15" fillId="0" borderId="3" xfId="0" applyNumberFormat="1" applyFont="1" applyFill="1" applyBorder="1" applyAlignment="1">
      <alignment horizontal="left"/>
    </xf>
    <xf numFmtId="180" fontId="14" fillId="8" borderId="3" xfId="0" applyNumberFormat="1" applyFont="1" applyFill="1" applyBorder="1"/>
    <xf numFmtId="180" fontId="2" fillId="0" borderId="3" xfId="5" applyNumberFormat="1" applyFont="1" applyBorder="1"/>
    <xf numFmtId="178" fontId="21" fillId="0" borderId="3" xfId="1" applyNumberFormat="1" applyFont="1" applyBorder="1"/>
    <xf numFmtId="178" fontId="2" fillId="0" borderId="3" xfId="1" applyNumberFormat="1" applyFont="1" applyBorder="1"/>
    <xf numFmtId="180" fontId="21" fillId="0" borderId="3" xfId="5" applyNumberFormat="1" applyFont="1" applyBorder="1"/>
    <xf numFmtId="180" fontId="2" fillId="0" borderId="10" xfId="5" applyNumberFormat="1" applyFont="1" applyBorder="1"/>
    <xf numFmtId="180" fontId="2" fillId="2" borderId="32" xfId="0" applyNumberFormat="1" applyFont="1" applyFill="1" applyBorder="1" applyAlignment="1">
      <alignment horizontal="center"/>
    </xf>
    <xf numFmtId="180" fontId="2" fillId="2" borderId="28" xfId="0" applyNumberFormat="1" applyFont="1" applyFill="1" applyBorder="1" applyAlignment="1"/>
    <xf numFmtId="180" fontId="2" fillId="8" borderId="39" xfId="0" applyNumberFormat="1" applyFont="1" applyFill="1" applyBorder="1" applyAlignment="1"/>
    <xf numFmtId="180" fontId="16" fillId="8" borderId="67" xfId="0" applyNumberFormat="1" applyFont="1" applyFill="1" applyBorder="1" applyAlignment="1">
      <alignment horizontal="right"/>
    </xf>
    <xf numFmtId="180" fontId="2" fillId="0" borderId="26" xfId="5" applyNumberFormat="1" applyFont="1" applyBorder="1"/>
    <xf numFmtId="180" fontId="2" fillId="0" borderId="7" xfId="5" applyNumberFormat="1" applyFont="1" applyBorder="1"/>
    <xf numFmtId="180" fontId="2" fillId="0" borderId="54" xfId="5" applyNumberFormat="1" applyFont="1" applyBorder="1"/>
    <xf numFmtId="0" fontId="10" fillId="0" borderId="2" xfId="0" applyFont="1" applyBorder="1" applyAlignment="1">
      <alignment horizontal="left"/>
    </xf>
    <xf numFmtId="0" fontId="51" fillId="2" borderId="14" xfId="0" applyFont="1" applyFill="1" applyBorder="1"/>
    <xf numFmtId="0" fontId="29" fillId="2" borderId="14" xfId="0" applyFont="1" applyFill="1" applyBorder="1"/>
    <xf numFmtId="0" fontId="0" fillId="0" borderId="2" xfId="0" applyBorder="1"/>
    <xf numFmtId="0" fontId="52" fillId="0" borderId="2" xfId="0" applyFont="1" applyBorder="1"/>
    <xf numFmtId="0" fontId="53" fillId="2" borderId="13" xfId="0" applyFont="1" applyFill="1" applyBorder="1"/>
    <xf numFmtId="0" fontId="12" fillId="2" borderId="13" xfId="0" applyFont="1" applyFill="1" applyBorder="1"/>
    <xf numFmtId="14" fontId="54" fillId="2" borderId="13" xfId="0" applyNumberFormat="1" applyFont="1" applyFill="1" applyBorder="1"/>
    <xf numFmtId="0" fontId="0" fillId="0" borderId="5" xfId="0" applyBorder="1"/>
    <xf numFmtId="0" fontId="0" fillId="0" borderId="45" xfId="0" applyBorder="1"/>
    <xf numFmtId="0" fontId="17" fillId="8" borderId="3" xfId="0" applyFont="1" applyFill="1" applyBorder="1"/>
    <xf numFmtId="0" fontId="3" fillId="2" borderId="13" xfId="0" applyFont="1" applyFill="1" applyBorder="1" applyAlignment="1">
      <alignment horizontal="right" vertical="top" wrapText="1"/>
    </xf>
    <xf numFmtId="0" fontId="2" fillId="8" borderId="10" xfId="0" applyFont="1" applyFill="1" applyBorder="1" applyAlignment="1">
      <alignment horizontal="justify" vertical="top" wrapText="1"/>
    </xf>
    <xf numFmtId="0" fontId="17" fillId="8" borderId="2" xfId="0" applyFont="1" applyFill="1" applyBorder="1"/>
    <xf numFmtId="0" fontId="2" fillId="8" borderId="46" xfId="0" applyFont="1" applyFill="1" applyBorder="1" applyAlignment="1">
      <alignment horizontal="justify" vertical="top" wrapText="1"/>
    </xf>
    <xf numFmtId="0" fontId="2" fillId="8" borderId="25" xfId="0" applyFont="1" applyFill="1" applyBorder="1" applyAlignment="1">
      <alignment horizontal="right" vertical="top" wrapText="1"/>
    </xf>
    <xf numFmtId="10" fontId="17" fillId="8" borderId="26" xfId="0" applyNumberFormat="1" applyFont="1" applyFill="1" applyBorder="1" applyAlignment="1">
      <alignment horizontal="right" vertical="top" wrapText="1"/>
    </xf>
    <xf numFmtId="9" fontId="17" fillId="8" borderId="10" xfId="0" applyNumberFormat="1" applyFont="1" applyFill="1" applyBorder="1" applyAlignment="1">
      <alignment horizontal="justify" vertical="top" wrapText="1"/>
    </xf>
    <xf numFmtId="0" fontId="2" fillId="8" borderId="22" xfId="0" applyFont="1" applyFill="1" applyBorder="1" applyAlignment="1">
      <alignment horizontal="justify" vertical="top" wrapText="1"/>
    </xf>
    <xf numFmtId="181" fontId="17" fillId="8" borderId="26" xfId="0" applyNumberFormat="1" applyFont="1" applyFill="1" applyBorder="1" applyAlignment="1">
      <alignment horizontal="right" vertical="top" wrapText="1"/>
    </xf>
    <xf numFmtId="0" fontId="17" fillId="8" borderId="22" xfId="0" applyFont="1" applyFill="1" applyBorder="1" applyAlignment="1">
      <alignment horizontal="justify" vertical="top" wrapText="1"/>
    </xf>
    <xf numFmtId="0" fontId="2" fillId="8" borderId="27" xfId="0" applyFont="1" applyFill="1" applyBorder="1" applyAlignment="1">
      <alignment horizontal="justify" vertical="top" wrapText="1"/>
    </xf>
    <xf numFmtId="10" fontId="17" fillId="8" borderId="54" xfId="0" applyNumberFormat="1" applyFont="1" applyFill="1" applyBorder="1" applyAlignment="1">
      <alignment horizontal="right" vertical="top" wrapText="1"/>
    </xf>
    <xf numFmtId="0" fontId="17" fillId="8" borderId="5" xfId="0" applyFont="1" applyFill="1" applyBorder="1" applyAlignment="1">
      <alignment horizontal="justify" vertical="top" wrapText="1"/>
    </xf>
    <xf numFmtId="10" fontId="17" fillId="8" borderId="5" xfId="0" applyNumberFormat="1" applyFont="1" applyFill="1" applyBorder="1" applyAlignment="1">
      <alignment horizontal="right" vertical="top" wrapText="1"/>
    </xf>
    <xf numFmtId="9" fontId="17" fillId="8" borderId="2" xfId="0" applyNumberFormat="1" applyFont="1" applyFill="1" applyBorder="1" applyAlignment="1">
      <alignment horizontal="justify" vertical="top" wrapText="1"/>
    </xf>
    <xf numFmtId="0" fontId="2" fillId="8" borderId="8" xfId="0" applyFont="1" applyFill="1" applyBorder="1" applyAlignment="1">
      <alignment horizontal="justify" vertical="top" wrapText="1"/>
    </xf>
    <xf numFmtId="194" fontId="17" fillId="8" borderId="8" xfId="0" applyNumberFormat="1" applyFont="1" applyFill="1" applyBorder="1" applyAlignment="1">
      <alignment horizontal="center" vertical="top" wrapText="1"/>
    </xf>
    <xf numFmtId="9" fontId="17" fillId="8" borderId="8" xfId="0" applyNumberFormat="1" applyFont="1" applyFill="1" applyBorder="1" applyAlignment="1">
      <alignment horizontal="justify" vertical="top" wrapText="1"/>
    </xf>
    <xf numFmtId="0" fontId="17" fillId="8" borderId="8" xfId="0" applyFont="1" applyFill="1" applyBorder="1" applyAlignment="1">
      <alignment horizontal="justify" vertical="top" wrapText="1"/>
    </xf>
    <xf numFmtId="0" fontId="17" fillId="8" borderId="8" xfId="0" applyFont="1" applyFill="1" applyBorder="1" applyAlignment="1">
      <alignment horizontal="justify" wrapText="1"/>
    </xf>
    <xf numFmtId="9" fontId="16" fillId="8" borderId="10" xfId="0" applyNumberFormat="1" applyFont="1" applyFill="1" applyBorder="1" applyAlignment="1">
      <alignment horizontal="center" vertical="top" wrapText="1"/>
    </xf>
    <xf numFmtId="0" fontId="16" fillId="8" borderId="2" xfId="0" applyFont="1" applyFill="1" applyBorder="1" applyAlignment="1">
      <alignment horizontal="center"/>
    </xf>
    <xf numFmtId="0" fontId="17" fillId="8" borderId="33" xfId="0" applyFont="1" applyFill="1" applyBorder="1" applyAlignment="1">
      <alignment horizontal="justify" vertical="top" wrapText="1"/>
    </xf>
    <xf numFmtId="180" fontId="17" fillId="8" borderId="60" xfId="0" applyNumberFormat="1" applyFont="1" applyFill="1" applyBorder="1" applyAlignment="1">
      <alignment horizontal="right" vertical="top" wrapText="1"/>
    </xf>
    <xf numFmtId="194" fontId="17" fillId="8" borderId="10" xfId="0" applyNumberFormat="1" applyFont="1" applyFill="1" applyBorder="1" applyAlignment="1">
      <alignment horizontal="center"/>
    </xf>
    <xf numFmtId="194" fontId="17" fillId="8" borderId="2" xfId="0" applyNumberFormat="1" applyFont="1" applyFill="1" applyBorder="1" applyAlignment="1">
      <alignment horizontal="center"/>
    </xf>
    <xf numFmtId="0" fontId="17" fillId="8" borderId="45" xfId="0" applyFont="1" applyFill="1" applyBorder="1" applyAlignment="1">
      <alignment horizontal="justify" vertical="top" wrapText="1"/>
    </xf>
    <xf numFmtId="180" fontId="17" fillId="8" borderId="45" xfId="0" applyNumberFormat="1" applyFont="1" applyFill="1" applyBorder="1" applyAlignment="1">
      <alignment horizontal="right" vertical="top" wrapText="1"/>
    </xf>
    <xf numFmtId="194" fontId="17" fillId="8" borderId="45" xfId="0" applyNumberFormat="1" applyFont="1" applyFill="1" applyBorder="1" applyAlignment="1">
      <alignment horizontal="center" vertical="top" wrapText="1"/>
    </xf>
    <xf numFmtId="194" fontId="17" fillId="8" borderId="8" xfId="0" applyNumberFormat="1" applyFont="1" applyFill="1" applyBorder="1" applyAlignment="1">
      <alignment horizontal="center"/>
    </xf>
    <xf numFmtId="0" fontId="16" fillId="8" borderId="3" xfId="0" applyFont="1" applyFill="1" applyBorder="1"/>
    <xf numFmtId="0" fontId="16" fillId="8" borderId="10" xfId="0" applyFont="1" applyFill="1" applyBorder="1"/>
    <xf numFmtId="0" fontId="16" fillId="8" borderId="2" xfId="0" applyFont="1" applyFill="1" applyBorder="1"/>
    <xf numFmtId="0" fontId="17" fillId="8" borderId="10" xfId="0" applyFont="1" applyFill="1" applyBorder="1"/>
    <xf numFmtId="194" fontId="17" fillId="8" borderId="5" xfId="0" applyNumberFormat="1" applyFont="1" applyFill="1" applyBorder="1" applyAlignment="1">
      <alignment horizontal="center" vertical="top" wrapText="1"/>
    </xf>
    <xf numFmtId="0" fontId="17" fillId="8" borderId="8" xfId="0" applyFont="1" applyFill="1" applyBorder="1"/>
    <xf numFmtId="194" fontId="16" fillId="8" borderId="2" xfId="0" applyNumberFormat="1" applyFont="1" applyFill="1" applyBorder="1" applyAlignment="1">
      <alignment horizontal="center" vertical="top" wrapText="1"/>
    </xf>
    <xf numFmtId="49" fontId="17" fillId="8" borderId="2" xfId="0" applyNumberFormat="1" applyFont="1" applyFill="1" applyBorder="1" applyAlignment="1">
      <alignment horizontal="center" vertical="top" wrapText="1"/>
    </xf>
    <xf numFmtId="180" fontId="23" fillId="8" borderId="35" xfId="0" applyNumberFormat="1" applyFont="1" applyFill="1" applyBorder="1" applyAlignment="1">
      <alignment horizontal="right" vertical="top" wrapText="1"/>
    </xf>
    <xf numFmtId="10" fontId="17" fillId="8" borderId="36" xfId="0" applyNumberFormat="1" applyFont="1" applyFill="1" applyBorder="1" applyAlignment="1">
      <alignment horizontal="right" vertical="top" wrapText="1"/>
    </xf>
    <xf numFmtId="0" fontId="2" fillId="8" borderId="5" xfId="0" applyFont="1" applyFill="1" applyBorder="1" applyAlignment="1">
      <alignment horizontal="justify" vertical="top" wrapText="1"/>
    </xf>
    <xf numFmtId="180" fontId="17" fillId="8" borderId="5" xfId="0" applyNumberFormat="1" applyFont="1" applyFill="1" applyBorder="1" applyAlignment="1">
      <alignment horizontal="center" vertical="top" wrapText="1"/>
    </xf>
    <xf numFmtId="10" fontId="17" fillId="8" borderId="5" xfId="0" applyNumberFormat="1" applyFont="1" applyFill="1" applyBorder="1" applyAlignment="1">
      <alignment horizontal="center" vertical="top" wrapText="1"/>
    </xf>
    <xf numFmtId="0" fontId="2" fillId="8" borderId="2" xfId="0" applyFont="1" applyFill="1" applyBorder="1" applyAlignment="1">
      <alignment horizontal="justify" vertical="top" wrapText="1"/>
    </xf>
    <xf numFmtId="178" fontId="2" fillId="8" borderId="25" xfId="1" applyNumberFormat="1" applyFont="1" applyFill="1" applyBorder="1" applyAlignment="1">
      <alignment horizontal="right" vertical="top" wrapText="1"/>
    </xf>
    <xf numFmtId="0" fontId="0" fillId="2" borderId="13" xfId="0" applyFill="1" applyBorder="1"/>
    <xf numFmtId="0" fontId="31" fillId="2" borderId="13" xfId="0" applyFont="1" applyFill="1" applyBorder="1"/>
    <xf numFmtId="14" fontId="0" fillId="2" borderId="13" xfId="0" applyNumberFormat="1" applyFill="1" applyBorder="1"/>
    <xf numFmtId="0" fontId="0" fillId="0" borderId="10" xfId="0" applyBorder="1"/>
    <xf numFmtId="181" fontId="17" fillId="8" borderId="34" xfId="0" applyNumberFormat="1" applyFont="1" applyFill="1" applyBorder="1" applyAlignment="1">
      <alignment horizontal="right" vertical="top" wrapText="1"/>
    </xf>
    <xf numFmtId="194" fontId="17" fillId="8" borderId="5" xfId="0" applyNumberFormat="1" applyFont="1" applyFill="1" applyBorder="1" applyAlignment="1">
      <alignment horizontal="right" vertical="top" wrapText="1"/>
    </xf>
    <xf numFmtId="194" fontId="17" fillId="8" borderId="2" xfId="0" applyNumberFormat="1" applyFont="1" applyFill="1" applyBorder="1" applyAlignment="1">
      <alignment horizontal="right" vertical="top" wrapText="1"/>
    </xf>
    <xf numFmtId="194" fontId="17" fillId="8" borderId="8" xfId="0" applyNumberFormat="1" applyFont="1" applyFill="1" applyBorder="1" applyAlignment="1">
      <alignment horizontal="right" vertical="top" wrapText="1"/>
    </xf>
    <xf numFmtId="180" fontId="17" fillId="8" borderId="36" xfId="0" applyNumberFormat="1" applyFont="1" applyFill="1" applyBorder="1" applyAlignment="1">
      <alignment horizontal="right" vertical="top" wrapText="1"/>
    </xf>
    <xf numFmtId="181" fontId="0" fillId="0" borderId="3" xfId="0" applyNumberFormat="1" applyBorder="1"/>
    <xf numFmtId="181" fontId="0" fillId="0" borderId="2" xfId="0" applyNumberFormat="1" applyBorder="1"/>
    <xf numFmtId="181" fontId="0" fillId="0" borderId="8" xfId="0" applyNumberFormat="1" applyBorder="1"/>
    <xf numFmtId="181" fontId="53" fillId="2" borderId="13" xfId="0" applyNumberFormat="1" applyFont="1" applyFill="1" applyBorder="1"/>
    <xf numFmtId="181" fontId="0" fillId="0" borderId="45" xfId="0" applyNumberFormat="1" applyBorder="1"/>
    <xf numFmtId="179" fontId="17" fillId="8" borderId="26" xfId="0" applyNumberFormat="1" applyFont="1" applyFill="1" applyBorder="1" applyAlignment="1">
      <alignment horizontal="right" vertical="top" wrapText="1"/>
    </xf>
    <xf numFmtId="0" fontId="3" fillId="2" borderId="2" xfId="0" applyFont="1" applyFill="1" applyBorder="1"/>
    <xf numFmtId="180" fontId="17" fillId="8" borderId="8" xfId="0" applyNumberFormat="1" applyFont="1" applyFill="1" applyBorder="1" applyAlignment="1">
      <alignment horizontal="right" vertical="top" wrapText="1"/>
    </xf>
    <xf numFmtId="180" fontId="17" fillId="8" borderId="2" xfId="0" applyNumberFormat="1" applyFont="1" applyFill="1" applyBorder="1" applyAlignment="1">
      <alignment horizontal="right" vertical="top" wrapText="1"/>
    </xf>
    <xf numFmtId="181" fontId="0" fillId="0" borderId="5" xfId="0" applyNumberFormat="1" applyBorder="1"/>
    <xf numFmtId="0" fontId="3" fillId="2" borderId="2" xfId="0" applyFont="1" applyFill="1" applyBorder="1" applyAlignment="1">
      <alignment horizontal="justify" vertical="top" wrapText="1"/>
    </xf>
    <xf numFmtId="0" fontId="2" fillId="8" borderId="32" xfId="0" applyFont="1" applyFill="1" applyBorder="1" applyAlignment="1">
      <alignment horizontal="justify" vertical="top" wrapText="1"/>
    </xf>
    <xf numFmtId="181" fontId="0" fillId="0" borderId="56" xfId="0" applyNumberFormat="1" applyBorder="1"/>
    <xf numFmtId="180" fontId="17" fillId="0" borderId="68" xfId="0" applyNumberFormat="1" applyFont="1" applyBorder="1"/>
    <xf numFmtId="0" fontId="17" fillId="0" borderId="5" xfId="0" applyFont="1" applyBorder="1"/>
    <xf numFmtId="0" fontId="3" fillId="8" borderId="2" xfId="0" applyFont="1" applyFill="1" applyBorder="1"/>
    <xf numFmtId="0" fontId="7" fillId="8" borderId="2" xfId="0" applyFont="1" applyFill="1" applyBorder="1"/>
    <xf numFmtId="0" fontId="0" fillId="8" borderId="2" xfId="0" applyFill="1" applyBorder="1"/>
    <xf numFmtId="181" fontId="0" fillId="2" borderId="2" xfId="0" applyNumberFormat="1" applyFill="1" applyBorder="1"/>
    <xf numFmtId="0" fontId="17" fillId="2" borderId="2" xfId="0" applyFont="1" applyFill="1" applyBorder="1"/>
    <xf numFmtId="0" fontId="17" fillId="0" borderId="8" xfId="0" applyFont="1" applyBorder="1"/>
    <xf numFmtId="0" fontId="3" fillId="2" borderId="13" xfId="0" applyFont="1" applyFill="1" applyBorder="1" applyAlignment="1">
      <alignment horizontal="right"/>
    </xf>
    <xf numFmtId="0" fontId="2" fillId="0" borderId="29" xfId="0" applyFont="1" applyBorder="1"/>
    <xf numFmtId="181" fontId="0" fillId="0" borderId="12" xfId="0" applyNumberFormat="1" applyBorder="1"/>
    <xf numFmtId="49" fontId="17" fillId="0" borderId="55" xfId="0" applyNumberFormat="1" applyFont="1" applyBorder="1" applyAlignment="1">
      <alignment horizontal="right"/>
    </xf>
    <xf numFmtId="0" fontId="3" fillId="2" borderId="39" xfId="0" applyFont="1" applyFill="1" applyBorder="1"/>
    <xf numFmtId="0" fontId="3" fillId="2" borderId="34" xfId="0" applyFont="1" applyFill="1" applyBorder="1" applyAlignment="1">
      <alignment horizontal="right"/>
    </xf>
    <xf numFmtId="10" fontId="17" fillId="0" borderId="25" xfId="0" applyNumberFormat="1" applyFont="1" applyBorder="1"/>
    <xf numFmtId="0" fontId="17" fillId="0" borderId="46" xfId="0" applyFont="1" applyBorder="1"/>
    <xf numFmtId="10" fontId="17" fillId="0" borderId="26" xfId="0" applyNumberFormat="1" applyFont="1" applyBorder="1"/>
    <xf numFmtId="0" fontId="17" fillId="0" borderId="22" xfId="0" applyFont="1" applyBorder="1"/>
    <xf numFmtId="181" fontId="0" fillId="0" borderId="7" xfId="0" applyNumberFormat="1" applyBorder="1"/>
    <xf numFmtId="182" fontId="17" fillId="0" borderId="54" xfId="0" applyNumberFormat="1" applyFont="1" applyBorder="1"/>
    <xf numFmtId="182" fontId="17" fillId="0" borderId="5" xfId="0" applyNumberFormat="1" applyFont="1" applyBorder="1"/>
    <xf numFmtId="182" fontId="17" fillId="0" borderId="2" xfId="0" applyNumberFormat="1" applyFont="1" applyBorder="1"/>
    <xf numFmtId="0" fontId="12" fillId="0" borderId="8" xfId="0" applyFont="1" applyBorder="1"/>
    <xf numFmtId="182" fontId="17" fillId="0" borderId="8" xfId="0" applyNumberFormat="1" applyFont="1" applyBorder="1"/>
    <xf numFmtId="0" fontId="2" fillId="0" borderId="32" xfId="0" applyFont="1" applyBorder="1"/>
    <xf numFmtId="0" fontId="17" fillId="0" borderId="2" xfId="0" applyFont="1" applyBorder="1"/>
    <xf numFmtId="180" fontId="17" fillId="0" borderId="47" xfId="0" applyNumberFormat="1" applyFont="1" applyBorder="1"/>
    <xf numFmtId="0" fontId="17" fillId="0" borderId="27" xfId="0" applyFont="1" applyBorder="1"/>
    <xf numFmtId="10" fontId="17" fillId="0" borderId="54" xfId="0" applyNumberFormat="1" applyFont="1" applyBorder="1"/>
    <xf numFmtId="180" fontId="17" fillId="0" borderId="26" xfId="0" applyNumberFormat="1" applyFont="1" applyBorder="1"/>
    <xf numFmtId="0" fontId="7" fillId="0" borderId="2" xfId="0" applyFont="1" applyBorder="1"/>
    <xf numFmtId="180" fontId="17" fillId="0" borderId="25" xfId="0" applyNumberFormat="1" applyFont="1" applyBorder="1"/>
    <xf numFmtId="0" fontId="2" fillId="0" borderId="33" xfId="0" applyFont="1" applyBorder="1"/>
    <xf numFmtId="181" fontId="0" fillId="0" borderId="60" xfId="0" applyNumberFormat="1" applyBorder="1"/>
    <xf numFmtId="180" fontId="23" fillId="0" borderId="69" xfId="0" applyNumberFormat="1" applyFont="1" applyBorder="1"/>
    <xf numFmtId="0" fontId="2" fillId="2" borderId="13" xfId="0" applyFont="1" applyFill="1" applyBorder="1" applyAlignment="1">
      <alignment horizontal="center" vertical="top" wrapText="1"/>
    </xf>
    <xf numFmtId="0" fontId="47" fillId="8" borderId="3" xfId="0" applyFont="1" applyFill="1" applyBorder="1"/>
    <xf numFmtId="0" fontId="2" fillId="2" borderId="13" xfId="0" applyFont="1" applyFill="1" applyBorder="1"/>
    <xf numFmtId="0" fontId="47" fillId="2" borderId="13" xfId="0" applyFont="1" applyFill="1" applyBorder="1"/>
    <xf numFmtId="0" fontId="47" fillId="8" borderId="10" xfId="0" applyFont="1" applyFill="1" applyBorder="1"/>
    <xf numFmtId="0" fontId="47" fillId="8" borderId="2" xfId="0" applyFont="1" applyFill="1" applyBorder="1"/>
    <xf numFmtId="0" fontId="52" fillId="0" borderId="8" xfId="0" applyFont="1" applyBorder="1"/>
    <xf numFmtId="0" fontId="31" fillId="2" borderId="50" xfId="0" applyFont="1" applyFill="1" applyBorder="1"/>
    <xf numFmtId="0" fontId="31" fillId="2" borderId="65" xfId="0" applyFont="1" applyFill="1" applyBorder="1"/>
    <xf numFmtId="0" fontId="12" fillId="2" borderId="65" xfId="0" applyFont="1" applyFill="1" applyBorder="1"/>
    <xf numFmtId="14" fontId="12" fillId="2" borderId="65" xfId="0" applyNumberFormat="1" applyFont="1" applyFill="1" applyBorder="1"/>
    <xf numFmtId="0" fontId="2" fillId="0" borderId="46" xfId="0" applyFont="1" applyBorder="1" applyAlignment="1">
      <alignment horizontal="right"/>
    </xf>
    <xf numFmtId="180" fontId="17" fillId="0" borderId="5" xfId="0" applyNumberFormat="1" applyFont="1" applyBorder="1"/>
    <xf numFmtId="0" fontId="17" fillId="0" borderId="22" xfId="0" applyFont="1" applyBorder="1" applyAlignment="1">
      <alignment horizontal="right"/>
    </xf>
    <xf numFmtId="10" fontId="17" fillId="0" borderId="2" xfId="0" applyNumberFormat="1" applyFont="1" applyBorder="1"/>
    <xf numFmtId="0" fontId="2" fillId="0" borderId="22" xfId="0" applyFont="1" applyBorder="1" applyAlignment="1">
      <alignment horizontal="right"/>
    </xf>
    <xf numFmtId="180" fontId="17" fillId="0" borderId="2" xfId="0" applyNumberFormat="1" applyFont="1" applyBorder="1"/>
    <xf numFmtId="0" fontId="0" fillId="0" borderId="22" xfId="0" applyBorder="1" applyAlignment="1">
      <alignment horizontal="right"/>
    </xf>
    <xf numFmtId="0" fontId="3" fillId="0" borderId="27" xfId="0" applyFont="1" applyBorder="1" applyAlignment="1">
      <alignment horizontal="right"/>
    </xf>
    <xf numFmtId="0" fontId="53" fillId="0" borderId="7" xfId="0" applyFont="1" applyBorder="1"/>
    <xf numFmtId="180" fontId="16" fillId="0" borderId="7" xfId="0" applyNumberFormat="1" applyFont="1" applyBorder="1"/>
    <xf numFmtId="180" fontId="16" fillId="0" borderId="54" xfId="0" applyNumberFormat="1" applyFont="1" applyBorder="1"/>
    <xf numFmtId="0" fontId="0" fillId="0" borderId="9" xfId="0" applyBorder="1"/>
    <xf numFmtId="0" fontId="3" fillId="0" borderId="5" xfId="0" applyFont="1" applyBorder="1" applyAlignment="1">
      <alignment horizontal="right"/>
    </xf>
    <xf numFmtId="0" fontId="53" fillId="0" borderId="5" xfId="0" applyFont="1" applyBorder="1"/>
    <xf numFmtId="180" fontId="16" fillId="0" borderId="5" xfId="0" applyNumberFormat="1" applyFont="1" applyBorder="1"/>
    <xf numFmtId="180" fontId="16" fillId="0" borderId="2" xfId="0" applyNumberFormat="1" applyFont="1" applyBorder="1"/>
    <xf numFmtId="0" fontId="0" fillId="0" borderId="11" xfId="0" applyBorder="1"/>
    <xf numFmtId="0" fontId="3" fillId="0" borderId="7" xfId="0" applyFont="1" applyBorder="1" applyAlignment="1">
      <alignment horizontal="right"/>
    </xf>
    <xf numFmtId="180" fontId="16" fillId="0" borderId="8" xfId="0" applyNumberFormat="1" applyFont="1" applyBorder="1"/>
    <xf numFmtId="0" fontId="17" fillId="8" borderId="34" xfId="0" applyFont="1" applyFill="1" applyBorder="1" applyAlignment="1">
      <alignment horizontal="right" vertical="top" wrapText="1"/>
    </xf>
    <xf numFmtId="0" fontId="2" fillId="8" borderId="49" xfId="0" applyFont="1" applyFill="1" applyBorder="1" applyAlignment="1">
      <alignment wrapText="1"/>
    </xf>
    <xf numFmtId="0" fontId="17" fillId="8" borderId="49" xfId="0" applyFont="1" applyFill="1" applyBorder="1" applyAlignment="1">
      <alignment wrapText="1"/>
    </xf>
    <xf numFmtId="10" fontId="16" fillId="0" borderId="2" xfId="0" applyNumberFormat="1" applyFont="1" applyFill="1" applyBorder="1" applyAlignment="1">
      <alignment horizontal="center" wrapText="1"/>
    </xf>
    <xf numFmtId="181" fontId="3" fillId="0" borderId="2" xfId="0" applyNumberFormat="1" applyFont="1" applyFill="1" applyBorder="1" applyAlignment="1">
      <alignment horizontal="center" wrapText="1"/>
    </xf>
    <xf numFmtId="194" fontId="17" fillId="8" borderId="0" xfId="0" applyNumberFormat="1" applyFont="1" applyFill="1" applyBorder="1" applyAlignment="1">
      <alignment horizontal="right" vertical="top" wrapText="1"/>
    </xf>
    <xf numFmtId="0" fontId="3" fillId="0" borderId="5" xfId="0" applyFont="1" applyFill="1" applyBorder="1" applyAlignment="1">
      <alignment horizontal="center" vertical="top" wrapText="1"/>
    </xf>
    <xf numFmtId="0" fontId="0" fillId="0" borderId="5" xfId="0" applyFill="1" applyBorder="1" applyAlignment="1">
      <alignment horizontal="center" vertical="top" wrapText="1"/>
    </xf>
    <xf numFmtId="0" fontId="16" fillId="0" borderId="5" xfId="0" applyFont="1" applyFill="1" applyBorder="1" applyAlignment="1">
      <alignment horizontal="center" wrapText="1"/>
    </xf>
    <xf numFmtId="0" fontId="0" fillId="0" borderId="5" xfId="0" applyBorder="1" applyAlignment="1">
      <alignment horizontal="right"/>
    </xf>
    <xf numFmtId="179" fontId="17" fillId="8" borderId="0" xfId="0" applyNumberFormat="1" applyFont="1" applyFill="1"/>
    <xf numFmtId="0" fontId="2" fillId="2" borderId="41" xfId="0" applyFont="1" applyFill="1" applyBorder="1"/>
    <xf numFmtId="0" fontId="47" fillId="8" borderId="34" xfId="0" applyFont="1" applyFill="1" applyBorder="1"/>
    <xf numFmtId="0" fontId="47" fillId="8" borderId="40" xfId="0" applyFont="1" applyFill="1" applyBorder="1"/>
    <xf numFmtId="0" fontId="47" fillId="8" borderId="35" xfId="0" applyFont="1" applyFill="1" applyBorder="1"/>
    <xf numFmtId="0" fontId="47" fillId="8" borderId="36" xfId="0" applyFont="1" applyFill="1" applyBorder="1"/>
    <xf numFmtId="0" fontId="0" fillId="0" borderId="10" xfId="0" applyBorder="1" applyAlignment="1">
      <alignment wrapText="1"/>
    </xf>
    <xf numFmtId="0" fontId="0" fillId="0" borderId="10" xfId="0" applyFill="1" applyBorder="1" applyAlignment="1">
      <alignment vertical="top" wrapText="1"/>
    </xf>
    <xf numFmtId="194" fontId="16" fillId="2" borderId="37" xfId="0" applyNumberFormat="1" applyFont="1" applyFill="1" applyBorder="1" applyAlignment="1">
      <alignment horizontal="right" vertical="top" wrapText="1"/>
    </xf>
    <xf numFmtId="10" fontId="17" fillId="8" borderId="34" xfId="1" applyNumberFormat="1" applyFont="1" applyFill="1" applyBorder="1" applyAlignment="1">
      <alignment horizontal="right" vertical="top" wrapText="1"/>
    </xf>
    <xf numFmtId="0" fontId="17" fillId="0" borderId="46" xfId="0" applyFont="1" applyBorder="1" applyAlignment="1">
      <alignment horizontal="right"/>
    </xf>
    <xf numFmtId="0" fontId="0" fillId="0" borderId="70" xfId="0" applyBorder="1"/>
    <xf numFmtId="0" fontId="12" fillId="2" borderId="23" xfId="0" applyFont="1" applyFill="1" applyBorder="1"/>
    <xf numFmtId="0" fontId="0" fillId="0" borderId="57" xfId="0" applyBorder="1"/>
    <xf numFmtId="0" fontId="0" fillId="0" borderId="71" xfId="0" applyBorder="1"/>
    <xf numFmtId="0" fontId="0" fillId="0" borderId="4" xfId="0" applyBorder="1"/>
    <xf numFmtId="0" fontId="0" fillId="0" borderId="27" xfId="0" applyBorder="1"/>
    <xf numFmtId="0" fontId="0" fillId="0" borderId="7" xfId="0" applyBorder="1"/>
    <xf numFmtId="0" fontId="0" fillId="0" borderId="54" xfId="0" applyBorder="1"/>
    <xf numFmtId="0" fontId="3" fillId="0" borderId="31" xfId="0" applyFont="1" applyFill="1" applyBorder="1"/>
    <xf numFmtId="0" fontId="22" fillId="0" borderId="45" xfId="0" applyFont="1" applyFill="1" applyBorder="1"/>
    <xf numFmtId="0" fontId="48" fillId="0" borderId="45" xfId="0" applyFont="1" applyFill="1" applyBorder="1"/>
    <xf numFmtId="0" fontId="47" fillId="0" borderId="45" xfId="0" applyFont="1" applyFill="1" applyBorder="1"/>
    <xf numFmtId="0" fontId="47" fillId="0" borderId="61" xfId="0" applyFont="1" applyFill="1" applyBorder="1"/>
    <xf numFmtId="193" fontId="17" fillId="8" borderId="0" xfId="0" applyNumberFormat="1" applyFont="1" applyFill="1" applyBorder="1" applyAlignment="1">
      <alignment horizontal="center"/>
    </xf>
    <xf numFmtId="0" fontId="2" fillId="8" borderId="72" xfId="0" applyFont="1" applyFill="1" applyBorder="1"/>
    <xf numFmtId="180" fontId="47" fillId="8" borderId="51" xfId="0" applyNumberFormat="1" applyFont="1" applyFill="1" applyBorder="1" applyAlignment="1">
      <alignment horizontal="center"/>
    </xf>
    <xf numFmtId="0" fontId="16" fillId="2" borderId="41" xfId="0" applyFont="1" applyFill="1" applyBorder="1" applyAlignment="1">
      <alignment horizontal="left" vertical="top" wrapText="1"/>
    </xf>
    <xf numFmtId="0" fontId="56" fillId="2" borderId="14" xfId="0" applyFont="1" applyFill="1" applyBorder="1" applyAlignment="1">
      <alignment horizontal="right" vertical="top" wrapText="1"/>
    </xf>
    <xf numFmtId="0" fontId="56" fillId="2" borderId="37" xfId="0" applyFont="1" applyFill="1" applyBorder="1" applyAlignment="1">
      <alignment horizontal="right" vertical="top" wrapText="1"/>
    </xf>
    <xf numFmtId="181" fontId="17" fillId="8" borderId="0" xfId="0" applyNumberFormat="1" applyFont="1" applyFill="1"/>
    <xf numFmtId="10" fontId="17" fillId="8" borderId="0" xfId="1" applyNumberFormat="1" applyFont="1" applyFill="1"/>
    <xf numFmtId="10" fontId="17" fillId="8" borderId="0" xfId="0" applyNumberFormat="1" applyFont="1" applyFill="1" applyBorder="1" applyAlignment="1">
      <alignment horizontal="right" vertical="top" wrapText="1"/>
    </xf>
    <xf numFmtId="195" fontId="17" fillId="8" borderId="0" xfId="0" applyNumberFormat="1" applyFont="1" applyFill="1" applyBorder="1" applyAlignment="1">
      <alignment horizontal="right" vertical="top" wrapText="1"/>
    </xf>
    <xf numFmtId="195" fontId="17" fillId="8" borderId="34" xfId="0" applyNumberFormat="1" applyFont="1" applyFill="1" applyBorder="1" applyAlignment="1">
      <alignment horizontal="right" vertical="top" wrapText="1"/>
    </xf>
    <xf numFmtId="0" fontId="57" fillId="8" borderId="0" xfId="0" applyFont="1" applyFill="1" applyBorder="1"/>
    <xf numFmtId="0" fontId="3" fillId="5" borderId="0" xfId="0" applyFont="1" applyFill="1" applyBorder="1"/>
    <xf numFmtId="0" fontId="3" fillId="2" borderId="14" xfId="0" applyFont="1" applyFill="1" applyBorder="1" applyAlignment="1">
      <alignment horizontal="right"/>
    </xf>
    <xf numFmtId="0" fontId="50" fillId="8" borderId="0" xfId="0" applyFont="1" applyFill="1" applyBorder="1"/>
    <xf numFmtId="182" fontId="58" fillId="8" borderId="0" xfId="0" applyNumberFormat="1" applyFont="1" applyFill="1" applyBorder="1"/>
    <xf numFmtId="180" fontId="17" fillId="8" borderId="0" xfId="0" applyNumberFormat="1" applyFont="1" applyFill="1" applyBorder="1"/>
    <xf numFmtId="180" fontId="2" fillId="8" borderId="0" xfId="0" applyNumberFormat="1" applyFont="1" applyFill="1" applyBorder="1" applyAlignment="1">
      <alignment horizontal="right"/>
    </xf>
    <xf numFmtId="0" fontId="17" fillId="8" borderId="40" xfId="0" applyFont="1" applyFill="1" applyBorder="1"/>
    <xf numFmtId="182" fontId="58" fillId="8" borderId="35" xfId="0" applyNumberFormat="1" applyFont="1" applyFill="1" applyBorder="1"/>
    <xf numFmtId="180" fontId="17" fillId="8" borderId="35" xfId="0" applyNumberFormat="1" applyFont="1" applyFill="1" applyBorder="1"/>
    <xf numFmtId="180" fontId="2" fillId="8" borderId="35" xfId="0" applyNumberFormat="1" applyFont="1" applyFill="1" applyBorder="1" applyAlignment="1">
      <alignment horizontal="right"/>
    </xf>
    <xf numFmtId="0" fontId="16" fillId="2" borderId="14" xfId="0" applyFont="1" applyFill="1" applyBorder="1" applyAlignment="1">
      <alignment horizontal="right"/>
    </xf>
    <xf numFmtId="180" fontId="17" fillId="8" borderId="0" xfId="0" applyNumberFormat="1" applyFont="1" applyFill="1" applyBorder="1" applyAlignment="1">
      <alignment horizontal="right" wrapText="1"/>
    </xf>
    <xf numFmtId="180" fontId="17" fillId="8" borderId="34" xfId="0" applyNumberFormat="1" applyFont="1" applyFill="1" applyBorder="1" applyAlignment="1">
      <alignment horizontal="right" wrapText="1"/>
    </xf>
    <xf numFmtId="10" fontId="2" fillId="8" borderId="39" xfId="0" applyNumberFormat="1" applyFont="1" applyFill="1" applyBorder="1"/>
    <xf numFmtId="10" fontId="17" fillId="8" borderId="39" xfId="0" applyNumberFormat="1" applyFont="1" applyFill="1" applyBorder="1"/>
    <xf numFmtId="194" fontId="17" fillId="8" borderId="35" xfId="0" applyNumberFormat="1" applyFont="1" applyFill="1" applyBorder="1" applyAlignment="1">
      <alignment horizontal="right"/>
    </xf>
    <xf numFmtId="194" fontId="17" fillId="8" borderId="36" xfId="0" applyNumberFormat="1" applyFont="1" applyFill="1" applyBorder="1" applyAlignment="1">
      <alignment horizontal="right"/>
    </xf>
    <xf numFmtId="0" fontId="3" fillId="2" borderId="41" xfId="0" applyFont="1" applyFill="1" applyBorder="1" applyAlignment="1">
      <alignment horizontal="left" wrapText="1"/>
    </xf>
    <xf numFmtId="0" fontId="2" fillId="8" borderId="39" xfId="0" applyFont="1" applyFill="1" applyBorder="1" applyAlignment="1">
      <alignment horizontal="left" wrapText="1"/>
    </xf>
    <xf numFmtId="0" fontId="17" fillId="8" borderId="39" xfId="0" applyFont="1" applyFill="1" applyBorder="1" applyAlignment="1">
      <alignment horizontal="left" wrapText="1"/>
    </xf>
    <xf numFmtId="0" fontId="17" fillId="8" borderId="0" xfId="0" applyFont="1" applyFill="1" applyBorder="1" applyAlignment="1">
      <alignment horizontal="right" vertical="top" wrapText="1"/>
    </xf>
    <xf numFmtId="0" fontId="17" fillId="8" borderId="35" xfId="0" applyFont="1" applyFill="1" applyBorder="1" applyAlignment="1">
      <alignment horizontal="right" vertical="top" wrapText="1"/>
    </xf>
    <xf numFmtId="0" fontId="17" fillId="8" borderId="36" xfId="0" applyFont="1" applyFill="1" applyBorder="1" applyAlignment="1">
      <alignment horizontal="right"/>
    </xf>
    <xf numFmtId="0" fontId="17" fillId="8" borderId="0" xfId="0" applyFont="1" applyFill="1" applyBorder="1" applyAlignment="1">
      <alignment horizontal="center" vertical="top" wrapText="1"/>
    </xf>
    <xf numFmtId="0" fontId="17" fillId="8" borderId="0" xfId="0" applyFont="1" applyFill="1" applyBorder="1" applyAlignment="1">
      <alignment horizontal="center"/>
    </xf>
    <xf numFmtId="0" fontId="3" fillId="2" borderId="41" xfId="0" applyFont="1" applyFill="1" applyBorder="1" applyAlignment="1">
      <alignment horizontal="justify" wrapText="1"/>
    </xf>
    <xf numFmtId="0" fontId="17" fillId="8" borderId="39" xfId="0" applyFont="1" applyFill="1" applyBorder="1" applyAlignment="1">
      <alignment horizontal="justify" wrapText="1"/>
    </xf>
    <xf numFmtId="0" fontId="17" fillId="8" borderId="40" xfId="0" applyFont="1" applyFill="1" applyBorder="1" applyAlignment="1">
      <alignment horizontal="justify" wrapText="1"/>
    </xf>
    <xf numFmtId="10" fontId="17" fillId="8" borderId="35" xfId="0" applyNumberFormat="1" applyFont="1" applyFill="1" applyBorder="1" applyAlignment="1">
      <alignment horizontal="right" vertical="top" wrapText="1"/>
    </xf>
    <xf numFmtId="0" fontId="2" fillId="8" borderId="39" xfId="0" applyFont="1" applyFill="1" applyBorder="1" applyAlignment="1">
      <alignment horizontal="justify" wrapText="1"/>
    </xf>
    <xf numFmtId="180" fontId="17" fillId="0" borderId="63" xfId="0" applyNumberFormat="1" applyFont="1" applyFill="1" applyBorder="1" applyAlignment="1">
      <alignment horizontal="right" vertical="top" wrapText="1"/>
    </xf>
    <xf numFmtId="0" fontId="2" fillId="8" borderId="40" xfId="0" applyFont="1" applyFill="1" applyBorder="1" applyAlignment="1">
      <alignment horizontal="justify" wrapText="1"/>
    </xf>
    <xf numFmtId="179" fontId="17" fillId="8" borderId="35" xfId="0" applyNumberFormat="1" applyFont="1" applyFill="1" applyBorder="1" applyAlignment="1">
      <alignment horizontal="right" vertical="top" wrapText="1"/>
    </xf>
    <xf numFmtId="179" fontId="17" fillId="8" borderId="36" xfId="0" applyNumberFormat="1" applyFont="1" applyFill="1" applyBorder="1" applyAlignment="1">
      <alignment horizontal="right" vertical="top" wrapText="1"/>
    </xf>
    <xf numFmtId="0" fontId="17" fillId="8" borderId="0" xfId="0" applyFont="1" applyFill="1" applyBorder="1" applyAlignment="1">
      <alignment horizontal="justify" wrapText="1"/>
    </xf>
    <xf numFmtId="10" fontId="2" fillId="8" borderId="39" xfId="0" applyNumberFormat="1" applyFont="1" applyFill="1" applyBorder="1" applyAlignment="1">
      <alignment horizontal="justify" wrapText="1"/>
    </xf>
    <xf numFmtId="180" fontId="17" fillId="8" borderId="36" xfId="0" applyNumberFormat="1" applyFont="1" applyFill="1" applyBorder="1"/>
    <xf numFmtId="0" fontId="3" fillId="2" borderId="0" xfId="0" applyFont="1" applyFill="1" applyBorder="1"/>
    <xf numFmtId="0" fontId="7" fillId="2" borderId="0" xfId="0" applyFont="1" applyFill="1" applyBorder="1"/>
    <xf numFmtId="0" fontId="16" fillId="2" borderId="14" xfId="0" applyFont="1" applyFill="1" applyBorder="1" applyAlignment="1">
      <alignment horizontal="right" wrapText="1"/>
    </xf>
    <xf numFmtId="0" fontId="3" fillId="2" borderId="14" xfId="0" applyFont="1" applyFill="1" applyBorder="1" applyAlignment="1">
      <alignment horizontal="right" vertical="top" wrapText="1"/>
    </xf>
    <xf numFmtId="0" fontId="16" fillId="2" borderId="14" xfId="0" applyFont="1" applyFill="1" applyBorder="1" applyAlignment="1">
      <alignment horizontal="right" vertical="top" wrapText="1"/>
    </xf>
    <xf numFmtId="0" fontId="3" fillId="2" borderId="37" xfId="0" applyFont="1" applyFill="1" applyBorder="1" applyAlignment="1">
      <alignment horizontal="right" wrapText="1"/>
    </xf>
    <xf numFmtId="0" fontId="59" fillId="8" borderId="39" xfId="0" applyFont="1" applyFill="1" applyBorder="1" applyAlignment="1">
      <alignment horizontal="justify" wrapText="1"/>
    </xf>
    <xf numFmtId="0" fontId="60" fillId="8" borderId="40" xfId="0" applyFont="1" applyFill="1" applyBorder="1" applyAlignment="1">
      <alignment horizontal="justify" wrapText="1"/>
    </xf>
    <xf numFmtId="180" fontId="44" fillId="8" borderId="35" xfId="0" applyNumberFormat="1" applyFont="1" applyFill="1" applyBorder="1" applyAlignment="1">
      <alignment horizontal="right" wrapText="1"/>
    </xf>
    <xf numFmtId="10" fontId="44" fillId="8" borderId="35" xfId="0" applyNumberFormat="1" applyFont="1" applyFill="1" applyBorder="1" applyAlignment="1">
      <alignment horizontal="right" vertical="top" wrapText="1"/>
    </xf>
    <xf numFmtId="180" fontId="17" fillId="8" borderId="35" xfId="0" applyNumberFormat="1" applyFont="1" applyFill="1" applyBorder="1" applyAlignment="1">
      <alignment horizontal="right" wrapText="1"/>
    </xf>
    <xf numFmtId="0" fontId="17" fillId="8" borderId="0" xfId="0" applyFont="1" applyFill="1" applyBorder="1" applyAlignment="1">
      <alignment horizontal="right" wrapText="1"/>
    </xf>
    <xf numFmtId="0" fontId="61" fillId="8" borderId="39" xfId="0" applyFont="1" applyFill="1" applyBorder="1" applyAlignment="1">
      <alignment horizontal="justify" wrapText="1"/>
    </xf>
    <xf numFmtId="0" fontId="59" fillId="8" borderId="40" xfId="0" applyFont="1" applyFill="1" applyBorder="1" applyAlignment="1">
      <alignment horizontal="justify" wrapText="1"/>
    </xf>
    <xf numFmtId="194" fontId="17" fillId="8" borderId="35" xfId="0" applyNumberFormat="1" applyFont="1" applyFill="1" applyBorder="1" applyAlignment="1">
      <alignment horizontal="right" wrapText="1"/>
    </xf>
    <xf numFmtId="184" fontId="17" fillId="8" borderId="35" xfId="0" applyNumberFormat="1" applyFont="1" applyFill="1" applyBorder="1" applyAlignment="1">
      <alignment horizontal="right" wrapText="1"/>
    </xf>
    <xf numFmtId="0" fontId="3" fillId="8" borderId="0" xfId="0" applyFont="1" applyFill="1" applyBorder="1" applyAlignment="1">
      <alignment horizontal="justify" wrapText="1"/>
    </xf>
    <xf numFmtId="194" fontId="17" fillId="8" borderId="0" xfId="0" applyNumberFormat="1" applyFont="1" applyFill="1" applyBorder="1" applyAlignment="1">
      <alignment horizontal="right" wrapText="1"/>
    </xf>
    <xf numFmtId="0" fontId="17" fillId="8" borderId="36" xfId="0" applyFont="1" applyFill="1" applyBorder="1"/>
    <xf numFmtId="180" fontId="44" fillId="8" borderId="0" xfId="0" applyNumberFormat="1" applyFont="1" applyFill="1" applyBorder="1"/>
    <xf numFmtId="0" fontId="44" fillId="8" borderId="0" xfId="0" applyFont="1" applyFill="1" applyBorder="1"/>
    <xf numFmtId="0" fontId="47" fillId="2" borderId="66" xfId="0" applyFont="1" applyFill="1" applyBorder="1"/>
    <xf numFmtId="193" fontId="2" fillId="8" borderId="40" xfId="0" applyNumberFormat="1" applyFont="1" applyFill="1" applyBorder="1" applyAlignment="1">
      <alignment horizontal="center"/>
    </xf>
    <xf numFmtId="0" fontId="16" fillId="2" borderId="37" xfId="0" applyFont="1" applyFill="1" applyBorder="1" applyAlignment="1">
      <alignment horizontal="right"/>
    </xf>
    <xf numFmtId="10" fontId="17" fillId="0" borderId="34" xfId="0" applyNumberFormat="1" applyFont="1" applyFill="1" applyBorder="1" applyAlignment="1">
      <alignment horizontal="right" vertical="top" wrapText="1"/>
    </xf>
    <xf numFmtId="180" fontId="17" fillId="0" borderId="34" xfId="0" applyNumberFormat="1" applyFont="1" applyFill="1" applyBorder="1" applyAlignment="1">
      <alignment horizontal="right" vertical="top" wrapText="1"/>
    </xf>
    <xf numFmtId="10" fontId="17" fillId="7" borderId="0" xfId="0" applyNumberFormat="1" applyFont="1" applyFill="1" applyBorder="1" applyAlignment="1">
      <alignment horizontal="right" vertical="top" wrapText="1"/>
    </xf>
    <xf numFmtId="10" fontId="17" fillId="7" borderId="34" xfId="0" applyNumberFormat="1" applyFont="1" applyFill="1" applyBorder="1" applyAlignment="1">
      <alignment horizontal="right" vertical="top" wrapText="1"/>
    </xf>
    <xf numFmtId="43" fontId="62" fillId="0" borderId="0" xfId="5" applyFont="1" applyAlignment="1">
      <alignment vertical="center"/>
    </xf>
    <xf numFmtId="0" fontId="62" fillId="0" borderId="0" xfId="0" applyFont="1"/>
    <xf numFmtId="0" fontId="31" fillId="0" borderId="0" xfId="3" applyFont="1" applyAlignment="1">
      <alignment horizontal="left" vertical="center"/>
    </xf>
    <xf numFmtId="0" fontId="31" fillId="0" borderId="0" xfId="3" applyFont="1">
      <alignment vertical="center"/>
    </xf>
    <xf numFmtId="43" fontId="64" fillId="0" borderId="0" xfId="5" applyFont="1" applyFill="1" applyAlignment="1">
      <alignment vertical="center"/>
    </xf>
    <xf numFmtId="0" fontId="64" fillId="7" borderId="0" xfId="0" applyFont="1" applyFill="1" applyAlignment="1">
      <alignment horizontal="center" vertical="center"/>
    </xf>
    <xf numFmtId="194" fontId="64" fillId="7" borderId="0" xfId="0" applyNumberFormat="1" applyFont="1" applyFill="1" applyAlignment="1">
      <alignment horizontal="center"/>
    </xf>
    <xf numFmtId="0" fontId="64" fillId="7" borderId="0" xfId="0" applyFont="1" applyFill="1" applyAlignment="1">
      <alignment horizontal="center"/>
    </xf>
    <xf numFmtId="0" fontId="64" fillId="0" borderId="0" xfId="0" applyFont="1" applyFill="1"/>
    <xf numFmtId="196" fontId="62" fillId="0" borderId="0" xfId="0" applyNumberFormat="1" applyFont="1"/>
    <xf numFmtId="43" fontId="65" fillId="0" borderId="0" xfId="5" applyFont="1" applyAlignment="1">
      <alignment vertical="center"/>
    </xf>
    <xf numFmtId="196" fontId="65" fillId="0" borderId="0" xfId="0" applyNumberFormat="1" applyFont="1"/>
    <xf numFmtId="0" fontId="65" fillId="0" borderId="0" xfId="0" applyFont="1"/>
    <xf numFmtId="0" fontId="62" fillId="0" borderId="0" xfId="0" applyFont="1" applyFill="1"/>
    <xf numFmtId="0" fontId="65" fillId="0" borderId="0" xfId="0" applyFont="1" applyFill="1"/>
    <xf numFmtId="0" fontId="2" fillId="0" borderId="0" xfId="2" applyFont="1">
      <alignment vertical="center"/>
    </xf>
    <xf numFmtId="14" fontId="2" fillId="0" borderId="0" xfId="2" applyNumberFormat="1" applyFont="1">
      <alignment vertical="center"/>
    </xf>
    <xf numFmtId="14" fontId="47" fillId="0" borderId="0" xfId="5" applyNumberFormat="1" applyFont="1" applyAlignment="1">
      <alignment horizontal="left" vertical="center"/>
    </xf>
    <xf numFmtId="43" fontId="47" fillId="0" borderId="0" xfId="5" applyFont="1" applyAlignment="1">
      <alignment vertical="center"/>
    </xf>
    <xf numFmtId="14" fontId="9" fillId="0" borderId="0" xfId="2" applyNumberFormat="1" applyFont="1">
      <alignment vertical="center"/>
    </xf>
    <xf numFmtId="0" fontId="9" fillId="0" borderId="0" xfId="2" applyFont="1">
      <alignment vertical="center"/>
    </xf>
    <xf numFmtId="10" fontId="17" fillId="8" borderId="2" xfId="0" applyNumberFormat="1" applyFont="1" applyFill="1" applyBorder="1" applyAlignment="1">
      <alignment horizontal="right" vertical="top" wrapText="1"/>
    </xf>
    <xf numFmtId="10" fontId="17" fillId="0" borderId="2" xfId="0" applyNumberFormat="1" applyFont="1" applyFill="1" applyBorder="1" applyAlignment="1">
      <alignment horizontal="right" vertical="top" wrapText="1"/>
    </xf>
    <xf numFmtId="177" fontId="23" fillId="0" borderId="39" xfId="5" applyNumberFormat="1" applyFont="1" applyBorder="1" applyAlignment="1">
      <alignment horizontal="right"/>
    </xf>
    <xf numFmtId="177" fontId="23" fillId="0" borderId="0" xfId="5" applyNumberFormat="1" applyFont="1" applyBorder="1" applyAlignment="1">
      <alignment horizontal="right"/>
    </xf>
    <xf numFmtId="0" fontId="16" fillId="2" borderId="35" xfId="0" applyNumberFormat="1" applyFont="1" applyFill="1" applyBorder="1" applyAlignment="1">
      <alignment horizontal="right"/>
    </xf>
    <xf numFmtId="0" fontId="9" fillId="0" borderId="8" xfId="0" applyFont="1" applyBorder="1" applyAlignment="1"/>
    <xf numFmtId="0" fontId="15" fillId="0" borderId="8" xfId="0" applyFont="1" applyFill="1" applyBorder="1" applyAlignment="1">
      <alignment horizontal="left"/>
    </xf>
    <xf numFmtId="0" fontId="3" fillId="0" borderId="5" xfId="0" applyFont="1" applyBorder="1"/>
    <xf numFmtId="0" fontId="34" fillId="0" borderId="5" xfId="0" applyFont="1" applyBorder="1" applyAlignment="1"/>
    <xf numFmtId="0" fontId="15" fillId="2" borderId="13" xfId="0" applyFont="1" applyFill="1" applyBorder="1" applyAlignment="1">
      <alignment horizontal="left"/>
    </xf>
    <xf numFmtId="0" fontId="34" fillId="2" borderId="13" xfId="0" applyFont="1" applyFill="1" applyBorder="1" applyAlignment="1"/>
    <xf numFmtId="0" fontId="2" fillId="2" borderId="13" xfId="0" applyFont="1" applyFill="1" applyBorder="1" applyAlignment="1"/>
    <xf numFmtId="0" fontId="35" fillId="2" borderId="13" xfId="0" applyNumberFormat="1" applyFont="1" applyFill="1" applyBorder="1" applyAlignment="1">
      <alignment horizontal="center"/>
    </xf>
    <xf numFmtId="180" fontId="29" fillId="0" borderId="5" xfId="0" applyNumberFormat="1" applyFont="1" applyBorder="1" applyAlignment="1"/>
    <xf numFmtId="180" fontId="2" fillId="9" borderId="2" xfId="0" applyNumberFormat="1" applyFont="1" applyFill="1" applyBorder="1" applyAlignment="1">
      <alignment horizontal="right"/>
    </xf>
    <xf numFmtId="0" fontId="17" fillId="8" borderId="39" xfId="0" applyFont="1" applyFill="1" applyBorder="1" applyAlignment="1">
      <alignment horizontal="right" wrapText="1"/>
    </xf>
    <xf numFmtId="180" fontId="2" fillId="7" borderId="63" xfId="0" applyNumberFormat="1" applyFont="1" applyFill="1" applyBorder="1" applyAlignment="1">
      <alignment horizontal="center"/>
    </xf>
    <xf numFmtId="0" fontId="16" fillId="7" borderId="64" xfId="0" applyNumberFormat="1" applyFont="1" applyFill="1" applyBorder="1" applyAlignment="1">
      <alignment horizontal="right"/>
    </xf>
    <xf numFmtId="0" fontId="16" fillId="7" borderId="48" xfId="0" applyNumberFormat="1" applyFont="1" applyFill="1" applyBorder="1" applyAlignment="1">
      <alignment horizontal="right"/>
    </xf>
    <xf numFmtId="9" fontId="21" fillId="0" borderId="2" xfId="1" applyFont="1" applyBorder="1"/>
    <xf numFmtId="185" fontId="2" fillId="0" borderId="2" xfId="5" applyNumberFormat="1" applyFont="1" applyBorder="1"/>
    <xf numFmtId="185" fontId="17" fillId="0" borderId="0" xfId="5" applyNumberFormat="1" applyFont="1" applyBorder="1" applyAlignment="1">
      <alignment horizontal="right"/>
    </xf>
    <xf numFmtId="185" fontId="3" fillId="0" borderId="2" xfId="5" applyNumberFormat="1" applyFont="1" applyBorder="1"/>
    <xf numFmtId="185" fontId="9" fillId="0" borderId="2" xfId="5" applyNumberFormat="1" applyFont="1" applyBorder="1"/>
    <xf numFmtId="185" fontId="29" fillId="0" borderId="2" xfId="5" applyNumberFormat="1" applyFont="1" applyBorder="1"/>
    <xf numFmtId="0" fontId="16" fillId="7" borderId="40" xfId="0" applyNumberFormat="1" applyFont="1" applyFill="1" applyBorder="1" applyAlignment="1">
      <alignment horizontal="right"/>
    </xf>
    <xf numFmtId="180" fontId="17" fillId="8" borderId="0" xfId="0" applyNumberFormat="1" applyFont="1" applyFill="1" applyBorder="1" applyAlignment="1"/>
    <xf numFmtId="180" fontId="17" fillId="0" borderId="35" xfId="0" applyNumberFormat="1" applyFont="1" applyBorder="1" applyAlignment="1"/>
    <xf numFmtId="180" fontId="16" fillId="0" borderId="0" xfId="0" applyNumberFormat="1" applyFont="1" applyBorder="1" applyAlignment="1"/>
    <xf numFmtId="0" fontId="17" fillId="8" borderId="0" xfId="0" applyNumberFormat="1" applyFont="1" applyFill="1" applyBorder="1" applyAlignment="1">
      <alignment horizontal="right" vertical="top" wrapText="1"/>
    </xf>
    <xf numFmtId="180" fontId="17" fillId="8" borderId="39" xfId="0" applyNumberFormat="1" applyFont="1" applyFill="1" applyBorder="1" applyAlignment="1">
      <alignment horizontal="right"/>
    </xf>
    <xf numFmtId="180" fontId="16" fillId="8" borderId="51" xfId="0" applyNumberFormat="1" applyFont="1" applyFill="1" applyBorder="1" applyAlignment="1"/>
    <xf numFmtId="180" fontId="16" fillId="8" borderId="0" xfId="0" applyNumberFormat="1" applyFont="1" applyFill="1" applyBorder="1" applyAlignment="1"/>
    <xf numFmtId="180" fontId="16" fillId="8" borderId="64" xfId="0" applyNumberFormat="1" applyFont="1" applyFill="1" applyBorder="1" applyAlignment="1"/>
    <xf numFmtId="0" fontId="0" fillId="8" borderId="5" xfId="0" applyFill="1" applyBorder="1"/>
    <xf numFmtId="180" fontId="9" fillId="0" borderId="2" xfId="5" applyNumberFormat="1" applyFont="1" applyBorder="1"/>
    <xf numFmtId="178" fontId="9" fillId="0" borderId="2" xfId="1" applyNumberFormat="1" applyFont="1" applyBorder="1"/>
    <xf numFmtId="0" fontId="15" fillId="9" borderId="2" xfId="0" applyFont="1" applyFill="1" applyBorder="1"/>
    <xf numFmtId="0" fontId="2" fillId="9" borderId="2" xfId="0" applyFont="1" applyFill="1" applyBorder="1"/>
    <xf numFmtId="39" fontId="34" fillId="9" borderId="2" xfId="0" applyNumberFormat="1" applyFont="1" applyFill="1" applyBorder="1"/>
    <xf numFmtId="177" fontId="2" fillId="9" borderId="2" xfId="5" applyNumberFormat="1" applyFont="1" applyFill="1" applyBorder="1"/>
    <xf numFmtId="185" fontId="2" fillId="9" borderId="2" xfId="5" applyNumberFormat="1" applyFont="1" applyFill="1" applyBorder="1"/>
    <xf numFmtId="0" fontId="3" fillId="9" borderId="2" xfId="0" applyFont="1" applyFill="1" applyBorder="1"/>
    <xf numFmtId="39" fontId="35" fillId="9" borderId="2" xfId="0" applyNumberFormat="1" applyFont="1" applyFill="1" applyBorder="1" applyAlignment="1"/>
    <xf numFmtId="177" fontId="3" fillId="9" borderId="2" xfId="5" applyNumberFormat="1" applyFont="1" applyFill="1" applyBorder="1"/>
    <xf numFmtId="185" fontId="3" fillId="9" borderId="2" xfId="5" applyNumberFormat="1" applyFont="1" applyFill="1" applyBorder="1"/>
    <xf numFmtId="0" fontId="15" fillId="10" borderId="2" xfId="0" applyFont="1" applyFill="1" applyBorder="1"/>
    <xf numFmtId="0" fontId="3" fillId="10" borderId="2" xfId="0" applyFont="1" applyFill="1" applyBorder="1" applyAlignment="1"/>
    <xf numFmtId="39" fontId="15" fillId="10" borderId="2" xfId="0" applyNumberFormat="1" applyFont="1" applyFill="1" applyBorder="1"/>
    <xf numFmtId="177" fontId="3" fillId="10" borderId="2" xfId="5" applyNumberFormat="1" applyFont="1" applyFill="1" applyBorder="1"/>
    <xf numFmtId="185" fontId="29" fillId="10" borderId="2" xfId="5" applyNumberFormat="1" applyFont="1" applyFill="1" applyBorder="1"/>
    <xf numFmtId="0" fontId="3" fillId="10" borderId="2" xfId="0" applyFont="1" applyFill="1" applyBorder="1"/>
    <xf numFmtId="0" fontId="14" fillId="10" borderId="2" xfId="0" applyFont="1" applyFill="1" applyBorder="1"/>
    <xf numFmtId="0" fontId="2" fillId="10" borderId="2" xfId="0" applyFont="1" applyFill="1" applyBorder="1" applyAlignment="1"/>
    <xf numFmtId="39" fontId="34" fillId="10" borderId="2" xfId="0" applyNumberFormat="1" applyFont="1" applyFill="1" applyBorder="1"/>
    <xf numFmtId="177" fontId="2" fillId="10" borderId="2" xfId="5" applyNumberFormat="1" applyFont="1" applyFill="1" applyBorder="1"/>
    <xf numFmtId="185" fontId="9" fillId="10" borderId="2" xfId="5" applyNumberFormat="1" applyFont="1" applyFill="1" applyBorder="1"/>
    <xf numFmtId="0" fontId="2" fillId="10" borderId="2" xfId="0" applyFont="1" applyFill="1" applyBorder="1"/>
    <xf numFmtId="185" fontId="2" fillId="10" borderId="2" xfId="5" applyNumberFormat="1" applyFont="1" applyFill="1" applyBorder="1"/>
    <xf numFmtId="0" fontId="67" fillId="0" borderId="0" xfId="0" applyFont="1" applyAlignment="1">
      <alignment vertical="center"/>
    </xf>
    <xf numFmtId="197" fontId="0" fillId="0" borderId="0" xfId="0" applyNumberFormat="1" applyAlignment="1">
      <alignment vertical="center"/>
    </xf>
    <xf numFmtId="0" fontId="0" fillId="0" borderId="0" xfId="0" applyAlignment="1">
      <alignment vertical="center"/>
    </xf>
    <xf numFmtId="0" fontId="0" fillId="0" borderId="0" xfId="0" quotePrefix="1" applyAlignment="1">
      <alignment vertical="center"/>
    </xf>
    <xf numFmtId="198" fontId="0" fillId="0" borderId="0" xfId="0" applyNumberFormat="1" applyAlignment="1">
      <alignment vertical="center"/>
    </xf>
    <xf numFmtId="176" fontId="68" fillId="2" borderId="0" xfId="0" applyNumberFormat="1" applyFont="1" applyFill="1"/>
    <xf numFmtId="0" fontId="66" fillId="0" borderId="0" xfId="6">
      <alignment vertical="center"/>
    </xf>
    <xf numFmtId="0" fontId="67" fillId="0" borderId="0" xfId="6" applyFont="1">
      <alignment vertical="center"/>
    </xf>
    <xf numFmtId="197" fontId="66" fillId="0" borderId="0" xfId="6" applyNumberFormat="1">
      <alignment vertical="center"/>
    </xf>
    <xf numFmtId="197" fontId="66" fillId="0" borderId="0" xfId="6" applyNumberFormat="1">
      <alignment vertical="center"/>
    </xf>
    <xf numFmtId="0" fontId="66" fillId="0" borderId="0" xfId="6" quotePrefix="1">
      <alignment vertical="center"/>
    </xf>
    <xf numFmtId="197" fontId="66" fillId="0" borderId="0" xfId="6" applyNumberFormat="1">
      <alignment vertical="center"/>
    </xf>
    <xf numFmtId="0" fontId="66" fillId="0" borderId="0" xfId="6" quotePrefix="1">
      <alignment vertical="center"/>
    </xf>
    <xf numFmtId="197" fontId="66" fillId="0" borderId="0" xfId="6" applyNumberFormat="1">
      <alignment vertical="center"/>
    </xf>
    <xf numFmtId="0" fontId="66" fillId="0" borderId="0" xfId="6" quotePrefix="1">
      <alignment vertical="center"/>
    </xf>
    <xf numFmtId="197" fontId="66" fillId="0" borderId="0" xfId="6" applyNumberFormat="1">
      <alignment vertical="center"/>
    </xf>
    <xf numFmtId="0" fontId="66" fillId="0" borderId="0" xfId="6" quotePrefix="1">
      <alignment vertical="center"/>
    </xf>
    <xf numFmtId="197" fontId="66" fillId="0" borderId="0" xfId="6" applyNumberFormat="1">
      <alignment vertical="center"/>
    </xf>
    <xf numFmtId="0" fontId="66" fillId="0" borderId="0" xfId="6" quotePrefix="1">
      <alignment vertical="center"/>
    </xf>
    <xf numFmtId="197" fontId="66" fillId="0" borderId="0" xfId="6" applyNumberFormat="1">
      <alignment vertical="center"/>
    </xf>
    <xf numFmtId="0" fontId="66" fillId="0" borderId="0" xfId="6" quotePrefix="1">
      <alignment vertical="center"/>
    </xf>
    <xf numFmtId="197" fontId="66" fillId="0" borderId="0" xfId="6" applyNumberFormat="1">
      <alignment vertical="center"/>
    </xf>
    <xf numFmtId="0" fontId="66" fillId="0" borderId="0" xfId="6" quotePrefix="1">
      <alignment vertical="center"/>
    </xf>
    <xf numFmtId="197" fontId="66" fillId="0" borderId="0" xfId="6" applyNumberFormat="1">
      <alignment vertical="center"/>
    </xf>
    <xf numFmtId="0" fontId="66" fillId="0" borderId="0" xfId="6" quotePrefix="1">
      <alignment vertical="center"/>
    </xf>
    <xf numFmtId="197" fontId="66" fillId="0" borderId="0" xfId="6" applyNumberFormat="1">
      <alignment vertical="center"/>
    </xf>
    <xf numFmtId="0" fontId="66" fillId="0" borderId="0" xfId="6" quotePrefix="1">
      <alignment vertical="center"/>
    </xf>
    <xf numFmtId="197" fontId="66" fillId="0" borderId="0" xfId="6" applyNumberFormat="1">
      <alignment vertical="center"/>
    </xf>
    <xf numFmtId="0" fontId="66" fillId="0" borderId="0" xfId="6" quotePrefix="1">
      <alignment vertical="center"/>
    </xf>
    <xf numFmtId="197" fontId="66" fillId="0" borderId="0" xfId="6" applyNumberFormat="1">
      <alignment vertical="center"/>
    </xf>
    <xf numFmtId="0" fontId="66" fillId="0" borderId="0" xfId="6" quotePrefix="1">
      <alignment vertical="center"/>
    </xf>
    <xf numFmtId="0" fontId="69" fillId="0" borderId="0" xfId="0" applyFont="1" applyAlignment="1">
      <alignment horizontal="left" vertical="center" wrapText="1"/>
    </xf>
    <xf numFmtId="0" fontId="69" fillId="0" borderId="0" xfId="0" applyFont="1" applyAlignment="1">
      <alignment vertical="center" wrapText="1"/>
    </xf>
    <xf numFmtId="0" fontId="16" fillId="11" borderId="18" xfId="0" applyNumberFormat="1" applyFont="1" applyFill="1" applyBorder="1" applyAlignment="1">
      <alignment horizontal="right"/>
    </xf>
    <xf numFmtId="0" fontId="16" fillId="11" borderId="48" xfId="0" applyNumberFormat="1" applyFont="1" applyFill="1" applyBorder="1" applyAlignment="1">
      <alignment horizontal="right"/>
    </xf>
    <xf numFmtId="197" fontId="2" fillId="0" borderId="2" xfId="0" applyNumberFormat="1" applyFont="1" applyBorder="1"/>
    <xf numFmtId="43" fontId="2" fillId="0" borderId="2" xfId="0" applyNumberFormat="1" applyFont="1" applyBorder="1"/>
    <xf numFmtId="0" fontId="2" fillId="0" borderId="88" xfId="0" applyFont="1" applyBorder="1"/>
    <xf numFmtId="0" fontId="15" fillId="2" borderId="89" xfId="0" applyFont="1" applyFill="1" applyBorder="1"/>
    <xf numFmtId="43" fontId="2" fillId="0" borderId="19" xfId="0" applyNumberFormat="1" applyFont="1" applyFill="1" applyBorder="1"/>
    <xf numFmtId="10" fontId="72" fillId="0" borderId="0" xfId="0" applyNumberFormat="1" applyFont="1" applyBorder="1" applyAlignment="1">
      <alignment vertical="center" wrapText="1"/>
    </xf>
    <xf numFmtId="184" fontId="70" fillId="0" borderId="0" xfId="0" applyNumberFormat="1" applyFont="1" applyBorder="1"/>
    <xf numFmtId="10" fontId="70" fillId="0" borderId="0" xfId="0" applyNumberFormat="1" applyFont="1" applyBorder="1"/>
    <xf numFmtId="184" fontId="70" fillId="15" borderId="0" xfId="0" applyNumberFormat="1" applyFont="1" applyFill="1" applyBorder="1"/>
    <xf numFmtId="199" fontId="70" fillId="0" borderId="0" xfId="0" applyNumberFormat="1" applyFont="1" applyBorder="1"/>
    <xf numFmtId="0" fontId="70" fillId="0" borderId="0" xfId="0" applyFont="1" applyBorder="1"/>
    <xf numFmtId="0" fontId="70" fillId="15" borderId="0" xfId="0" applyFont="1" applyFill="1" applyBorder="1"/>
    <xf numFmtId="0" fontId="70" fillId="13" borderId="0" xfId="0" applyFont="1" applyFill="1" applyBorder="1"/>
    <xf numFmtId="0" fontId="70" fillId="14" borderId="0" xfId="0" applyFont="1" applyFill="1" applyBorder="1"/>
    <xf numFmtId="0" fontId="70" fillId="12" borderId="0" xfId="0" applyFont="1" applyFill="1" applyBorder="1"/>
    <xf numFmtId="0" fontId="71" fillId="0" borderId="0" xfId="0" applyFont="1" applyBorder="1"/>
    <xf numFmtId="0" fontId="70" fillId="0" borderId="0" xfId="0" applyFont="1" applyFill="1" applyBorder="1"/>
    <xf numFmtId="184" fontId="70" fillId="12" borderId="0" xfId="0" applyNumberFormat="1" applyFont="1" applyFill="1" applyBorder="1"/>
    <xf numFmtId="194" fontId="70" fillId="0" borderId="0" xfId="0" applyNumberFormat="1" applyFont="1" applyBorder="1"/>
    <xf numFmtId="184" fontId="72" fillId="0" borderId="0" xfId="0" applyNumberFormat="1" applyFont="1" applyBorder="1" applyAlignment="1">
      <alignment vertical="center" wrapText="1"/>
    </xf>
    <xf numFmtId="10" fontId="70" fillId="0" borderId="0" xfId="0" applyNumberFormat="1" applyFont="1" applyBorder="1" applyAlignment="1">
      <alignment horizontal="right"/>
    </xf>
    <xf numFmtId="9" fontId="70" fillId="0" borderId="0" xfId="0" applyNumberFormat="1" applyFont="1" applyBorder="1"/>
    <xf numFmtId="10" fontId="70" fillId="0" borderId="0" xfId="0" applyNumberFormat="1" applyFont="1" applyFill="1" applyBorder="1" applyAlignment="1">
      <alignment horizontal="right"/>
    </xf>
    <xf numFmtId="10" fontId="70" fillId="15" borderId="0" xfId="0" applyNumberFormat="1" applyFont="1" applyFill="1" applyBorder="1"/>
    <xf numFmtId="184" fontId="73" fillId="12" borderId="0" xfId="0" applyNumberFormat="1" applyFont="1" applyFill="1" applyBorder="1"/>
    <xf numFmtId="0" fontId="2" fillId="7" borderId="76" xfId="0" applyFont="1" applyFill="1" applyBorder="1" applyAlignment="1">
      <alignment horizontal="center"/>
    </xf>
    <xf numFmtId="0" fontId="2" fillId="7" borderId="0" xfId="0" applyFont="1" applyFill="1" applyBorder="1" applyAlignment="1">
      <alignment horizontal="center"/>
    </xf>
    <xf numFmtId="0" fontId="2" fillId="7" borderId="77" xfId="0" applyFont="1" applyFill="1" applyBorder="1" applyAlignment="1">
      <alignment horizontal="center"/>
    </xf>
    <xf numFmtId="0" fontId="2" fillId="2" borderId="78" xfId="0" applyFont="1" applyFill="1" applyBorder="1" applyAlignment="1">
      <alignment horizontal="center"/>
    </xf>
    <xf numFmtId="0" fontId="2" fillId="2" borderId="0" xfId="0" applyFont="1" applyFill="1" applyBorder="1" applyAlignment="1">
      <alignment horizontal="center"/>
    </xf>
    <xf numFmtId="0" fontId="2" fillId="2" borderId="63" xfId="0" applyFont="1" applyFill="1" applyBorder="1" applyAlignment="1">
      <alignment horizontal="center"/>
    </xf>
    <xf numFmtId="0" fontId="40" fillId="8" borderId="12" xfId="0" applyFont="1" applyFill="1" applyBorder="1" applyAlignment="1">
      <alignment horizontal="center"/>
    </xf>
    <xf numFmtId="0" fontId="3" fillId="2" borderId="29" xfId="0" applyFont="1" applyFill="1" applyBorder="1" applyAlignment="1">
      <alignment horizontal="left"/>
    </xf>
    <xf numFmtId="0" fontId="3" fillId="2" borderId="12" xfId="0" applyFont="1" applyFill="1" applyBorder="1" applyAlignment="1">
      <alignment horizontal="left"/>
    </xf>
    <xf numFmtId="0" fontId="3" fillId="2" borderId="55" xfId="0" applyFont="1" applyFill="1" applyBorder="1" applyAlignment="1">
      <alignment horizontal="left"/>
    </xf>
    <xf numFmtId="0" fontId="3" fillId="0" borderId="10" xfId="0" applyFont="1" applyFill="1" applyBorder="1" applyAlignment="1">
      <alignment horizontal="center"/>
    </xf>
    <xf numFmtId="0" fontId="3" fillId="0" borderId="2" xfId="0" applyFont="1" applyFill="1" applyBorder="1" applyAlignment="1">
      <alignment horizontal="center"/>
    </xf>
    <xf numFmtId="0" fontId="15" fillId="0" borderId="2" xfId="0" applyFont="1" applyFill="1" applyBorder="1" applyAlignment="1">
      <alignment horizontal="left"/>
    </xf>
    <xf numFmtId="180" fontId="2" fillId="7" borderId="73" xfId="0" applyNumberFormat="1" applyFont="1" applyFill="1" applyBorder="1" applyAlignment="1">
      <alignment horizontal="center"/>
    </xf>
    <xf numFmtId="180" fontId="2" fillId="7" borderId="74" xfId="0" applyNumberFormat="1" applyFont="1" applyFill="1" applyBorder="1" applyAlignment="1">
      <alignment horizontal="center"/>
    </xf>
    <xf numFmtId="180" fontId="2" fillId="7" borderId="75" xfId="0" applyNumberFormat="1" applyFont="1" applyFill="1" applyBorder="1" applyAlignment="1">
      <alignment horizontal="center"/>
    </xf>
    <xf numFmtId="180" fontId="2" fillId="2" borderId="76" xfId="0" applyNumberFormat="1" applyFont="1" applyFill="1" applyBorder="1" applyAlignment="1">
      <alignment horizontal="center"/>
    </xf>
    <xf numFmtId="180" fontId="2" fillId="2" borderId="0" xfId="0" applyNumberFormat="1" applyFont="1" applyFill="1" applyBorder="1" applyAlignment="1">
      <alignment horizontal="center"/>
    </xf>
    <xf numFmtId="180" fontId="2" fillId="2" borderId="63" xfId="0" applyNumberFormat="1" applyFont="1" applyFill="1" applyBorder="1" applyAlignment="1">
      <alignment horizontal="center"/>
    </xf>
    <xf numFmtId="0" fontId="2" fillId="2" borderId="41" xfId="0" applyFont="1" applyFill="1" applyBorder="1" applyAlignment="1">
      <alignment horizontal="center"/>
    </xf>
    <xf numFmtId="0" fontId="2" fillId="2" borderId="14" xfId="0" applyFont="1" applyFill="1" applyBorder="1" applyAlignment="1">
      <alignment horizontal="center"/>
    </xf>
    <xf numFmtId="0" fontId="2" fillId="2" borderId="37" xfId="0" applyFont="1" applyFill="1" applyBorder="1" applyAlignment="1">
      <alignment horizontal="center"/>
    </xf>
    <xf numFmtId="0" fontId="2" fillId="7" borderId="39" xfId="0" applyFont="1" applyFill="1" applyBorder="1" applyAlignment="1">
      <alignment horizontal="center"/>
    </xf>
    <xf numFmtId="0" fontId="2" fillId="7" borderId="34" xfId="0" applyFont="1" applyFill="1" applyBorder="1" applyAlignment="1">
      <alignment horizontal="center"/>
    </xf>
    <xf numFmtId="180" fontId="2" fillId="0" borderId="3" xfId="0" applyNumberFormat="1" applyFont="1" applyBorder="1" applyAlignment="1">
      <alignment horizontal="center"/>
    </xf>
    <xf numFmtId="180" fontId="2" fillId="0" borderId="10" xfId="0" applyNumberFormat="1" applyFont="1" applyBorder="1" applyAlignment="1">
      <alignment horizontal="center"/>
    </xf>
    <xf numFmtId="180" fontId="2" fillId="0" borderId="2" xfId="0" applyNumberFormat="1" applyFont="1" applyBorder="1" applyAlignment="1">
      <alignment horizontal="right"/>
    </xf>
    <xf numFmtId="180" fontId="3" fillId="0" borderId="2" xfId="0" applyNumberFormat="1" applyFont="1" applyBorder="1" applyAlignment="1">
      <alignment horizontal="center"/>
    </xf>
    <xf numFmtId="180" fontId="2" fillId="0" borderId="2" xfId="0" applyNumberFormat="1" applyFont="1" applyBorder="1" applyAlignment="1">
      <alignment horizontal="center"/>
    </xf>
    <xf numFmtId="180" fontId="2" fillId="0" borderId="22" xfId="0" applyNumberFormat="1" applyFont="1" applyBorder="1" applyAlignment="1">
      <alignment horizontal="right" wrapText="1"/>
    </xf>
    <xf numFmtId="180" fontId="2" fillId="0" borderId="2" xfId="0" applyNumberFormat="1" applyFont="1" applyBorder="1" applyAlignment="1"/>
    <xf numFmtId="180" fontId="6" fillId="0" borderId="2" xfId="0" applyNumberFormat="1" applyFont="1" applyBorder="1" applyAlignment="1">
      <alignment horizontal="right"/>
    </xf>
    <xf numFmtId="180" fontId="3" fillId="2" borderId="13" xfId="0" applyNumberFormat="1" applyFont="1" applyFill="1" applyBorder="1" applyAlignment="1">
      <alignment horizontal="left"/>
    </xf>
    <xf numFmtId="180" fontId="6" fillId="9" borderId="2" xfId="0" applyNumberFormat="1" applyFont="1" applyFill="1" applyBorder="1" applyAlignment="1">
      <alignment horizontal="right"/>
    </xf>
    <xf numFmtId="180" fontId="2" fillId="9" borderId="2" xfId="0" applyNumberFormat="1" applyFont="1" applyFill="1" applyBorder="1" applyAlignment="1">
      <alignment horizontal="right"/>
    </xf>
    <xf numFmtId="180" fontId="2" fillId="0" borderId="2" xfId="0" applyNumberFormat="1" applyFont="1" applyFill="1" applyBorder="1" applyAlignment="1">
      <alignment horizontal="right"/>
    </xf>
    <xf numFmtId="180" fontId="2" fillId="2" borderId="41" xfId="0" applyNumberFormat="1" applyFont="1" applyFill="1" applyBorder="1" applyAlignment="1">
      <alignment horizontal="center"/>
    </xf>
    <xf numFmtId="180" fontId="2" fillId="2" borderId="14" xfId="0" applyNumberFormat="1" applyFont="1" applyFill="1" applyBorder="1" applyAlignment="1">
      <alignment horizontal="center"/>
    </xf>
    <xf numFmtId="180" fontId="2" fillId="2" borderId="37" xfId="0" applyNumberFormat="1" applyFont="1" applyFill="1" applyBorder="1" applyAlignment="1">
      <alignment horizontal="center"/>
    </xf>
    <xf numFmtId="180" fontId="2" fillId="7" borderId="39" xfId="0" applyNumberFormat="1" applyFont="1" applyFill="1" applyBorder="1" applyAlignment="1">
      <alignment horizontal="center"/>
    </xf>
    <xf numFmtId="180" fontId="2" fillId="7" borderId="0" xfId="0" applyNumberFormat="1" applyFont="1" applyFill="1" applyBorder="1" applyAlignment="1">
      <alignment horizontal="center"/>
    </xf>
    <xf numFmtId="180" fontId="2" fillId="7" borderId="34" xfId="0" applyNumberFormat="1" applyFont="1" applyFill="1" applyBorder="1" applyAlignment="1">
      <alignment horizontal="center"/>
    </xf>
    <xf numFmtId="180" fontId="3" fillId="0" borderId="3" xfId="0" applyNumberFormat="1" applyFont="1" applyBorder="1" applyAlignment="1">
      <alignment horizontal="right"/>
    </xf>
    <xf numFmtId="180" fontId="3" fillId="0" borderId="10" xfId="0" applyNumberFormat="1" applyFont="1" applyBorder="1" applyAlignment="1">
      <alignment horizontal="right"/>
    </xf>
    <xf numFmtId="0" fontId="3" fillId="0" borderId="2" xfId="0" applyFont="1" applyFill="1" applyBorder="1" applyAlignment="1">
      <alignment horizontal="center" vertical="top" wrapText="1"/>
    </xf>
    <xf numFmtId="0" fontId="0" fillId="0" borderId="2" xfId="0" applyFill="1" applyBorder="1" applyAlignment="1">
      <alignment horizontal="center" vertical="top" wrapText="1"/>
    </xf>
    <xf numFmtId="0" fontId="3" fillId="2" borderId="40" xfId="0" applyFont="1" applyFill="1" applyBorder="1" applyAlignment="1">
      <alignment horizontal="center" vertical="top" wrapText="1"/>
    </xf>
    <xf numFmtId="0" fontId="16" fillId="2" borderId="35" xfId="0" applyFont="1" applyFill="1" applyBorder="1" applyAlignment="1">
      <alignment horizontal="center" vertical="top" wrapText="1"/>
    </xf>
    <xf numFmtId="0" fontId="0" fillId="0" borderId="35" xfId="0" applyBorder="1" applyAlignment="1">
      <alignment horizontal="center"/>
    </xf>
    <xf numFmtId="0" fontId="0" fillId="0" borderId="36" xfId="0" applyBorder="1" applyAlignment="1">
      <alignment horizontal="center"/>
    </xf>
    <xf numFmtId="0" fontId="17" fillId="8" borderId="82" xfId="0" applyFont="1" applyFill="1" applyBorder="1" applyAlignment="1">
      <alignment horizontal="justify"/>
    </xf>
    <xf numFmtId="0" fontId="17" fillId="8" borderId="49" xfId="0" applyFont="1" applyFill="1" applyBorder="1" applyAlignment="1">
      <alignment horizontal="justify"/>
    </xf>
    <xf numFmtId="0" fontId="0" fillId="0" borderId="49" xfId="0" applyBorder="1" applyAlignment="1"/>
    <xf numFmtId="0" fontId="0" fillId="0" borderId="53" xfId="0" applyBorder="1" applyAlignment="1"/>
    <xf numFmtId="0" fontId="2" fillId="8" borderId="82" xfId="0" applyFont="1" applyFill="1" applyBorder="1" applyAlignment="1"/>
    <xf numFmtId="0" fontId="12" fillId="0" borderId="49" xfId="0" applyFont="1" applyBorder="1" applyAlignment="1"/>
    <xf numFmtId="0" fontId="12" fillId="0" borderId="53" xfId="0" applyFont="1" applyBorder="1" applyAlignment="1"/>
    <xf numFmtId="0" fontId="0" fillId="0" borderId="83" xfId="0" applyBorder="1" applyAlignment="1"/>
    <xf numFmtId="0" fontId="0" fillId="0" borderId="84" xfId="0" applyBorder="1" applyAlignment="1"/>
    <xf numFmtId="0" fontId="0" fillId="0" borderId="85" xfId="0" applyBorder="1" applyAlignment="1"/>
    <xf numFmtId="0" fontId="17" fillId="8" borderId="79" xfId="0" applyFont="1" applyFill="1" applyBorder="1" applyAlignment="1">
      <alignment horizontal="justify"/>
    </xf>
    <xf numFmtId="0" fontId="17" fillId="8" borderId="80" xfId="0" applyFont="1" applyFill="1" applyBorder="1" applyAlignment="1">
      <alignment horizontal="justify"/>
    </xf>
    <xf numFmtId="0" fontId="0" fillId="0" borderId="80" xfId="0" applyBorder="1" applyAlignment="1"/>
    <xf numFmtId="0" fontId="0" fillId="0" borderId="81" xfId="0" applyBorder="1" applyAlignment="1"/>
    <xf numFmtId="194" fontId="3" fillId="0" borderId="51" xfId="0" applyNumberFormat="1" applyFont="1" applyFill="1" applyBorder="1" applyAlignment="1">
      <alignment horizontal="left" vertical="top" wrapText="1"/>
    </xf>
    <xf numFmtId="0" fontId="53" fillId="0" borderId="51" xfId="0" applyFont="1" applyFill="1" applyBorder="1" applyAlignment="1">
      <alignment horizontal="left"/>
    </xf>
    <xf numFmtId="0" fontId="17" fillId="8" borderId="39" xfId="0" applyFont="1" applyFill="1" applyBorder="1" applyAlignment="1">
      <alignment horizontal="justify"/>
    </xf>
    <xf numFmtId="0" fontId="17" fillId="8" borderId="0" xfId="0" applyFont="1" applyFill="1" applyBorder="1" applyAlignment="1">
      <alignment horizontal="justify"/>
    </xf>
    <xf numFmtId="0" fontId="0" fillId="0" borderId="0" xfId="0" applyAlignment="1"/>
    <xf numFmtId="0" fontId="0" fillId="0" borderId="34" xfId="0" applyBorder="1" applyAlignment="1"/>
    <xf numFmtId="0" fontId="3" fillId="0" borderId="72" xfId="0" applyFont="1" applyBorder="1" applyAlignment="1">
      <alignment horizontal="left" wrapText="1"/>
    </xf>
    <xf numFmtId="0" fontId="2" fillId="0" borderId="51" xfId="0" applyFont="1" applyBorder="1" applyAlignment="1">
      <alignment horizontal="left" wrapText="1"/>
    </xf>
    <xf numFmtId="0" fontId="2" fillId="0" borderId="86" xfId="0" applyFont="1" applyBorder="1" applyAlignment="1">
      <alignment horizontal="left" wrapText="1"/>
    </xf>
    <xf numFmtId="0" fontId="2" fillId="0" borderId="39" xfId="0" applyFont="1" applyBorder="1" applyAlignment="1">
      <alignment horizontal="left" wrapText="1"/>
    </xf>
    <xf numFmtId="0" fontId="2" fillId="0" borderId="0" xfId="0" applyFont="1" applyBorder="1" applyAlignment="1">
      <alignment horizontal="left" wrapText="1"/>
    </xf>
    <xf numFmtId="0" fontId="2" fillId="0" borderId="34" xfId="0" applyFont="1" applyBorder="1" applyAlignment="1">
      <alignment horizontal="left" wrapText="1"/>
    </xf>
    <xf numFmtId="0" fontId="2" fillId="0" borderId="87" xfId="0" applyFont="1" applyBorder="1" applyAlignment="1">
      <alignment horizontal="left" wrapText="1"/>
    </xf>
    <xf numFmtId="0" fontId="2" fillId="0" borderId="64" xfId="0" applyFont="1" applyBorder="1" applyAlignment="1">
      <alignment horizontal="left" wrapText="1"/>
    </xf>
    <xf numFmtId="0" fontId="2" fillId="0" borderId="67" xfId="0" applyFont="1" applyBorder="1" applyAlignment="1">
      <alignment horizontal="left" wrapText="1"/>
    </xf>
    <xf numFmtId="180" fontId="2" fillId="8" borderId="0" xfId="0" applyNumberFormat="1" applyFont="1" applyFill="1" applyBorder="1" applyAlignment="1">
      <alignment horizontal="right"/>
    </xf>
    <xf numFmtId="0" fontId="0" fillId="0" borderId="34" xfId="0" applyBorder="1" applyAlignment="1">
      <alignment horizontal="right"/>
    </xf>
    <xf numFmtId="180" fontId="2" fillId="8" borderId="35" xfId="0" applyNumberFormat="1" applyFont="1" applyFill="1" applyBorder="1" applyAlignment="1">
      <alignment horizontal="right"/>
    </xf>
    <xf numFmtId="0" fontId="0" fillId="0" borderId="36" xfId="0" applyBorder="1" applyAlignment="1">
      <alignment horizontal="right"/>
    </xf>
    <xf numFmtId="0" fontId="3" fillId="2" borderId="14" xfId="0" applyFont="1" applyFill="1" applyBorder="1" applyAlignment="1">
      <alignment horizontal="center"/>
    </xf>
    <xf numFmtId="0" fontId="0" fillId="0" borderId="14" xfId="0" applyBorder="1" applyAlignment="1">
      <alignment horizontal="center"/>
    </xf>
    <xf numFmtId="0" fontId="0" fillId="0" borderId="37" xfId="0" applyBorder="1" applyAlignment="1">
      <alignment horizontal="center"/>
    </xf>
    <xf numFmtId="0" fontId="3" fillId="2" borderId="41" xfId="0" applyFont="1" applyFill="1" applyBorder="1" applyAlignment="1">
      <alignment horizontal="right"/>
    </xf>
    <xf numFmtId="0" fontId="0" fillId="0" borderId="37" xfId="0" applyBorder="1" applyAlignment="1">
      <alignment horizontal="right"/>
    </xf>
    <xf numFmtId="0" fontId="1" fillId="0" borderId="0" xfId="0" applyFont="1"/>
    <xf numFmtId="10" fontId="70" fillId="0" borderId="0" xfId="1" applyNumberFormat="1" applyFont="1" applyBorder="1"/>
  </cellXfs>
  <cellStyles count="7">
    <cellStyle name="百分比" xfId="1" builtinId="5"/>
    <cellStyle name="常规" xfId="0" builtinId="0"/>
    <cellStyle name="常规 2" xfId="6" xr:uid="{00000000-0005-0000-0000-000002000000}"/>
    <cellStyle name="常规_11.PE&amp;PB" xfId="2" xr:uid="{00000000-0005-0000-0000-000003000000}"/>
    <cellStyle name="常规_13-PE&amp;PB" xfId="3" xr:uid="{00000000-0005-0000-0000-000004000000}"/>
    <cellStyle name="超链接" xfId="4" builtinId="8"/>
    <cellStyle name="千位分隔" xfId="5"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历史价格趋势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cked"/>
        <c:varyColors val="0"/>
        <c:ser>
          <c:idx val="0"/>
          <c:order val="0"/>
          <c:tx>
            <c:strRef>
              <c:f>出厂价与零售价!$B$2</c:f>
              <c:strCache>
                <c:ptCount val="1"/>
                <c:pt idx="0">
                  <c:v>出厂价</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出厂价与零售价!$A$3:$A$13</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出厂价与零售价!$B$3:$B$13</c:f>
              <c:numCache>
                <c:formatCode>General</c:formatCode>
                <c:ptCount val="11"/>
                <c:pt idx="0">
                  <c:v>438</c:v>
                </c:pt>
                <c:pt idx="1">
                  <c:v>499</c:v>
                </c:pt>
                <c:pt idx="2">
                  <c:v>563</c:v>
                </c:pt>
                <c:pt idx="3">
                  <c:v>619</c:v>
                </c:pt>
                <c:pt idx="4">
                  <c:v>819</c:v>
                </c:pt>
                <c:pt idx="5">
                  <c:v>819</c:v>
                </c:pt>
                <c:pt idx="6">
                  <c:v>819</c:v>
                </c:pt>
                <c:pt idx="7">
                  <c:v>819</c:v>
                </c:pt>
                <c:pt idx="8">
                  <c:v>819</c:v>
                </c:pt>
                <c:pt idx="9">
                  <c:v>819</c:v>
                </c:pt>
                <c:pt idx="10">
                  <c:v>969</c:v>
                </c:pt>
              </c:numCache>
            </c:numRef>
          </c:val>
          <c:smooth val="0"/>
          <c:extLst>
            <c:ext xmlns:c16="http://schemas.microsoft.com/office/drawing/2014/chart" uri="{C3380CC4-5D6E-409C-BE32-E72D297353CC}">
              <c16:uniqueId val="{00000000-156E-45D2-8127-3AF0419EDE44}"/>
            </c:ext>
          </c:extLst>
        </c:ser>
        <c:dLbls>
          <c:showLegendKey val="0"/>
          <c:showVal val="0"/>
          <c:showCatName val="0"/>
          <c:showSerName val="0"/>
          <c:showPercent val="0"/>
          <c:showBubbleSize val="0"/>
        </c:dLbls>
        <c:marker val="1"/>
        <c:smooth val="0"/>
        <c:axId val="206682152"/>
        <c:axId val="206681168"/>
      </c:lineChart>
      <c:lineChart>
        <c:grouping val="stacked"/>
        <c:varyColors val="0"/>
        <c:ser>
          <c:idx val="1"/>
          <c:order val="1"/>
          <c:tx>
            <c:strRef>
              <c:f>出厂价与零售价!$C$2</c:f>
              <c:strCache>
                <c:ptCount val="1"/>
                <c:pt idx="0">
                  <c:v>零售价</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出厂价与零售价!$A$3:$A$13</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出厂价与零售价!$C$3:$C$13</c:f>
              <c:numCache>
                <c:formatCode>General</c:formatCode>
                <c:ptCount val="11"/>
                <c:pt idx="0">
                  <c:v>650</c:v>
                </c:pt>
                <c:pt idx="1">
                  <c:v>838</c:v>
                </c:pt>
                <c:pt idx="2">
                  <c:v>1000</c:v>
                </c:pt>
                <c:pt idx="3">
                  <c:v>1200</c:v>
                </c:pt>
                <c:pt idx="4">
                  <c:v>1150</c:v>
                </c:pt>
                <c:pt idx="5">
                  <c:v>1100</c:v>
                </c:pt>
                <c:pt idx="6">
                  <c:v>1000</c:v>
                </c:pt>
                <c:pt idx="7">
                  <c:v>1199</c:v>
                </c:pt>
                <c:pt idx="8">
                  <c:v>1249</c:v>
                </c:pt>
                <c:pt idx="9">
                  <c:v>1299</c:v>
                </c:pt>
                <c:pt idx="10">
                  <c:v>1499</c:v>
                </c:pt>
              </c:numCache>
            </c:numRef>
          </c:val>
          <c:smooth val="0"/>
          <c:extLst>
            <c:ext xmlns:c16="http://schemas.microsoft.com/office/drawing/2014/chart" uri="{C3380CC4-5D6E-409C-BE32-E72D297353CC}">
              <c16:uniqueId val="{00000001-156E-45D2-8127-3AF0419EDE44}"/>
            </c:ext>
          </c:extLst>
        </c:ser>
        <c:dLbls>
          <c:showLegendKey val="0"/>
          <c:showVal val="0"/>
          <c:showCatName val="0"/>
          <c:showSerName val="0"/>
          <c:showPercent val="0"/>
          <c:showBubbleSize val="0"/>
        </c:dLbls>
        <c:marker val="1"/>
        <c:smooth val="0"/>
        <c:axId val="963221888"/>
        <c:axId val="954807264"/>
      </c:lineChart>
      <c:catAx>
        <c:axId val="20668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6681168"/>
        <c:crosses val="autoZero"/>
        <c:auto val="1"/>
        <c:lblAlgn val="ctr"/>
        <c:lblOffset val="100"/>
        <c:noMultiLvlLbl val="0"/>
      </c:catAx>
      <c:valAx>
        <c:axId val="206681168"/>
        <c:scaling>
          <c:orientation val="minMax"/>
          <c:max val="1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6682152"/>
        <c:crosses val="autoZero"/>
        <c:crossBetween val="between"/>
      </c:valAx>
      <c:valAx>
        <c:axId val="954807264"/>
        <c:scaling>
          <c:orientation val="minMax"/>
        </c:scaling>
        <c:delete val="1"/>
        <c:axPos val="r"/>
        <c:numFmt formatCode="General" sourceLinked="1"/>
        <c:majorTickMark val="out"/>
        <c:minorTickMark val="none"/>
        <c:tickLblPos val="nextTo"/>
        <c:crossAx val="963221888"/>
        <c:crosses val="max"/>
        <c:crossBetween val="between"/>
      </c:valAx>
      <c:catAx>
        <c:axId val="963221888"/>
        <c:scaling>
          <c:orientation val="minMax"/>
        </c:scaling>
        <c:delete val="1"/>
        <c:axPos val="b"/>
        <c:numFmt formatCode="General" sourceLinked="1"/>
        <c:majorTickMark val="out"/>
        <c:minorTickMark val="none"/>
        <c:tickLblPos val="nextTo"/>
        <c:crossAx val="95480726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113"/>
      <c:rotY val="20"/>
      <c:depthPercent val="100"/>
      <c:rAngAx val="1"/>
    </c:view3D>
    <c:floor>
      <c:thickness val="0"/>
      <c:spPr>
        <a:noFill/>
        <a:ln w="6350">
          <a:noFill/>
        </a:ln>
      </c:spPr>
    </c:floor>
    <c:sideWall>
      <c:thickness val="0"/>
      <c:spPr>
        <a:noFill/>
        <a:ln w="25400">
          <a:noFill/>
        </a:ln>
      </c:spPr>
    </c:sideWall>
    <c:backWall>
      <c:thickness val="0"/>
      <c:spPr>
        <a:noFill/>
        <a:ln w="25400">
          <a:noFill/>
        </a:ln>
      </c:spPr>
    </c:backWall>
    <c:plotArea>
      <c:layout>
        <c:manualLayout>
          <c:layoutTarget val="inner"/>
          <c:xMode val="edge"/>
          <c:yMode val="edge"/>
          <c:x val="0.17176500189281116"/>
          <c:y val="5.2493572869435054E-2"/>
          <c:w val="0.73647185743082044"/>
          <c:h val="0.81889973676318684"/>
        </c:manualLayout>
      </c:layout>
      <c:bar3DChart>
        <c:barDir val="bar"/>
        <c:grouping val="stacked"/>
        <c:varyColors val="0"/>
        <c:ser>
          <c:idx val="1"/>
          <c:order val="0"/>
          <c:spPr>
            <a:noFill/>
            <a:ln w="25400">
              <a:noFill/>
            </a:ln>
          </c:spPr>
          <c:invertIfNegative val="0"/>
          <c:cat>
            <c:strRef>
              <c:f>'10.Output'!$B$26:$B$31</c:f>
              <c:strCache>
                <c:ptCount val="6"/>
                <c:pt idx="0">
                  <c:v>FCFF</c:v>
                </c:pt>
                <c:pt idx="1">
                  <c:v>FCFE</c:v>
                </c:pt>
                <c:pt idx="2">
                  <c:v>DDM</c:v>
                </c:pt>
                <c:pt idx="3">
                  <c:v>APV</c:v>
                </c:pt>
                <c:pt idx="4">
                  <c:v>AE</c:v>
                </c:pt>
                <c:pt idx="5">
                  <c:v>EVA</c:v>
                </c:pt>
              </c:strCache>
            </c:strRef>
          </c:cat>
          <c:val>
            <c:numRef>
              <c:f>'10.Output'!$D$26:$D$31</c:f>
              <c:numCache>
                <c:formatCode>#,##0.00_);[Red]\(#,##0.00\)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4E5B-46EB-A13D-E348CF9E85F9}"/>
            </c:ext>
          </c:extLst>
        </c:ser>
        <c:ser>
          <c:idx val="2"/>
          <c:order val="1"/>
          <c:spPr>
            <a:solidFill>
              <a:srgbClr val="008080"/>
            </a:solidFill>
            <a:ln w="12700">
              <a:solidFill>
                <a:srgbClr val="000000"/>
              </a:solidFill>
              <a:prstDash val="solid"/>
            </a:ln>
          </c:spPr>
          <c:invertIfNegative val="0"/>
          <c:cat>
            <c:strRef>
              <c:f>'10.Output'!$B$26:$B$31</c:f>
              <c:strCache>
                <c:ptCount val="6"/>
                <c:pt idx="0">
                  <c:v>FCFF</c:v>
                </c:pt>
                <c:pt idx="1">
                  <c:v>FCFE</c:v>
                </c:pt>
                <c:pt idx="2">
                  <c:v>DDM</c:v>
                </c:pt>
                <c:pt idx="3">
                  <c:v>APV</c:v>
                </c:pt>
                <c:pt idx="4">
                  <c:v>AE</c:v>
                </c:pt>
                <c:pt idx="5">
                  <c:v>EVA</c:v>
                </c:pt>
              </c:strCache>
            </c:strRef>
          </c:cat>
          <c:val>
            <c:numRef>
              <c:f>'10.Output'!$J$26:$J$31</c:f>
              <c:numCache>
                <c:formatCode>#,##0.00_);[Red]\(#,##0.00\)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E5B-46EB-A13D-E348CF9E85F9}"/>
            </c:ext>
          </c:extLst>
        </c:ser>
        <c:dLbls>
          <c:showLegendKey val="0"/>
          <c:showVal val="0"/>
          <c:showCatName val="0"/>
          <c:showSerName val="0"/>
          <c:showPercent val="0"/>
          <c:showBubbleSize val="0"/>
        </c:dLbls>
        <c:gapWidth val="150"/>
        <c:shape val="box"/>
        <c:axId val="576928296"/>
        <c:axId val="1"/>
        <c:axId val="0"/>
      </c:bar3DChart>
      <c:catAx>
        <c:axId val="576928296"/>
        <c:scaling>
          <c:orientation val="minMax"/>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zh-CN"/>
          </a:p>
        </c:txPr>
        <c:crossAx val="1"/>
        <c:crosses val="autoZero"/>
        <c:auto val="1"/>
        <c:lblAlgn val="ctr"/>
        <c:lblOffset val="100"/>
        <c:tickLblSkip val="1"/>
        <c:tickMarkSkip val="1"/>
        <c:noMultiLvlLbl val="0"/>
      </c:catAx>
      <c:valAx>
        <c:axId val="1"/>
        <c:scaling>
          <c:orientation val="minMax"/>
        </c:scaling>
        <c:delete val="0"/>
        <c:axPos val="b"/>
        <c:numFmt formatCode="#,##0.00_);[Red]\(#,##0.00\)"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zh-CN"/>
          </a:p>
        </c:txPr>
        <c:crossAx val="57692829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54930938704161"/>
          <c:y val="5.0724667594087072E-2"/>
          <c:w val="0.85198149400992529"/>
          <c:h val="0.75362363282643652"/>
        </c:manualLayout>
      </c:layout>
      <c:lineChart>
        <c:grouping val="standard"/>
        <c:varyColors val="0"/>
        <c:ser>
          <c:idx val="1"/>
          <c:order val="0"/>
          <c:tx>
            <c:strRef>
              <c:f>'11.PE&amp;PB'!$F$3</c:f>
              <c:strCache>
                <c:ptCount val="1"/>
                <c:pt idx="0">
                  <c:v>5</c:v>
                </c:pt>
              </c:strCache>
            </c:strRef>
          </c:tx>
          <c:spPr>
            <a:ln w="3175">
              <a:solidFill>
                <a:srgbClr val="008080"/>
              </a:solidFill>
              <a:prstDash val="solid"/>
            </a:ln>
          </c:spPr>
          <c:marker>
            <c:symbol val="none"/>
          </c:marker>
          <c:dLbls>
            <c:dLbl>
              <c:idx val="360"/>
              <c:layout>
                <c:manualLayout>
                  <c:x val="-4.3978720257486947E-2"/>
                  <c:y val="-6.6566632011921922E-2"/>
                </c:manualLayout>
              </c:layout>
              <c:tx>
                <c:rich>
                  <a:bodyPr/>
                  <a:lstStyle/>
                  <a:p>
                    <a:pPr>
                      <a:defRPr sz="1000" b="1" i="0" u="none" strike="noStrike" baseline="0">
                        <a:solidFill>
                          <a:srgbClr val="008080"/>
                        </a:solidFill>
                        <a:latin typeface="Arial"/>
                        <a:ea typeface="Arial"/>
                        <a:cs typeface="Arial"/>
                      </a:defRPr>
                    </a:pPr>
                    <a:r>
                      <a:rPr lang="en-US" altLang="zh-CN" sz="1000" b="1" i="0" u="none" strike="noStrike" baseline="0">
                        <a:solidFill>
                          <a:srgbClr val="008080"/>
                        </a:solidFill>
                        <a:latin typeface="Arial"/>
                        <a:cs typeface="Arial"/>
                      </a:rPr>
                      <a:t> 5</a:t>
                    </a:r>
                    <a:r>
                      <a:rPr lang="en-US" altLang="zh-CN" sz="1000" b="0" i="0" u="none" strike="noStrike" baseline="0">
                        <a:solidFill>
                          <a:srgbClr val="000000"/>
                        </a:solidFill>
                        <a:latin typeface="Arial"/>
                        <a:cs typeface="Arial"/>
                      </a:rPr>
                      <a:t> </a:t>
                    </a:r>
                  </a:p>
                </c:rich>
              </c:tx>
              <c:spPr>
                <a:noFill/>
                <a:ln w="25400">
                  <a:noFill/>
                </a:ln>
              </c:spPr>
              <c:dLblPos val="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2E9-4A7A-B56A-9382419C4DB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'11.PE&amp;PB'!$A$4:$A$450</c:f>
              <c:numCache>
                <c:formatCode>m/d/yyyy</c:formatCode>
                <c:ptCount val="447"/>
                <c:pt idx="0">
                  <c:v>36532</c:v>
                </c:pt>
                <c:pt idx="1">
                  <c:v>36539</c:v>
                </c:pt>
                <c:pt idx="2">
                  <c:v>36546</c:v>
                </c:pt>
                <c:pt idx="3">
                  <c:v>36553</c:v>
                </c:pt>
                <c:pt idx="4">
                  <c:v>36574</c:v>
                </c:pt>
                <c:pt idx="5">
                  <c:v>36581</c:v>
                </c:pt>
                <c:pt idx="6">
                  <c:v>36588</c:v>
                </c:pt>
                <c:pt idx="7">
                  <c:v>36595</c:v>
                </c:pt>
                <c:pt idx="8">
                  <c:v>36602</c:v>
                </c:pt>
                <c:pt idx="9">
                  <c:v>36609</c:v>
                </c:pt>
                <c:pt idx="10">
                  <c:v>36616</c:v>
                </c:pt>
                <c:pt idx="11">
                  <c:v>36623</c:v>
                </c:pt>
                <c:pt idx="12">
                  <c:v>36630</c:v>
                </c:pt>
                <c:pt idx="13">
                  <c:v>36637</c:v>
                </c:pt>
                <c:pt idx="14">
                  <c:v>36644</c:v>
                </c:pt>
                <c:pt idx="15">
                  <c:v>36658</c:v>
                </c:pt>
                <c:pt idx="16">
                  <c:v>36665</c:v>
                </c:pt>
                <c:pt idx="17">
                  <c:v>36672</c:v>
                </c:pt>
                <c:pt idx="18">
                  <c:v>36679</c:v>
                </c:pt>
                <c:pt idx="19">
                  <c:v>36686</c:v>
                </c:pt>
                <c:pt idx="20">
                  <c:v>36692</c:v>
                </c:pt>
                <c:pt idx="21">
                  <c:v>36700</c:v>
                </c:pt>
                <c:pt idx="22">
                  <c:v>36707</c:v>
                </c:pt>
                <c:pt idx="23">
                  <c:v>36714</c:v>
                </c:pt>
                <c:pt idx="24">
                  <c:v>36721</c:v>
                </c:pt>
                <c:pt idx="25">
                  <c:v>36728</c:v>
                </c:pt>
                <c:pt idx="26">
                  <c:v>36735</c:v>
                </c:pt>
                <c:pt idx="27">
                  <c:v>36742</c:v>
                </c:pt>
                <c:pt idx="28">
                  <c:v>36749</c:v>
                </c:pt>
                <c:pt idx="29">
                  <c:v>36756</c:v>
                </c:pt>
                <c:pt idx="30">
                  <c:v>36763</c:v>
                </c:pt>
                <c:pt idx="31">
                  <c:v>36770</c:v>
                </c:pt>
                <c:pt idx="32">
                  <c:v>36777</c:v>
                </c:pt>
                <c:pt idx="33">
                  <c:v>36784</c:v>
                </c:pt>
                <c:pt idx="34">
                  <c:v>36791</c:v>
                </c:pt>
                <c:pt idx="35">
                  <c:v>36798</c:v>
                </c:pt>
                <c:pt idx="36">
                  <c:v>36812</c:v>
                </c:pt>
                <c:pt idx="37">
                  <c:v>36819</c:v>
                </c:pt>
                <c:pt idx="38">
                  <c:v>36826</c:v>
                </c:pt>
                <c:pt idx="39">
                  <c:v>36833</c:v>
                </c:pt>
                <c:pt idx="40">
                  <c:v>36840</c:v>
                </c:pt>
                <c:pt idx="41">
                  <c:v>36847</c:v>
                </c:pt>
                <c:pt idx="42">
                  <c:v>36854</c:v>
                </c:pt>
                <c:pt idx="43">
                  <c:v>36861</c:v>
                </c:pt>
                <c:pt idx="44">
                  <c:v>36868</c:v>
                </c:pt>
                <c:pt idx="45">
                  <c:v>36875</c:v>
                </c:pt>
                <c:pt idx="46">
                  <c:v>36882</c:v>
                </c:pt>
                <c:pt idx="47">
                  <c:v>36889</c:v>
                </c:pt>
                <c:pt idx="48">
                  <c:v>36896</c:v>
                </c:pt>
                <c:pt idx="49">
                  <c:v>36903</c:v>
                </c:pt>
                <c:pt idx="50">
                  <c:v>36910</c:v>
                </c:pt>
                <c:pt idx="51">
                  <c:v>36931</c:v>
                </c:pt>
                <c:pt idx="52">
                  <c:v>36938</c:v>
                </c:pt>
                <c:pt idx="53">
                  <c:v>36945</c:v>
                </c:pt>
                <c:pt idx="54">
                  <c:v>36952</c:v>
                </c:pt>
                <c:pt idx="55">
                  <c:v>36959</c:v>
                </c:pt>
                <c:pt idx="56">
                  <c:v>36966</c:v>
                </c:pt>
                <c:pt idx="57">
                  <c:v>36973</c:v>
                </c:pt>
                <c:pt idx="58">
                  <c:v>36980</c:v>
                </c:pt>
                <c:pt idx="59">
                  <c:v>36987</c:v>
                </c:pt>
                <c:pt idx="60">
                  <c:v>36994</c:v>
                </c:pt>
                <c:pt idx="61">
                  <c:v>37001</c:v>
                </c:pt>
                <c:pt idx="62">
                  <c:v>37008</c:v>
                </c:pt>
                <c:pt idx="63">
                  <c:v>37011</c:v>
                </c:pt>
                <c:pt idx="64">
                  <c:v>37022</c:v>
                </c:pt>
                <c:pt idx="65">
                  <c:v>37029</c:v>
                </c:pt>
                <c:pt idx="66">
                  <c:v>37036</c:v>
                </c:pt>
                <c:pt idx="67">
                  <c:v>37043</c:v>
                </c:pt>
                <c:pt idx="68">
                  <c:v>37050</c:v>
                </c:pt>
                <c:pt idx="69">
                  <c:v>37057</c:v>
                </c:pt>
                <c:pt idx="70">
                  <c:v>37064</c:v>
                </c:pt>
                <c:pt idx="71">
                  <c:v>37071</c:v>
                </c:pt>
                <c:pt idx="72">
                  <c:v>37078</c:v>
                </c:pt>
                <c:pt idx="73">
                  <c:v>37085</c:v>
                </c:pt>
                <c:pt idx="74">
                  <c:v>37092</c:v>
                </c:pt>
                <c:pt idx="75">
                  <c:v>37099</c:v>
                </c:pt>
                <c:pt idx="76">
                  <c:v>37106</c:v>
                </c:pt>
                <c:pt idx="77">
                  <c:v>37113</c:v>
                </c:pt>
                <c:pt idx="78">
                  <c:v>37120</c:v>
                </c:pt>
                <c:pt idx="79">
                  <c:v>37127</c:v>
                </c:pt>
                <c:pt idx="80">
                  <c:v>37134</c:v>
                </c:pt>
                <c:pt idx="81">
                  <c:v>37141</c:v>
                </c:pt>
                <c:pt idx="82">
                  <c:v>37148</c:v>
                </c:pt>
                <c:pt idx="83">
                  <c:v>37155</c:v>
                </c:pt>
                <c:pt idx="84">
                  <c:v>37162</c:v>
                </c:pt>
                <c:pt idx="85">
                  <c:v>37176</c:v>
                </c:pt>
                <c:pt idx="86">
                  <c:v>37183</c:v>
                </c:pt>
                <c:pt idx="87">
                  <c:v>37190</c:v>
                </c:pt>
                <c:pt idx="88">
                  <c:v>37197</c:v>
                </c:pt>
                <c:pt idx="89">
                  <c:v>37204</c:v>
                </c:pt>
                <c:pt idx="90">
                  <c:v>37211</c:v>
                </c:pt>
                <c:pt idx="91">
                  <c:v>37218</c:v>
                </c:pt>
                <c:pt idx="92">
                  <c:v>37225</c:v>
                </c:pt>
                <c:pt idx="93">
                  <c:v>37232</c:v>
                </c:pt>
                <c:pt idx="94">
                  <c:v>37239</c:v>
                </c:pt>
                <c:pt idx="95">
                  <c:v>37246</c:v>
                </c:pt>
                <c:pt idx="96">
                  <c:v>37253</c:v>
                </c:pt>
                <c:pt idx="97">
                  <c:v>37260</c:v>
                </c:pt>
                <c:pt idx="98">
                  <c:v>37267</c:v>
                </c:pt>
                <c:pt idx="99">
                  <c:v>37274</c:v>
                </c:pt>
                <c:pt idx="100">
                  <c:v>37281</c:v>
                </c:pt>
                <c:pt idx="101">
                  <c:v>37288</c:v>
                </c:pt>
                <c:pt idx="102">
                  <c:v>37295</c:v>
                </c:pt>
                <c:pt idx="103">
                  <c:v>37316</c:v>
                </c:pt>
                <c:pt idx="104">
                  <c:v>37323</c:v>
                </c:pt>
                <c:pt idx="105">
                  <c:v>37330</c:v>
                </c:pt>
                <c:pt idx="106">
                  <c:v>37337</c:v>
                </c:pt>
                <c:pt idx="107">
                  <c:v>37344</c:v>
                </c:pt>
                <c:pt idx="108">
                  <c:v>37351</c:v>
                </c:pt>
                <c:pt idx="109">
                  <c:v>37358</c:v>
                </c:pt>
                <c:pt idx="110">
                  <c:v>37365</c:v>
                </c:pt>
                <c:pt idx="111">
                  <c:v>37372</c:v>
                </c:pt>
                <c:pt idx="112">
                  <c:v>37376</c:v>
                </c:pt>
                <c:pt idx="113">
                  <c:v>37386</c:v>
                </c:pt>
                <c:pt idx="114">
                  <c:v>37393</c:v>
                </c:pt>
                <c:pt idx="115">
                  <c:v>37400</c:v>
                </c:pt>
                <c:pt idx="116">
                  <c:v>37407</c:v>
                </c:pt>
                <c:pt idx="117">
                  <c:v>37414</c:v>
                </c:pt>
                <c:pt idx="118">
                  <c:v>37421</c:v>
                </c:pt>
                <c:pt idx="119">
                  <c:v>37428</c:v>
                </c:pt>
                <c:pt idx="120">
                  <c:v>37435</c:v>
                </c:pt>
                <c:pt idx="121">
                  <c:v>37442</c:v>
                </c:pt>
                <c:pt idx="122">
                  <c:v>37449</c:v>
                </c:pt>
                <c:pt idx="123">
                  <c:v>37456</c:v>
                </c:pt>
                <c:pt idx="124">
                  <c:v>37463</c:v>
                </c:pt>
                <c:pt idx="125">
                  <c:v>37470</c:v>
                </c:pt>
                <c:pt idx="126">
                  <c:v>37477</c:v>
                </c:pt>
                <c:pt idx="127">
                  <c:v>37484</c:v>
                </c:pt>
                <c:pt idx="128">
                  <c:v>37488</c:v>
                </c:pt>
                <c:pt idx="129">
                  <c:v>37498</c:v>
                </c:pt>
                <c:pt idx="130">
                  <c:v>37505</c:v>
                </c:pt>
                <c:pt idx="131">
                  <c:v>37512</c:v>
                </c:pt>
                <c:pt idx="132">
                  <c:v>37519</c:v>
                </c:pt>
                <c:pt idx="133">
                  <c:v>37526</c:v>
                </c:pt>
                <c:pt idx="134">
                  <c:v>37540</c:v>
                </c:pt>
                <c:pt idx="135">
                  <c:v>37547</c:v>
                </c:pt>
                <c:pt idx="136">
                  <c:v>37554</c:v>
                </c:pt>
                <c:pt idx="137">
                  <c:v>37561</c:v>
                </c:pt>
                <c:pt idx="138">
                  <c:v>37568</c:v>
                </c:pt>
                <c:pt idx="139">
                  <c:v>37575</c:v>
                </c:pt>
                <c:pt idx="140">
                  <c:v>37582</c:v>
                </c:pt>
                <c:pt idx="141">
                  <c:v>37589</c:v>
                </c:pt>
                <c:pt idx="142">
                  <c:v>37596</c:v>
                </c:pt>
                <c:pt idx="143">
                  <c:v>37603</c:v>
                </c:pt>
                <c:pt idx="144">
                  <c:v>37610</c:v>
                </c:pt>
                <c:pt idx="145">
                  <c:v>37617</c:v>
                </c:pt>
                <c:pt idx="146">
                  <c:v>37624</c:v>
                </c:pt>
                <c:pt idx="147">
                  <c:v>37631</c:v>
                </c:pt>
                <c:pt idx="148">
                  <c:v>37638</c:v>
                </c:pt>
                <c:pt idx="149">
                  <c:v>37645</c:v>
                </c:pt>
                <c:pt idx="150">
                  <c:v>37650</c:v>
                </c:pt>
                <c:pt idx="151">
                  <c:v>37666</c:v>
                </c:pt>
                <c:pt idx="152">
                  <c:v>37673</c:v>
                </c:pt>
                <c:pt idx="153">
                  <c:v>37680</c:v>
                </c:pt>
                <c:pt idx="154">
                  <c:v>37687</c:v>
                </c:pt>
                <c:pt idx="155">
                  <c:v>37694</c:v>
                </c:pt>
                <c:pt idx="156">
                  <c:v>37701</c:v>
                </c:pt>
                <c:pt idx="157">
                  <c:v>37708</c:v>
                </c:pt>
                <c:pt idx="158">
                  <c:v>37715</c:v>
                </c:pt>
                <c:pt idx="159">
                  <c:v>37722</c:v>
                </c:pt>
                <c:pt idx="160">
                  <c:v>37729</c:v>
                </c:pt>
                <c:pt idx="161">
                  <c:v>37736</c:v>
                </c:pt>
                <c:pt idx="162">
                  <c:v>37741</c:v>
                </c:pt>
                <c:pt idx="163">
                  <c:v>37757</c:v>
                </c:pt>
                <c:pt idx="164">
                  <c:v>37764</c:v>
                </c:pt>
                <c:pt idx="165">
                  <c:v>37771</c:v>
                </c:pt>
                <c:pt idx="166">
                  <c:v>37778</c:v>
                </c:pt>
                <c:pt idx="167">
                  <c:v>37785</c:v>
                </c:pt>
                <c:pt idx="168">
                  <c:v>37792</c:v>
                </c:pt>
                <c:pt idx="169">
                  <c:v>37799</c:v>
                </c:pt>
                <c:pt idx="170">
                  <c:v>37806</c:v>
                </c:pt>
                <c:pt idx="171">
                  <c:v>37813</c:v>
                </c:pt>
                <c:pt idx="172">
                  <c:v>37820</c:v>
                </c:pt>
                <c:pt idx="173">
                  <c:v>37827</c:v>
                </c:pt>
                <c:pt idx="174">
                  <c:v>37834</c:v>
                </c:pt>
                <c:pt idx="175">
                  <c:v>37841</c:v>
                </c:pt>
                <c:pt idx="176">
                  <c:v>37848</c:v>
                </c:pt>
                <c:pt idx="177">
                  <c:v>37855</c:v>
                </c:pt>
                <c:pt idx="178">
                  <c:v>37862</c:v>
                </c:pt>
                <c:pt idx="179">
                  <c:v>37869</c:v>
                </c:pt>
                <c:pt idx="180">
                  <c:v>37876</c:v>
                </c:pt>
                <c:pt idx="181">
                  <c:v>37883</c:v>
                </c:pt>
                <c:pt idx="182">
                  <c:v>37890</c:v>
                </c:pt>
                <c:pt idx="183">
                  <c:v>37894</c:v>
                </c:pt>
                <c:pt idx="184">
                  <c:v>37904</c:v>
                </c:pt>
                <c:pt idx="185">
                  <c:v>37911</c:v>
                </c:pt>
                <c:pt idx="186">
                  <c:v>37918</c:v>
                </c:pt>
                <c:pt idx="187">
                  <c:v>37925</c:v>
                </c:pt>
                <c:pt idx="188">
                  <c:v>37932</c:v>
                </c:pt>
                <c:pt idx="189">
                  <c:v>37939</c:v>
                </c:pt>
                <c:pt idx="190">
                  <c:v>37946</c:v>
                </c:pt>
                <c:pt idx="191">
                  <c:v>37953</c:v>
                </c:pt>
                <c:pt idx="192">
                  <c:v>37960</c:v>
                </c:pt>
                <c:pt idx="193">
                  <c:v>37967</c:v>
                </c:pt>
                <c:pt idx="194">
                  <c:v>37974</c:v>
                </c:pt>
                <c:pt idx="195">
                  <c:v>37981</c:v>
                </c:pt>
                <c:pt idx="196">
                  <c:v>37988</c:v>
                </c:pt>
                <c:pt idx="197">
                  <c:v>37995</c:v>
                </c:pt>
                <c:pt idx="198">
                  <c:v>38002</c:v>
                </c:pt>
                <c:pt idx="199">
                  <c:v>38016</c:v>
                </c:pt>
                <c:pt idx="200">
                  <c:v>38023</c:v>
                </c:pt>
                <c:pt idx="201">
                  <c:v>38030</c:v>
                </c:pt>
                <c:pt idx="202">
                  <c:v>38037</c:v>
                </c:pt>
                <c:pt idx="203">
                  <c:v>38044</c:v>
                </c:pt>
                <c:pt idx="204">
                  <c:v>38051</c:v>
                </c:pt>
                <c:pt idx="205">
                  <c:v>38058</c:v>
                </c:pt>
                <c:pt idx="206">
                  <c:v>38065</c:v>
                </c:pt>
                <c:pt idx="207">
                  <c:v>38072</c:v>
                </c:pt>
                <c:pt idx="208">
                  <c:v>38079</c:v>
                </c:pt>
                <c:pt idx="209">
                  <c:v>38086</c:v>
                </c:pt>
                <c:pt idx="210">
                  <c:v>38093</c:v>
                </c:pt>
                <c:pt idx="211">
                  <c:v>38100</c:v>
                </c:pt>
                <c:pt idx="212">
                  <c:v>38107</c:v>
                </c:pt>
                <c:pt idx="213">
                  <c:v>38121</c:v>
                </c:pt>
                <c:pt idx="214">
                  <c:v>38128</c:v>
                </c:pt>
                <c:pt idx="215">
                  <c:v>38135</c:v>
                </c:pt>
                <c:pt idx="216">
                  <c:v>38142</c:v>
                </c:pt>
                <c:pt idx="217">
                  <c:v>38149</c:v>
                </c:pt>
                <c:pt idx="218">
                  <c:v>38156</c:v>
                </c:pt>
                <c:pt idx="219">
                  <c:v>38163</c:v>
                </c:pt>
                <c:pt idx="220">
                  <c:v>38170</c:v>
                </c:pt>
                <c:pt idx="221">
                  <c:v>38177</c:v>
                </c:pt>
                <c:pt idx="222">
                  <c:v>38184</c:v>
                </c:pt>
                <c:pt idx="223">
                  <c:v>38191</c:v>
                </c:pt>
                <c:pt idx="224">
                  <c:v>38198</c:v>
                </c:pt>
                <c:pt idx="225">
                  <c:v>38205</c:v>
                </c:pt>
                <c:pt idx="226">
                  <c:v>38212</c:v>
                </c:pt>
                <c:pt idx="227">
                  <c:v>38219</c:v>
                </c:pt>
                <c:pt idx="228">
                  <c:v>38226</c:v>
                </c:pt>
                <c:pt idx="229">
                  <c:v>38233</c:v>
                </c:pt>
                <c:pt idx="230">
                  <c:v>38240</c:v>
                </c:pt>
                <c:pt idx="231">
                  <c:v>38247</c:v>
                </c:pt>
                <c:pt idx="232">
                  <c:v>38254</c:v>
                </c:pt>
                <c:pt idx="233">
                  <c:v>38260</c:v>
                </c:pt>
                <c:pt idx="234">
                  <c:v>38268</c:v>
                </c:pt>
                <c:pt idx="235">
                  <c:v>38275</c:v>
                </c:pt>
                <c:pt idx="236">
                  <c:v>38282</c:v>
                </c:pt>
                <c:pt idx="237">
                  <c:v>38289</c:v>
                </c:pt>
                <c:pt idx="238">
                  <c:v>38296</c:v>
                </c:pt>
                <c:pt idx="239">
                  <c:v>38303</c:v>
                </c:pt>
                <c:pt idx="240">
                  <c:v>38310</c:v>
                </c:pt>
                <c:pt idx="241">
                  <c:v>38317</c:v>
                </c:pt>
                <c:pt idx="242">
                  <c:v>38324</c:v>
                </c:pt>
                <c:pt idx="243">
                  <c:v>38331</c:v>
                </c:pt>
                <c:pt idx="244">
                  <c:v>38338</c:v>
                </c:pt>
                <c:pt idx="245">
                  <c:v>38345</c:v>
                </c:pt>
                <c:pt idx="246">
                  <c:v>38352</c:v>
                </c:pt>
                <c:pt idx="247">
                  <c:v>38359</c:v>
                </c:pt>
                <c:pt idx="248">
                  <c:v>38366</c:v>
                </c:pt>
                <c:pt idx="249">
                  <c:v>38373</c:v>
                </c:pt>
                <c:pt idx="250">
                  <c:v>38380</c:v>
                </c:pt>
                <c:pt idx="251">
                  <c:v>38387</c:v>
                </c:pt>
                <c:pt idx="252">
                  <c:v>38401</c:v>
                </c:pt>
                <c:pt idx="253">
                  <c:v>38408</c:v>
                </c:pt>
                <c:pt idx="254">
                  <c:v>38415</c:v>
                </c:pt>
                <c:pt idx="255">
                  <c:v>38422</c:v>
                </c:pt>
                <c:pt idx="256">
                  <c:v>38429</c:v>
                </c:pt>
                <c:pt idx="257">
                  <c:v>38436</c:v>
                </c:pt>
                <c:pt idx="258">
                  <c:v>38443</c:v>
                </c:pt>
                <c:pt idx="259">
                  <c:v>38450</c:v>
                </c:pt>
                <c:pt idx="260">
                  <c:v>38457</c:v>
                </c:pt>
                <c:pt idx="261">
                  <c:v>38464</c:v>
                </c:pt>
                <c:pt idx="262">
                  <c:v>38471</c:v>
                </c:pt>
                <c:pt idx="263">
                  <c:v>38485</c:v>
                </c:pt>
                <c:pt idx="264">
                  <c:v>38492</c:v>
                </c:pt>
                <c:pt idx="265">
                  <c:v>38499</c:v>
                </c:pt>
                <c:pt idx="266">
                  <c:v>38506</c:v>
                </c:pt>
                <c:pt idx="267">
                  <c:v>38513</c:v>
                </c:pt>
                <c:pt idx="268">
                  <c:v>38520</c:v>
                </c:pt>
                <c:pt idx="269">
                  <c:v>38527</c:v>
                </c:pt>
                <c:pt idx="270">
                  <c:v>38534</c:v>
                </c:pt>
                <c:pt idx="271">
                  <c:v>38541</c:v>
                </c:pt>
                <c:pt idx="272">
                  <c:v>38548</c:v>
                </c:pt>
                <c:pt idx="273">
                  <c:v>38555</c:v>
                </c:pt>
                <c:pt idx="274">
                  <c:v>38562</c:v>
                </c:pt>
                <c:pt idx="275">
                  <c:v>38569</c:v>
                </c:pt>
                <c:pt idx="276">
                  <c:v>38576</c:v>
                </c:pt>
                <c:pt idx="277">
                  <c:v>38583</c:v>
                </c:pt>
                <c:pt idx="278">
                  <c:v>38590</c:v>
                </c:pt>
                <c:pt idx="279">
                  <c:v>38597</c:v>
                </c:pt>
                <c:pt idx="280">
                  <c:v>38604</c:v>
                </c:pt>
                <c:pt idx="281">
                  <c:v>38611</c:v>
                </c:pt>
                <c:pt idx="282">
                  <c:v>38618</c:v>
                </c:pt>
                <c:pt idx="283">
                  <c:v>38625</c:v>
                </c:pt>
                <c:pt idx="284">
                  <c:v>38639</c:v>
                </c:pt>
                <c:pt idx="285">
                  <c:v>38646</c:v>
                </c:pt>
                <c:pt idx="286">
                  <c:v>38653</c:v>
                </c:pt>
                <c:pt idx="287">
                  <c:v>38660</c:v>
                </c:pt>
                <c:pt idx="288">
                  <c:v>38667</c:v>
                </c:pt>
                <c:pt idx="289">
                  <c:v>38674</c:v>
                </c:pt>
                <c:pt idx="290">
                  <c:v>38681</c:v>
                </c:pt>
                <c:pt idx="291">
                  <c:v>38688</c:v>
                </c:pt>
                <c:pt idx="292">
                  <c:v>38695</c:v>
                </c:pt>
                <c:pt idx="293">
                  <c:v>38702</c:v>
                </c:pt>
                <c:pt idx="294">
                  <c:v>38709</c:v>
                </c:pt>
                <c:pt idx="295">
                  <c:v>38716</c:v>
                </c:pt>
                <c:pt idx="296">
                  <c:v>38723</c:v>
                </c:pt>
                <c:pt idx="297">
                  <c:v>38730</c:v>
                </c:pt>
                <c:pt idx="298">
                  <c:v>38737</c:v>
                </c:pt>
                <c:pt idx="299">
                  <c:v>38742</c:v>
                </c:pt>
                <c:pt idx="300">
                  <c:v>38758</c:v>
                </c:pt>
                <c:pt idx="301">
                  <c:v>38765</c:v>
                </c:pt>
                <c:pt idx="302">
                  <c:v>38786</c:v>
                </c:pt>
                <c:pt idx="303">
                  <c:v>38835</c:v>
                </c:pt>
                <c:pt idx="304">
                  <c:v>38849</c:v>
                </c:pt>
                <c:pt idx="305">
                  <c:v>38856</c:v>
                </c:pt>
                <c:pt idx="306">
                  <c:v>38863</c:v>
                </c:pt>
                <c:pt idx="307">
                  <c:v>38870</c:v>
                </c:pt>
                <c:pt idx="308">
                  <c:v>38877</c:v>
                </c:pt>
                <c:pt idx="309">
                  <c:v>38884</c:v>
                </c:pt>
                <c:pt idx="310">
                  <c:v>38891</c:v>
                </c:pt>
                <c:pt idx="311">
                  <c:v>38898</c:v>
                </c:pt>
                <c:pt idx="312">
                  <c:v>38905</c:v>
                </c:pt>
                <c:pt idx="313">
                  <c:v>38912</c:v>
                </c:pt>
                <c:pt idx="314">
                  <c:v>38919</c:v>
                </c:pt>
                <c:pt idx="315">
                  <c:v>38926</c:v>
                </c:pt>
                <c:pt idx="316">
                  <c:v>38933</c:v>
                </c:pt>
                <c:pt idx="317">
                  <c:v>38940</c:v>
                </c:pt>
                <c:pt idx="318">
                  <c:v>38947</c:v>
                </c:pt>
                <c:pt idx="319">
                  <c:v>38954</c:v>
                </c:pt>
                <c:pt idx="320">
                  <c:v>38961</c:v>
                </c:pt>
                <c:pt idx="321">
                  <c:v>38968</c:v>
                </c:pt>
                <c:pt idx="322">
                  <c:v>38975</c:v>
                </c:pt>
                <c:pt idx="323">
                  <c:v>38982</c:v>
                </c:pt>
                <c:pt idx="324">
                  <c:v>38989</c:v>
                </c:pt>
                <c:pt idx="325">
                  <c:v>39003</c:v>
                </c:pt>
                <c:pt idx="326">
                  <c:v>39010</c:v>
                </c:pt>
                <c:pt idx="327">
                  <c:v>39017</c:v>
                </c:pt>
                <c:pt idx="328">
                  <c:v>39024</c:v>
                </c:pt>
                <c:pt idx="329">
                  <c:v>39031</c:v>
                </c:pt>
                <c:pt idx="330">
                  <c:v>39038</c:v>
                </c:pt>
                <c:pt idx="331">
                  <c:v>39045</c:v>
                </c:pt>
                <c:pt idx="332">
                  <c:v>39052</c:v>
                </c:pt>
                <c:pt idx="333">
                  <c:v>39059</c:v>
                </c:pt>
                <c:pt idx="334">
                  <c:v>39066</c:v>
                </c:pt>
                <c:pt idx="335">
                  <c:v>39073</c:v>
                </c:pt>
                <c:pt idx="336">
                  <c:v>39080</c:v>
                </c:pt>
                <c:pt idx="337">
                  <c:v>39087</c:v>
                </c:pt>
                <c:pt idx="338">
                  <c:v>39094</c:v>
                </c:pt>
                <c:pt idx="339">
                  <c:v>39101</c:v>
                </c:pt>
                <c:pt idx="340">
                  <c:v>39108</c:v>
                </c:pt>
                <c:pt idx="341">
                  <c:v>39115</c:v>
                </c:pt>
                <c:pt idx="342">
                  <c:v>39122</c:v>
                </c:pt>
                <c:pt idx="343">
                  <c:v>39129</c:v>
                </c:pt>
                <c:pt idx="344">
                  <c:v>39143</c:v>
                </c:pt>
                <c:pt idx="345">
                  <c:v>39150</c:v>
                </c:pt>
                <c:pt idx="346">
                  <c:v>39157</c:v>
                </c:pt>
                <c:pt idx="347">
                  <c:v>39164</c:v>
                </c:pt>
                <c:pt idx="348">
                  <c:v>39171</c:v>
                </c:pt>
                <c:pt idx="349">
                  <c:v>39178</c:v>
                </c:pt>
                <c:pt idx="350">
                  <c:v>39185</c:v>
                </c:pt>
                <c:pt idx="351">
                  <c:v>39192</c:v>
                </c:pt>
                <c:pt idx="352">
                  <c:v>39199</c:v>
                </c:pt>
                <c:pt idx="353">
                  <c:v>39202</c:v>
                </c:pt>
                <c:pt idx="354">
                  <c:v>39213</c:v>
                </c:pt>
                <c:pt idx="355">
                  <c:v>39220</c:v>
                </c:pt>
                <c:pt idx="356">
                  <c:v>39227</c:v>
                </c:pt>
                <c:pt idx="357">
                  <c:v>39234</c:v>
                </c:pt>
                <c:pt idx="358">
                  <c:v>39241</c:v>
                </c:pt>
                <c:pt idx="359">
                  <c:v>39248</c:v>
                </c:pt>
                <c:pt idx="360">
                  <c:v>39255</c:v>
                </c:pt>
                <c:pt idx="361">
                  <c:v>39262</c:v>
                </c:pt>
                <c:pt idx="362">
                  <c:v>39269</c:v>
                </c:pt>
                <c:pt idx="363">
                  <c:v>39276</c:v>
                </c:pt>
                <c:pt idx="364">
                  <c:v>39283</c:v>
                </c:pt>
                <c:pt idx="365">
                  <c:v>39290</c:v>
                </c:pt>
                <c:pt idx="366">
                  <c:v>39297</c:v>
                </c:pt>
                <c:pt idx="367">
                  <c:v>39304</c:v>
                </c:pt>
                <c:pt idx="368">
                  <c:v>39311</c:v>
                </c:pt>
                <c:pt idx="369">
                  <c:v>39318</c:v>
                </c:pt>
                <c:pt idx="370">
                  <c:v>39325</c:v>
                </c:pt>
                <c:pt idx="371">
                  <c:v>39332</c:v>
                </c:pt>
                <c:pt idx="372">
                  <c:v>39339</c:v>
                </c:pt>
                <c:pt idx="373">
                  <c:v>39346</c:v>
                </c:pt>
                <c:pt idx="374">
                  <c:v>39353</c:v>
                </c:pt>
                <c:pt idx="375">
                  <c:v>39367</c:v>
                </c:pt>
                <c:pt idx="376">
                  <c:v>39374</c:v>
                </c:pt>
                <c:pt idx="377">
                  <c:v>39381</c:v>
                </c:pt>
                <c:pt idx="378">
                  <c:v>39388</c:v>
                </c:pt>
                <c:pt idx="379">
                  <c:v>39395</c:v>
                </c:pt>
                <c:pt idx="380">
                  <c:v>39402</c:v>
                </c:pt>
                <c:pt idx="381">
                  <c:v>39409</c:v>
                </c:pt>
                <c:pt idx="382">
                  <c:v>39416</c:v>
                </c:pt>
                <c:pt idx="383">
                  <c:v>39423</c:v>
                </c:pt>
                <c:pt idx="384">
                  <c:v>39430</c:v>
                </c:pt>
                <c:pt idx="385">
                  <c:v>39437</c:v>
                </c:pt>
                <c:pt idx="386">
                  <c:v>39444</c:v>
                </c:pt>
                <c:pt idx="387">
                  <c:v>39451</c:v>
                </c:pt>
                <c:pt idx="388">
                  <c:v>39458</c:v>
                </c:pt>
                <c:pt idx="389">
                  <c:v>39465</c:v>
                </c:pt>
                <c:pt idx="390">
                  <c:v>39472</c:v>
                </c:pt>
                <c:pt idx="391">
                  <c:v>39479</c:v>
                </c:pt>
                <c:pt idx="392">
                  <c:v>39483</c:v>
                </c:pt>
                <c:pt idx="393">
                  <c:v>39493</c:v>
                </c:pt>
                <c:pt idx="394">
                  <c:v>39500</c:v>
                </c:pt>
                <c:pt idx="395">
                  <c:v>39507</c:v>
                </c:pt>
                <c:pt idx="396">
                  <c:v>39514</c:v>
                </c:pt>
                <c:pt idx="397">
                  <c:v>39521</c:v>
                </c:pt>
                <c:pt idx="398">
                  <c:v>39528</c:v>
                </c:pt>
                <c:pt idx="399">
                  <c:v>39535</c:v>
                </c:pt>
                <c:pt idx="400">
                  <c:v>39541</c:v>
                </c:pt>
                <c:pt idx="401">
                  <c:v>39549</c:v>
                </c:pt>
                <c:pt idx="402">
                  <c:v>39556</c:v>
                </c:pt>
                <c:pt idx="403">
                  <c:v>39563</c:v>
                </c:pt>
                <c:pt idx="404">
                  <c:v>39568</c:v>
                </c:pt>
                <c:pt idx="405">
                  <c:v>39577</c:v>
                </c:pt>
                <c:pt idx="406">
                  <c:v>39584</c:v>
                </c:pt>
                <c:pt idx="407">
                  <c:v>39591</c:v>
                </c:pt>
                <c:pt idx="408">
                  <c:v>39598</c:v>
                </c:pt>
                <c:pt idx="409">
                  <c:v>39605</c:v>
                </c:pt>
                <c:pt idx="410">
                  <c:v>39612</c:v>
                </c:pt>
                <c:pt idx="411">
                  <c:v>39619</c:v>
                </c:pt>
                <c:pt idx="412">
                  <c:v>39626</c:v>
                </c:pt>
                <c:pt idx="413">
                  <c:v>39633</c:v>
                </c:pt>
                <c:pt idx="414">
                  <c:v>39640</c:v>
                </c:pt>
                <c:pt idx="415">
                  <c:v>39647</c:v>
                </c:pt>
                <c:pt idx="416">
                  <c:v>39654</c:v>
                </c:pt>
                <c:pt idx="417">
                  <c:v>39661</c:v>
                </c:pt>
                <c:pt idx="418">
                  <c:v>39668</c:v>
                </c:pt>
                <c:pt idx="419">
                  <c:v>39675</c:v>
                </c:pt>
                <c:pt idx="420">
                  <c:v>39682</c:v>
                </c:pt>
                <c:pt idx="421">
                  <c:v>39689</c:v>
                </c:pt>
                <c:pt idx="422">
                  <c:v>39696</c:v>
                </c:pt>
                <c:pt idx="423">
                  <c:v>39703</c:v>
                </c:pt>
                <c:pt idx="424">
                  <c:v>39709</c:v>
                </c:pt>
                <c:pt idx="425">
                  <c:v>39717</c:v>
                </c:pt>
                <c:pt idx="426">
                  <c:v>39731</c:v>
                </c:pt>
                <c:pt idx="427">
                  <c:v>39738</c:v>
                </c:pt>
                <c:pt idx="428">
                  <c:v>39745</c:v>
                </c:pt>
                <c:pt idx="429">
                  <c:v>39752</c:v>
                </c:pt>
                <c:pt idx="430">
                  <c:v>39759</c:v>
                </c:pt>
                <c:pt idx="431">
                  <c:v>39766</c:v>
                </c:pt>
                <c:pt idx="432">
                  <c:v>39773</c:v>
                </c:pt>
                <c:pt idx="433">
                  <c:v>39780</c:v>
                </c:pt>
                <c:pt idx="434">
                  <c:v>39787</c:v>
                </c:pt>
                <c:pt idx="435">
                  <c:v>39794</c:v>
                </c:pt>
                <c:pt idx="436">
                  <c:v>39801</c:v>
                </c:pt>
                <c:pt idx="437">
                  <c:v>39808</c:v>
                </c:pt>
                <c:pt idx="438">
                  <c:v>39813</c:v>
                </c:pt>
                <c:pt idx="439">
                  <c:v>39822</c:v>
                </c:pt>
                <c:pt idx="440">
                  <c:v>39829</c:v>
                </c:pt>
                <c:pt idx="441">
                  <c:v>39836</c:v>
                </c:pt>
                <c:pt idx="442">
                  <c:v>39850</c:v>
                </c:pt>
                <c:pt idx="443">
                  <c:v>39857</c:v>
                </c:pt>
                <c:pt idx="444">
                  <c:v>39864</c:v>
                </c:pt>
                <c:pt idx="445">
                  <c:v>39871</c:v>
                </c:pt>
                <c:pt idx="446">
                  <c:v>39878</c:v>
                </c:pt>
              </c:numCache>
            </c:numRef>
          </c:cat>
          <c:val>
            <c:numRef>
              <c:f>'11.PE&amp;PB'!$F$4:$F$450</c:f>
              <c:numCache>
                <c:formatCode>_-* #,##0.00_-;\-* #,##0.00_-;_-* "-"??_-;_-@_-</c:formatCode>
                <c:ptCount val="4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numCache>
            </c:numRef>
          </c:val>
          <c:smooth val="0"/>
          <c:extLst>
            <c:ext xmlns:c16="http://schemas.microsoft.com/office/drawing/2014/chart" uri="{C3380CC4-5D6E-409C-BE32-E72D297353CC}">
              <c16:uniqueId val="{00000001-A2E9-4A7A-B56A-9382419C4DBB}"/>
            </c:ext>
          </c:extLst>
        </c:ser>
        <c:ser>
          <c:idx val="0"/>
          <c:order val="1"/>
          <c:tx>
            <c:strRef>
              <c:f>'11.PE&amp;PB'!$B$3</c:f>
              <c:strCache>
                <c:ptCount val="1"/>
                <c:pt idx="0">
                  <c:v>Price</c:v>
                </c:pt>
              </c:strCache>
            </c:strRef>
          </c:tx>
          <c:spPr>
            <a:ln w="25400">
              <a:solidFill>
                <a:srgbClr val="FF9900"/>
              </a:solidFill>
              <a:prstDash val="solid"/>
            </a:ln>
          </c:spPr>
          <c:marker>
            <c:symbol val="none"/>
          </c:marker>
          <c:cat>
            <c:numRef>
              <c:f>'11.PE&amp;PB'!$A$4:$A$450</c:f>
              <c:numCache>
                <c:formatCode>m/d/yyyy</c:formatCode>
                <c:ptCount val="447"/>
                <c:pt idx="0">
                  <c:v>36532</c:v>
                </c:pt>
                <c:pt idx="1">
                  <c:v>36539</c:v>
                </c:pt>
                <c:pt idx="2">
                  <c:v>36546</c:v>
                </c:pt>
                <c:pt idx="3">
                  <c:v>36553</c:v>
                </c:pt>
                <c:pt idx="4">
                  <c:v>36574</c:v>
                </c:pt>
                <c:pt idx="5">
                  <c:v>36581</c:v>
                </c:pt>
                <c:pt idx="6">
                  <c:v>36588</c:v>
                </c:pt>
                <c:pt idx="7">
                  <c:v>36595</c:v>
                </c:pt>
                <c:pt idx="8">
                  <c:v>36602</c:v>
                </c:pt>
                <c:pt idx="9">
                  <c:v>36609</c:v>
                </c:pt>
                <c:pt idx="10">
                  <c:v>36616</c:v>
                </c:pt>
                <c:pt idx="11">
                  <c:v>36623</c:v>
                </c:pt>
                <c:pt idx="12">
                  <c:v>36630</c:v>
                </c:pt>
                <c:pt idx="13">
                  <c:v>36637</c:v>
                </c:pt>
                <c:pt idx="14">
                  <c:v>36644</c:v>
                </c:pt>
                <c:pt idx="15">
                  <c:v>36658</c:v>
                </c:pt>
                <c:pt idx="16">
                  <c:v>36665</c:v>
                </c:pt>
                <c:pt idx="17">
                  <c:v>36672</c:v>
                </c:pt>
                <c:pt idx="18">
                  <c:v>36679</c:v>
                </c:pt>
                <c:pt idx="19">
                  <c:v>36686</c:v>
                </c:pt>
                <c:pt idx="20">
                  <c:v>36692</c:v>
                </c:pt>
                <c:pt idx="21">
                  <c:v>36700</c:v>
                </c:pt>
                <c:pt idx="22">
                  <c:v>36707</c:v>
                </c:pt>
                <c:pt idx="23">
                  <c:v>36714</c:v>
                </c:pt>
                <c:pt idx="24">
                  <c:v>36721</c:v>
                </c:pt>
                <c:pt idx="25">
                  <c:v>36728</c:v>
                </c:pt>
                <c:pt idx="26">
                  <c:v>36735</c:v>
                </c:pt>
                <c:pt idx="27">
                  <c:v>36742</c:v>
                </c:pt>
                <c:pt idx="28">
                  <c:v>36749</c:v>
                </c:pt>
                <c:pt idx="29">
                  <c:v>36756</c:v>
                </c:pt>
                <c:pt idx="30">
                  <c:v>36763</c:v>
                </c:pt>
                <c:pt idx="31">
                  <c:v>36770</c:v>
                </c:pt>
                <c:pt idx="32">
                  <c:v>36777</c:v>
                </c:pt>
                <c:pt idx="33">
                  <c:v>36784</c:v>
                </c:pt>
                <c:pt idx="34">
                  <c:v>36791</c:v>
                </c:pt>
                <c:pt idx="35">
                  <c:v>36798</c:v>
                </c:pt>
                <c:pt idx="36">
                  <c:v>36812</c:v>
                </c:pt>
                <c:pt idx="37">
                  <c:v>36819</c:v>
                </c:pt>
                <c:pt idx="38">
                  <c:v>36826</c:v>
                </c:pt>
                <c:pt idx="39">
                  <c:v>36833</c:v>
                </c:pt>
                <c:pt idx="40">
                  <c:v>36840</c:v>
                </c:pt>
                <c:pt idx="41">
                  <c:v>36847</c:v>
                </c:pt>
                <c:pt idx="42">
                  <c:v>36854</c:v>
                </c:pt>
                <c:pt idx="43">
                  <c:v>36861</c:v>
                </c:pt>
                <c:pt idx="44">
                  <c:v>36868</c:v>
                </c:pt>
                <c:pt idx="45">
                  <c:v>36875</c:v>
                </c:pt>
                <c:pt idx="46">
                  <c:v>36882</c:v>
                </c:pt>
                <c:pt idx="47">
                  <c:v>36889</c:v>
                </c:pt>
                <c:pt idx="48">
                  <c:v>36896</c:v>
                </c:pt>
                <c:pt idx="49">
                  <c:v>36903</c:v>
                </c:pt>
                <c:pt idx="50">
                  <c:v>36910</c:v>
                </c:pt>
                <c:pt idx="51">
                  <c:v>36931</c:v>
                </c:pt>
                <c:pt idx="52">
                  <c:v>36938</c:v>
                </c:pt>
                <c:pt idx="53">
                  <c:v>36945</c:v>
                </c:pt>
                <c:pt idx="54">
                  <c:v>36952</c:v>
                </c:pt>
                <c:pt idx="55">
                  <c:v>36959</c:v>
                </c:pt>
                <c:pt idx="56">
                  <c:v>36966</c:v>
                </c:pt>
                <c:pt idx="57">
                  <c:v>36973</c:v>
                </c:pt>
                <c:pt idx="58">
                  <c:v>36980</c:v>
                </c:pt>
                <c:pt idx="59">
                  <c:v>36987</c:v>
                </c:pt>
                <c:pt idx="60">
                  <c:v>36994</c:v>
                </c:pt>
                <c:pt idx="61">
                  <c:v>37001</c:v>
                </c:pt>
                <c:pt idx="62">
                  <c:v>37008</c:v>
                </c:pt>
                <c:pt idx="63">
                  <c:v>37011</c:v>
                </c:pt>
                <c:pt idx="64">
                  <c:v>37022</c:v>
                </c:pt>
                <c:pt idx="65">
                  <c:v>37029</c:v>
                </c:pt>
                <c:pt idx="66">
                  <c:v>37036</c:v>
                </c:pt>
                <c:pt idx="67">
                  <c:v>37043</c:v>
                </c:pt>
                <c:pt idx="68">
                  <c:v>37050</c:v>
                </c:pt>
                <c:pt idx="69">
                  <c:v>37057</c:v>
                </c:pt>
                <c:pt idx="70">
                  <c:v>37064</c:v>
                </c:pt>
                <c:pt idx="71">
                  <c:v>37071</c:v>
                </c:pt>
                <c:pt idx="72">
                  <c:v>37078</c:v>
                </c:pt>
                <c:pt idx="73">
                  <c:v>37085</c:v>
                </c:pt>
                <c:pt idx="74">
                  <c:v>37092</c:v>
                </c:pt>
                <c:pt idx="75">
                  <c:v>37099</c:v>
                </c:pt>
                <c:pt idx="76">
                  <c:v>37106</c:v>
                </c:pt>
                <c:pt idx="77">
                  <c:v>37113</c:v>
                </c:pt>
                <c:pt idx="78">
                  <c:v>37120</c:v>
                </c:pt>
                <c:pt idx="79">
                  <c:v>37127</c:v>
                </c:pt>
                <c:pt idx="80">
                  <c:v>37134</c:v>
                </c:pt>
                <c:pt idx="81">
                  <c:v>37141</c:v>
                </c:pt>
                <c:pt idx="82">
                  <c:v>37148</c:v>
                </c:pt>
                <c:pt idx="83">
                  <c:v>37155</c:v>
                </c:pt>
                <c:pt idx="84">
                  <c:v>37162</c:v>
                </c:pt>
                <c:pt idx="85">
                  <c:v>37176</c:v>
                </c:pt>
                <c:pt idx="86">
                  <c:v>37183</c:v>
                </c:pt>
                <c:pt idx="87">
                  <c:v>37190</c:v>
                </c:pt>
                <c:pt idx="88">
                  <c:v>37197</c:v>
                </c:pt>
                <c:pt idx="89">
                  <c:v>37204</c:v>
                </c:pt>
                <c:pt idx="90">
                  <c:v>37211</c:v>
                </c:pt>
                <c:pt idx="91">
                  <c:v>37218</c:v>
                </c:pt>
                <c:pt idx="92">
                  <c:v>37225</c:v>
                </c:pt>
                <c:pt idx="93">
                  <c:v>37232</c:v>
                </c:pt>
                <c:pt idx="94">
                  <c:v>37239</c:v>
                </c:pt>
                <c:pt idx="95">
                  <c:v>37246</c:v>
                </c:pt>
                <c:pt idx="96">
                  <c:v>37253</c:v>
                </c:pt>
                <c:pt idx="97">
                  <c:v>37260</c:v>
                </c:pt>
                <c:pt idx="98">
                  <c:v>37267</c:v>
                </c:pt>
                <c:pt idx="99">
                  <c:v>37274</c:v>
                </c:pt>
                <c:pt idx="100">
                  <c:v>37281</c:v>
                </c:pt>
                <c:pt idx="101">
                  <c:v>37288</c:v>
                </c:pt>
                <c:pt idx="102">
                  <c:v>37295</c:v>
                </c:pt>
                <c:pt idx="103">
                  <c:v>37316</c:v>
                </c:pt>
                <c:pt idx="104">
                  <c:v>37323</c:v>
                </c:pt>
                <c:pt idx="105">
                  <c:v>37330</c:v>
                </c:pt>
                <c:pt idx="106">
                  <c:v>37337</c:v>
                </c:pt>
                <c:pt idx="107">
                  <c:v>37344</c:v>
                </c:pt>
                <c:pt idx="108">
                  <c:v>37351</c:v>
                </c:pt>
                <c:pt idx="109">
                  <c:v>37358</c:v>
                </c:pt>
                <c:pt idx="110">
                  <c:v>37365</c:v>
                </c:pt>
                <c:pt idx="111">
                  <c:v>37372</c:v>
                </c:pt>
                <c:pt idx="112">
                  <c:v>37376</c:v>
                </c:pt>
                <c:pt idx="113">
                  <c:v>37386</c:v>
                </c:pt>
                <c:pt idx="114">
                  <c:v>37393</c:v>
                </c:pt>
                <c:pt idx="115">
                  <c:v>37400</c:v>
                </c:pt>
                <c:pt idx="116">
                  <c:v>37407</c:v>
                </c:pt>
                <c:pt idx="117">
                  <c:v>37414</c:v>
                </c:pt>
                <c:pt idx="118">
                  <c:v>37421</c:v>
                </c:pt>
                <c:pt idx="119">
                  <c:v>37428</c:v>
                </c:pt>
                <c:pt idx="120">
                  <c:v>37435</c:v>
                </c:pt>
                <c:pt idx="121">
                  <c:v>37442</c:v>
                </c:pt>
                <c:pt idx="122">
                  <c:v>37449</c:v>
                </c:pt>
                <c:pt idx="123">
                  <c:v>37456</c:v>
                </c:pt>
                <c:pt idx="124">
                  <c:v>37463</c:v>
                </c:pt>
                <c:pt idx="125">
                  <c:v>37470</c:v>
                </c:pt>
                <c:pt idx="126">
                  <c:v>37477</c:v>
                </c:pt>
                <c:pt idx="127">
                  <c:v>37484</c:v>
                </c:pt>
                <c:pt idx="128">
                  <c:v>37488</c:v>
                </c:pt>
                <c:pt idx="129">
                  <c:v>37498</c:v>
                </c:pt>
                <c:pt idx="130">
                  <c:v>37505</c:v>
                </c:pt>
                <c:pt idx="131">
                  <c:v>37512</c:v>
                </c:pt>
                <c:pt idx="132">
                  <c:v>37519</c:v>
                </c:pt>
                <c:pt idx="133">
                  <c:v>37526</c:v>
                </c:pt>
                <c:pt idx="134">
                  <c:v>37540</c:v>
                </c:pt>
                <c:pt idx="135">
                  <c:v>37547</c:v>
                </c:pt>
                <c:pt idx="136">
                  <c:v>37554</c:v>
                </c:pt>
                <c:pt idx="137">
                  <c:v>37561</c:v>
                </c:pt>
                <c:pt idx="138">
                  <c:v>37568</c:v>
                </c:pt>
                <c:pt idx="139">
                  <c:v>37575</c:v>
                </c:pt>
                <c:pt idx="140">
                  <c:v>37582</c:v>
                </c:pt>
                <c:pt idx="141">
                  <c:v>37589</c:v>
                </c:pt>
                <c:pt idx="142">
                  <c:v>37596</c:v>
                </c:pt>
                <c:pt idx="143">
                  <c:v>37603</c:v>
                </c:pt>
                <c:pt idx="144">
                  <c:v>37610</c:v>
                </c:pt>
                <c:pt idx="145">
                  <c:v>37617</c:v>
                </c:pt>
                <c:pt idx="146">
                  <c:v>37624</c:v>
                </c:pt>
                <c:pt idx="147">
                  <c:v>37631</c:v>
                </c:pt>
                <c:pt idx="148">
                  <c:v>37638</c:v>
                </c:pt>
                <c:pt idx="149">
                  <c:v>37645</c:v>
                </c:pt>
                <c:pt idx="150">
                  <c:v>37650</c:v>
                </c:pt>
                <c:pt idx="151">
                  <c:v>37666</c:v>
                </c:pt>
                <c:pt idx="152">
                  <c:v>37673</c:v>
                </c:pt>
                <c:pt idx="153">
                  <c:v>37680</c:v>
                </c:pt>
                <c:pt idx="154">
                  <c:v>37687</c:v>
                </c:pt>
                <c:pt idx="155">
                  <c:v>37694</c:v>
                </c:pt>
                <c:pt idx="156">
                  <c:v>37701</c:v>
                </c:pt>
                <c:pt idx="157">
                  <c:v>37708</c:v>
                </c:pt>
                <c:pt idx="158">
                  <c:v>37715</c:v>
                </c:pt>
                <c:pt idx="159">
                  <c:v>37722</c:v>
                </c:pt>
                <c:pt idx="160">
                  <c:v>37729</c:v>
                </c:pt>
                <c:pt idx="161">
                  <c:v>37736</c:v>
                </c:pt>
                <c:pt idx="162">
                  <c:v>37741</c:v>
                </c:pt>
                <c:pt idx="163">
                  <c:v>37757</c:v>
                </c:pt>
                <c:pt idx="164">
                  <c:v>37764</c:v>
                </c:pt>
                <c:pt idx="165">
                  <c:v>37771</c:v>
                </c:pt>
                <c:pt idx="166">
                  <c:v>37778</c:v>
                </c:pt>
                <c:pt idx="167">
                  <c:v>37785</c:v>
                </c:pt>
                <c:pt idx="168">
                  <c:v>37792</c:v>
                </c:pt>
                <c:pt idx="169">
                  <c:v>37799</c:v>
                </c:pt>
                <c:pt idx="170">
                  <c:v>37806</c:v>
                </c:pt>
                <c:pt idx="171">
                  <c:v>37813</c:v>
                </c:pt>
                <c:pt idx="172">
                  <c:v>37820</c:v>
                </c:pt>
                <c:pt idx="173">
                  <c:v>37827</c:v>
                </c:pt>
                <c:pt idx="174">
                  <c:v>37834</c:v>
                </c:pt>
                <c:pt idx="175">
                  <c:v>37841</c:v>
                </c:pt>
                <c:pt idx="176">
                  <c:v>37848</c:v>
                </c:pt>
                <c:pt idx="177">
                  <c:v>37855</c:v>
                </c:pt>
                <c:pt idx="178">
                  <c:v>37862</c:v>
                </c:pt>
                <c:pt idx="179">
                  <c:v>37869</c:v>
                </c:pt>
                <c:pt idx="180">
                  <c:v>37876</c:v>
                </c:pt>
                <c:pt idx="181">
                  <c:v>37883</c:v>
                </c:pt>
                <c:pt idx="182">
                  <c:v>37890</c:v>
                </c:pt>
                <c:pt idx="183">
                  <c:v>37894</c:v>
                </c:pt>
                <c:pt idx="184">
                  <c:v>37904</c:v>
                </c:pt>
                <c:pt idx="185">
                  <c:v>37911</c:v>
                </c:pt>
                <c:pt idx="186">
                  <c:v>37918</c:v>
                </c:pt>
                <c:pt idx="187">
                  <c:v>37925</c:v>
                </c:pt>
                <c:pt idx="188">
                  <c:v>37932</c:v>
                </c:pt>
                <c:pt idx="189">
                  <c:v>37939</c:v>
                </c:pt>
                <c:pt idx="190">
                  <c:v>37946</c:v>
                </c:pt>
                <c:pt idx="191">
                  <c:v>37953</c:v>
                </c:pt>
                <c:pt idx="192">
                  <c:v>37960</c:v>
                </c:pt>
                <c:pt idx="193">
                  <c:v>37967</c:v>
                </c:pt>
                <c:pt idx="194">
                  <c:v>37974</c:v>
                </c:pt>
                <c:pt idx="195">
                  <c:v>37981</c:v>
                </c:pt>
                <c:pt idx="196">
                  <c:v>37988</c:v>
                </c:pt>
                <c:pt idx="197">
                  <c:v>37995</c:v>
                </c:pt>
                <c:pt idx="198">
                  <c:v>38002</c:v>
                </c:pt>
                <c:pt idx="199">
                  <c:v>38016</c:v>
                </c:pt>
                <c:pt idx="200">
                  <c:v>38023</c:v>
                </c:pt>
                <c:pt idx="201">
                  <c:v>38030</c:v>
                </c:pt>
                <c:pt idx="202">
                  <c:v>38037</c:v>
                </c:pt>
                <c:pt idx="203">
                  <c:v>38044</c:v>
                </c:pt>
                <c:pt idx="204">
                  <c:v>38051</c:v>
                </c:pt>
                <c:pt idx="205">
                  <c:v>38058</c:v>
                </c:pt>
                <c:pt idx="206">
                  <c:v>38065</c:v>
                </c:pt>
                <c:pt idx="207">
                  <c:v>38072</c:v>
                </c:pt>
                <c:pt idx="208">
                  <c:v>38079</c:v>
                </c:pt>
                <c:pt idx="209">
                  <c:v>38086</c:v>
                </c:pt>
                <c:pt idx="210">
                  <c:v>38093</c:v>
                </c:pt>
                <c:pt idx="211">
                  <c:v>38100</c:v>
                </c:pt>
                <c:pt idx="212">
                  <c:v>38107</c:v>
                </c:pt>
                <c:pt idx="213">
                  <c:v>38121</c:v>
                </c:pt>
                <c:pt idx="214">
                  <c:v>38128</c:v>
                </c:pt>
                <c:pt idx="215">
                  <c:v>38135</c:v>
                </c:pt>
                <c:pt idx="216">
                  <c:v>38142</c:v>
                </c:pt>
                <c:pt idx="217">
                  <c:v>38149</c:v>
                </c:pt>
                <c:pt idx="218">
                  <c:v>38156</c:v>
                </c:pt>
                <c:pt idx="219">
                  <c:v>38163</c:v>
                </c:pt>
                <c:pt idx="220">
                  <c:v>38170</c:v>
                </c:pt>
                <c:pt idx="221">
                  <c:v>38177</c:v>
                </c:pt>
                <c:pt idx="222">
                  <c:v>38184</c:v>
                </c:pt>
                <c:pt idx="223">
                  <c:v>38191</c:v>
                </c:pt>
                <c:pt idx="224">
                  <c:v>38198</c:v>
                </c:pt>
                <c:pt idx="225">
                  <c:v>38205</c:v>
                </c:pt>
                <c:pt idx="226">
                  <c:v>38212</c:v>
                </c:pt>
                <c:pt idx="227">
                  <c:v>38219</c:v>
                </c:pt>
                <c:pt idx="228">
                  <c:v>38226</c:v>
                </c:pt>
                <c:pt idx="229">
                  <c:v>38233</c:v>
                </c:pt>
                <c:pt idx="230">
                  <c:v>38240</c:v>
                </c:pt>
                <c:pt idx="231">
                  <c:v>38247</c:v>
                </c:pt>
                <c:pt idx="232">
                  <c:v>38254</c:v>
                </c:pt>
                <c:pt idx="233">
                  <c:v>38260</c:v>
                </c:pt>
                <c:pt idx="234">
                  <c:v>38268</c:v>
                </c:pt>
                <c:pt idx="235">
                  <c:v>38275</c:v>
                </c:pt>
                <c:pt idx="236">
                  <c:v>38282</c:v>
                </c:pt>
                <c:pt idx="237">
                  <c:v>38289</c:v>
                </c:pt>
                <c:pt idx="238">
                  <c:v>38296</c:v>
                </c:pt>
                <c:pt idx="239">
                  <c:v>38303</c:v>
                </c:pt>
                <c:pt idx="240">
                  <c:v>38310</c:v>
                </c:pt>
                <c:pt idx="241">
                  <c:v>38317</c:v>
                </c:pt>
                <c:pt idx="242">
                  <c:v>38324</c:v>
                </c:pt>
                <c:pt idx="243">
                  <c:v>38331</c:v>
                </c:pt>
                <c:pt idx="244">
                  <c:v>38338</c:v>
                </c:pt>
                <c:pt idx="245">
                  <c:v>38345</c:v>
                </c:pt>
                <c:pt idx="246">
                  <c:v>38352</c:v>
                </c:pt>
                <c:pt idx="247">
                  <c:v>38359</c:v>
                </c:pt>
                <c:pt idx="248">
                  <c:v>38366</c:v>
                </c:pt>
                <c:pt idx="249">
                  <c:v>38373</c:v>
                </c:pt>
                <c:pt idx="250">
                  <c:v>38380</c:v>
                </c:pt>
                <c:pt idx="251">
                  <c:v>38387</c:v>
                </c:pt>
                <c:pt idx="252">
                  <c:v>38401</c:v>
                </c:pt>
                <c:pt idx="253">
                  <c:v>38408</c:v>
                </c:pt>
                <c:pt idx="254">
                  <c:v>38415</c:v>
                </c:pt>
                <c:pt idx="255">
                  <c:v>38422</c:v>
                </c:pt>
                <c:pt idx="256">
                  <c:v>38429</c:v>
                </c:pt>
                <c:pt idx="257">
                  <c:v>38436</c:v>
                </c:pt>
                <c:pt idx="258">
                  <c:v>38443</c:v>
                </c:pt>
                <c:pt idx="259">
                  <c:v>38450</c:v>
                </c:pt>
                <c:pt idx="260">
                  <c:v>38457</c:v>
                </c:pt>
                <c:pt idx="261">
                  <c:v>38464</c:v>
                </c:pt>
                <c:pt idx="262">
                  <c:v>38471</c:v>
                </c:pt>
                <c:pt idx="263">
                  <c:v>38485</c:v>
                </c:pt>
                <c:pt idx="264">
                  <c:v>38492</c:v>
                </c:pt>
                <c:pt idx="265">
                  <c:v>38499</c:v>
                </c:pt>
                <c:pt idx="266">
                  <c:v>38506</c:v>
                </c:pt>
                <c:pt idx="267">
                  <c:v>38513</c:v>
                </c:pt>
                <c:pt idx="268">
                  <c:v>38520</c:v>
                </c:pt>
                <c:pt idx="269">
                  <c:v>38527</c:v>
                </c:pt>
                <c:pt idx="270">
                  <c:v>38534</c:v>
                </c:pt>
                <c:pt idx="271">
                  <c:v>38541</c:v>
                </c:pt>
                <c:pt idx="272">
                  <c:v>38548</c:v>
                </c:pt>
                <c:pt idx="273">
                  <c:v>38555</c:v>
                </c:pt>
                <c:pt idx="274">
                  <c:v>38562</c:v>
                </c:pt>
                <c:pt idx="275">
                  <c:v>38569</c:v>
                </c:pt>
                <c:pt idx="276">
                  <c:v>38576</c:v>
                </c:pt>
                <c:pt idx="277">
                  <c:v>38583</c:v>
                </c:pt>
                <c:pt idx="278">
                  <c:v>38590</c:v>
                </c:pt>
                <c:pt idx="279">
                  <c:v>38597</c:v>
                </c:pt>
                <c:pt idx="280">
                  <c:v>38604</c:v>
                </c:pt>
                <c:pt idx="281">
                  <c:v>38611</c:v>
                </c:pt>
                <c:pt idx="282">
                  <c:v>38618</c:v>
                </c:pt>
                <c:pt idx="283">
                  <c:v>38625</c:v>
                </c:pt>
                <c:pt idx="284">
                  <c:v>38639</c:v>
                </c:pt>
                <c:pt idx="285">
                  <c:v>38646</c:v>
                </c:pt>
                <c:pt idx="286">
                  <c:v>38653</c:v>
                </c:pt>
                <c:pt idx="287">
                  <c:v>38660</c:v>
                </c:pt>
                <c:pt idx="288">
                  <c:v>38667</c:v>
                </c:pt>
                <c:pt idx="289">
                  <c:v>38674</c:v>
                </c:pt>
                <c:pt idx="290">
                  <c:v>38681</c:v>
                </c:pt>
                <c:pt idx="291">
                  <c:v>38688</c:v>
                </c:pt>
                <c:pt idx="292">
                  <c:v>38695</c:v>
                </c:pt>
                <c:pt idx="293">
                  <c:v>38702</c:v>
                </c:pt>
                <c:pt idx="294">
                  <c:v>38709</c:v>
                </c:pt>
                <c:pt idx="295">
                  <c:v>38716</c:v>
                </c:pt>
                <c:pt idx="296">
                  <c:v>38723</c:v>
                </c:pt>
                <c:pt idx="297">
                  <c:v>38730</c:v>
                </c:pt>
                <c:pt idx="298">
                  <c:v>38737</c:v>
                </c:pt>
                <c:pt idx="299">
                  <c:v>38742</c:v>
                </c:pt>
                <c:pt idx="300">
                  <c:v>38758</c:v>
                </c:pt>
                <c:pt idx="301">
                  <c:v>38765</c:v>
                </c:pt>
                <c:pt idx="302">
                  <c:v>38786</c:v>
                </c:pt>
                <c:pt idx="303">
                  <c:v>38835</c:v>
                </c:pt>
                <c:pt idx="304">
                  <c:v>38849</c:v>
                </c:pt>
                <c:pt idx="305">
                  <c:v>38856</c:v>
                </c:pt>
                <c:pt idx="306">
                  <c:v>38863</c:v>
                </c:pt>
                <c:pt idx="307">
                  <c:v>38870</c:v>
                </c:pt>
                <c:pt idx="308">
                  <c:v>38877</c:v>
                </c:pt>
                <c:pt idx="309">
                  <c:v>38884</c:v>
                </c:pt>
                <c:pt idx="310">
                  <c:v>38891</c:v>
                </c:pt>
                <c:pt idx="311">
                  <c:v>38898</c:v>
                </c:pt>
                <c:pt idx="312">
                  <c:v>38905</c:v>
                </c:pt>
                <c:pt idx="313">
                  <c:v>38912</c:v>
                </c:pt>
                <c:pt idx="314">
                  <c:v>38919</c:v>
                </c:pt>
                <c:pt idx="315">
                  <c:v>38926</c:v>
                </c:pt>
                <c:pt idx="316">
                  <c:v>38933</c:v>
                </c:pt>
                <c:pt idx="317">
                  <c:v>38940</c:v>
                </c:pt>
                <c:pt idx="318">
                  <c:v>38947</c:v>
                </c:pt>
                <c:pt idx="319">
                  <c:v>38954</c:v>
                </c:pt>
                <c:pt idx="320">
                  <c:v>38961</c:v>
                </c:pt>
                <c:pt idx="321">
                  <c:v>38968</c:v>
                </c:pt>
                <c:pt idx="322">
                  <c:v>38975</c:v>
                </c:pt>
                <c:pt idx="323">
                  <c:v>38982</c:v>
                </c:pt>
                <c:pt idx="324">
                  <c:v>38989</c:v>
                </c:pt>
                <c:pt idx="325">
                  <c:v>39003</c:v>
                </c:pt>
                <c:pt idx="326">
                  <c:v>39010</c:v>
                </c:pt>
                <c:pt idx="327">
                  <c:v>39017</c:v>
                </c:pt>
                <c:pt idx="328">
                  <c:v>39024</c:v>
                </c:pt>
                <c:pt idx="329">
                  <c:v>39031</c:v>
                </c:pt>
                <c:pt idx="330">
                  <c:v>39038</c:v>
                </c:pt>
                <c:pt idx="331">
                  <c:v>39045</c:v>
                </c:pt>
                <c:pt idx="332">
                  <c:v>39052</c:v>
                </c:pt>
                <c:pt idx="333">
                  <c:v>39059</c:v>
                </c:pt>
                <c:pt idx="334">
                  <c:v>39066</c:v>
                </c:pt>
                <c:pt idx="335">
                  <c:v>39073</c:v>
                </c:pt>
                <c:pt idx="336">
                  <c:v>39080</c:v>
                </c:pt>
                <c:pt idx="337">
                  <c:v>39087</c:v>
                </c:pt>
                <c:pt idx="338">
                  <c:v>39094</c:v>
                </c:pt>
                <c:pt idx="339">
                  <c:v>39101</c:v>
                </c:pt>
                <c:pt idx="340">
                  <c:v>39108</c:v>
                </c:pt>
                <c:pt idx="341">
                  <c:v>39115</c:v>
                </c:pt>
                <c:pt idx="342">
                  <c:v>39122</c:v>
                </c:pt>
                <c:pt idx="343">
                  <c:v>39129</c:v>
                </c:pt>
                <c:pt idx="344">
                  <c:v>39143</c:v>
                </c:pt>
                <c:pt idx="345">
                  <c:v>39150</c:v>
                </c:pt>
                <c:pt idx="346">
                  <c:v>39157</c:v>
                </c:pt>
                <c:pt idx="347">
                  <c:v>39164</c:v>
                </c:pt>
                <c:pt idx="348">
                  <c:v>39171</c:v>
                </c:pt>
                <c:pt idx="349">
                  <c:v>39178</c:v>
                </c:pt>
                <c:pt idx="350">
                  <c:v>39185</c:v>
                </c:pt>
                <c:pt idx="351">
                  <c:v>39192</c:v>
                </c:pt>
                <c:pt idx="352">
                  <c:v>39199</c:v>
                </c:pt>
                <c:pt idx="353">
                  <c:v>39202</c:v>
                </c:pt>
                <c:pt idx="354">
                  <c:v>39213</c:v>
                </c:pt>
                <c:pt idx="355">
                  <c:v>39220</c:v>
                </c:pt>
                <c:pt idx="356">
                  <c:v>39227</c:v>
                </c:pt>
                <c:pt idx="357">
                  <c:v>39234</c:v>
                </c:pt>
                <c:pt idx="358">
                  <c:v>39241</c:v>
                </c:pt>
                <c:pt idx="359">
                  <c:v>39248</c:v>
                </c:pt>
                <c:pt idx="360">
                  <c:v>39255</c:v>
                </c:pt>
                <c:pt idx="361">
                  <c:v>39262</c:v>
                </c:pt>
                <c:pt idx="362">
                  <c:v>39269</c:v>
                </c:pt>
                <c:pt idx="363">
                  <c:v>39276</c:v>
                </c:pt>
                <c:pt idx="364">
                  <c:v>39283</c:v>
                </c:pt>
                <c:pt idx="365">
                  <c:v>39290</c:v>
                </c:pt>
                <c:pt idx="366">
                  <c:v>39297</c:v>
                </c:pt>
                <c:pt idx="367">
                  <c:v>39304</c:v>
                </c:pt>
                <c:pt idx="368">
                  <c:v>39311</c:v>
                </c:pt>
                <c:pt idx="369">
                  <c:v>39318</c:v>
                </c:pt>
                <c:pt idx="370">
                  <c:v>39325</c:v>
                </c:pt>
                <c:pt idx="371">
                  <c:v>39332</c:v>
                </c:pt>
                <c:pt idx="372">
                  <c:v>39339</c:v>
                </c:pt>
                <c:pt idx="373">
                  <c:v>39346</c:v>
                </c:pt>
                <c:pt idx="374">
                  <c:v>39353</c:v>
                </c:pt>
                <c:pt idx="375">
                  <c:v>39367</c:v>
                </c:pt>
                <c:pt idx="376">
                  <c:v>39374</c:v>
                </c:pt>
                <c:pt idx="377">
                  <c:v>39381</c:v>
                </c:pt>
                <c:pt idx="378">
                  <c:v>39388</c:v>
                </c:pt>
                <c:pt idx="379">
                  <c:v>39395</c:v>
                </c:pt>
                <c:pt idx="380">
                  <c:v>39402</c:v>
                </c:pt>
                <c:pt idx="381">
                  <c:v>39409</c:v>
                </c:pt>
                <c:pt idx="382">
                  <c:v>39416</c:v>
                </c:pt>
                <c:pt idx="383">
                  <c:v>39423</c:v>
                </c:pt>
                <c:pt idx="384">
                  <c:v>39430</c:v>
                </c:pt>
                <c:pt idx="385">
                  <c:v>39437</c:v>
                </c:pt>
                <c:pt idx="386">
                  <c:v>39444</c:v>
                </c:pt>
                <c:pt idx="387">
                  <c:v>39451</c:v>
                </c:pt>
                <c:pt idx="388">
                  <c:v>39458</c:v>
                </c:pt>
                <c:pt idx="389">
                  <c:v>39465</c:v>
                </c:pt>
                <c:pt idx="390">
                  <c:v>39472</c:v>
                </c:pt>
                <c:pt idx="391">
                  <c:v>39479</c:v>
                </c:pt>
                <c:pt idx="392">
                  <c:v>39483</c:v>
                </c:pt>
                <c:pt idx="393">
                  <c:v>39493</c:v>
                </c:pt>
                <c:pt idx="394">
                  <c:v>39500</c:v>
                </c:pt>
                <c:pt idx="395">
                  <c:v>39507</c:v>
                </c:pt>
                <c:pt idx="396">
                  <c:v>39514</c:v>
                </c:pt>
                <c:pt idx="397">
                  <c:v>39521</c:v>
                </c:pt>
                <c:pt idx="398">
                  <c:v>39528</c:v>
                </c:pt>
                <c:pt idx="399">
                  <c:v>39535</c:v>
                </c:pt>
                <c:pt idx="400">
                  <c:v>39541</c:v>
                </c:pt>
                <c:pt idx="401">
                  <c:v>39549</c:v>
                </c:pt>
                <c:pt idx="402">
                  <c:v>39556</c:v>
                </c:pt>
                <c:pt idx="403">
                  <c:v>39563</c:v>
                </c:pt>
                <c:pt idx="404">
                  <c:v>39568</c:v>
                </c:pt>
                <c:pt idx="405">
                  <c:v>39577</c:v>
                </c:pt>
                <c:pt idx="406">
                  <c:v>39584</c:v>
                </c:pt>
                <c:pt idx="407">
                  <c:v>39591</c:v>
                </c:pt>
                <c:pt idx="408">
                  <c:v>39598</c:v>
                </c:pt>
                <c:pt idx="409">
                  <c:v>39605</c:v>
                </c:pt>
                <c:pt idx="410">
                  <c:v>39612</c:v>
                </c:pt>
                <c:pt idx="411">
                  <c:v>39619</c:v>
                </c:pt>
                <c:pt idx="412">
                  <c:v>39626</c:v>
                </c:pt>
                <c:pt idx="413">
                  <c:v>39633</c:v>
                </c:pt>
                <c:pt idx="414">
                  <c:v>39640</c:v>
                </c:pt>
                <c:pt idx="415">
                  <c:v>39647</c:v>
                </c:pt>
                <c:pt idx="416">
                  <c:v>39654</c:v>
                </c:pt>
                <c:pt idx="417">
                  <c:v>39661</c:v>
                </c:pt>
                <c:pt idx="418">
                  <c:v>39668</c:v>
                </c:pt>
                <c:pt idx="419">
                  <c:v>39675</c:v>
                </c:pt>
                <c:pt idx="420">
                  <c:v>39682</c:v>
                </c:pt>
                <c:pt idx="421">
                  <c:v>39689</c:v>
                </c:pt>
                <c:pt idx="422">
                  <c:v>39696</c:v>
                </c:pt>
                <c:pt idx="423">
                  <c:v>39703</c:v>
                </c:pt>
                <c:pt idx="424">
                  <c:v>39709</c:v>
                </c:pt>
                <c:pt idx="425">
                  <c:v>39717</c:v>
                </c:pt>
                <c:pt idx="426">
                  <c:v>39731</c:v>
                </c:pt>
                <c:pt idx="427">
                  <c:v>39738</c:v>
                </c:pt>
                <c:pt idx="428">
                  <c:v>39745</c:v>
                </c:pt>
                <c:pt idx="429">
                  <c:v>39752</c:v>
                </c:pt>
                <c:pt idx="430">
                  <c:v>39759</c:v>
                </c:pt>
                <c:pt idx="431">
                  <c:v>39766</c:v>
                </c:pt>
                <c:pt idx="432">
                  <c:v>39773</c:v>
                </c:pt>
                <c:pt idx="433">
                  <c:v>39780</c:v>
                </c:pt>
                <c:pt idx="434">
                  <c:v>39787</c:v>
                </c:pt>
                <c:pt idx="435">
                  <c:v>39794</c:v>
                </c:pt>
                <c:pt idx="436">
                  <c:v>39801</c:v>
                </c:pt>
                <c:pt idx="437">
                  <c:v>39808</c:v>
                </c:pt>
                <c:pt idx="438">
                  <c:v>39813</c:v>
                </c:pt>
                <c:pt idx="439">
                  <c:v>39822</c:v>
                </c:pt>
                <c:pt idx="440">
                  <c:v>39829</c:v>
                </c:pt>
                <c:pt idx="441">
                  <c:v>39836</c:v>
                </c:pt>
                <c:pt idx="442">
                  <c:v>39850</c:v>
                </c:pt>
                <c:pt idx="443">
                  <c:v>39857</c:v>
                </c:pt>
                <c:pt idx="444">
                  <c:v>39864</c:v>
                </c:pt>
                <c:pt idx="445">
                  <c:v>39871</c:v>
                </c:pt>
                <c:pt idx="446">
                  <c:v>39878</c:v>
                </c:pt>
              </c:numCache>
            </c:numRef>
          </c:cat>
          <c:val>
            <c:numRef>
              <c:f>'11.PE&amp;PB'!$B$4:$B$450</c:f>
              <c:numCache>
                <c:formatCode>General</c:formatCode>
                <c:ptCount val="447"/>
                <c:pt idx="0">
                  <c:v>22.7</c:v>
                </c:pt>
                <c:pt idx="1">
                  <c:v>20.39</c:v>
                </c:pt>
                <c:pt idx="2">
                  <c:v>22.98</c:v>
                </c:pt>
                <c:pt idx="3">
                  <c:v>22.8</c:v>
                </c:pt>
                <c:pt idx="4">
                  <c:v>22.79</c:v>
                </c:pt>
                <c:pt idx="5">
                  <c:v>22</c:v>
                </c:pt>
                <c:pt idx="6">
                  <c:v>22</c:v>
                </c:pt>
                <c:pt idx="7">
                  <c:v>21.9</c:v>
                </c:pt>
                <c:pt idx="8">
                  <c:v>20.78</c:v>
                </c:pt>
                <c:pt idx="9">
                  <c:v>22.35</c:v>
                </c:pt>
                <c:pt idx="10">
                  <c:v>22.31</c:v>
                </c:pt>
                <c:pt idx="11">
                  <c:v>22.7</c:v>
                </c:pt>
                <c:pt idx="12">
                  <c:v>22.64</c:v>
                </c:pt>
                <c:pt idx="13">
                  <c:v>22.57</c:v>
                </c:pt>
                <c:pt idx="14">
                  <c:v>22.15</c:v>
                </c:pt>
                <c:pt idx="15">
                  <c:v>20.75</c:v>
                </c:pt>
                <c:pt idx="16">
                  <c:v>21.29</c:v>
                </c:pt>
                <c:pt idx="17">
                  <c:v>22.09</c:v>
                </c:pt>
                <c:pt idx="18">
                  <c:v>21.52</c:v>
                </c:pt>
                <c:pt idx="19">
                  <c:v>21.53</c:v>
                </c:pt>
                <c:pt idx="20">
                  <c:v>21.92</c:v>
                </c:pt>
                <c:pt idx="21">
                  <c:v>21.75</c:v>
                </c:pt>
                <c:pt idx="22">
                  <c:v>23.48</c:v>
                </c:pt>
                <c:pt idx="23">
                  <c:v>23.19</c:v>
                </c:pt>
                <c:pt idx="24">
                  <c:v>23.68</c:v>
                </c:pt>
                <c:pt idx="25">
                  <c:v>23.16</c:v>
                </c:pt>
                <c:pt idx="26">
                  <c:v>22.93</c:v>
                </c:pt>
                <c:pt idx="27">
                  <c:v>23</c:v>
                </c:pt>
                <c:pt idx="28">
                  <c:v>23.54</c:v>
                </c:pt>
                <c:pt idx="29">
                  <c:v>23.15</c:v>
                </c:pt>
                <c:pt idx="30">
                  <c:v>23.55</c:v>
                </c:pt>
                <c:pt idx="31">
                  <c:v>22.33</c:v>
                </c:pt>
                <c:pt idx="32">
                  <c:v>21.49</c:v>
                </c:pt>
                <c:pt idx="33">
                  <c:v>21.7</c:v>
                </c:pt>
                <c:pt idx="34">
                  <c:v>20.56</c:v>
                </c:pt>
                <c:pt idx="35">
                  <c:v>20.93</c:v>
                </c:pt>
                <c:pt idx="36">
                  <c:v>20.7</c:v>
                </c:pt>
                <c:pt idx="37">
                  <c:v>20.81</c:v>
                </c:pt>
                <c:pt idx="38">
                  <c:v>20.9</c:v>
                </c:pt>
                <c:pt idx="39">
                  <c:v>21.15</c:v>
                </c:pt>
                <c:pt idx="40">
                  <c:v>22.61</c:v>
                </c:pt>
                <c:pt idx="41">
                  <c:v>23.59</c:v>
                </c:pt>
                <c:pt idx="42">
                  <c:v>22.52</c:v>
                </c:pt>
                <c:pt idx="43">
                  <c:v>24.8</c:v>
                </c:pt>
                <c:pt idx="44">
                  <c:v>24.85</c:v>
                </c:pt>
                <c:pt idx="45">
                  <c:v>24.16</c:v>
                </c:pt>
                <c:pt idx="46">
                  <c:v>25.4</c:v>
                </c:pt>
                <c:pt idx="47">
                  <c:v>26.2</c:v>
                </c:pt>
                <c:pt idx="48">
                  <c:v>27.9</c:v>
                </c:pt>
                <c:pt idx="49">
                  <c:v>26.5</c:v>
                </c:pt>
                <c:pt idx="50">
                  <c:v>26.29</c:v>
                </c:pt>
                <c:pt idx="51">
                  <c:v>23.59</c:v>
                </c:pt>
                <c:pt idx="52">
                  <c:v>23.4</c:v>
                </c:pt>
                <c:pt idx="53">
                  <c:v>23.97</c:v>
                </c:pt>
                <c:pt idx="54">
                  <c:v>24.77</c:v>
                </c:pt>
                <c:pt idx="55">
                  <c:v>24.81</c:v>
                </c:pt>
                <c:pt idx="56">
                  <c:v>25.54</c:v>
                </c:pt>
                <c:pt idx="57">
                  <c:v>24.5</c:v>
                </c:pt>
                <c:pt idx="58">
                  <c:v>24.5</c:v>
                </c:pt>
                <c:pt idx="59">
                  <c:v>24.6</c:v>
                </c:pt>
                <c:pt idx="60">
                  <c:v>24.22</c:v>
                </c:pt>
                <c:pt idx="61">
                  <c:v>23.55</c:v>
                </c:pt>
                <c:pt idx="62">
                  <c:v>24.23</c:v>
                </c:pt>
                <c:pt idx="63">
                  <c:v>24.45</c:v>
                </c:pt>
                <c:pt idx="64">
                  <c:v>25.5</c:v>
                </c:pt>
                <c:pt idx="65">
                  <c:v>24.74</c:v>
                </c:pt>
                <c:pt idx="66">
                  <c:v>24.36</c:v>
                </c:pt>
                <c:pt idx="67">
                  <c:v>25.4</c:v>
                </c:pt>
                <c:pt idx="68">
                  <c:v>25.05</c:v>
                </c:pt>
                <c:pt idx="69">
                  <c:v>24.72</c:v>
                </c:pt>
                <c:pt idx="70">
                  <c:v>24.2</c:v>
                </c:pt>
                <c:pt idx="71">
                  <c:v>24.2</c:v>
                </c:pt>
                <c:pt idx="72">
                  <c:v>23.65</c:v>
                </c:pt>
                <c:pt idx="73">
                  <c:v>23.91</c:v>
                </c:pt>
                <c:pt idx="74">
                  <c:v>24.77</c:v>
                </c:pt>
                <c:pt idx="75">
                  <c:v>23.6</c:v>
                </c:pt>
                <c:pt idx="76">
                  <c:v>21.51</c:v>
                </c:pt>
                <c:pt idx="77">
                  <c:v>21.79</c:v>
                </c:pt>
                <c:pt idx="78">
                  <c:v>21.89</c:v>
                </c:pt>
                <c:pt idx="79">
                  <c:v>20</c:v>
                </c:pt>
                <c:pt idx="80">
                  <c:v>19.73</c:v>
                </c:pt>
                <c:pt idx="81">
                  <c:v>19.2</c:v>
                </c:pt>
                <c:pt idx="82">
                  <c:v>19.86</c:v>
                </c:pt>
                <c:pt idx="83">
                  <c:v>20.5</c:v>
                </c:pt>
                <c:pt idx="84">
                  <c:v>20.3</c:v>
                </c:pt>
                <c:pt idx="85">
                  <c:v>19.3</c:v>
                </c:pt>
                <c:pt idx="86">
                  <c:v>18</c:v>
                </c:pt>
                <c:pt idx="87">
                  <c:v>20.3</c:v>
                </c:pt>
                <c:pt idx="88">
                  <c:v>20.05</c:v>
                </c:pt>
                <c:pt idx="89">
                  <c:v>19.8</c:v>
                </c:pt>
                <c:pt idx="90">
                  <c:v>19.350000000000001</c:v>
                </c:pt>
                <c:pt idx="91">
                  <c:v>20.72</c:v>
                </c:pt>
                <c:pt idx="92">
                  <c:v>21.95</c:v>
                </c:pt>
                <c:pt idx="93">
                  <c:v>21.81</c:v>
                </c:pt>
                <c:pt idx="94">
                  <c:v>21.39</c:v>
                </c:pt>
                <c:pt idx="95">
                  <c:v>19.75</c:v>
                </c:pt>
                <c:pt idx="96">
                  <c:v>20.02</c:v>
                </c:pt>
                <c:pt idx="97">
                  <c:v>19.63</c:v>
                </c:pt>
                <c:pt idx="98">
                  <c:v>19.28</c:v>
                </c:pt>
                <c:pt idx="99">
                  <c:v>18.71</c:v>
                </c:pt>
                <c:pt idx="100">
                  <c:v>19.100000000000001</c:v>
                </c:pt>
                <c:pt idx="101">
                  <c:v>19.97</c:v>
                </c:pt>
                <c:pt idx="102">
                  <c:v>19.95</c:v>
                </c:pt>
                <c:pt idx="103">
                  <c:v>19.7</c:v>
                </c:pt>
                <c:pt idx="104">
                  <c:v>20.75</c:v>
                </c:pt>
                <c:pt idx="105">
                  <c:v>20.43</c:v>
                </c:pt>
                <c:pt idx="106">
                  <c:v>20.170000000000002</c:v>
                </c:pt>
                <c:pt idx="107">
                  <c:v>19.36</c:v>
                </c:pt>
                <c:pt idx="108">
                  <c:v>19.38</c:v>
                </c:pt>
                <c:pt idx="109">
                  <c:v>19.8</c:v>
                </c:pt>
                <c:pt idx="110">
                  <c:v>19.510000000000002</c:v>
                </c:pt>
                <c:pt idx="111">
                  <c:v>19.66</c:v>
                </c:pt>
                <c:pt idx="112">
                  <c:v>19.760000000000002</c:v>
                </c:pt>
                <c:pt idx="113">
                  <c:v>19.52</c:v>
                </c:pt>
                <c:pt idx="114">
                  <c:v>18.54</c:v>
                </c:pt>
                <c:pt idx="115">
                  <c:v>17.489999999999998</c:v>
                </c:pt>
                <c:pt idx="116">
                  <c:v>17.41</c:v>
                </c:pt>
                <c:pt idx="117">
                  <c:v>17.649999999999999</c:v>
                </c:pt>
                <c:pt idx="118">
                  <c:v>17.3</c:v>
                </c:pt>
                <c:pt idx="119">
                  <c:v>17.98</c:v>
                </c:pt>
                <c:pt idx="120">
                  <c:v>20.55</c:v>
                </c:pt>
                <c:pt idx="121">
                  <c:v>20.079999999999998</c:v>
                </c:pt>
                <c:pt idx="122">
                  <c:v>19.79</c:v>
                </c:pt>
                <c:pt idx="123">
                  <c:v>20.05</c:v>
                </c:pt>
                <c:pt idx="124">
                  <c:v>19.940000000000001</c:v>
                </c:pt>
                <c:pt idx="125">
                  <c:v>18.63</c:v>
                </c:pt>
                <c:pt idx="126">
                  <c:v>17.98</c:v>
                </c:pt>
                <c:pt idx="127">
                  <c:v>17.87</c:v>
                </c:pt>
                <c:pt idx="128">
                  <c:v>17.46</c:v>
                </c:pt>
                <c:pt idx="129">
                  <c:v>17.989999999999998</c:v>
                </c:pt>
                <c:pt idx="130">
                  <c:v>17.86</c:v>
                </c:pt>
                <c:pt idx="131">
                  <c:v>18.399999999999999</c:v>
                </c:pt>
                <c:pt idx="132">
                  <c:v>18.25</c:v>
                </c:pt>
                <c:pt idx="133">
                  <c:v>18</c:v>
                </c:pt>
                <c:pt idx="134">
                  <c:v>17.34</c:v>
                </c:pt>
                <c:pt idx="135">
                  <c:v>17.38</c:v>
                </c:pt>
                <c:pt idx="136">
                  <c:v>17.57</c:v>
                </c:pt>
                <c:pt idx="137">
                  <c:v>17.739999999999998</c:v>
                </c:pt>
                <c:pt idx="138">
                  <c:v>17.97</c:v>
                </c:pt>
                <c:pt idx="139">
                  <c:v>17.760000000000002</c:v>
                </c:pt>
                <c:pt idx="140">
                  <c:v>17.12</c:v>
                </c:pt>
                <c:pt idx="141">
                  <c:v>17.66</c:v>
                </c:pt>
                <c:pt idx="142">
                  <c:v>17.61</c:v>
                </c:pt>
                <c:pt idx="143">
                  <c:v>17.21</c:v>
                </c:pt>
                <c:pt idx="144">
                  <c:v>17.899999999999999</c:v>
                </c:pt>
                <c:pt idx="145">
                  <c:v>17.91</c:v>
                </c:pt>
                <c:pt idx="146">
                  <c:v>17.21</c:v>
                </c:pt>
                <c:pt idx="147">
                  <c:v>17.48</c:v>
                </c:pt>
                <c:pt idx="148">
                  <c:v>18.63</c:v>
                </c:pt>
                <c:pt idx="149">
                  <c:v>18.36</c:v>
                </c:pt>
                <c:pt idx="150">
                  <c:v>18.940000000000001</c:v>
                </c:pt>
                <c:pt idx="151">
                  <c:v>19.2</c:v>
                </c:pt>
                <c:pt idx="152">
                  <c:v>19.36</c:v>
                </c:pt>
                <c:pt idx="153">
                  <c:v>19.989999999999998</c:v>
                </c:pt>
                <c:pt idx="154">
                  <c:v>19.899999999999999</c:v>
                </c:pt>
                <c:pt idx="155">
                  <c:v>19</c:v>
                </c:pt>
                <c:pt idx="156">
                  <c:v>19.87</c:v>
                </c:pt>
                <c:pt idx="157">
                  <c:v>20.45</c:v>
                </c:pt>
                <c:pt idx="158">
                  <c:v>22.5</c:v>
                </c:pt>
                <c:pt idx="159">
                  <c:v>22.5</c:v>
                </c:pt>
                <c:pt idx="160">
                  <c:v>22.6</c:v>
                </c:pt>
                <c:pt idx="161">
                  <c:v>21.74</c:v>
                </c:pt>
                <c:pt idx="162">
                  <c:v>23.16</c:v>
                </c:pt>
                <c:pt idx="163">
                  <c:v>23.99</c:v>
                </c:pt>
                <c:pt idx="164">
                  <c:v>24</c:v>
                </c:pt>
                <c:pt idx="165">
                  <c:v>24.07</c:v>
                </c:pt>
                <c:pt idx="166">
                  <c:v>23.92</c:v>
                </c:pt>
                <c:pt idx="167">
                  <c:v>24</c:v>
                </c:pt>
                <c:pt idx="168">
                  <c:v>23.52</c:v>
                </c:pt>
                <c:pt idx="169">
                  <c:v>22.57</c:v>
                </c:pt>
                <c:pt idx="170">
                  <c:v>24.32</c:v>
                </c:pt>
                <c:pt idx="171">
                  <c:v>12.67</c:v>
                </c:pt>
                <c:pt idx="172">
                  <c:v>13.52</c:v>
                </c:pt>
                <c:pt idx="173">
                  <c:v>12.87</c:v>
                </c:pt>
                <c:pt idx="174">
                  <c:v>12.51</c:v>
                </c:pt>
                <c:pt idx="175">
                  <c:v>12.29</c:v>
                </c:pt>
                <c:pt idx="176">
                  <c:v>12.01</c:v>
                </c:pt>
                <c:pt idx="177">
                  <c:v>12.06</c:v>
                </c:pt>
                <c:pt idx="178">
                  <c:v>12.11</c:v>
                </c:pt>
                <c:pt idx="179">
                  <c:v>12.04</c:v>
                </c:pt>
                <c:pt idx="180">
                  <c:v>11.79</c:v>
                </c:pt>
                <c:pt idx="181">
                  <c:v>11.39</c:v>
                </c:pt>
                <c:pt idx="182">
                  <c:v>11.17</c:v>
                </c:pt>
                <c:pt idx="183">
                  <c:v>11.25</c:v>
                </c:pt>
                <c:pt idx="184">
                  <c:v>11.69</c:v>
                </c:pt>
                <c:pt idx="185">
                  <c:v>11.42</c:v>
                </c:pt>
                <c:pt idx="186">
                  <c:v>11.99</c:v>
                </c:pt>
                <c:pt idx="187">
                  <c:v>12.26</c:v>
                </c:pt>
                <c:pt idx="188">
                  <c:v>11.6</c:v>
                </c:pt>
                <c:pt idx="189">
                  <c:v>10.64</c:v>
                </c:pt>
                <c:pt idx="190">
                  <c:v>10.44</c:v>
                </c:pt>
                <c:pt idx="191">
                  <c:v>11</c:v>
                </c:pt>
                <c:pt idx="192">
                  <c:v>11.75</c:v>
                </c:pt>
                <c:pt idx="193">
                  <c:v>11.63</c:v>
                </c:pt>
                <c:pt idx="194">
                  <c:v>11.3</c:v>
                </c:pt>
                <c:pt idx="195">
                  <c:v>11.63</c:v>
                </c:pt>
                <c:pt idx="196">
                  <c:v>11.55</c:v>
                </c:pt>
                <c:pt idx="197">
                  <c:v>12.6</c:v>
                </c:pt>
                <c:pt idx="198">
                  <c:v>12.41</c:v>
                </c:pt>
                <c:pt idx="199">
                  <c:v>12.02</c:v>
                </c:pt>
                <c:pt idx="200">
                  <c:v>12.75</c:v>
                </c:pt>
                <c:pt idx="201">
                  <c:v>12.16</c:v>
                </c:pt>
                <c:pt idx="202">
                  <c:v>12.35</c:v>
                </c:pt>
                <c:pt idx="203">
                  <c:v>12.31</c:v>
                </c:pt>
                <c:pt idx="204">
                  <c:v>12.14</c:v>
                </c:pt>
                <c:pt idx="205">
                  <c:v>12.49</c:v>
                </c:pt>
                <c:pt idx="206">
                  <c:v>13.62</c:v>
                </c:pt>
                <c:pt idx="207">
                  <c:v>13.9</c:v>
                </c:pt>
                <c:pt idx="208">
                  <c:v>14.24</c:v>
                </c:pt>
                <c:pt idx="209">
                  <c:v>13.45</c:v>
                </c:pt>
                <c:pt idx="210">
                  <c:v>13.53</c:v>
                </c:pt>
                <c:pt idx="211">
                  <c:v>13.07</c:v>
                </c:pt>
                <c:pt idx="212">
                  <c:v>13.72</c:v>
                </c:pt>
                <c:pt idx="213">
                  <c:v>13.29</c:v>
                </c:pt>
                <c:pt idx="214">
                  <c:v>12.96</c:v>
                </c:pt>
                <c:pt idx="215">
                  <c:v>13.15</c:v>
                </c:pt>
                <c:pt idx="216">
                  <c:v>13.49</c:v>
                </c:pt>
                <c:pt idx="217">
                  <c:v>12.54</c:v>
                </c:pt>
                <c:pt idx="218">
                  <c:v>10.98</c:v>
                </c:pt>
                <c:pt idx="219">
                  <c:v>10.16</c:v>
                </c:pt>
                <c:pt idx="220">
                  <c:v>10.89</c:v>
                </c:pt>
                <c:pt idx="221">
                  <c:v>10.76</c:v>
                </c:pt>
                <c:pt idx="222">
                  <c:v>10.41</c:v>
                </c:pt>
                <c:pt idx="223">
                  <c:v>9.06</c:v>
                </c:pt>
                <c:pt idx="224">
                  <c:v>9.09</c:v>
                </c:pt>
                <c:pt idx="225">
                  <c:v>9.3699999999999992</c:v>
                </c:pt>
                <c:pt idx="226">
                  <c:v>9.5</c:v>
                </c:pt>
                <c:pt idx="227">
                  <c:v>9.5299999999999994</c:v>
                </c:pt>
                <c:pt idx="228">
                  <c:v>9.85</c:v>
                </c:pt>
                <c:pt idx="229">
                  <c:v>9.94</c:v>
                </c:pt>
                <c:pt idx="230">
                  <c:v>9.6</c:v>
                </c:pt>
                <c:pt idx="231">
                  <c:v>10.9</c:v>
                </c:pt>
                <c:pt idx="232">
                  <c:v>11.88</c:v>
                </c:pt>
                <c:pt idx="233">
                  <c:v>11.9</c:v>
                </c:pt>
                <c:pt idx="234">
                  <c:v>12.28</c:v>
                </c:pt>
                <c:pt idx="235">
                  <c:v>11.25</c:v>
                </c:pt>
                <c:pt idx="236">
                  <c:v>12.77</c:v>
                </c:pt>
                <c:pt idx="237">
                  <c:v>11.83</c:v>
                </c:pt>
                <c:pt idx="238">
                  <c:v>11.2</c:v>
                </c:pt>
                <c:pt idx="239">
                  <c:v>11.69</c:v>
                </c:pt>
                <c:pt idx="240">
                  <c:v>11.63</c:v>
                </c:pt>
                <c:pt idx="241">
                  <c:v>11.01</c:v>
                </c:pt>
                <c:pt idx="242">
                  <c:v>10.69</c:v>
                </c:pt>
                <c:pt idx="243">
                  <c:v>11.04</c:v>
                </c:pt>
                <c:pt idx="244">
                  <c:v>10.86</c:v>
                </c:pt>
                <c:pt idx="245">
                  <c:v>9.02</c:v>
                </c:pt>
                <c:pt idx="246">
                  <c:v>9.16</c:v>
                </c:pt>
                <c:pt idx="247">
                  <c:v>9.24</c:v>
                </c:pt>
                <c:pt idx="248">
                  <c:v>9.6</c:v>
                </c:pt>
                <c:pt idx="249">
                  <c:v>9.7200000000000006</c:v>
                </c:pt>
                <c:pt idx="250">
                  <c:v>10.199999999999999</c:v>
                </c:pt>
                <c:pt idx="251">
                  <c:v>11.04</c:v>
                </c:pt>
                <c:pt idx="252">
                  <c:v>10.7</c:v>
                </c:pt>
                <c:pt idx="253">
                  <c:v>11.57</c:v>
                </c:pt>
                <c:pt idx="254">
                  <c:v>11.24</c:v>
                </c:pt>
                <c:pt idx="255">
                  <c:v>11.85</c:v>
                </c:pt>
                <c:pt idx="256">
                  <c:v>12.6</c:v>
                </c:pt>
                <c:pt idx="257">
                  <c:v>13.13</c:v>
                </c:pt>
                <c:pt idx="258">
                  <c:v>13.34</c:v>
                </c:pt>
                <c:pt idx="259">
                  <c:v>13.86</c:v>
                </c:pt>
                <c:pt idx="260">
                  <c:v>13.6</c:v>
                </c:pt>
                <c:pt idx="261">
                  <c:v>13.32</c:v>
                </c:pt>
                <c:pt idx="262">
                  <c:v>14.55</c:v>
                </c:pt>
                <c:pt idx="263">
                  <c:v>13.2</c:v>
                </c:pt>
                <c:pt idx="264">
                  <c:v>13.4</c:v>
                </c:pt>
                <c:pt idx="265">
                  <c:v>11.98</c:v>
                </c:pt>
                <c:pt idx="266">
                  <c:v>12.35</c:v>
                </c:pt>
                <c:pt idx="267">
                  <c:v>13.8</c:v>
                </c:pt>
                <c:pt idx="268">
                  <c:v>13.55</c:v>
                </c:pt>
                <c:pt idx="269">
                  <c:v>14.06</c:v>
                </c:pt>
                <c:pt idx="270">
                  <c:v>13.09</c:v>
                </c:pt>
                <c:pt idx="271">
                  <c:v>13.31</c:v>
                </c:pt>
                <c:pt idx="272">
                  <c:v>13.44</c:v>
                </c:pt>
                <c:pt idx="273">
                  <c:v>13.66</c:v>
                </c:pt>
                <c:pt idx="274">
                  <c:v>13.74</c:v>
                </c:pt>
                <c:pt idx="275">
                  <c:v>13.54</c:v>
                </c:pt>
                <c:pt idx="276">
                  <c:v>13.2</c:v>
                </c:pt>
                <c:pt idx="277">
                  <c:v>13.16</c:v>
                </c:pt>
                <c:pt idx="278">
                  <c:v>12.99</c:v>
                </c:pt>
                <c:pt idx="279">
                  <c:v>13.2</c:v>
                </c:pt>
                <c:pt idx="280">
                  <c:v>13.56</c:v>
                </c:pt>
                <c:pt idx="281">
                  <c:v>12.98</c:v>
                </c:pt>
                <c:pt idx="282">
                  <c:v>12.76</c:v>
                </c:pt>
                <c:pt idx="283">
                  <c:v>13.22</c:v>
                </c:pt>
                <c:pt idx="284">
                  <c:v>13.69</c:v>
                </c:pt>
                <c:pt idx="285">
                  <c:v>14.59</c:v>
                </c:pt>
                <c:pt idx="286">
                  <c:v>14.5</c:v>
                </c:pt>
                <c:pt idx="287">
                  <c:v>14.37</c:v>
                </c:pt>
                <c:pt idx="288">
                  <c:v>14.14</c:v>
                </c:pt>
                <c:pt idx="289">
                  <c:v>13.98</c:v>
                </c:pt>
                <c:pt idx="290">
                  <c:v>14.35</c:v>
                </c:pt>
                <c:pt idx="291">
                  <c:v>13.55</c:v>
                </c:pt>
                <c:pt idx="292">
                  <c:v>13.99</c:v>
                </c:pt>
                <c:pt idx="293">
                  <c:v>14.12</c:v>
                </c:pt>
                <c:pt idx="294">
                  <c:v>14.61</c:v>
                </c:pt>
                <c:pt idx="295">
                  <c:v>14.74</c:v>
                </c:pt>
                <c:pt idx="296">
                  <c:v>14.71</c:v>
                </c:pt>
                <c:pt idx="297">
                  <c:v>15.89</c:v>
                </c:pt>
                <c:pt idx="298">
                  <c:v>16.22</c:v>
                </c:pt>
                <c:pt idx="299">
                  <c:v>16.760000000000002</c:v>
                </c:pt>
                <c:pt idx="300">
                  <c:v>18.8</c:v>
                </c:pt>
                <c:pt idx="301">
                  <c:v>17.760000000000002</c:v>
                </c:pt>
                <c:pt idx="302">
                  <c:v>17.850000000000001</c:v>
                </c:pt>
                <c:pt idx="303">
                  <c:v>17.88</c:v>
                </c:pt>
                <c:pt idx="304">
                  <c:v>19.649999999999999</c:v>
                </c:pt>
                <c:pt idx="305">
                  <c:v>19.55</c:v>
                </c:pt>
                <c:pt idx="306">
                  <c:v>18.690000000000001</c:v>
                </c:pt>
                <c:pt idx="307">
                  <c:v>22.14</c:v>
                </c:pt>
                <c:pt idx="308">
                  <c:v>19.920000000000002</c:v>
                </c:pt>
                <c:pt idx="309">
                  <c:v>22.78</c:v>
                </c:pt>
                <c:pt idx="310">
                  <c:v>23.87</c:v>
                </c:pt>
                <c:pt idx="311">
                  <c:v>22.79</c:v>
                </c:pt>
                <c:pt idx="312">
                  <c:v>22.5</c:v>
                </c:pt>
                <c:pt idx="313">
                  <c:v>21.47</c:v>
                </c:pt>
                <c:pt idx="314">
                  <c:v>21.74</c:v>
                </c:pt>
                <c:pt idx="315">
                  <c:v>22.38</c:v>
                </c:pt>
                <c:pt idx="316">
                  <c:v>19.579999999999998</c:v>
                </c:pt>
                <c:pt idx="317">
                  <c:v>20.079999999999998</c:v>
                </c:pt>
                <c:pt idx="318">
                  <c:v>20.309999999999999</c:v>
                </c:pt>
                <c:pt idx="319">
                  <c:v>18.88</c:v>
                </c:pt>
                <c:pt idx="320">
                  <c:v>19.920000000000002</c:v>
                </c:pt>
                <c:pt idx="321">
                  <c:v>19.190000000000001</c:v>
                </c:pt>
                <c:pt idx="322">
                  <c:v>19.36</c:v>
                </c:pt>
                <c:pt idx="323">
                  <c:v>21.69</c:v>
                </c:pt>
                <c:pt idx="324">
                  <c:v>20.9</c:v>
                </c:pt>
                <c:pt idx="325">
                  <c:v>20.2</c:v>
                </c:pt>
                <c:pt idx="326">
                  <c:v>20.059999999999999</c:v>
                </c:pt>
                <c:pt idx="327">
                  <c:v>19.59</c:v>
                </c:pt>
                <c:pt idx="328">
                  <c:v>22.83</c:v>
                </c:pt>
                <c:pt idx="329">
                  <c:v>18.850000000000001</c:v>
                </c:pt>
                <c:pt idx="330">
                  <c:v>19.14</c:v>
                </c:pt>
                <c:pt idx="331">
                  <c:v>19.510000000000002</c:v>
                </c:pt>
                <c:pt idx="332">
                  <c:v>20.97</c:v>
                </c:pt>
                <c:pt idx="333">
                  <c:v>19.510000000000002</c:v>
                </c:pt>
                <c:pt idx="334">
                  <c:v>21.89</c:v>
                </c:pt>
                <c:pt idx="335">
                  <c:v>22.94</c:v>
                </c:pt>
                <c:pt idx="336">
                  <c:v>26.5</c:v>
                </c:pt>
                <c:pt idx="337">
                  <c:v>24.95</c:v>
                </c:pt>
                <c:pt idx="338">
                  <c:v>27.6</c:v>
                </c:pt>
                <c:pt idx="339">
                  <c:v>31.86</c:v>
                </c:pt>
                <c:pt idx="340">
                  <c:v>30.03</c:v>
                </c:pt>
                <c:pt idx="341">
                  <c:v>25.71</c:v>
                </c:pt>
                <c:pt idx="342">
                  <c:v>27.4</c:v>
                </c:pt>
                <c:pt idx="343">
                  <c:v>30.18</c:v>
                </c:pt>
                <c:pt idx="344">
                  <c:v>25.54</c:v>
                </c:pt>
                <c:pt idx="345">
                  <c:v>26.15</c:v>
                </c:pt>
                <c:pt idx="346">
                  <c:v>26.01</c:v>
                </c:pt>
                <c:pt idx="347">
                  <c:v>26.38</c:v>
                </c:pt>
                <c:pt idx="348">
                  <c:v>25.5</c:v>
                </c:pt>
                <c:pt idx="349">
                  <c:v>27.9</c:v>
                </c:pt>
                <c:pt idx="350">
                  <c:v>28.94</c:v>
                </c:pt>
                <c:pt idx="351">
                  <c:v>28.16</c:v>
                </c:pt>
                <c:pt idx="352">
                  <c:v>28.66</c:v>
                </c:pt>
                <c:pt idx="353">
                  <c:v>28.65</c:v>
                </c:pt>
                <c:pt idx="354">
                  <c:v>30</c:v>
                </c:pt>
                <c:pt idx="355">
                  <c:v>36.01</c:v>
                </c:pt>
                <c:pt idx="356">
                  <c:v>34.71</c:v>
                </c:pt>
                <c:pt idx="357">
                  <c:v>34.53</c:v>
                </c:pt>
                <c:pt idx="358">
                  <c:v>32.619999999999997</c:v>
                </c:pt>
                <c:pt idx="359">
                  <c:v>34.68</c:v>
                </c:pt>
                <c:pt idx="360">
                  <c:v>33.369999999999997</c:v>
                </c:pt>
                <c:pt idx="361">
                  <c:v>31.16</c:v>
                </c:pt>
                <c:pt idx="362">
                  <c:v>31.01</c:v>
                </c:pt>
                <c:pt idx="363">
                  <c:v>29.9</c:v>
                </c:pt>
                <c:pt idx="364">
                  <c:v>29.04</c:v>
                </c:pt>
                <c:pt idx="365">
                  <c:v>31.11</c:v>
                </c:pt>
                <c:pt idx="366">
                  <c:v>32.909999999999997</c:v>
                </c:pt>
                <c:pt idx="367">
                  <c:v>32.880000000000003</c:v>
                </c:pt>
                <c:pt idx="368">
                  <c:v>31.19</c:v>
                </c:pt>
                <c:pt idx="369">
                  <c:v>34.29</c:v>
                </c:pt>
                <c:pt idx="370">
                  <c:v>33.869999999999997</c:v>
                </c:pt>
                <c:pt idx="371">
                  <c:v>33.520000000000003</c:v>
                </c:pt>
                <c:pt idx="372">
                  <c:v>34.340000000000003</c:v>
                </c:pt>
                <c:pt idx="373">
                  <c:v>34.43</c:v>
                </c:pt>
                <c:pt idx="374">
                  <c:v>33.89</c:v>
                </c:pt>
                <c:pt idx="375">
                  <c:v>34.03</c:v>
                </c:pt>
                <c:pt idx="376">
                  <c:v>33.69</c:v>
                </c:pt>
                <c:pt idx="377">
                  <c:v>28.56</c:v>
                </c:pt>
                <c:pt idx="378">
                  <c:v>28.4</c:v>
                </c:pt>
                <c:pt idx="379">
                  <c:v>26.6</c:v>
                </c:pt>
                <c:pt idx="380">
                  <c:v>26.79</c:v>
                </c:pt>
                <c:pt idx="381">
                  <c:v>25.71</c:v>
                </c:pt>
                <c:pt idx="382">
                  <c:v>25.66</c:v>
                </c:pt>
                <c:pt idx="383">
                  <c:v>26.72</c:v>
                </c:pt>
                <c:pt idx="384">
                  <c:v>28.57</c:v>
                </c:pt>
                <c:pt idx="385">
                  <c:v>29.32</c:v>
                </c:pt>
                <c:pt idx="386">
                  <c:v>29.33</c:v>
                </c:pt>
                <c:pt idx="387">
                  <c:v>32.47</c:v>
                </c:pt>
                <c:pt idx="388">
                  <c:v>32.85</c:v>
                </c:pt>
                <c:pt idx="389">
                  <c:v>30.03</c:v>
                </c:pt>
                <c:pt idx="390">
                  <c:v>28.69</c:v>
                </c:pt>
                <c:pt idx="391">
                  <c:v>23.53</c:v>
                </c:pt>
                <c:pt idx="392">
                  <c:v>24.61</c:v>
                </c:pt>
                <c:pt idx="393">
                  <c:v>24.91</c:v>
                </c:pt>
                <c:pt idx="394">
                  <c:v>24.09</c:v>
                </c:pt>
                <c:pt idx="395">
                  <c:v>23.99</c:v>
                </c:pt>
                <c:pt idx="396">
                  <c:v>24.6</c:v>
                </c:pt>
                <c:pt idx="397">
                  <c:v>21.33</c:v>
                </c:pt>
                <c:pt idx="398">
                  <c:v>21.93</c:v>
                </c:pt>
                <c:pt idx="399">
                  <c:v>21.49</c:v>
                </c:pt>
                <c:pt idx="400">
                  <c:v>20.09</c:v>
                </c:pt>
                <c:pt idx="401">
                  <c:v>21.2</c:v>
                </c:pt>
                <c:pt idx="402">
                  <c:v>18.54</c:v>
                </c:pt>
                <c:pt idx="403">
                  <c:v>20.079999999999998</c:v>
                </c:pt>
                <c:pt idx="404">
                  <c:v>21.08</c:v>
                </c:pt>
                <c:pt idx="405">
                  <c:v>22.43</c:v>
                </c:pt>
                <c:pt idx="406">
                  <c:v>21.69</c:v>
                </c:pt>
                <c:pt idx="407">
                  <c:v>16.16</c:v>
                </c:pt>
                <c:pt idx="408">
                  <c:v>16.12</c:v>
                </c:pt>
                <c:pt idx="409">
                  <c:v>16.3</c:v>
                </c:pt>
                <c:pt idx="410">
                  <c:v>15.01</c:v>
                </c:pt>
                <c:pt idx="411">
                  <c:v>15.88</c:v>
                </c:pt>
                <c:pt idx="412">
                  <c:v>15.72</c:v>
                </c:pt>
                <c:pt idx="413">
                  <c:v>17.3</c:v>
                </c:pt>
                <c:pt idx="414">
                  <c:v>17.100000000000001</c:v>
                </c:pt>
                <c:pt idx="415">
                  <c:v>17.18</c:v>
                </c:pt>
                <c:pt idx="416">
                  <c:v>17.940000000000001</c:v>
                </c:pt>
                <c:pt idx="417">
                  <c:v>16.829999999999998</c:v>
                </c:pt>
                <c:pt idx="418">
                  <c:v>15.31</c:v>
                </c:pt>
                <c:pt idx="419">
                  <c:v>15.41</c:v>
                </c:pt>
                <c:pt idx="420">
                  <c:v>15.78</c:v>
                </c:pt>
                <c:pt idx="421">
                  <c:v>15.33</c:v>
                </c:pt>
                <c:pt idx="422">
                  <c:v>14.23</c:v>
                </c:pt>
                <c:pt idx="423">
                  <c:v>14.28</c:v>
                </c:pt>
                <c:pt idx="424">
                  <c:v>10.88</c:v>
                </c:pt>
                <c:pt idx="425">
                  <c:v>9.2799999999999994</c:v>
                </c:pt>
                <c:pt idx="426">
                  <c:v>7.2</c:v>
                </c:pt>
                <c:pt idx="427">
                  <c:v>7.32</c:v>
                </c:pt>
                <c:pt idx="428">
                  <c:v>7.35</c:v>
                </c:pt>
                <c:pt idx="429">
                  <c:v>6.89</c:v>
                </c:pt>
                <c:pt idx="430">
                  <c:v>6.93</c:v>
                </c:pt>
                <c:pt idx="431">
                  <c:v>8.14</c:v>
                </c:pt>
                <c:pt idx="432">
                  <c:v>8.23</c:v>
                </c:pt>
                <c:pt idx="433">
                  <c:v>7.72</c:v>
                </c:pt>
                <c:pt idx="434">
                  <c:v>9.01</c:v>
                </c:pt>
                <c:pt idx="435">
                  <c:v>8.7100000000000009</c:v>
                </c:pt>
                <c:pt idx="436">
                  <c:v>8.91</c:v>
                </c:pt>
                <c:pt idx="437">
                  <c:v>8.07</c:v>
                </c:pt>
                <c:pt idx="438">
                  <c:v>8</c:v>
                </c:pt>
                <c:pt idx="439">
                  <c:v>8.35</c:v>
                </c:pt>
                <c:pt idx="440">
                  <c:v>8.9</c:v>
                </c:pt>
                <c:pt idx="441">
                  <c:v>9.19</c:v>
                </c:pt>
                <c:pt idx="442">
                  <c:v>10.19</c:v>
                </c:pt>
                <c:pt idx="443">
                  <c:v>10.74</c:v>
                </c:pt>
                <c:pt idx="444">
                  <c:v>11.31</c:v>
                </c:pt>
                <c:pt idx="445">
                  <c:v>11.38</c:v>
                </c:pt>
                <c:pt idx="446">
                  <c:v>12.06</c:v>
                </c:pt>
              </c:numCache>
            </c:numRef>
          </c:val>
          <c:smooth val="1"/>
          <c:extLst>
            <c:ext xmlns:c16="http://schemas.microsoft.com/office/drawing/2014/chart" uri="{C3380CC4-5D6E-409C-BE32-E72D297353CC}">
              <c16:uniqueId val="{00000002-A2E9-4A7A-B56A-9382419C4DBB}"/>
            </c:ext>
          </c:extLst>
        </c:ser>
        <c:ser>
          <c:idx val="2"/>
          <c:order val="2"/>
          <c:tx>
            <c:strRef>
              <c:f>'11.PE&amp;PB'!$G$3</c:f>
              <c:strCache>
                <c:ptCount val="1"/>
                <c:pt idx="0">
                  <c:v>15</c:v>
                </c:pt>
              </c:strCache>
            </c:strRef>
          </c:tx>
          <c:spPr>
            <a:ln w="12700">
              <a:solidFill>
                <a:srgbClr val="008000"/>
              </a:solidFill>
              <a:prstDash val="solid"/>
            </a:ln>
          </c:spPr>
          <c:marker>
            <c:symbol val="none"/>
          </c:marker>
          <c:cat>
            <c:numRef>
              <c:f>'11.PE&amp;PB'!$A$4:$A$450</c:f>
              <c:numCache>
                <c:formatCode>m/d/yyyy</c:formatCode>
                <c:ptCount val="447"/>
                <c:pt idx="0">
                  <c:v>36532</c:v>
                </c:pt>
                <c:pt idx="1">
                  <c:v>36539</c:v>
                </c:pt>
                <c:pt idx="2">
                  <c:v>36546</c:v>
                </c:pt>
                <c:pt idx="3">
                  <c:v>36553</c:v>
                </c:pt>
                <c:pt idx="4">
                  <c:v>36574</c:v>
                </c:pt>
                <c:pt idx="5">
                  <c:v>36581</c:v>
                </c:pt>
                <c:pt idx="6">
                  <c:v>36588</c:v>
                </c:pt>
                <c:pt idx="7">
                  <c:v>36595</c:v>
                </c:pt>
                <c:pt idx="8">
                  <c:v>36602</c:v>
                </c:pt>
                <c:pt idx="9">
                  <c:v>36609</c:v>
                </c:pt>
                <c:pt idx="10">
                  <c:v>36616</c:v>
                </c:pt>
                <c:pt idx="11">
                  <c:v>36623</c:v>
                </c:pt>
                <c:pt idx="12">
                  <c:v>36630</c:v>
                </c:pt>
                <c:pt idx="13">
                  <c:v>36637</c:v>
                </c:pt>
                <c:pt idx="14">
                  <c:v>36644</c:v>
                </c:pt>
                <c:pt idx="15">
                  <c:v>36658</c:v>
                </c:pt>
                <c:pt idx="16">
                  <c:v>36665</c:v>
                </c:pt>
                <c:pt idx="17">
                  <c:v>36672</c:v>
                </c:pt>
                <c:pt idx="18">
                  <c:v>36679</c:v>
                </c:pt>
                <c:pt idx="19">
                  <c:v>36686</c:v>
                </c:pt>
                <c:pt idx="20">
                  <c:v>36692</c:v>
                </c:pt>
                <c:pt idx="21">
                  <c:v>36700</c:v>
                </c:pt>
                <c:pt idx="22">
                  <c:v>36707</c:v>
                </c:pt>
                <c:pt idx="23">
                  <c:v>36714</c:v>
                </c:pt>
                <c:pt idx="24">
                  <c:v>36721</c:v>
                </c:pt>
                <c:pt idx="25">
                  <c:v>36728</c:v>
                </c:pt>
                <c:pt idx="26">
                  <c:v>36735</c:v>
                </c:pt>
                <c:pt idx="27">
                  <c:v>36742</c:v>
                </c:pt>
                <c:pt idx="28">
                  <c:v>36749</c:v>
                </c:pt>
                <c:pt idx="29">
                  <c:v>36756</c:v>
                </c:pt>
                <c:pt idx="30">
                  <c:v>36763</c:v>
                </c:pt>
                <c:pt idx="31">
                  <c:v>36770</c:v>
                </c:pt>
                <c:pt idx="32">
                  <c:v>36777</c:v>
                </c:pt>
                <c:pt idx="33">
                  <c:v>36784</c:v>
                </c:pt>
                <c:pt idx="34">
                  <c:v>36791</c:v>
                </c:pt>
                <c:pt idx="35">
                  <c:v>36798</c:v>
                </c:pt>
                <c:pt idx="36">
                  <c:v>36812</c:v>
                </c:pt>
                <c:pt idx="37">
                  <c:v>36819</c:v>
                </c:pt>
                <c:pt idx="38">
                  <c:v>36826</c:v>
                </c:pt>
                <c:pt idx="39">
                  <c:v>36833</c:v>
                </c:pt>
                <c:pt idx="40">
                  <c:v>36840</c:v>
                </c:pt>
                <c:pt idx="41">
                  <c:v>36847</c:v>
                </c:pt>
                <c:pt idx="42">
                  <c:v>36854</c:v>
                </c:pt>
                <c:pt idx="43">
                  <c:v>36861</c:v>
                </c:pt>
                <c:pt idx="44">
                  <c:v>36868</c:v>
                </c:pt>
                <c:pt idx="45">
                  <c:v>36875</c:v>
                </c:pt>
                <c:pt idx="46">
                  <c:v>36882</c:v>
                </c:pt>
                <c:pt idx="47">
                  <c:v>36889</c:v>
                </c:pt>
                <c:pt idx="48">
                  <c:v>36896</c:v>
                </c:pt>
                <c:pt idx="49">
                  <c:v>36903</c:v>
                </c:pt>
                <c:pt idx="50">
                  <c:v>36910</c:v>
                </c:pt>
                <c:pt idx="51">
                  <c:v>36931</c:v>
                </c:pt>
                <c:pt idx="52">
                  <c:v>36938</c:v>
                </c:pt>
                <c:pt idx="53">
                  <c:v>36945</c:v>
                </c:pt>
                <c:pt idx="54">
                  <c:v>36952</c:v>
                </c:pt>
                <c:pt idx="55">
                  <c:v>36959</c:v>
                </c:pt>
                <c:pt idx="56">
                  <c:v>36966</c:v>
                </c:pt>
                <c:pt idx="57">
                  <c:v>36973</c:v>
                </c:pt>
                <c:pt idx="58">
                  <c:v>36980</c:v>
                </c:pt>
                <c:pt idx="59">
                  <c:v>36987</c:v>
                </c:pt>
                <c:pt idx="60">
                  <c:v>36994</c:v>
                </c:pt>
                <c:pt idx="61">
                  <c:v>37001</c:v>
                </c:pt>
                <c:pt idx="62">
                  <c:v>37008</c:v>
                </c:pt>
                <c:pt idx="63">
                  <c:v>37011</c:v>
                </c:pt>
                <c:pt idx="64">
                  <c:v>37022</c:v>
                </c:pt>
                <c:pt idx="65">
                  <c:v>37029</c:v>
                </c:pt>
                <c:pt idx="66">
                  <c:v>37036</c:v>
                </c:pt>
                <c:pt idx="67">
                  <c:v>37043</c:v>
                </c:pt>
                <c:pt idx="68">
                  <c:v>37050</c:v>
                </c:pt>
                <c:pt idx="69">
                  <c:v>37057</c:v>
                </c:pt>
                <c:pt idx="70">
                  <c:v>37064</c:v>
                </c:pt>
                <c:pt idx="71">
                  <c:v>37071</c:v>
                </c:pt>
                <c:pt idx="72">
                  <c:v>37078</c:v>
                </c:pt>
                <c:pt idx="73">
                  <c:v>37085</c:v>
                </c:pt>
                <c:pt idx="74">
                  <c:v>37092</c:v>
                </c:pt>
                <c:pt idx="75">
                  <c:v>37099</c:v>
                </c:pt>
                <c:pt idx="76">
                  <c:v>37106</c:v>
                </c:pt>
                <c:pt idx="77">
                  <c:v>37113</c:v>
                </c:pt>
                <c:pt idx="78">
                  <c:v>37120</c:v>
                </c:pt>
                <c:pt idx="79">
                  <c:v>37127</c:v>
                </c:pt>
                <c:pt idx="80">
                  <c:v>37134</c:v>
                </c:pt>
                <c:pt idx="81">
                  <c:v>37141</c:v>
                </c:pt>
                <c:pt idx="82">
                  <c:v>37148</c:v>
                </c:pt>
                <c:pt idx="83">
                  <c:v>37155</c:v>
                </c:pt>
                <c:pt idx="84">
                  <c:v>37162</c:v>
                </c:pt>
                <c:pt idx="85">
                  <c:v>37176</c:v>
                </c:pt>
                <c:pt idx="86">
                  <c:v>37183</c:v>
                </c:pt>
                <c:pt idx="87">
                  <c:v>37190</c:v>
                </c:pt>
                <c:pt idx="88">
                  <c:v>37197</c:v>
                </c:pt>
                <c:pt idx="89">
                  <c:v>37204</c:v>
                </c:pt>
                <c:pt idx="90">
                  <c:v>37211</c:v>
                </c:pt>
                <c:pt idx="91">
                  <c:v>37218</c:v>
                </c:pt>
                <c:pt idx="92">
                  <c:v>37225</c:v>
                </c:pt>
                <c:pt idx="93">
                  <c:v>37232</c:v>
                </c:pt>
                <c:pt idx="94">
                  <c:v>37239</c:v>
                </c:pt>
                <c:pt idx="95">
                  <c:v>37246</c:v>
                </c:pt>
                <c:pt idx="96">
                  <c:v>37253</c:v>
                </c:pt>
                <c:pt idx="97">
                  <c:v>37260</c:v>
                </c:pt>
                <c:pt idx="98">
                  <c:v>37267</c:v>
                </c:pt>
                <c:pt idx="99">
                  <c:v>37274</c:v>
                </c:pt>
                <c:pt idx="100">
                  <c:v>37281</c:v>
                </c:pt>
                <c:pt idx="101">
                  <c:v>37288</c:v>
                </c:pt>
                <c:pt idx="102">
                  <c:v>37295</c:v>
                </c:pt>
                <c:pt idx="103">
                  <c:v>37316</c:v>
                </c:pt>
                <c:pt idx="104">
                  <c:v>37323</c:v>
                </c:pt>
                <c:pt idx="105">
                  <c:v>37330</c:v>
                </c:pt>
                <c:pt idx="106">
                  <c:v>37337</c:v>
                </c:pt>
                <c:pt idx="107">
                  <c:v>37344</c:v>
                </c:pt>
                <c:pt idx="108">
                  <c:v>37351</c:v>
                </c:pt>
                <c:pt idx="109">
                  <c:v>37358</c:v>
                </c:pt>
                <c:pt idx="110">
                  <c:v>37365</c:v>
                </c:pt>
                <c:pt idx="111">
                  <c:v>37372</c:v>
                </c:pt>
                <c:pt idx="112">
                  <c:v>37376</c:v>
                </c:pt>
                <c:pt idx="113">
                  <c:v>37386</c:v>
                </c:pt>
                <c:pt idx="114">
                  <c:v>37393</c:v>
                </c:pt>
                <c:pt idx="115">
                  <c:v>37400</c:v>
                </c:pt>
                <c:pt idx="116">
                  <c:v>37407</c:v>
                </c:pt>
                <c:pt idx="117">
                  <c:v>37414</c:v>
                </c:pt>
                <c:pt idx="118">
                  <c:v>37421</c:v>
                </c:pt>
                <c:pt idx="119">
                  <c:v>37428</c:v>
                </c:pt>
                <c:pt idx="120">
                  <c:v>37435</c:v>
                </c:pt>
                <c:pt idx="121">
                  <c:v>37442</c:v>
                </c:pt>
                <c:pt idx="122">
                  <c:v>37449</c:v>
                </c:pt>
                <c:pt idx="123">
                  <c:v>37456</c:v>
                </c:pt>
                <c:pt idx="124">
                  <c:v>37463</c:v>
                </c:pt>
                <c:pt idx="125">
                  <c:v>37470</c:v>
                </c:pt>
                <c:pt idx="126">
                  <c:v>37477</c:v>
                </c:pt>
                <c:pt idx="127">
                  <c:v>37484</c:v>
                </c:pt>
                <c:pt idx="128">
                  <c:v>37488</c:v>
                </c:pt>
                <c:pt idx="129">
                  <c:v>37498</c:v>
                </c:pt>
                <c:pt idx="130">
                  <c:v>37505</c:v>
                </c:pt>
                <c:pt idx="131">
                  <c:v>37512</c:v>
                </c:pt>
                <c:pt idx="132">
                  <c:v>37519</c:v>
                </c:pt>
                <c:pt idx="133">
                  <c:v>37526</c:v>
                </c:pt>
                <c:pt idx="134">
                  <c:v>37540</c:v>
                </c:pt>
                <c:pt idx="135">
                  <c:v>37547</c:v>
                </c:pt>
                <c:pt idx="136">
                  <c:v>37554</c:v>
                </c:pt>
                <c:pt idx="137">
                  <c:v>37561</c:v>
                </c:pt>
                <c:pt idx="138">
                  <c:v>37568</c:v>
                </c:pt>
                <c:pt idx="139">
                  <c:v>37575</c:v>
                </c:pt>
                <c:pt idx="140">
                  <c:v>37582</c:v>
                </c:pt>
                <c:pt idx="141">
                  <c:v>37589</c:v>
                </c:pt>
                <c:pt idx="142">
                  <c:v>37596</c:v>
                </c:pt>
                <c:pt idx="143">
                  <c:v>37603</c:v>
                </c:pt>
                <c:pt idx="144">
                  <c:v>37610</c:v>
                </c:pt>
                <c:pt idx="145">
                  <c:v>37617</c:v>
                </c:pt>
                <c:pt idx="146">
                  <c:v>37624</c:v>
                </c:pt>
                <c:pt idx="147">
                  <c:v>37631</c:v>
                </c:pt>
                <c:pt idx="148">
                  <c:v>37638</c:v>
                </c:pt>
                <c:pt idx="149">
                  <c:v>37645</c:v>
                </c:pt>
                <c:pt idx="150">
                  <c:v>37650</c:v>
                </c:pt>
                <c:pt idx="151">
                  <c:v>37666</c:v>
                </c:pt>
                <c:pt idx="152">
                  <c:v>37673</c:v>
                </c:pt>
                <c:pt idx="153">
                  <c:v>37680</c:v>
                </c:pt>
                <c:pt idx="154">
                  <c:v>37687</c:v>
                </c:pt>
                <c:pt idx="155">
                  <c:v>37694</c:v>
                </c:pt>
                <c:pt idx="156">
                  <c:v>37701</c:v>
                </c:pt>
                <c:pt idx="157">
                  <c:v>37708</c:v>
                </c:pt>
                <c:pt idx="158">
                  <c:v>37715</c:v>
                </c:pt>
                <c:pt idx="159">
                  <c:v>37722</c:v>
                </c:pt>
                <c:pt idx="160">
                  <c:v>37729</c:v>
                </c:pt>
                <c:pt idx="161">
                  <c:v>37736</c:v>
                </c:pt>
                <c:pt idx="162">
                  <c:v>37741</c:v>
                </c:pt>
                <c:pt idx="163">
                  <c:v>37757</c:v>
                </c:pt>
                <c:pt idx="164">
                  <c:v>37764</c:v>
                </c:pt>
                <c:pt idx="165">
                  <c:v>37771</c:v>
                </c:pt>
                <c:pt idx="166">
                  <c:v>37778</c:v>
                </c:pt>
                <c:pt idx="167">
                  <c:v>37785</c:v>
                </c:pt>
                <c:pt idx="168">
                  <c:v>37792</c:v>
                </c:pt>
                <c:pt idx="169">
                  <c:v>37799</c:v>
                </c:pt>
                <c:pt idx="170">
                  <c:v>37806</c:v>
                </c:pt>
                <c:pt idx="171">
                  <c:v>37813</c:v>
                </c:pt>
                <c:pt idx="172">
                  <c:v>37820</c:v>
                </c:pt>
                <c:pt idx="173">
                  <c:v>37827</c:v>
                </c:pt>
                <c:pt idx="174">
                  <c:v>37834</c:v>
                </c:pt>
                <c:pt idx="175">
                  <c:v>37841</c:v>
                </c:pt>
                <c:pt idx="176">
                  <c:v>37848</c:v>
                </c:pt>
                <c:pt idx="177">
                  <c:v>37855</c:v>
                </c:pt>
                <c:pt idx="178">
                  <c:v>37862</c:v>
                </c:pt>
                <c:pt idx="179">
                  <c:v>37869</c:v>
                </c:pt>
                <c:pt idx="180">
                  <c:v>37876</c:v>
                </c:pt>
                <c:pt idx="181">
                  <c:v>37883</c:v>
                </c:pt>
                <c:pt idx="182">
                  <c:v>37890</c:v>
                </c:pt>
                <c:pt idx="183">
                  <c:v>37894</c:v>
                </c:pt>
                <c:pt idx="184">
                  <c:v>37904</c:v>
                </c:pt>
                <c:pt idx="185">
                  <c:v>37911</c:v>
                </c:pt>
                <c:pt idx="186">
                  <c:v>37918</c:v>
                </c:pt>
                <c:pt idx="187">
                  <c:v>37925</c:v>
                </c:pt>
                <c:pt idx="188">
                  <c:v>37932</c:v>
                </c:pt>
                <c:pt idx="189">
                  <c:v>37939</c:v>
                </c:pt>
                <c:pt idx="190">
                  <c:v>37946</c:v>
                </c:pt>
                <c:pt idx="191">
                  <c:v>37953</c:v>
                </c:pt>
                <c:pt idx="192">
                  <c:v>37960</c:v>
                </c:pt>
                <c:pt idx="193">
                  <c:v>37967</c:v>
                </c:pt>
                <c:pt idx="194">
                  <c:v>37974</c:v>
                </c:pt>
                <c:pt idx="195">
                  <c:v>37981</c:v>
                </c:pt>
                <c:pt idx="196">
                  <c:v>37988</c:v>
                </c:pt>
                <c:pt idx="197">
                  <c:v>37995</c:v>
                </c:pt>
                <c:pt idx="198">
                  <c:v>38002</c:v>
                </c:pt>
                <c:pt idx="199">
                  <c:v>38016</c:v>
                </c:pt>
                <c:pt idx="200">
                  <c:v>38023</c:v>
                </c:pt>
                <c:pt idx="201">
                  <c:v>38030</c:v>
                </c:pt>
                <c:pt idx="202">
                  <c:v>38037</c:v>
                </c:pt>
                <c:pt idx="203">
                  <c:v>38044</c:v>
                </c:pt>
                <c:pt idx="204">
                  <c:v>38051</c:v>
                </c:pt>
                <c:pt idx="205">
                  <c:v>38058</c:v>
                </c:pt>
                <c:pt idx="206">
                  <c:v>38065</c:v>
                </c:pt>
                <c:pt idx="207">
                  <c:v>38072</c:v>
                </c:pt>
                <c:pt idx="208">
                  <c:v>38079</c:v>
                </c:pt>
                <c:pt idx="209">
                  <c:v>38086</c:v>
                </c:pt>
                <c:pt idx="210">
                  <c:v>38093</c:v>
                </c:pt>
                <c:pt idx="211">
                  <c:v>38100</c:v>
                </c:pt>
                <c:pt idx="212">
                  <c:v>38107</c:v>
                </c:pt>
                <c:pt idx="213">
                  <c:v>38121</c:v>
                </c:pt>
                <c:pt idx="214">
                  <c:v>38128</c:v>
                </c:pt>
                <c:pt idx="215">
                  <c:v>38135</c:v>
                </c:pt>
                <c:pt idx="216">
                  <c:v>38142</c:v>
                </c:pt>
                <c:pt idx="217">
                  <c:v>38149</c:v>
                </c:pt>
                <c:pt idx="218">
                  <c:v>38156</c:v>
                </c:pt>
                <c:pt idx="219">
                  <c:v>38163</c:v>
                </c:pt>
                <c:pt idx="220">
                  <c:v>38170</c:v>
                </c:pt>
                <c:pt idx="221">
                  <c:v>38177</c:v>
                </c:pt>
                <c:pt idx="222">
                  <c:v>38184</c:v>
                </c:pt>
                <c:pt idx="223">
                  <c:v>38191</c:v>
                </c:pt>
                <c:pt idx="224">
                  <c:v>38198</c:v>
                </c:pt>
                <c:pt idx="225">
                  <c:v>38205</c:v>
                </c:pt>
                <c:pt idx="226">
                  <c:v>38212</c:v>
                </c:pt>
                <c:pt idx="227">
                  <c:v>38219</c:v>
                </c:pt>
                <c:pt idx="228">
                  <c:v>38226</c:v>
                </c:pt>
                <c:pt idx="229">
                  <c:v>38233</c:v>
                </c:pt>
                <c:pt idx="230">
                  <c:v>38240</c:v>
                </c:pt>
                <c:pt idx="231">
                  <c:v>38247</c:v>
                </c:pt>
                <c:pt idx="232">
                  <c:v>38254</c:v>
                </c:pt>
                <c:pt idx="233">
                  <c:v>38260</c:v>
                </c:pt>
                <c:pt idx="234">
                  <c:v>38268</c:v>
                </c:pt>
                <c:pt idx="235">
                  <c:v>38275</c:v>
                </c:pt>
                <c:pt idx="236">
                  <c:v>38282</c:v>
                </c:pt>
                <c:pt idx="237">
                  <c:v>38289</c:v>
                </c:pt>
                <c:pt idx="238">
                  <c:v>38296</c:v>
                </c:pt>
                <c:pt idx="239">
                  <c:v>38303</c:v>
                </c:pt>
                <c:pt idx="240">
                  <c:v>38310</c:v>
                </c:pt>
                <c:pt idx="241">
                  <c:v>38317</c:v>
                </c:pt>
                <c:pt idx="242">
                  <c:v>38324</c:v>
                </c:pt>
                <c:pt idx="243">
                  <c:v>38331</c:v>
                </c:pt>
                <c:pt idx="244">
                  <c:v>38338</c:v>
                </c:pt>
                <c:pt idx="245">
                  <c:v>38345</c:v>
                </c:pt>
                <c:pt idx="246">
                  <c:v>38352</c:v>
                </c:pt>
                <c:pt idx="247">
                  <c:v>38359</c:v>
                </c:pt>
                <c:pt idx="248">
                  <c:v>38366</c:v>
                </c:pt>
                <c:pt idx="249">
                  <c:v>38373</c:v>
                </c:pt>
                <c:pt idx="250">
                  <c:v>38380</c:v>
                </c:pt>
                <c:pt idx="251">
                  <c:v>38387</c:v>
                </c:pt>
                <c:pt idx="252">
                  <c:v>38401</c:v>
                </c:pt>
                <c:pt idx="253">
                  <c:v>38408</c:v>
                </c:pt>
                <c:pt idx="254">
                  <c:v>38415</c:v>
                </c:pt>
                <c:pt idx="255">
                  <c:v>38422</c:v>
                </c:pt>
                <c:pt idx="256">
                  <c:v>38429</c:v>
                </c:pt>
                <c:pt idx="257">
                  <c:v>38436</c:v>
                </c:pt>
                <c:pt idx="258">
                  <c:v>38443</c:v>
                </c:pt>
                <c:pt idx="259">
                  <c:v>38450</c:v>
                </c:pt>
                <c:pt idx="260">
                  <c:v>38457</c:v>
                </c:pt>
                <c:pt idx="261">
                  <c:v>38464</c:v>
                </c:pt>
                <c:pt idx="262">
                  <c:v>38471</c:v>
                </c:pt>
                <c:pt idx="263">
                  <c:v>38485</c:v>
                </c:pt>
                <c:pt idx="264">
                  <c:v>38492</c:v>
                </c:pt>
                <c:pt idx="265">
                  <c:v>38499</c:v>
                </c:pt>
                <c:pt idx="266">
                  <c:v>38506</c:v>
                </c:pt>
                <c:pt idx="267">
                  <c:v>38513</c:v>
                </c:pt>
                <c:pt idx="268">
                  <c:v>38520</c:v>
                </c:pt>
                <c:pt idx="269">
                  <c:v>38527</c:v>
                </c:pt>
                <c:pt idx="270">
                  <c:v>38534</c:v>
                </c:pt>
                <c:pt idx="271">
                  <c:v>38541</c:v>
                </c:pt>
                <c:pt idx="272">
                  <c:v>38548</c:v>
                </c:pt>
                <c:pt idx="273">
                  <c:v>38555</c:v>
                </c:pt>
                <c:pt idx="274">
                  <c:v>38562</c:v>
                </c:pt>
                <c:pt idx="275">
                  <c:v>38569</c:v>
                </c:pt>
                <c:pt idx="276">
                  <c:v>38576</c:v>
                </c:pt>
                <c:pt idx="277">
                  <c:v>38583</c:v>
                </c:pt>
                <c:pt idx="278">
                  <c:v>38590</c:v>
                </c:pt>
                <c:pt idx="279">
                  <c:v>38597</c:v>
                </c:pt>
                <c:pt idx="280">
                  <c:v>38604</c:v>
                </c:pt>
                <c:pt idx="281">
                  <c:v>38611</c:v>
                </c:pt>
                <c:pt idx="282">
                  <c:v>38618</c:v>
                </c:pt>
                <c:pt idx="283">
                  <c:v>38625</c:v>
                </c:pt>
                <c:pt idx="284">
                  <c:v>38639</c:v>
                </c:pt>
                <c:pt idx="285">
                  <c:v>38646</c:v>
                </c:pt>
                <c:pt idx="286">
                  <c:v>38653</c:v>
                </c:pt>
                <c:pt idx="287">
                  <c:v>38660</c:v>
                </c:pt>
                <c:pt idx="288">
                  <c:v>38667</c:v>
                </c:pt>
                <c:pt idx="289">
                  <c:v>38674</c:v>
                </c:pt>
                <c:pt idx="290">
                  <c:v>38681</c:v>
                </c:pt>
                <c:pt idx="291">
                  <c:v>38688</c:v>
                </c:pt>
                <c:pt idx="292">
                  <c:v>38695</c:v>
                </c:pt>
                <c:pt idx="293">
                  <c:v>38702</c:v>
                </c:pt>
                <c:pt idx="294">
                  <c:v>38709</c:v>
                </c:pt>
                <c:pt idx="295">
                  <c:v>38716</c:v>
                </c:pt>
                <c:pt idx="296">
                  <c:v>38723</c:v>
                </c:pt>
                <c:pt idx="297">
                  <c:v>38730</c:v>
                </c:pt>
                <c:pt idx="298">
                  <c:v>38737</c:v>
                </c:pt>
                <c:pt idx="299">
                  <c:v>38742</c:v>
                </c:pt>
                <c:pt idx="300">
                  <c:v>38758</c:v>
                </c:pt>
                <c:pt idx="301">
                  <c:v>38765</c:v>
                </c:pt>
                <c:pt idx="302">
                  <c:v>38786</c:v>
                </c:pt>
                <c:pt idx="303">
                  <c:v>38835</c:v>
                </c:pt>
                <c:pt idx="304">
                  <c:v>38849</c:v>
                </c:pt>
                <c:pt idx="305">
                  <c:v>38856</c:v>
                </c:pt>
                <c:pt idx="306">
                  <c:v>38863</c:v>
                </c:pt>
                <c:pt idx="307">
                  <c:v>38870</c:v>
                </c:pt>
                <c:pt idx="308">
                  <c:v>38877</c:v>
                </c:pt>
                <c:pt idx="309">
                  <c:v>38884</c:v>
                </c:pt>
                <c:pt idx="310">
                  <c:v>38891</c:v>
                </c:pt>
                <c:pt idx="311">
                  <c:v>38898</c:v>
                </c:pt>
                <c:pt idx="312">
                  <c:v>38905</c:v>
                </c:pt>
                <c:pt idx="313">
                  <c:v>38912</c:v>
                </c:pt>
                <c:pt idx="314">
                  <c:v>38919</c:v>
                </c:pt>
                <c:pt idx="315">
                  <c:v>38926</c:v>
                </c:pt>
                <c:pt idx="316">
                  <c:v>38933</c:v>
                </c:pt>
                <c:pt idx="317">
                  <c:v>38940</c:v>
                </c:pt>
                <c:pt idx="318">
                  <c:v>38947</c:v>
                </c:pt>
                <c:pt idx="319">
                  <c:v>38954</c:v>
                </c:pt>
                <c:pt idx="320">
                  <c:v>38961</c:v>
                </c:pt>
                <c:pt idx="321">
                  <c:v>38968</c:v>
                </c:pt>
                <c:pt idx="322">
                  <c:v>38975</c:v>
                </c:pt>
                <c:pt idx="323">
                  <c:v>38982</c:v>
                </c:pt>
                <c:pt idx="324">
                  <c:v>38989</c:v>
                </c:pt>
                <c:pt idx="325">
                  <c:v>39003</c:v>
                </c:pt>
                <c:pt idx="326">
                  <c:v>39010</c:v>
                </c:pt>
                <c:pt idx="327">
                  <c:v>39017</c:v>
                </c:pt>
                <c:pt idx="328">
                  <c:v>39024</c:v>
                </c:pt>
                <c:pt idx="329">
                  <c:v>39031</c:v>
                </c:pt>
                <c:pt idx="330">
                  <c:v>39038</c:v>
                </c:pt>
                <c:pt idx="331">
                  <c:v>39045</c:v>
                </c:pt>
                <c:pt idx="332">
                  <c:v>39052</c:v>
                </c:pt>
                <c:pt idx="333">
                  <c:v>39059</c:v>
                </c:pt>
                <c:pt idx="334">
                  <c:v>39066</c:v>
                </c:pt>
                <c:pt idx="335">
                  <c:v>39073</c:v>
                </c:pt>
                <c:pt idx="336">
                  <c:v>39080</c:v>
                </c:pt>
                <c:pt idx="337">
                  <c:v>39087</c:v>
                </c:pt>
                <c:pt idx="338">
                  <c:v>39094</c:v>
                </c:pt>
                <c:pt idx="339">
                  <c:v>39101</c:v>
                </c:pt>
                <c:pt idx="340">
                  <c:v>39108</c:v>
                </c:pt>
                <c:pt idx="341">
                  <c:v>39115</c:v>
                </c:pt>
                <c:pt idx="342">
                  <c:v>39122</c:v>
                </c:pt>
                <c:pt idx="343">
                  <c:v>39129</c:v>
                </c:pt>
                <c:pt idx="344">
                  <c:v>39143</c:v>
                </c:pt>
                <c:pt idx="345">
                  <c:v>39150</c:v>
                </c:pt>
                <c:pt idx="346">
                  <c:v>39157</c:v>
                </c:pt>
                <c:pt idx="347">
                  <c:v>39164</c:v>
                </c:pt>
                <c:pt idx="348">
                  <c:v>39171</c:v>
                </c:pt>
                <c:pt idx="349">
                  <c:v>39178</c:v>
                </c:pt>
                <c:pt idx="350">
                  <c:v>39185</c:v>
                </c:pt>
                <c:pt idx="351">
                  <c:v>39192</c:v>
                </c:pt>
                <c:pt idx="352">
                  <c:v>39199</c:v>
                </c:pt>
                <c:pt idx="353">
                  <c:v>39202</c:v>
                </c:pt>
                <c:pt idx="354">
                  <c:v>39213</c:v>
                </c:pt>
                <c:pt idx="355">
                  <c:v>39220</c:v>
                </c:pt>
                <c:pt idx="356">
                  <c:v>39227</c:v>
                </c:pt>
                <c:pt idx="357">
                  <c:v>39234</c:v>
                </c:pt>
                <c:pt idx="358">
                  <c:v>39241</c:v>
                </c:pt>
                <c:pt idx="359">
                  <c:v>39248</c:v>
                </c:pt>
                <c:pt idx="360">
                  <c:v>39255</c:v>
                </c:pt>
                <c:pt idx="361">
                  <c:v>39262</c:v>
                </c:pt>
                <c:pt idx="362">
                  <c:v>39269</c:v>
                </c:pt>
                <c:pt idx="363">
                  <c:v>39276</c:v>
                </c:pt>
                <c:pt idx="364">
                  <c:v>39283</c:v>
                </c:pt>
                <c:pt idx="365">
                  <c:v>39290</c:v>
                </c:pt>
                <c:pt idx="366">
                  <c:v>39297</c:v>
                </c:pt>
                <c:pt idx="367">
                  <c:v>39304</c:v>
                </c:pt>
                <c:pt idx="368">
                  <c:v>39311</c:v>
                </c:pt>
                <c:pt idx="369">
                  <c:v>39318</c:v>
                </c:pt>
                <c:pt idx="370">
                  <c:v>39325</c:v>
                </c:pt>
                <c:pt idx="371">
                  <c:v>39332</c:v>
                </c:pt>
                <c:pt idx="372">
                  <c:v>39339</c:v>
                </c:pt>
                <c:pt idx="373">
                  <c:v>39346</c:v>
                </c:pt>
                <c:pt idx="374">
                  <c:v>39353</c:v>
                </c:pt>
                <c:pt idx="375">
                  <c:v>39367</c:v>
                </c:pt>
                <c:pt idx="376">
                  <c:v>39374</c:v>
                </c:pt>
                <c:pt idx="377">
                  <c:v>39381</c:v>
                </c:pt>
                <c:pt idx="378">
                  <c:v>39388</c:v>
                </c:pt>
                <c:pt idx="379">
                  <c:v>39395</c:v>
                </c:pt>
                <c:pt idx="380">
                  <c:v>39402</c:v>
                </c:pt>
                <c:pt idx="381">
                  <c:v>39409</c:v>
                </c:pt>
                <c:pt idx="382">
                  <c:v>39416</c:v>
                </c:pt>
                <c:pt idx="383">
                  <c:v>39423</c:v>
                </c:pt>
                <c:pt idx="384">
                  <c:v>39430</c:v>
                </c:pt>
                <c:pt idx="385">
                  <c:v>39437</c:v>
                </c:pt>
                <c:pt idx="386">
                  <c:v>39444</c:v>
                </c:pt>
                <c:pt idx="387">
                  <c:v>39451</c:v>
                </c:pt>
                <c:pt idx="388">
                  <c:v>39458</c:v>
                </c:pt>
                <c:pt idx="389">
                  <c:v>39465</c:v>
                </c:pt>
                <c:pt idx="390">
                  <c:v>39472</c:v>
                </c:pt>
                <c:pt idx="391">
                  <c:v>39479</c:v>
                </c:pt>
                <c:pt idx="392">
                  <c:v>39483</c:v>
                </c:pt>
                <c:pt idx="393">
                  <c:v>39493</c:v>
                </c:pt>
                <c:pt idx="394">
                  <c:v>39500</c:v>
                </c:pt>
                <c:pt idx="395">
                  <c:v>39507</c:v>
                </c:pt>
                <c:pt idx="396">
                  <c:v>39514</c:v>
                </c:pt>
                <c:pt idx="397">
                  <c:v>39521</c:v>
                </c:pt>
                <c:pt idx="398">
                  <c:v>39528</c:v>
                </c:pt>
                <c:pt idx="399">
                  <c:v>39535</c:v>
                </c:pt>
                <c:pt idx="400">
                  <c:v>39541</c:v>
                </c:pt>
                <c:pt idx="401">
                  <c:v>39549</c:v>
                </c:pt>
                <c:pt idx="402">
                  <c:v>39556</c:v>
                </c:pt>
                <c:pt idx="403">
                  <c:v>39563</c:v>
                </c:pt>
                <c:pt idx="404">
                  <c:v>39568</c:v>
                </c:pt>
                <c:pt idx="405">
                  <c:v>39577</c:v>
                </c:pt>
                <c:pt idx="406">
                  <c:v>39584</c:v>
                </c:pt>
                <c:pt idx="407">
                  <c:v>39591</c:v>
                </c:pt>
                <c:pt idx="408">
                  <c:v>39598</c:v>
                </c:pt>
                <c:pt idx="409">
                  <c:v>39605</c:v>
                </c:pt>
                <c:pt idx="410">
                  <c:v>39612</c:v>
                </c:pt>
                <c:pt idx="411">
                  <c:v>39619</c:v>
                </c:pt>
                <c:pt idx="412">
                  <c:v>39626</c:v>
                </c:pt>
                <c:pt idx="413">
                  <c:v>39633</c:v>
                </c:pt>
                <c:pt idx="414">
                  <c:v>39640</c:v>
                </c:pt>
                <c:pt idx="415">
                  <c:v>39647</c:v>
                </c:pt>
                <c:pt idx="416">
                  <c:v>39654</c:v>
                </c:pt>
                <c:pt idx="417">
                  <c:v>39661</c:v>
                </c:pt>
                <c:pt idx="418">
                  <c:v>39668</c:v>
                </c:pt>
                <c:pt idx="419">
                  <c:v>39675</c:v>
                </c:pt>
                <c:pt idx="420">
                  <c:v>39682</c:v>
                </c:pt>
                <c:pt idx="421">
                  <c:v>39689</c:v>
                </c:pt>
                <c:pt idx="422">
                  <c:v>39696</c:v>
                </c:pt>
                <c:pt idx="423">
                  <c:v>39703</c:v>
                </c:pt>
                <c:pt idx="424">
                  <c:v>39709</c:v>
                </c:pt>
                <c:pt idx="425">
                  <c:v>39717</c:v>
                </c:pt>
                <c:pt idx="426">
                  <c:v>39731</c:v>
                </c:pt>
                <c:pt idx="427">
                  <c:v>39738</c:v>
                </c:pt>
                <c:pt idx="428">
                  <c:v>39745</c:v>
                </c:pt>
                <c:pt idx="429">
                  <c:v>39752</c:v>
                </c:pt>
                <c:pt idx="430">
                  <c:v>39759</c:v>
                </c:pt>
                <c:pt idx="431">
                  <c:v>39766</c:v>
                </c:pt>
                <c:pt idx="432">
                  <c:v>39773</c:v>
                </c:pt>
                <c:pt idx="433">
                  <c:v>39780</c:v>
                </c:pt>
                <c:pt idx="434">
                  <c:v>39787</c:v>
                </c:pt>
                <c:pt idx="435">
                  <c:v>39794</c:v>
                </c:pt>
                <c:pt idx="436">
                  <c:v>39801</c:v>
                </c:pt>
                <c:pt idx="437">
                  <c:v>39808</c:v>
                </c:pt>
                <c:pt idx="438">
                  <c:v>39813</c:v>
                </c:pt>
                <c:pt idx="439">
                  <c:v>39822</c:v>
                </c:pt>
                <c:pt idx="440">
                  <c:v>39829</c:v>
                </c:pt>
                <c:pt idx="441">
                  <c:v>39836</c:v>
                </c:pt>
                <c:pt idx="442">
                  <c:v>39850</c:v>
                </c:pt>
                <c:pt idx="443">
                  <c:v>39857</c:v>
                </c:pt>
                <c:pt idx="444">
                  <c:v>39864</c:v>
                </c:pt>
                <c:pt idx="445">
                  <c:v>39871</c:v>
                </c:pt>
                <c:pt idx="446">
                  <c:v>39878</c:v>
                </c:pt>
              </c:numCache>
            </c:numRef>
          </c:cat>
          <c:val>
            <c:numRef>
              <c:f>'11.PE&amp;PB'!$G$4:$G$450</c:f>
              <c:numCache>
                <c:formatCode>_-* #,##0.00_-;\-* #,##0.00_-;_-* "-"??_-;_-@_-</c:formatCode>
                <c:ptCount val="4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numCache>
            </c:numRef>
          </c:val>
          <c:smooth val="1"/>
          <c:extLst>
            <c:ext xmlns:c16="http://schemas.microsoft.com/office/drawing/2014/chart" uri="{C3380CC4-5D6E-409C-BE32-E72D297353CC}">
              <c16:uniqueId val="{00000003-A2E9-4A7A-B56A-9382419C4DBB}"/>
            </c:ext>
          </c:extLst>
        </c:ser>
        <c:ser>
          <c:idx val="3"/>
          <c:order val="3"/>
          <c:tx>
            <c:strRef>
              <c:f>'11.PE&amp;PB'!$H$3</c:f>
              <c:strCache>
                <c:ptCount val="1"/>
                <c:pt idx="0">
                  <c:v>25</c:v>
                </c:pt>
              </c:strCache>
            </c:strRef>
          </c:tx>
          <c:spPr>
            <a:ln w="12700">
              <a:solidFill>
                <a:srgbClr val="008000"/>
              </a:solidFill>
              <a:prstDash val="solid"/>
            </a:ln>
          </c:spPr>
          <c:marker>
            <c:symbol val="none"/>
          </c:marker>
          <c:cat>
            <c:numRef>
              <c:f>'11.PE&amp;PB'!$A$4:$A$450</c:f>
              <c:numCache>
                <c:formatCode>m/d/yyyy</c:formatCode>
                <c:ptCount val="447"/>
                <c:pt idx="0">
                  <c:v>36532</c:v>
                </c:pt>
                <c:pt idx="1">
                  <c:v>36539</c:v>
                </c:pt>
                <c:pt idx="2">
                  <c:v>36546</c:v>
                </c:pt>
                <c:pt idx="3">
                  <c:v>36553</c:v>
                </c:pt>
                <c:pt idx="4">
                  <c:v>36574</c:v>
                </c:pt>
                <c:pt idx="5">
                  <c:v>36581</c:v>
                </c:pt>
                <c:pt idx="6">
                  <c:v>36588</c:v>
                </c:pt>
                <c:pt idx="7">
                  <c:v>36595</c:v>
                </c:pt>
                <c:pt idx="8">
                  <c:v>36602</c:v>
                </c:pt>
                <c:pt idx="9">
                  <c:v>36609</c:v>
                </c:pt>
                <c:pt idx="10">
                  <c:v>36616</c:v>
                </c:pt>
                <c:pt idx="11">
                  <c:v>36623</c:v>
                </c:pt>
                <c:pt idx="12">
                  <c:v>36630</c:v>
                </c:pt>
                <c:pt idx="13">
                  <c:v>36637</c:v>
                </c:pt>
                <c:pt idx="14">
                  <c:v>36644</c:v>
                </c:pt>
                <c:pt idx="15">
                  <c:v>36658</c:v>
                </c:pt>
                <c:pt idx="16">
                  <c:v>36665</c:v>
                </c:pt>
                <c:pt idx="17">
                  <c:v>36672</c:v>
                </c:pt>
                <c:pt idx="18">
                  <c:v>36679</c:v>
                </c:pt>
                <c:pt idx="19">
                  <c:v>36686</c:v>
                </c:pt>
                <c:pt idx="20">
                  <c:v>36692</c:v>
                </c:pt>
                <c:pt idx="21">
                  <c:v>36700</c:v>
                </c:pt>
                <c:pt idx="22">
                  <c:v>36707</c:v>
                </c:pt>
                <c:pt idx="23">
                  <c:v>36714</c:v>
                </c:pt>
                <c:pt idx="24">
                  <c:v>36721</c:v>
                </c:pt>
                <c:pt idx="25">
                  <c:v>36728</c:v>
                </c:pt>
                <c:pt idx="26">
                  <c:v>36735</c:v>
                </c:pt>
                <c:pt idx="27">
                  <c:v>36742</c:v>
                </c:pt>
                <c:pt idx="28">
                  <c:v>36749</c:v>
                </c:pt>
                <c:pt idx="29">
                  <c:v>36756</c:v>
                </c:pt>
                <c:pt idx="30">
                  <c:v>36763</c:v>
                </c:pt>
                <c:pt idx="31">
                  <c:v>36770</c:v>
                </c:pt>
                <c:pt idx="32">
                  <c:v>36777</c:v>
                </c:pt>
                <c:pt idx="33">
                  <c:v>36784</c:v>
                </c:pt>
                <c:pt idx="34">
                  <c:v>36791</c:v>
                </c:pt>
                <c:pt idx="35">
                  <c:v>36798</c:v>
                </c:pt>
                <c:pt idx="36">
                  <c:v>36812</c:v>
                </c:pt>
                <c:pt idx="37">
                  <c:v>36819</c:v>
                </c:pt>
                <c:pt idx="38">
                  <c:v>36826</c:v>
                </c:pt>
                <c:pt idx="39">
                  <c:v>36833</c:v>
                </c:pt>
                <c:pt idx="40">
                  <c:v>36840</c:v>
                </c:pt>
                <c:pt idx="41">
                  <c:v>36847</c:v>
                </c:pt>
                <c:pt idx="42">
                  <c:v>36854</c:v>
                </c:pt>
                <c:pt idx="43">
                  <c:v>36861</c:v>
                </c:pt>
                <c:pt idx="44">
                  <c:v>36868</c:v>
                </c:pt>
                <c:pt idx="45">
                  <c:v>36875</c:v>
                </c:pt>
                <c:pt idx="46">
                  <c:v>36882</c:v>
                </c:pt>
                <c:pt idx="47">
                  <c:v>36889</c:v>
                </c:pt>
                <c:pt idx="48">
                  <c:v>36896</c:v>
                </c:pt>
                <c:pt idx="49">
                  <c:v>36903</c:v>
                </c:pt>
                <c:pt idx="50">
                  <c:v>36910</c:v>
                </c:pt>
                <c:pt idx="51">
                  <c:v>36931</c:v>
                </c:pt>
                <c:pt idx="52">
                  <c:v>36938</c:v>
                </c:pt>
                <c:pt idx="53">
                  <c:v>36945</c:v>
                </c:pt>
                <c:pt idx="54">
                  <c:v>36952</c:v>
                </c:pt>
                <c:pt idx="55">
                  <c:v>36959</c:v>
                </c:pt>
                <c:pt idx="56">
                  <c:v>36966</c:v>
                </c:pt>
                <c:pt idx="57">
                  <c:v>36973</c:v>
                </c:pt>
                <c:pt idx="58">
                  <c:v>36980</c:v>
                </c:pt>
                <c:pt idx="59">
                  <c:v>36987</c:v>
                </c:pt>
                <c:pt idx="60">
                  <c:v>36994</c:v>
                </c:pt>
                <c:pt idx="61">
                  <c:v>37001</c:v>
                </c:pt>
                <c:pt idx="62">
                  <c:v>37008</c:v>
                </c:pt>
                <c:pt idx="63">
                  <c:v>37011</c:v>
                </c:pt>
                <c:pt idx="64">
                  <c:v>37022</c:v>
                </c:pt>
                <c:pt idx="65">
                  <c:v>37029</c:v>
                </c:pt>
                <c:pt idx="66">
                  <c:v>37036</c:v>
                </c:pt>
                <c:pt idx="67">
                  <c:v>37043</c:v>
                </c:pt>
                <c:pt idx="68">
                  <c:v>37050</c:v>
                </c:pt>
                <c:pt idx="69">
                  <c:v>37057</c:v>
                </c:pt>
                <c:pt idx="70">
                  <c:v>37064</c:v>
                </c:pt>
                <c:pt idx="71">
                  <c:v>37071</c:v>
                </c:pt>
                <c:pt idx="72">
                  <c:v>37078</c:v>
                </c:pt>
                <c:pt idx="73">
                  <c:v>37085</c:v>
                </c:pt>
                <c:pt idx="74">
                  <c:v>37092</c:v>
                </c:pt>
                <c:pt idx="75">
                  <c:v>37099</c:v>
                </c:pt>
                <c:pt idx="76">
                  <c:v>37106</c:v>
                </c:pt>
                <c:pt idx="77">
                  <c:v>37113</c:v>
                </c:pt>
                <c:pt idx="78">
                  <c:v>37120</c:v>
                </c:pt>
                <c:pt idx="79">
                  <c:v>37127</c:v>
                </c:pt>
                <c:pt idx="80">
                  <c:v>37134</c:v>
                </c:pt>
                <c:pt idx="81">
                  <c:v>37141</c:v>
                </c:pt>
                <c:pt idx="82">
                  <c:v>37148</c:v>
                </c:pt>
                <c:pt idx="83">
                  <c:v>37155</c:v>
                </c:pt>
                <c:pt idx="84">
                  <c:v>37162</c:v>
                </c:pt>
                <c:pt idx="85">
                  <c:v>37176</c:v>
                </c:pt>
                <c:pt idx="86">
                  <c:v>37183</c:v>
                </c:pt>
                <c:pt idx="87">
                  <c:v>37190</c:v>
                </c:pt>
                <c:pt idx="88">
                  <c:v>37197</c:v>
                </c:pt>
                <c:pt idx="89">
                  <c:v>37204</c:v>
                </c:pt>
                <c:pt idx="90">
                  <c:v>37211</c:v>
                </c:pt>
                <c:pt idx="91">
                  <c:v>37218</c:v>
                </c:pt>
                <c:pt idx="92">
                  <c:v>37225</c:v>
                </c:pt>
                <c:pt idx="93">
                  <c:v>37232</c:v>
                </c:pt>
                <c:pt idx="94">
                  <c:v>37239</c:v>
                </c:pt>
                <c:pt idx="95">
                  <c:v>37246</c:v>
                </c:pt>
                <c:pt idx="96">
                  <c:v>37253</c:v>
                </c:pt>
                <c:pt idx="97">
                  <c:v>37260</c:v>
                </c:pt>
                <c:pt idx="98">
                  <c:v>37267</c:v>
                </c:pt>
                <c:pt idx="99">
                  <c:v>37274</c:v>
                </c:pt>
                <c:pt idx="100">
                  <c:v>37281</c:v>
                </c:pt>
                <c:pt idx="101">
                  <c:v>37288</c:v>
                </c:pt>
                <c:pt idx="102">
                  <c:v>37295</c:v>
                </c:pt>
                <c:pt idx="103">
                  <c:v>37316</c:v>
                </c:pt>
                <c:pt idx="104">
                  <c:v>37323</c:v>
                </c:pt>
                <c:pt idx="105">
                  <c:v>37330</c:v>
                </c:pt>
                <c:pt idx="106">
                  <c:v>37337</c:v>
                </c:pt>
                <c:pt idx="107">
                  <c:v>37344</c:v>
                </c:pt>
                <c:pt idx="108">
                  <c:v>37351</c:v>
                </c:pt>
                <c:pt idx="109">
                  <c:v>37358</c:v>
                </c:pt>
                <c:pt idx="110">
                  <c:v>37365</c:v>
                </c:pt>
                <c:pt idx="111">
                  <c:v>37372</c:v>
                </c:pt>
                <c:pt idx="112">
                  <c:v>37376</c:v>
                </c:pt>
                <c:pt idx="113">
                  <c:v>37386</c:v>
                </c:pt>
                <c:pt idx="114">
                  <c:v>37393</c:v>
                </c:pt>
                <c:pt idx="115">
                  <c:v>37400</c:v>
                </c:pt>
                <c:pt idx="116">
                  <c:v>37407</c:v>
                </c:pt>
                <c:pt idx="117">
                  <c:v>37414</c:v>
                </c:pt>
                <c:pt idx="118">
                  <c:v>37421</c:v>
                </c:pt>
                <c:pt idx="119">
                  <c:v>37428</c:v>
                </c:pt>
                <c:pt idx="120">
                  <c:v>37435</c:v>
                </c:pt>
                <c:pt idx="121">
                  <c:v>37442</c:v>
                </c:pt>
                <c:pt idx="122">
                  <c:v>37449</c:v>
                </c:pt>
                <c:pt idx="123">
                  <c:v>37456</c:v>
                </c:pt>
                <c:pt idx="124">
                  <c:v>37463</c:v>
                </c:pt>
                <c:pt idx="125">
                  <c:v>37470</c:v>
                </c:pt>
                <c:pt idx="126">
                  <c:v>37477</c:v>
                </c:pt>
                <c:pt idx="127">
                  <c:v>37484</c:v>
                </c:pt>
                <c:pt idx="128">
                  <c:v>37488</c:v>
                </c:pt>
                <c:pt idx="129">
                  <c:v>37498</c:v>
                </c:pt>
                <c:pt idx="130">
                  <c:v>37505</c:v>
                </c:pt>
                <c:pt idx="131">
                  <c:v>37512</c:v>
                </c:pt>
                <c:pt idx="132">
                  <c:v>37519</c:v>
                </c:pt>
                <c:pt idx="133">
                  <c:v>37526</c:v>
                </c:pt>
                <c:pt idx="134">
                  <c:v>37540</c:v>
                </c:pt>
                <c:pt idx="135">
                  <c:v>37547</c:v>
                </c:pt>
                <c:pt idx="136">
                  <c:v>37554</c:v>
                </c:pt>
                <c:pt idx="137">
                  <c:v>37561</c:v>
                </c:pt>
                <c:pt idx="138">
                  <c:v>37568</c:v>
                </c:pt>
                <c:pt idx="139">
                  <c:v>37575</c:v>
                </c:pt>
                <c:pt idx="140">
                  <c:v>37582</c:v>
                </c:pt>
                <c:pt idx="141">
                  <c:v>37589</c:v>
                </c:pt>
                <c:pt idx="142">
                  <c:v>37596</c:v>
                </c:pt>
                <c:pt idx="143">
                  <c:v>37603</c:v>
                </c:pt>
                <c:pt idx="144">
                  <c:v>37610</c:v>
                </c:pt>
                <c:pt idx="145">
                  <c:v>37617</c:v>
                </c:pt>
                <c:pt idx="146">
                  <c:v>37624</c:v>
                </c:pt>
                <c:pt idx="147">
                  <c:v>37631</c:v>
                </c:pt>
                <c:pt idx="148">
                  <c:v>37638</c:v>
                </c:pt>
                <c:pt idx="149">
                  <c:v>37645</c:v>
                </c:pt>
                <c:pt idx="150">
                  <c:v>37650</c:v>
                </c:pt>
                <c:pt idx="151">
                  <c:v>37666</c:v>
                </c:pt>
                <c:pt idx="152">
                  <c:v>37673</c:v>
                </c:pt>
                <c:pt idx="153">
                  <c:v>37680</c:v>
                </c:pt>
                <c:pt idx="154">
                  <c:v>37687</c:v>
                </c:pt>
                <c:pt idx="155">
                  <c:v>37694</c:v>
                </c:pt>
                <c:pt idx="156">
                  <c:v>37701</c:v>
                </c:pt>
                <c:pt idx="157">
                  <c:v>37708</c:v>
                </c:pt>
                <c:pt idx="158">
                  <c:v>37715</c:v>
                </c:pt>
                <c:pt idx="159">
                  <c:v>37722</c:v>
                </c:pt>
                <c:pt idx="160">
                  <c:v>37729</c:v>
                </c:pt>
                <c:pt idx="161">
                  <c:v>37736</c:v>
                </c:pt>
                <c:pt idx="162">
                  <c:v>37741</c:v>
                </c:pt>
                <c:pt idx="163">
                  <c:v>37757</c:v>
                </c:pt>
                <c:pt idx="164">
                  <c:v>37764</c:v>
                </c:pt>
                <c:pt idx="165">
                  <c:v>37771</c:v>
                </c:pt>
                <c:pt idx="166">
                  <c:v>37778</c:v>
                </c:pt>
                <c:pt idx="167">
                  <c:v>37785</c:v>
                </c:pt>
                <c:pt idx="168">
                  <c:v>37792</c:v>
                </c:pt>
                <c:pt idx="169">
                  <c:v>37799</c:v>
                </c:pt>
                <c:pt idx="170">
                  <c:v>37806</c:v>
                </c:pt>
                <c:pt idx="171">
                  <c:v>37813</c:v>
                </c:pt>
                <c:pt idx="172">
                  <c:v>37820</c:v>
                </c:pt>
                <c:pt idx="173">
                  <c:v>37827</c:v>
                </c:pt>
                <c:pt idx="174">
                  <c:v>37834</c:v>
                </c:pt>
                <c:pt idx="175">
                  <c:v>37841</c:v>
                </c:pt>
                <c:pt idx="176">
                  <c:v>37848</c:v>
                </c:pt>
                <c:pt idx="177">
                  <c:v>37855</c:v>
                </c:pt>
                <c:pt idx="178">
                  <c:v>37862</c:v>
                </c:pt>
                <c:pt idx="179">
                  <c:v>37869</c:v>
                </c:pt>
                <c:pt idx="180">
                  <c:v>37876</c:v>
                </c:pt>
                <c:pt idx="181">
                  <c:v>37883</c:v>
                </c:pt>
                <c:pt idx="182">
                  <c:v>37890</c:v>
                </c:pt>
                <c:pt idx="183">
                  <c:v>37894</c:v>
                </c:pt>
                <c:pt idx="184">
                  <c:v>37904</c:v>
                </c:pt>
                <c:pt idx="185">
                  <c:v>37911</c:v>
                </c:pt>
                <c:pt idx="186">
                  <c:v>37918</c:v>
                </c:pt>
                <c:pt idx="187">
                  <c:v>37925</c:v>
                </c:pt>
                <c:pt idx="188">
                  <c:v>37932</c:v>
                </c:pt>
                <c:pt idx="189">
                  <c:v>37939</c:v>
                </c:pt>
                <c:pt idx="190">
                  <c:v>37946</c:v>
                </c:pt>
                <c:pt idx="191">
                  <c:v>37953</c:v>
                </c:pt>
                <c:pt idx="192">
                  <c:v>37960</c:v>
                </c:pt>
                <c:pt idx="193">
                  <c:v>37967</c:v>
                </c:pt>
                <c:pt idx="194">
                  <c:v>37974</c:v>
                </c:pt>
                <c:pt idx="195">
                  <c:v>37981</c:v>
                </c:pt>
                <c:pt idx="196">
                  <c:v>37988</c:v>
                </c:pt>
                <c:pt idx="197">
                  <c:v>37995</c:v>
                </c:pt>
                <c:pt idx="198">
                  <c:v>38002</c:v>
                </c:pt>
                <c:pt idx="199">
                  <c:v>38016</c:v>
                </c:pt>
                <c:pt idx="200">
                  <c:v>38023</c:v>
                </c:pt>
                <c:pt idx="201">
                  <c:v>38030</c:v>
                </c:pt>
                <c:pt idx="202">
                  <c:v>38037</c:v>
                </c:pt>
                <c:pt idx="203">
                  <c:v>38044</c:v>
                </c:pt>
                <c:pt idx="204">
                  <c:v>38051</c:v>
                </c:pt>
                <c:pt idx="205">
                  <c:v>38058</c:v>
                </c:pt>
                <c:pt idx="206">
                  <c:v>38065</c:v>
                </c:pt>
                <c:pt idx="207">
                  <c:v>38072</c:v>
                </c:pt>
                <c:pt idx="208">
                  <c:v>38079</c:v>
                </c:pt>
                <c:pt idx="209">
                  <c:v>38086</c:v>
                </c:pt>
                <c:pt idx="210">
                  <c:v>38093</c:v>
                </c:pt>
                <c:pt idx="211">
                  <c:v>38100</c:v>
                </c:pt>
                <c:pt idx="212">
                  <c:v>38107</c:v>
                </c:pt>
                <c:pt idx="213">
                  <c:v>38121</c:v>
                </c:pt>
                <c:pt idx="214">
                  <c:v>38128</c:v>
                </c:pt>
                <c:pt idx="215">
                  <c:v>38135</c:v>
                </c:pt>
                <c:pt idx="216">
                  <c:v>38142</c:v>
                </c:pt>
                <c:pt idx="217">
                  <c:v>38149</c:v>
                </c:pt>
                <c:pt idx="218">
                  <c:v>38156</c:v>
                </c:pt>
                <c:pt idx="219">
                  <c:v>38163</c:v>
                </c:pt>
                <c:pt idx="220">
                  <c:v>38170</c:v>
                </c:pt>
                <c:pt idx="221">
                  <c:v>38177</c:v>
                </c:pt>
                <c:pt idx="222">
                  <c:v>38184</c:v>
                </c:pt>
                <c:pt idx="223">
                  <c:v>38191</c:v>
                </c:pt>
                <c:pt idx="224">
                  <c:v>38198</c:v>
                </c:pt>
                <c:pt idx="225">
                  <c:v>38205</c:v>
                </c:pt>
                <c:pt idx="226">
                  <c:v>38212</c:v>
                </c:pt>
                <c:pt idx="227">
                  <c:v>38219</c:v>
                </c:pt>
                <c:pt idx="228">
                  <c:v>38226</c:v>
                </c:pt>
                <c:pt idx="229">
                  <c:v>38233</c:v>
                </c:pt>
                <c:pt idx="230">
                  <c:v>38240</c:v>
                </c:pt>
                <c:pt idx="231">
                  <c:v>38247</c:v>
                </c:pt>
                <c:pt idx="232">
                  <c:v>38254</c:v>
                </c:pt>
                <c:pt idx="233">
                  <c:v>38260</c:v>
                </c:pt>
                <c:pt idx="234">
                  <c:v>38268</c:v>
                </c:pt>
                <c:pt idx="235">
                  <c:v>38275</c:v>
                </c:pt>
                <c:pt idx="236">
                  <c:v>38282</c:v>
                </c:pt>
                <c:pt idx="237">
                  <c:v>38289</c:v>
                </c:pt>
                <c:pt idx="238">
                  <c:v>38296</c:v>
                </c:pt>
                <c:pt idx="239">
                  <c:v>38303</c:v>
                </c:pt>
                <c:pt idx="240">
                  <c:v>38310</c:v>
                </c:pt>
                <c:pt idx="241">
                  <c:v>38317</c:v>
                </c:pt>
                <c:pt idx="242">
                  <c:v>38324</c:v>
                </c:pt>
                <c:pt idx="243">
                  <c:v>38331</c:v>
                </c:pt>
                <c:pt idx="244">
                  <c:v>38338</c:v>
                </c:pt>
                <c:pt idx="245">
                  <c:v>38345</c:v>
                </c:pt>
                <c:pt idx="246">
                  <c:v>38352</c:v>
                </c:pt>
                <c:pt idx="247">
                  <c:v>38359</c:v>
                </c:pt>
                <c:pt idx="248">
                  <c:v>38366</c:v>
                </c:pt>
                <c:pt idx="249">
                  <c:v>38373</c:v>
                </c:pt>
                <c:pt idx="250">
                  <c:v>38380</c:v>
                </c:pt>
                <c:pt idx="251">
                  <c:v>38387</c:v>
                </c:pt>
                <c:pt idx="252">
                  <c:v>38401</c:v>
                </c:pt>
                <c:pt idx="253">
                  <c:v>38408</c:v>
                </c:pt>
                <c:pt idx="254">
                  <c:v>38415</c:v>
                </c:pt>
                <c:pt idx="255">
                  <c:v>38422</c:v>
                </c:pt>
                <c:pt idx="256">
                  <c:v>38429</c:v>
                </c:pt>
                <c:pt idx="257">
                  <c:v>38436</c:v>
                </c:pt>
                <c:pt idx="258">
                  <c:v>38443</c:v>
                </c:pt>
                <c:pt idx="259">
                  <c:v>38450</c:v>
                </c:pt>
                <c:pt idx="260">
                  <c:v>38457</c:v>
                </c:pt>
                <c:pt idx="261">
                  <c:v>38464</c:v>
                </c:pt>
                <c:pt idx="262">
                  <c:v>38471</c:v>
                </c:pt>
                <c:pt idx="263">
                  <c:v>38485</c:v>
                </c:pt>
                <c:pt idx="264">
                  <c:v>38492</c:v>
                </c:pt>
                <c:pt idx="265">
                  <c:v>38499</c:v>
                </c:pt>
                <c:pt idx="266">
                  <c:v>38506</c:v>
                </c:pt>
                <c:pt idx="267">
                  <c:v>38513</c:v>
                </c:pt>
                <c:pt idx="268">
                  <c:v>38520</c:v>
                </c:pt>
                <c:pt idx="269">
                  <c:v>38527</c:v>
                </c:pt>
                <c:pt idx="270">
                  <c:v>38534</c:v>
                </c:pt>
                <c:pt idx="271">
                  <c:v>38541</c:v>
                </c:pt>
                <c:pt idx="272">
                  <c:v>38548</c:v>
                </c:pt>
                <c:pt idx="273">
                  <c:v>38555</c:v>
                </c:pt>
                <c:pt idx="274">
                  <c:v>38562</c:v>
                </c:pt>
                <c:pt idx="275">
                  <c:v>38569</c:v>
                </c:pt>
                <c:pt idx="276">
                  <c:v>38576</c:v>
                </c:pt>
                <c:pt idx="277">
                  <c:v>38583</c:v>
                </c:pt>
                <c:pt idx="278">
                  <c:v>38590</c:v>
                </c:pt>
                <c:pt idx="279">
                  <c:v>38597</c:v>
                </c:pt>
                <c:pt idx="280">
                  <c:v>38604</c:v>
                </c:pt>
                <c:pt idx="281">
                  <c:v>38611</c:v>
                </c:pt>
                <c:pt idx="282">
                  <c:v>38618</c:v>
                </c:pt>
                <c:pt idx="283">
                  <c:v>38625</c:v>
                </c:pt>
                <c:pt idx="284">
                  <c:v>38639</c:v>
                </c:pt>
                <c:pt idx="285">
                  <c:v>38646</c:v>
                </c:pt>
                <c:pt idx="286">
                  <c:v>38653</c:v>
                </c:pt>
                <c:pt idx="287">
                  <c:v>38660</c:v>
                </c:pt>
                <c:pt idx="288">
                  <c:v>38667</c:v>
                </c:pt>
                <c:pt idx="289">
                  <c:v>38674</c:v>
                </c:pt>
                <c:pt idx="290">
                  <c:v>38681</c:v>
                </c:pt>
                <c:pt idx="291">
                  <c:v>38688</c:v>
                </c:pt>
                <c:pt idx="292">
                  <c:v>38695</c:v>
                </c:pt>
                <c:pt idx="293">
                  <c:v>38702</c:v>
                </c:pt>
                <c:pt idx="294">
                  <c:v>38709</c:v>
                </c:pt>
                <c:pt idx="295">
                  <c:v>38716</c:v>
                </c:pt>
                <c:pt idx="296">
                  <c:v>38723</c:v>
                </c:pt>
                <c:pt idx="297">
                  <c:v>38730</c:v>
                </c:pt>
                <c:pt idx="298">
                  <c:v>38737</c:v>
                </c:pt>
                <c:pt idx="299">
                  <c:v>38742</c:v>
                </c:pt>
                <c:pt idx="300">
                  <c:v>38758</c:v>
                </c:pt>
                <c:pt idx="301">
                  <c:v>38765</c:v>
                </c:pt>
                <c:pt idx="302">
                  <c:v>38786</c:v>
                </c:pt>
                <c:pt idx="303">
                  <c:v>38835</c:v>
                </c:pt>
                <c:pt idx="304">
                  <c:v>38849</c:v>
                </c:pt>
                <c:pt idx="305">
                  <c:v>38856</c:v>
                </c:pt>
                <c:pt idx="306">
                  <c:v>38863</c:v>
                </c:pt>
                <c:pt idx="307">
                  <c:v>38870</c:v>
                </c:pt>
                <c:pt idx="308">
                  <c:v>38877</c:v>
                </c:pt>
                <c:pt idx="309">
                  <c:v>38884</c:v>
                </c:pt>
                <c:pt idx="310">
                  <c:v>38891</c:v>
                </c:pt>
                <c:pt idx="311">
                  <c:v>38898</c:v>
                </c:pt>
                <c:pt idx="312">
                  <c:v>38905</c:v>
                </c:pt>
                <c:pt idx="313">
                  <c:v>38912</c:v>
                </c:pt>
                <c:pt idx="314">
                  <c:v>38919</c:v>
                </c:pt>
                <c:pt idx="315">
                  <c:v>38926</c:v>
                </c:pt>
                <c:pt idx="316">
                  <c:v>38933</c:v>
                </c:pt>
                <c:pt idx="317">
                  <c:v>38940</c:v>
                </c:pt>
                <c:pt idx="318">
                  <c:v>38947</c:v>
                </c:pt>
                <c:pt idx="319">
                  <c:v>38954</c:v>
                </c:pt>
                <c:pt idx="320">
                  <c:v>38961</c:v>
                </c:pt>
                <c:pt idx="321">
                  <c:v>38968</c:v>
                </c:pt>
                <c:pt idx="322">
                  <c:v>38975</c:v>
                </c:pt>
                <c:pt idx="323">
                  <c:v>38982</c:v>
                </c:pt>
                <c:pt idx="324">
                  <c:v>38989</c:v>
                </c:pt>
                <c:pt idx="325">
                  <c:v>39003</c:v>
                </c:pt>
                <c:pt idx="326">
                  <c:v>39010</c:v>
                </c:pt>
                <c:pt idx="327">
                  <c:v>39017</c:v>
                </c:pt>
                <c:pt idx="328">
                  <c:v>39024</c:v>
                </c:pt>
                <c:pt idx="329">
                  <c:v>39031</c:v>
                </c:pt>
                <c:pt idx="330">
                  <c:v>39038</c:v>
                </c:pt>
                <c:pt idx="331">
                  <c:v>39045</c:v>
                </c:pt>
                <c:pt idx="332">
                  <c:v>39052</c:v>
                </c:pt>
                <c:pt idx="333">
                  <c:v>39059</c:v>
                </c:pt>
                <c:pt idx="334">
                  <c:v>39066</c:v>
                </c:pt>
                <c:pt idx="335">
                  <c:v>39073</c:v>
                </c:pt>
                <c:pt idx="336">
                  <c:v>39080</c:v>
                </c:pt>
                <c:pt idx="337">
                  <c:v>39087</c:v>
                </c:pt>
                <c:pt idx="338">
                  <c:v>39094</c:v>
                </c:pt>
                <c:pt idx="339">
                  <c:v>39101</c:v>
                </c:pt>
                <c:pt idx="340">
                  <c:v>39108</c:v>
                </c:pt>
                <c:pt idx="341">
                  <c:v>39115</c:v>
                </c:pt>
                <c:pt idx="342">
                  <c:v>39122</c:v>
                </c:pt>
                <c:pt idx="343">
                  <c:v>39129</c:v>
                </c:pt>
                <c:pt idx="344">
                  <c:v>39143</c:v>
                </c:pt>
                <c:pt idx="345">
                  <c:v>39150</c:v>
                </c:pt>
                <c:pt idx="346">
                  <c:v>39157</c:v>
                </c:pt>
                <c:pt idx="347">
                  <c:v>39164</c:v>
                </c:pt>
                <c:pt idx="348">
                  <c:v>39171</c:v>
                </c:pt>
                <c:pt idx="349">
                  <c:v>39178</c:v>
                </c:pt>
                <c:pt idx="350">
                  <c:v>39185</c:v>
                </c:pt>
                <c:pt idx="351">
                  <c:v>39192</c:v>
                </c:pt>
                <c:pt idx="352">
                  <c:v>39199</c:v>
                </c:pt>
                <c:pt idx="353">
                  <c:v>39202</c:v>
                </c:pt>
                <c:pt idx="354">
                  <c:v>39213</c:v>
                </c:pt>
                <c:pt idx="355">
                  <c:v>39220</c:v>
                </c:pt>
                <c:pt idx="356">
                  <c:v>39227</c:v>
                </c:pt>
                <c:pt idx="357">
                  <c:v>39234</c:v>
                </c:pt>
                <c:pt idx="358">
                  <c:v>39241</c:v>
                </c:pt>
                <c:pt idx="359">
                  <c:v>39248</c:v>
                </c:pt>
                <c:pt idx="360">
                  <c:v>39255</c:v>
                </c:pt>
                <c:pt idx="361">
                  <c:v>39262</c:v>
                </c:pt>
                <c:pt idx="362">
                  <c:v>39269</c:v>
                </c:pt>
                <c:pt idx="363">
                  <c:v>39276</c:v>
                </c:pt>
                <c:pt idx="364">
                  <c:v>39283</c:v>
                </c:pt>
                <c:pt idx="365">
                  <c:v>39290</c:v>
                </c:pt>
                <c:pt idx="366">
                  <c:v>39297</c:v>
                </c:pt>
                <c:pt idx="367">
                  <c:v>39304</c:v>
                </c:pt>
                <c:pt idx="368">
                  <c:v>39311</c:v>
                </c:pt>
                <c:pt idx="369">
                  <c:v>39318</c:v>
                </c:pt>
                <c:pt idx="370">
                  <c:v>39325</c:v>
                </c:pt>
                <c:pt idx="371">
                  <c:v>39332</c:v>
                </c:pt>
                <c:pt idx="372">
                  <c:v>39339</c:v>
                </c:pt>
                <c:pt idx="373">
                  <c:v>39346</c:v>
                </c:pt>
                <c:pt idx="374">
                  <c:v>39353</c:v>
                </c:pt>
                <c:pt idx="375">
                  <c:v>39367</c:v>
                </c:pt>
                <c:pt idx="376">
                  <c:v>39374</c:v>
                </c:pt>
                <c:pt idx="377">
                  <c:v>39381</c:v>
                </c:pt>
                <c:pt idx="378">
                  <c:v>39388</c:v>
                </c:pt>
                <c:pt idx="379">
                  <c:v>39395</c:v>
                </c:pt>
                <c:pt idx="380">
                  <c:v>39402</c:v>
                </c:pt>
                <c:pt idx="381">
                  <c:v>39409</c:v>
                </c:pt>
                <c:pt idx="382">
                  <c:v>39416</c:v>
                </c:pt>
                <c:pt idx="383">
                  <c:v>39423</c:v>
                </c:pt>
                <c:pt idx="384">
                  <c:v>39430</c:v>
                </c:pt>
                <c:pt idx="385">
                  <c:v>39437</c:v>
                </c:pt>
                <c:pt idx="386">
                  <c:v>39444</c:v>
                </c:pt>
                <c:pt idx="387">
                  <c:v>39451</c:v>
                </c:pt>
                <c:pt idx="388">
                  <c:v>39458</c:v>
                </c:pt>
                <c:pt idx="389">
                  <c:v>39465</c:v>
                </c:pt>
                <c:pt idx="390">
                  <c:v>39472</c:v>
                </c:pt>
                <c:pt idx="391">
                  <c:v>39479</c:v>
                </c:pt>
                <c:pt idx="392">
                  <c:v>39483</c:v>
                </c:pt>
                <c:pt idx="393">
                  <c:v>39493</c:v>
                </c:pt>
                <c:pt idx="394">
                  <c:v>39500</c:v>
                </c:pt>
                <c:pt idx="395">
                  <c:v>39507</c:v>
                </c:pt>
                <c:pt idx="396">
                  <c:v>39514</c:v>
                </c:pt>
                <c:pt idx="397">
                  <c:v>39521</c:v>
                </c:pt>
                <c:pt idx="398">
                  <c:v>39528</c:v>
                </c:pt>
                <c:pt idx="399">
                  <c:v>39535</c:v>
                </c:pt>
                <c:pt idx="400">
                  <c:v>39541</c:v>
                </c:pt>
                <c:pt idx="401">
                  <c:v>39549</c:v>
                </c:pt>
                <c:pt idx="402">
                  <c:v>39556</c:v>
                </c:pt>
                <c:pt idx="403">
                  <c:v>39563</c:v>
                </c:pt>
                <c:pt idx="404">
                  <c:v>39568</c:v>
                </c:pt>
                <c:pt idx="405">
                  <c:v>39577</c:v>
                </c:pt>
                <c:pt idx="406">
                  <c:v>39584</c:v>
                </c:pt>
                <c:pt idx="407">
                  <c:v>39591</c:v>
                </c:pt>
                <c:pt idx="408">
                  <c:v>39598</c:v>
                </c:pt>
                <c:pt idx="409">
                  <c:v>39605</c:v>
                </c:pt>
                <c:pt idx="410">
                  <c:v>39612</c:v>
                </c:pt>
                <c:pt idx="411">
                  <c:v>39619</c:v>
                </c:pt>
                <c:pt idx="412">
                  <c:v>39626</c:v>
                </c:pt>
                <c:pt idx="413">
                  <c:v>39633</c:v>
                </c:pt>
                <c:pt idx="414">
                  <c:v>39640</c:v>
                </c:pt>
                <c:pt idx="415">
                  <c:v>39647</c:v>
                </c:pt>
                <c:pt idx="416">
                  <c:v>39654</c:v>
                </c:pt>
                <c:pt idx="417">
                  <c:v>39661</c:v>
                </c:pt>
                <c:pt idx="418">
                  <c:v>39668</c:v>
                </c:pt>
                <c:pt idx="419">
                  <c:v>39675</c:v>
                </c:pt>
                <c:pt idx="420">
                  <c:v>39682</c:v>
                </c:pt>
                <c:pt idx="421">
                  <c:v>39689</c:v>
                </c:pt>
                <c:pt idx="422">
                  <c:v>39696</c:v>
                </c:pt>
                <c:pt idx="423">
                  <c:v>39703</c:v>
                </c:pt>
                <c:pt idx="424">
                  <c:v>39709</c:v>
                </c:pt>
                <c:pt idx="425">
                  <c:v>39717</c:v>
                </c:pt>
                <c:pt idx="426">
                  <c:v>39731</c:v>
                </c:pt>
                <c:pt idx="427">
                  <c:v>39738</c:v>
                </c:pt>
                <c:pt idx="428">
                  <c:v>39745</c:v>
                </c:pt>
                <c:pt idx="429">
                  <c:v>39752</c:v>
                </c:pt>
                <c:pt idx="430">
                  <c:v>39759</c:v>
                </c:pt>
                <c:pt idx="431">
                  <c:v>39766</c:v>
                </c:pt>
                <c:pt idx="432">
                  <c:v>39773</c:v>
                </c:pt>
                <c:pt idx="433">
                  <c:v>39780</c:v>
                </c:pt>
                <c:pt idx="434">
                  <c:v>39787</c:v>
                </c:pt>
                <c:pt idx="435">
                  <c:v>39794</c:v>
                </c:pt>
                <c:pt idx="436">
                  <c:v>39801</c:v>
                </c:pt>
                <c:pt idx="437">
                  <c:v>39808</c:v>
                </c:pt>
                <c:pt idx="438">
                  <c:v>39813</c:v>
                </c:pt>
                <c:pt idx="439">
                  <c:v>39822</c:v>
                </c:pt>
                <c:pt idx="440">
                  <c:v>39829</c:v>
                </c:pt>
                <c:pt idx="441">
                  <c:v>39836</c:v>
                </c:pt>
                <c:pt idx="442">
                  <c:v>39850</c:v>
                </c:pt>
                <c:pt idx="443">
                  <c:v>39857</c:v>
                </c:pt>
                <c:pt idx="444">
                  <c:v>39864</c:v>
                </c:pt>
                <c:pt idx="445">
                  <c:v>39871</c:v>
                </c:pt>
                <c:pt idx="446">
                  <c:v>39878</c:v>
                </c:pt>
              </c:numCache>
            </c:numRef>
          </c:cat>
          <c:val>
            <c:numRef>
              <c:f>'11.PE&amp;PB'!$H$4:$H$450</c:f>
              <c:numCache>
                <c:formatCode>_-* #,##0.00_-;\-* #,##0.00_-;_-* "-"??_-;_-@_-</c:formatCode>
                <c:ptCount val="4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numCache>
            </c:numRef>
          </c:val>
          <c:smooth val="1"/>
          <c:extLst>
            <c:ext xmlns:c16="http://schemas.microsoft.com/office/drawing/2014/chart" uri="{C3380CC4-5D6E-409C-BE32-E72D297353CC}">
              <c16:uniqueId val="{00000004-A2E9-4A7A-B56A-9382419C4DBB}"/>
            </c:ext>
          </c:extLst>
        </c:ser>
        <c:ser>
          <c:idx val="4"/>
          <c:order val="4"/>
          <c:tx>
            <c:strRef>
              <c:f>'11.PE&amp;PB'!$I$3</c:f>
              <c:strCache>
                <c:ptCount val="1"/>
                <c:pt idx="0">
                  <c:v>35</c:v>
                </c:pt>
              </c:strCache>
            </c:strRef>
          </c:tx>
          <c:spPr>
            <a:ln w="12700">
              <a:solidFill>
                <a:srgbClr val="008000"/>
              </a:solidFill>
              <a:prstDash val="solid"/>
            </a:ln>
          </c:spPr>
          <c:marker>
            <c:symbol val="none"/>
          </c:marker>
          <c:cat>
            <c:numRef>
              <c:f>'11.PE&amp;PB'!$A$4:$A$450</c:f>
              <c:numCache>
                <c:formatCode>m/d/yyyy</c:formatCode>
                <c:ptCount val="447"/>
                <c:pt idx="0">
                  <c:v>36532</c:v>
                </c:pt>
                <c:pt idx="1">
                  <c:v>36539</c:v>
                </c:pt>
                <c:pt idx="2">
                  <c:v>36546</c:v>
                </c:pt>
                <c:pt idx="3">
                  <c:v>36553</c:v>
                </c:pt>
                <c:pt idx="4">
                  <c:v>36574</c:v>
                </c:pt>
                <c:pt idx="5">
                  <c:v>36581</c:v>
                </c:pt>
                <c:pt idx="6">
                  <c:v>36588</c:v>
                </c:pt>
                <c:pt idx="7">
                  <c:v>36595</c:v>
                </c:pt>
                <c:pt idx="8">
                  <c:v>36602</c:v>
                </c:pt>
                <c:pt idx="9">
                  <c:v>36609</c:v>
                </c:pt>
                <c:pt idx="10">
                  <c:v>36616</c:v>
                </c:pt>
                <c:pt idx="11">
                  <c:v>36623</c:v>
                </c:pt>
                <c:pt idx="12">
                  <c:v>36630</c:v>
                </c:pt>
                <c:pt idx="13">
                  <c:v>36637</c:v>
                </c:pt>
                <c:pt idx="14">
                  <c:v>36644</c:v>
                </c:pt>
                <c:pt idx="15">
                  <c:v>36658</c:v>
                </c:pt>
                <c:pt idx="16">
                  <c:v>36665</c:v>
                </c:pt>
                <c:pt idx="17">
                  <c:v>36672</c:v>
                </c:pt>
                <c:pt idx="18">
                  <c:v>36679</c:v>
                </c:pt>
                <c:pt idx="19">
                  <c:v>36686</c:v>
                </c:pt>
                <c:pt idx="20">
                  <c:v>36692</c:v>
                </c:pt>
                <c:pt idx="21">
                  <c:v>36700</c:v>
                </c:pt>
                <c:pt idx="22">
                  <c:v>36707</c:v>
                </c:pt>
                <c:pt idx="23">
                  <c:v>36714</c:v>
                </c:pt>
                <c:pt idx="24">
                  <c:v>36721</c:v>
                </c:pt>
                <c:pt idx="25">
                  <c:v>36728</c:v>
                </c:pt>
                <c:pt idx="26">
                  <c:v>36735</c:v>
                </c:pt>
                <c:pt idx="27">
                  <c:v>36742</c:v>
                </c:pt>
                <c:pt idx="28">
                  <c:v>36749</c:v>
                </c:pt>
                <c:pt idx="29">
                  <c:v>36756</c:v>
                </c:pt>
                <c:pt idx="30">
                  <c:v>36763</c:v>
                </c:pt>
                <c:pt idx="31">
                  <c:v>36770</c:v>
                </c:pt>
                <c:pt idx="32">
                  <c:v>36777</c:v>
                </c:pt>
                <c:pt idx="33">
                  <c:v>36784</c:v>
                </c:pt>
                <c:pt idx="34">
                  <c:v>36791</c:v>
                </c:pt>
                <c:pt idx="35">
                  <c:v>36798</c:v>
                </c:pt>
                <c:pt idx="36">
                  <c:v>36812</c:v>
                </c:pt>
                <c:pt idx="37">
                  <c:v>36819</c:v>
                </c:pt>
                <c:pt idx="38">
                  <c:v>36826</c:v>
                </c:pt>
                <c:pt idx="39">
                  <c:v>36833</c:v>
                </c:pt>
                <c:pt idx="40">
                  <c:v>36840</c:v>
                </c:pt>
                <c:pt idx="41">
                  <c:v>36847</c:v>
                </c:pt>
                <c:pt idx="42">
                  <c:v>36854</c:v>
                </c:pt>
                <c:pt idx="43">
                  <c:v>36861</c:v>
                </c:pt>
                <c:pt idx="44">
                  <c:v>36868</c:v>
                </c:pt>
                <c:pt idx="45">
                  <c:v>36875</c:v>
                </c:pt>
                <c:pt idx="46">
                  <c:v>36882</c:v>
                </c:pt>
                <c:pt idx="47">
                  <c:v>36889</c:v>
                </c:pt>
                <c:pt idx="48">
                  <c:v>36896</c:v>
                </c:pt>
                <c:pt idx="49">
                  <c:v>36903</c:v>
                </c:pt>
                <c:pt idx="50">
                  <c:v>36910</c:v>
                </c:pt>
                <c:pt idx="51">
                  <c:v>36931</c:v>
                </c:pt>
                <c:pt idx="52">
                  <c:v>36938</c:v>
                </c:pt>
                <c:pt idx="53">
                  <c:v>36945</c:v>
                </c:pt>
                <c:pt idx="54">
                  <c:v>36952</c:v>
                </c:pt>
                <c:pt idx="55">
                  <c:v>36959</c:v>
                </c:pt>
                <c:pt idx="56">
                  <c:v>36966</c:v>
                </c:pt>
                <c:pt idx="57">
                  <c:v>36973</c:v>
                </c:pt>
                <c:pt idx="58">
                  <c:v>36980</c:v>
                </c:pt>
                <c:pt idx="59">
                  <c:v>36987</c:v>
                </c:pt>
                <c:pt idx="60">
                  <c:v>36994</c:v>
                </c:pt>
                <c:pt idx="61">
                  <c:v>37001</c:v>
                </c:pt>
                <c:pt idx="62">
                  <c:v>37008</c:v>
                </c:pt>
                <c:pt idx="63">
                  <c:v>37011</c:v>
                </c:pt>
                <c:pt idx="64">
                  <c:v>37022</c:v>
                </c:pt>
                <c:pt idx="65">
                  <c:v>37029</c:v>
                </c:pt>
                <c:pt idx="66">
                  <c:v>37036</c:v>
                </c:pt>
                <c:pt idx="67">
                  <c:v>37043</c:v>
                </c:pt>
                <c:pt idx="68">
                  <c:v>37050</c:v>
                </c:pt>
                <c:pt idx="69">
                  <c:v>37057</c:v>
                </c:pt>
                <c:pt idx="70">
                  <c:v>37064</c:v>
                </c:pt>
                <c:pt idx="71">
                  <c:v>37071</c:v>
                </c:pt>
                <c:pt idx="72">
                  <c:v>37078</c:v>
                </c:pt>
                <c:pt idx="73">
                  <c:v>37085</c:v>
                </c:pt>
                <c:pt idx="74">
                  <c:v>37092</c:v>
                </c:pt>
                <c:pt idx="75">
                  <c:v>37099</c:v>
                </c:pt>
                <c:pt idx="76">
                  <c:v>37106</c:v>
                </c:pt>
                <c:pt idx="77">
                  <c:v>37113</c:v>
                </c:pt>
                <c:pt idx="78">
                  <c:v>37120</c:v>
                </c:pt>
                <c:pt idx="79">
                  <c:v>37127</c:v>
                </c:pt>
                <c:pt idx="80">
                  <c:v>37134</c:v>
                </c:pt>
                <c:pt idx="81">
                  <c:v>37141</c:v>
                </c:pt>
                <c:pt idx="82">
                  <c:v>37148</c:v>
                </c:pt>
                <c:pt idx="83">
                  <c:v>37155</c:v>
                </c:pt>
                <c:pt idx="84">
                  <c:v>37162</c:v>
                </c:pt>
                <c:pt idx="85">
                  <c:v>37176</c:v>
                </c:pt>
                <c:pt idx="86">
                  <c:v>37183</c:v>
                </c:pt>
                <c:pt idx="87">
                  <c:v>37190</c:v>
                </c:pt>
                <c:pt idx="88">
                  <c:v>37197</c:v>
                </c:pt>
                <c:pt idx="89">
                  <c:v>37204</c:v>
                </c:pt>
                <c:pt idx="90">
                  <c:v>37211</c:v>
                </c:pt>
                <c:pt idx="91">
                  <c:v>37218</c:v>
                </c:pt>
                <c:pt idx="92">
                  <c:v>37225</c:v>
                </c:pt>
                <c:pt idx="93">
                  <c:v>37232</c:v>
                </c:pt>
                <c:pt idx="94">
                  <c:v>37239</c:v>
                </c:pt>
                <c:pt idx="95">
                  <c:v>37246</c:v>
                </c:pt>
                <c:pt idx="96">
                  <c:v>37253</c:v>
                </c:pt>
                <c:pt idx="97">
                  <c:v>37260</c:v>
                </c:pt>
                <c:pt idx="98">
                  <c:v>37267</c:v>
                </c:pt>
                <c:pt idx="99">
                  <c:v>37274</c:v>
                </c:pt>
                <c:pt idx="100">
                  <c:v>37281</c:v>
                </c:pt>
                <c:pt idx="101">
                  <c:v>37288</c:v>
                </c:pt>
                <c:pt idx="102">
                  <c:v>37295</c:v>
                </c:pt>
                <c:pt idx="103">
                  <c:v>37316</c:v>
                </c:pt>
                <c:pt idx="104">
                  <c:v>37323</c:v>
                </c:pt>
                <c:pt idx="105">
                  <c:v>37330</c:v>
                </c:pt>
                <c:pt idx="106">
                  <c:v>37337</c:v>
                </c:pt>
                <c:pt idx="107">
                  <c:v>37344</c:v>
                </c:pt>
                <c:pt idx="108">
                  <c:v>37351</c:v>
                </c:pt>
                <c:pt idx="109">
                  <c:v>37358</c:v>
                </c:pt>
                <c:pt idx="110">
                  <c:v>37365</c:v>
                </c:pt>
                <c:pt idx="111">
                  <c:v>37372</c:v>
                </c:pt>
                <c:pt idx="112">
                  <c:v>37376</c:v>
                </c:pt>
                <c:pt idx="113">
                  <c:v>37386</c:v>
                </c:pt>
                <c:pt idx="114">
                  <c:v>37393</c:v>
                </c:pt>
                <c:pt idx="115">
                  <c:v>37400</c:v>
                </c:pt>
                <c:pt idx="116">
                  <c:v>37407</c:v>
                </c:pt>
                <c:pt idx="117">
                  <c:v>37414</c:v>
                </c:pt>
                <c:pt idx="118">
                  <c:v>37421</c:v>
                </c:pt>
                <c:pt idx="119">
                  <c:v>37428</c:v>
                </c:pt>
                <c:pt idx="120">
                  <c:v>37435</c:v>
                </c:pt>
                <c:pt idx="121">
                  <c:v>37442</c:v>
                </c:pt>
                <c:pt idx="122">
                  <c:v>37449</c:v>
                </c:pt>
                <c:pt idx="123">
                  <c:v>37456</c:v>
                </c:pt>
                <c:pt idx="124">
                  <c:v>37463</c:v>
                </c:pt>
                <c:pt idx="125">
                  <c:v>37470</c:v>
                </c:pt>
                <c:pt idx="126">
                  <c:v>37477</c:v>
                </c:pt>
                <c:pt idx="127">
                  <c:v>37484</c:v>
                </c:pt>
                <c:pt idx="128">
                  <c:v>37488</c:v>
                </c:pt>
                <c:pt idx="129">
                  <c:v>37498</c:v>
                </c:pt>
                <c:pt idx="130">
                  <c:v>37505</c:v>
                </c:pt>
                <c:pt idx="131">
                  <c:v>37512</c:v>
                </c:pt>
                <c:pt idx="132">
                  <c:v>37519</c:v>
                </c:pt>
                <c:pt idx="133">
                  <c:v>37526</c:v>
                </c:pt>
                <c:pt idx="134">
                  <c:v>37540</c:v>
                </c:pt>
                <c:pt idx="135">
                  <c:v>37547</c:v>
                </c:pt>
                <c:pt idx="136">
                  <c:v>37554</c:v>
                </c:pt>
                <c:pt idx="137">
                  <c:v>37561</c:v>
                </c:pt>
                <c:pt idx="138">
                  <c:v>37568</c:v>
                </c:pt>
                <c:pt idx="139">
                  <c:v>37575</c:v>
                </c:pt>
                <c:pt idx="140">
                  <c:v>37582</c:v>
                </c:pt>
                <c:pt idx="141">
                  <c:v>37589</c:v>
                </c:pt>
                <c:pt idx="142">
                  <c:v>37596</c:v>
                </c:pt>
                <c:pt idx="143">
                  <c:v>37603</c:v>
                </c:pt>
                <c:pt idx="144">
                  <c:v>37610</c:v>
                </c:pt>
                <c:pt idx="145">
                  <c:v>37617</c:v>
                </c:pt>
                <c:pt idx="146">
                  <c:v>37624</c:v>
                </c:pt>
                <c:pt idx="147">
                  <c:v>37631</c:v>
                </c:pt>
                <c:pt idx="148">
                  <c:v>37638</c:v>
                </c:pt>
                <c:pt idx="149">
                  <c:v>37645</c:v>
                </c:pt>
                <c:pt idx="150">
                  <c:v>37650</c:v>
                </c:pt>
                <c:pt idx="151">
                  <c:v>37666</c:v>
                </c:pt>
                <c:pt idx="152">
                  <c:v>37673</c:v>
                </c:pt>
                <c:pt idx="153">
                  <c:v>37680</c:v>
                </c:pt>
                <c:pt idx="154">
                  <c:v>37687</c:v>
                </c:pt>
                <c:pt idx="155">
                  <c:v>37694</c:v>
                </c:pt>
                <c:pt idx="156">
                  <c:v>37701</c:v>
                </c:pt>
                <c:pt idx="157">
                  <c:v>37708</c:v>
                </c:pt>
                <c:pt idx="158">
                  <c:v>37715</c:v>
                </c:pt>
                <c:pt idx="159">
                  <c:v>37722</c:v>
                </c:pt>
                <c:pt idx="160">
                  <c:v>37729</c:v>
                </c:pt>
                <c:pt idx="161">
                  <c:v>37736</c:v>
                </c:pt>
                <c:pt idx="162">
                  <c:v>37741</c:v>
                </c:pt>
                <c:pt idx="163">
                  <c:v>37757</c:v>
                </c:pt>
                <c:pt idx="164">
                  <c:v>37764</c:v>
                </c:pt>
                <c:pt idx="165">
                  <c:v>37771</c:v>
                </c:pt>
                <c:pt idx="166">
                  <c:v>37778</c:v>
                </c:pt>
                <c:pt idx="167">
                  <c:v>37785</c:v>
                </c:pt>
                <c:pt idx="168">
                  <c:v>37792</c:v>
                </c:pt>
                <c:pt idx="169">
                  <c:v>37799</c:v>
                </c:pt>
                <c:pt idx="170">
                  <c:v>37806</c:v>
                </c:pt>
                <c:pt idx="171">
                  <c:v>37813</c:v>
                </c:pt>
                <c:pt idx="172">
                  <c:v>37820</c:v>
                </c:pt>
                <c:pt idx="173">
                  <c:v>37827</c:v>
                </c:pt>
                <c:pt idx="174">
                  <c:v>37834</c:v>
                </c:pt>
                <c:pt idx="175">
                  <c:v>37841</c:v>
                </c:pt>
                <c:pt idx="176">
                  <c:v>37848</c:v>
                </c:pt>
                <c:pt idx="177">
                  <c:v>37855</c:v>
                </c:pt>
                <c:pt idx="178">
                  <c:v>37862</c:v>
                </c:pt>
                <c:pt idx="179">
                  <c:v>37869</c:v>
                </c:pt>
                <c:pt idx="180">
                  <c:v>37876</c:v>
                </c:pt>
                <c:pt idx="181">
                  <c:v>37883</c:v>
                </c:pt>
                <c:pt idx="182">
                  <c:v>37890</c:v>
                </c:pt>
                <c:pt idx="183">
                  <c:v>37894</c:v>
                </c:pt>
                <c:pt idx="184">
                  <c:v>37904</c:v>
                </c:pt>
                <c:pt idx="185">
                  <c:v>37911</c:v>
                </c:pt>
                <c:pt idx="186">
                  <c:v>37918</c:v>
                </c:pt>
                <c:pt idx="187">
                  <c:v>37925</c:v>
                </c:pt>
                <c:pt idx="188">
                  <c:v>37932</c:v>
                </c:pt>
                <c:pt idx="189">
                  <c:v>37939</c:v>
                </c:pt>
                <c:pt idx="190">
                  <c:v>37946</c:v>
                </c:pt>
                <c:pt idx="191">
                  <c:v>37953</c:v>
                </c:pt>
                <c:pt idx="192">
                  <c:v>37960</c:v>
                </c:pt>
                <c:pt idx="193">
                  <c:v>37967</c:v>
                </c:pt>
                <c:pt idx="194">
                  <c:v>37974</c:v>
                </c:pt>
                <c:pt idx="195">
                  <c:v>37981</c:v>
                </c:pt>
                <c:pt idx="196">
                  <c:v>37988</c:v>
                </c:pt>
                <c:pt idx="197">
                  <c:v>37995</c:v>
                </c:pt>
                <c:pt idx="198">
                  <c:v>38002</c:v>
                </c:pt>
                <c:pt idx="199">
                  <c:v>38016</c:v>
                </c:pt>
                <c:pt idx="200">
                  <c:v>38023</c:v>
                </c:pt>
                <c:pt idx="201">
                  <c:v>38030</c:v>
                </c:pt>
                <c:pt idx="202">
                  <c:v>38037</c:v>
                </c:pt>
                <c:pt idx="203">
                  <c:v>38044</c:v>
                </c:pt>
                <c:pt idx="204">
                  <c:v>38051</c:v>
                </c:pt>
                <c:pt idx="205">
                  <c:v>38058</c:v>
                </c:pt>
                <c:pt idx="206">
                  <c:v>38065</c:v>
                </c:pt>
                <c:pt idx="207">
                  <c:v>38072</c:v>
                </c:pt>
                <c:pt idx="208">
                  <c:v>38079</c:v>
                </c:pt>
                <c:pt idx="209">
                  <c:v>38086</c:v>
                </c:pt>
                <c:pt idx="210">
                  <c:v>38093</c:v>
                </c:pt>
                <c:pt idx="211">
                  <c:v>38100</c:v>
                </c:pt>
                <c:pt idx="212">
                  <c:v>38107</c:v>
                </c:pt>
                <c:pt idx="213">
                  <c:v>38121</c:v>
                </c:pt>
                <c:pt idx="214">
                  <c:v>38128</c:v>
                </c:pt>
                <c:pt idx="215">
                  <c:v>38135</c:v>
                </c:pt>
                <c:pt idx="216">
                  <c:v>38142</c:v>
                </c:pt>
                <c:pt idx="217">
                  <c:v>38149</c:v>
                </c:pt>
                <c:pt idx="218">
                  <c:v>38156</c:v>
                </c:pt>
                <c:pt idx="219">
                  <c:v>38163</c:v>
                </c:pt>
                <c:pt idx="220">
                  <c:v>38170</c:v>
                </c:pt>
                <c:pt idx="221">
                  <c:v>38177</c:v>
                </c:pt>
                <c:pt idx="222">
                  <c:v>38184</c:v>
                </c:pt>
                <c:pt idx="223">
                  <c:v>38191</c:v>
                </c:pt>
                <c:pt idx="224">
                  <c:v>38198</c:v>
                </c:pt>
                <c:pt idx="225">
                  <c:v>38205</c:v>
                </c:pt>
                <c:pt idx="226">
                  <c:v>38212</c:v>
                </c:pt>
                <c:pt idx="227">
                  <c:v>38219</c:v>
                </c:pt>
                <c:pt idx="228">
                  <c:v>38226</c:v>
                </c:pt>
                <c:pt idx="229">
                  <c:v>38233</c:v>
                </c:pt>
                <c:pt idx="230">
                  <c:v>38240</c:v>
                </c:pt>
                <c:pt idx="231">
                  <c:v>38247</c:v>
                </c:pt>
                <c:pt idx="232">
                  <c:v>38254</c:v>
                </c:pt>
                <c:pt idx="233">
                  <c:v>38260</c:v>
                </c:pt>
                <c:pt idx="234">
                  <c:v>38268</c:v>
                </c:pt>
                <c:pt idx="235">
                  <c:v>38275</c:v>
                </c:pt>
                <c:pt idx="236">
                  <c:v>38282</c:v>
                </c:pt>
                <c:pt idx="237">
                  <c:v>38289</c:v>
                </c:pt>
                <c:pt idx="238">
                  <c:v>38296</c:v>
                </c:pt>
                <c:pt idx="239">
                  <c:v>38303</c:v>
                </c:pt>
                <c:pt idx="240">
                  <c:v>38310</c:v>
                </c:pt>
                <c:pt idx="241">
                  <c:v>38317</c:v>
                </c:pt>
                <c:pt idx="242">
                  <c:v>38324</c:v>
                </c:pt>
                <c:pt idx="243">
                  <c:v>38331</c:v>
                </c:pt>
                <c:pt idx="244">
                  <c:v>38338</c:v>
                </c:pt>
                <c:pt idx="245">
                  <c:v>38345</c:v>
                </c:pt>
                <c:pt idx="246">
                  <c:v>38352</c:v>
                </c:pt>
                <c:pt idx="247">
                  <c:v>38359</c:v>
                </c:pt>
                <c:pt idx="248">
                  <c:v>38366</c:v>
                </c:pt>
                <c:pt idx="249">
                  <c:v>38373</c:v>
                </c:pt>
                <c:pt idx="250">
                  <c:v>38380</c:v>
                </c:pt>
                <c:pt idx="251">
                  <c:v>38387</c:v>
                </c:pt>
                <c:pt idx="252">
                  <c:v>38401</c:v>
                </c:pt>
                <c:pt idx="253">
                  <c:v>38408</c:v>
                </c:pt>
                <c:pt idx="254">
                  <c:v>38415</c:v>
                </c:pt>
                <c:pt idx="255">
                  <c:v>38422</c:v>
                </c:pt>
                <c:pt idx="256">
                  <c:v>38429</c:v>
                </c:pt>
                <c:pt idx="257">
                  <c:v>38436</c:v>
                </c:pt>
                <c:pt idx="258">
                  <c:v>38443</c:v>
                </c:pt>
                <c:pt idx="259">
                  <c:v>38450</c:v>
                </c:pt>
                <c:pt idx="260">
                  <c:v>38457</c:v>
                </c:pt>
                <c:pt idx="261">
                  <c:v>38464</c:v>
                </c:pt>
                <c:pt idx="262">
                  <c:v>38471</c:v>
                </c:pt>
                <c:pt idx="263">
                  <c:v>38485</c:v>
                </c:pt>
                <c:pt idx="264">
                  <c:v>38492</c:v>
                </c:pt>
                <c:pt idx="265">
                  <c:v>38499</c:v>
                </c:pt>
                <c:pt idx="266">
                  <c:v>38506</c:v>
                </c:pt>
                <c:pt idx="267">
                  <c:v>38513</c:v>
                </c:pt>
                <c:pt idx="268">
                  <c:v>38520</c:v>
                </c:pt>
                <c:pt idx="269">
                  <c:v>38527</c:v>
                </c:pt>
                <c:pt idx="270">
                  <c:v>38534</c:v>
                </c:pt>
                <c:pt idx="271">
                  <c:v>38541</c:v>
                </c:pt>
                <c:pt idx="272">
                  <c:v>38548</c:v>
                </c:pt>
                <c:pt idx="273">
                  <c:v>38555</c:v>
                </c:pt>
                <c:pt idx="274">
                  <c:v>38562</c:v>
                </c:pt>
                <c:pt idx="275">
                  <c:v>38569</c:v>
                </c:pt>
                <c:pt idx="276">
                  <c:v>38576</c:v>
                </c:pt>
                <c:pt idx="277">
                  <c:v>38583</c:v>
                </c:pt>
                <c:pt idx="278">
                  <c:v>38590</c:v>
                </c:pt>
                <c:pt idx="279">
                  <c:v>38597</c:v>
                </c:pt>
                <c:pt idx="280">
                  <c:v>38604</c:v>
                </c:pt>
                <c:pt idx="281">
                  <c:v>38611</c:v>
                </c:pt>
                <c:pt idx="282">
                  <c:v>38618</c:v>
                </c:pt>
                <c:pt idx="283">
                  <c:v>38625</c:v>
                </c:pt>
                <c:pt idx="284">
                  <c:v>38639</c:v>
                </c:pt>
                <c:pt idx="285">
                  <c:v>38646</c:v>
                </c:pt>
                <c:pt idx="286">
                  <c:v>38653</c:v>
                </c:pt>
                <c:pt idx="287">
                  <c:v>38660</c:v>
                </c:pt>
                <c:pt idx="288">
                  <c:v>38667</c:v>
                </c:pt>
                <c:pt idx="289">
                  <c:v>38674</c:v>
                </c:pt>
                <c:pt idx="290">
                  <c:v>38681</c:v>
                </c:pt>
                <c:pt idx="291">
                  <c:v>38688</c:v>
                </c:pt>
                <c:pt idx="292">
                  <c:v>38695</c:v>
                </c:pt>
                <c:pt idx="293">
                  <c:v>38702</c:v>
                </c:pt>
                <c:pt idx="294">
                  <c:v>38709</c:v>
                </c:pt>
                <c:pt idx="295">
                  <c:v>38716</c:v>
                </c:pt>
                <c:pt idx="296">
                  <c:v>38723</c:v>
                </c:pt>
                <c:pt idx="297">
                  <c:v>38730</c:v>
                </c:pt>
                <c:pt idx="298">
                  <c:v>38737</c:v>
                </c:pt>
                <c:pt idx="299">
                  <c:v>38742</c:v>
                </c:pt>
                <c:pt idx="300">
                  <c:v>38758</c:v>
                </c:pt>
                <c:pt idx="301">
                  <c:v>38765</c:v>
                </c:pt>
                <c:pt idx="302">
                  <c:v>38786</c:v>
                </c:pt>
                <c:pt idx="303">
                  <c:v>38835</c:v>
                </c:pt>
                <c:pt idx="304">
                  <c:v>38849</c:v>
                </c:pt>
                <c:pt idx="305">
                  <c:v>38856</c:v>
                </c:pt>
                <c:pt idx="306">
                  <c:v>38863</c:v>
                </c:pt>
                <c:pt idx="307">
                  <c:v>38870</c:v>
                </c:pt>
                <c:pt idx="308">
                  <c:v>38877</c:v>
                </c:pt>
                <c:pt idx="309">
                  <c:v>38884</c:v>
                </c:pt>
                <c:pt idx="310">
                  <c:v>38891</c:v>
                </c:pt>
                <c:pt idx="311">
                  <c:v>38898</c:v>
                </c:pt>
                <c:pt idx="312">
                  <c:v>38905</c:v>
                </c:pt>
                <c:pt idx="313">
                  <c:v>38912</c:v>
                </c:pt>
                <c:pt idx="314">
                  <c:v>38919</c:v>
                </c:pt>
                <c:pt idx="315">
                  <c:v>38926</c:v>
                </c:pt>
                <c:pt idx="316">
                  <c:v>38933</c:v>
                </c:pt>
                <c:pt idx="317">
                  <c:v>38940</c:v>
                </c:pt>
                <c:pt idx="318">
                  <c:v>38947</c:v>
                </c:pt>
                <c:pt idx="319">
                  <c:v>38954</c:v>
                </c:pt>
                <c:pt idx="320">
                  <c:v>38961</c:v>
                </c:pt>
                <c:pt idx="321">
                  <c:v>38968</c:v>
                </c:pt>
                <c:pt idx="322">
                  <c:v>38975</c:v>
                </c:pt>
                <c:pt idx="323">
                  <c:v>38982</c:v>
                </c:pt>
                <c:pt idx="324">
                  <c:v>38989</c:v>
                </c:pt>
                <c:pt idx="325">
                  <c:v>39003</c:v>
                </c:pt>
                <c:pt idx="326">
                  <c:v>39010</c:v>
                </c:pt>
                <c:pt idx="327">
                  <c:v>39017</c:v>
                </c:pt>
                <c:pt idx="328">
                  <c:v>39024</c:v>
                </c:pt>
                <c:pt idx="329">
                  <c:v>39031</c:v>
                </c:pt>
                <c:pt idx="330">
                  <c:v>39038</c:v>
                </c:pt>
                <c:pt idx="331">
                  <c:v>39045</c:v>
                </c:pt>
                <c:pt idx="332">
                  <c:v>39052</c:v>
                </c:pt>
                <c:pt idx="333">
                  <c:v>39059</c:v>
                </c:pt>
                <c:pt idx="334">
                  <c:v>39066</c:v>
                </c:pt>
                <c:pt idx="335">
                  <c:v>39073</c:v>
                </c:pt>
                <c:pt idx="336">
                  <c:v>39080</c:v>
                </c:pt>
                <c:pt idx="337">
                  <c:v>39087</c:v>
                </c:pt>
                <c:pt idx="338">
                  <c:v>39094</c:v>
                </c:pt>
                <c:pt idx="339">
                  <c:v>39101</c:v>
                </c:pt>
                <c:pt idx="340">
                  <c:v>39108</c:v>
                </c:pt>
                <c:pt idx="341">
                  <c:v>39115</c:v>
                </c:pt>
                <c:pt idx="342">
                  <c:v>39122</c:v>
                </c:pt>
                <c:pt idx="343">
                  <c:v>39129</c:v>
                </c:pt>
                <c:pt idx="344">
                  <c:v>39143</c:v>
                </c:pt>
                <c:pt idx="345">
                  <c:v>39150</c:v>
                </c:pt>
                <c:pt idx="346">
                  <c:v>39157</c:v>
                </c:pt>
                <c:pt idx="347">
                  <c:v>39164</c:v>
                </c:pt>
                <c:pt idx="348">
                  <c:v>39171</c:v>
                </c:pt>
                <c:pt idx="349">
                  <c:v>39178</c:v>
                </c:pt>
                <c:pt idx="350">
                  <c:v>39185</c:v>
                </c:pt>
                <c:pt idx="351">
                  <c:v>39192</c:v>
                </c:pt>
                <c:pt idx="352">
                  <c:v>39199</c:v>
                </c:pt>
                <c:pt idx="353">
                  <c:v>39202</c:v>
                </c:pt>
                <c:pt idx="354">
                  <c:v>39213</c:v>
                </c:pt>
                <c:pt idx="355">
                  <c:v>39220</c:v>
                </c:pt>
                <c:pt idx="356">
                  <c:v>39227</c:v>
                </c:pt>
                <c:pt idx="357">
                  <c:v>39234</c:v>
                </c:pt>
                <c:pt idx="358">
                  <c:v>39241</c:v>
                </c:pt>
                <c:pt idx="359">
                  <c:v>39248</c:v>
                </c:pt>
                <c:pt idx="360">
                  <c:v>39255</c:v>
                </c:pt>
                <c:pt idx="361">
                  <c:v>39262</c:v>
                </c:pt>
                <c:pt idx="362">
                  <c:v>39269</c:v>
                </c:pt>
                <c:pt idx="363">
                  <c:v>39276</c:v>
                </c:pt>
                <c:pt idx="364">
                  <c:v>39283</c:v>
                </c:pt>
                <c:pt idx="365">
                  <c:v>39290</c:v>
                </c:pt>
                <c:pt idx="366">
                  <c:v>39297</c:v>
                </c:pt>
                <c:pt idx="367">
                  <c:v>39304</c:v>
                </c:pt>
                <c:pt idx="368">
                  <c:v>39311</c:v>
                </c:pt>
                <c:pt idx="369">
                  <c:v>39318</c:v>
                </c:pt>
                <c:pt idx="370">
                  <c:v>39325</c:v>
                </c:pt>
                <c:pt idx="371">
                  <c:v>39332</c:v>
                </c:pt>
                <c:pt idx="372">
                  <c:v>39339</c:v>
                </c:pt>
                <c:pt idx="373">
                  <c:v>39346</c:v>
                </c:pt>
                <c:pt idx="374">
                  <c:v>39353</c:v>
                </c:pt>
                <c:pt idx="375">
                  <c:v>39367</c:v>
                </c:pt>
                <c:pt idx="376">
                  <c:v>39374</c:v>
                </c:pt>
                <c:pt idx="377">
                  <c:v>39381</c:v>
                </c:pt>
                <c:pt idx="378">
                  <c:v>39388</c:v>
                </c:pt>
                <c:pt idx="379">
                  <c:v>39395</c:v>
                </c:pt>
                <c:pt idx="380">
                  <c:v>39402</c:v>
                </c:pt>
                <c:pt idx="381">
                  <c:v>39409</c:v>
                </c:pt>
                <c:pt idx="382">
                  <c:v>39416</c:v>
                </c:pt>
                <c:pt idx="383">
                  <c:v>39423</c:v>
                </c:pt>
                <c:pt idx="384">
                  <c:v>39430</c:v>
                </c:pt>
                <c:pt idx="385">
                  <c:v>39437</c:v>
                </c:pt>
                <c:pt idx="386">
                  <c:v>39444</c:v>
                </c:pt>
                <c:pt idx="387">
                  <c:v>39451</c:v>
                </c:pt>
                <c:pt idx="388">
                  <c:v>39458</c:v>
                </c:pt>
                <c:pt idx="389">
                  <c:v>39465</c:v>
                </c:pt>
                <c:pt idx="390">
                  <c:v>39472</c:v>
                </c:pt>
                <c:pt idx="391">
                  <c:v>39479</c:v>
                </c:pt>
                <c:pt idx="392">
                  <c:v>39483</c:v>
                </c:pt>
                <c:pt idx="393">
                  <c:v>39493</c:v>
                </c:pt>
                <c:pt idx="394">
                  <c:v>39500</c:v>
                </c:pt>
                <c:pt idx="395">
                  <c:v>39507</c:v>
                </c:pt>
                <c:pt idx="396">
                  <c:v>39514</c:v>
                </c:pt>
                <c:pt idx="397">
                  <c:v>39521</c:v>
                </c:pt>
                <c:pt idx="398">
                  <c:v>39528</c:v>
                </c:pt>
                <c:pt idx="399">
                  <c:v>39535</c:v>
                </c:pt>
                <c:pt idx="400">
                  <c:v>39541</c:v>
                </c:pt>
                <c:pt idx="401">
                  <c:v>39549</c:v>
                </c:pt>
                <c:pt idx="402">
                  <c:v>39556</c:v>
                </c:pt>
                <c:pt idx="403">
                  <c:v>39563</c:v>
                </c:pt>
                <c:pt idx="404">
                  <c:v>39568</c:v>
                </c:pt>
                <c:pt idx="405">
                  <c:v>39577</c:v>
                </c:pt>
                <c:pt idx="406">
                  <c:v>39584</c:v>
                </c:pt>
                <c:pt idx="407">
                  <c:v>39591</c:v>
                </c:pt>
                <c:pt idx="408">
                  <c:v>39598</c:v>
                </c:pt>
                <c:pt idx="409">
                  <c:v>39605</c:v>
                </c:pt>
                <c:pt idx="410">
                  <c:v>39612</c:v>
                </c:pt>
                <c:pt idx="411">
                  <c:v>39619</c:v>
                </c:pt>
                <c:pt idx="412">
                  <c:v>39626</c:v>
                </c:pt>
                <c:pt idx="413">
                  <c:v>39633</c:v>
                </c:pt>
                <c:pt idx="414">
                  <c:v>39640</c:v>
                </c:pt>
                <c:pt idx="415">
                  <c:v>39647</c:v>
                </c:pt>
                <c:pt idx="416">
                  <c:v>39654</c:v>
                </c:pt>
                <c:pt idx="417">
                  <c:v>39661</c:v>
                </c:pt>
                <c:pt idx="418">
                  <c:v>39668</c:v>
                </c:pt>
                <c:pt idx="419">
                  <c:v>39675</c:v>
                </c:pt>
                <c:pt idx="420">
                  <c:v>39682</c:v>
                </c:pt>
                <c:pt idx="421">
                  <c:v>39689</c:v>
                </c:pt>
                <c:pt idx="422">
                  <c:v>39696</c:v>
                </c:pt>
                <c:pt idx="423">
                  <c:v>39703</c:v>
                </c:pt>
                <c:pt idx="424">
                  <c:v>39709</c:v>
                </c:pt>
                <c:pt idx="425">
                  <c:v>39717</c:v>
                </c:pt>
                <c:pt idx="426">
                  <c:v>39731</c:v>
                </c:pt>
                <c:pt idx="427">
                  <c:v>39738</c:v>
                </c:pt>
                <c:pt idx="428">
                  <c:v>39745</c:v>
                </c:pt>
                <c:pt idx="429">
                  <c:v>39752</c:v>
                </c:pt>
                <c:pt idx="430">
                  <c:v>39759</c:v>
                </c:pt>
                <c:pt idx="431">
                  <c:v>39766</c:v>
                </c:pt>
                <c:pt idx="432">
                  <c:v>39773</c:v>
                </c:pt>
                <c:pt idx="433">
                  <c:v>39780</c:v>
                </c:pt>
                <c:pt idx="434">
                  <c:v>39787</c:v>
                </c:pt>
                <c:pt idx="435">
                  <c:v>39794</c:v>
                </c:pt>
                <c:pt idx="436">
                  <c:v>39801</c:v>
                </c:pt>
                <c:pt idx="437">
                  <c:v>39808</c:v>
                </c:pt>
                <c:pt idx="438">
                  <c:v>39813</c:v>
                </c:pt>
                <c:pt idx="439">
                  <c:v>39822</c:v>
                </c:pt>
                <c:pt idx="440">
                  <c:v>39829</c:v>
                </c:pt>
                <c:pt idx="441">
                  <c:v>39836</c:v>
                </c:pt>
                <c:pt idx="442">
                  <c:v>39850</c:v>
                </c:pt>
                <c:pt idx="443">
                  <c:v>39857</c:v>
                </c:pt>
                <c:pt idx="444">
                  <c:v>39864</c:v>
                </c:pt>
                <c:pt idx="445">
                  <c:v>39871</c:v>
                </c:pt>
                <c:pt idx="446">
                  <c:v>39878</c:v>
                </c:pt>
              </c:numCache>
            </c:numRef>
          </c:cat>
          <c:val>
            <c:numRef>
              <c:f>'11.PE&amp;PB'!$I$4:$I$450</c:f>
              <c:numCache>
                <c:formatCode>_-* #,##0.00_-;\-* #,##0.00_-;_-* "-"??_-;_-@_-</c:formatCode>
                <c:ptCount val="4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numCache>
            </c:numRef>
          </c:val>
          <c:smooth val="1"/>
          <c:extLst>
            <c:ext xmlns:c16="http://schemas.microsoft.com/office/drawing/2014/chart" uri="{C3380CC4-5D6E-409C-BE32-E72D297353CC}">
              <c16:uniqueId val="{00000005-A2E9-4A7A-B56A-9382419C4DBB}"/>
            </c:ext>
          </c:extLst>
        </c:ser>
        <c:dLbls>
          <c:showLegendKey val="0"/>
          <c:showVal val="0"/>
          <c:showCatName val="0"/>
          <c:showSerName val="0"/>
          <c:showPercent val="0"/>
          <c:showBubbleSize val="0"/>
        </c:dLbls>
        <c:smooth val="0"/>
        <c:axId val="576931576"/>
        <c:axId val="1"/>
      </c:lineChart>
      <c:catAx>
        <c:axId val="576931576"/>
        <c:scaling>
          <c:orientation val="minMax"/>
        </c:scaling>
        <c:delete val="0"/>
        <c:axPos val="b"/>
        <c:numFmt formatCode="yyyy/m" sourceLinked="0"/>
        <c:majorTickMark val="none"/>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zh-CN"/>
          </a:p>
        </c:txPr>
        <c:crossAx val="1"/>
        <c:crosses val="autoZero"/>
        <c:auto val="0"/>
        <c:lblAlgn val="ctr"/>
        <c:lblOffset val="100"/>
        <c:tickLblSkip val="60"/>
        <c:tickMarkSkip val="1"/>
        <c:noMultiLvlLbl val="0"/>
      </c:catAx>
      <c:valAx>
        <c:axId val="1"/>
        <c:scaling>
          <c:orientation val="minMax"/>
        </c:scaling>
        <c:delete val="0"/>
        <c:axPos val="l"/>
        <c:numFmt formatCode="0.0_ " sourceLinked="0"/>
        <c:majorTickMark val="in"/>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zh-CN"/>
          </a:p>
        </c:txPr>
        <c:crossAx val="576931576"/>
        <c:crosses val="autoZero"/>
        <c:crossBetween val="midCat"/>
        <c:majorUnit val="25"/>
      </c:valAx>
      <c:spPr>
        <a:solidFill>
          <a:srgbClr val="FFFFFF"/>
        </a:solid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oddHeader>&amp;A</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6447004046647"/>
          <c:y val="9.3750165059306903E-2"/>
          <c:w val="0.82780538452400609"/>
          <c:h val="0.62980880116765159"/>
        </c:manualLayout>
      </c:layout>
      <c:lineChart>
        <c:grouping val="standard"/>
        <c:varyColors val="0"/>
        <c:ser>
          <c:idx val="0"/>
          <c:order val="0"/>
          <c:tx>
            <c:strRef>
              <c:f>'11.PE&amp;PB'!$B$3</c:f>
              <c:strCache>
                <c:ptCount val="1"/>
                <c:pt idx="0">
                  <c:v>Price</c:v>
                </c:pt>
              </c:strCache>
            </c:strRef>
          </c:tx>
          <c:spPr>
            <a:ln w="25400">
              <a:solidFill>
                <a:srgbClr val="FF9900"/>
              </a:solidFill>
              <a:prstDash val="solid"/>
            </a:ln>
          </c:spPr>
          <c:marker>
            <c:symbol val="none"/>
          </c:marker>
          <c:cat>
            <c:numRef>
              <c:f>'11.PE&amp;PB'!$A$4:$A$450</c:f>
              <c:numCache>
                <c:formatCode>m/d/yyyy</c:formatCode>
                <c:ptCount val="447"/>
                <c:pt idx="0">
                  <c:v>36532</c:v>
                </c:pt>
                <c:pt idx="1">
                  <c:v>36539</c:v>
                </c:pt>
                <c:pt idx="2">
                  <c:v>36546</c:v>
                </c:pt>
                <c:pt idx="3">
                  <c:v>36553</c:v>
                </c:pt>
                <c:pt idx="4">
                  <c:v>36574</c:v>
                </c:pt>
                <c:pt idx="5">
                  <c:v>36581</c:v>
                </c:pt>
                <c:pt idx="6">
                  <c:v>36588</c:v>
                </c:pt>
                <c:pt idx="7">
                  <c:v>36595</c:v>
                </c:pt>
                <c:pt idx="8">
                  <c:v>36602</c:v>
                </c:pt>
                <c:pt idx="9">
                  <c:v>36609</c:v>
                </c:pt>
                <c:pt idx="10">
                  <c:v>36616</c:v>
                </c:pt>
                <c:pt idx="11">
                  <c:v>36623</c:v>
                </c:pt>
                <c:pt idx="12">
                  <c:v>36630</c:v>
                </c:pt>
                <c:pt idx="13">
                  <c:v>36637</c:v>
                </c:pt>
                <c:pt idx="14">
                  <c:v>36644</c:v>
                </c:pt>
                <c:pt idx="15">
                  <c:v>36658</c:v>
                </c:pt>
                <c:pt idx="16">
                  <c:v>36665</c:v>
                </c:pt>
                <c:pt idx="17">
                  <c:v>36672</c:v>
                </c:pt>
                <c:pt idx="18">
                  <c:v>36679</c:v>
                </c:pt>
                <c:pt idx="19">
                  <c:v>36686</c:v>
                </c:pt>
                <c:pt idx="20">
                  <c:v>36692</c:v>
                </c:pt>
                <c:pt idx="21">
                  <c:v>36700</c:v>
                </c:pt>
                <c:pt idx="22">
                  <c:v>36707</c:v>
                </c:pt>
                <c:pt idx="23">
                  <c:v>36714</c:v>
                </c:pt>
                <c:pt idx="24">
                  <c:v>36721</c:v>
                </c:pt>
                <c:pt idx="25">
                  <c:v>36728</c:v>
                </c:pt>
                <c:pt idx="26">
                  <c:v>36735</c:v>
                </c:pt>
                <c:pt idx="27">
                  <c:v>36742</c:v>
                </c:pt>
                <c:pt idx="28">
                  <c:v>36749</c:v>
                </c:pt>
                <c:pt idx="29">
                  <c:v>36756</c:v>
                </c:pt>
                <c:pt idx="30">
                  <c:v>36763</c:v>
                </c:pt>
                <c:pt idx="31">
                  <c:v>36770</c:v>
                </c:pt>
                <c:pt idx="32">
                  <c:v>36777</c:v>
                </c:pt>
                <c:pt idx="33">
                  <c:v>36784</c:v>
                </c:pt>
                <c:pt idx="34">
                  <c:v>36791</c:v>
                </c:pt>
                <c:pt idx="35">
                  <c:v>36798</c:v>
                </c:pt>
                <c:pt idx="36">
                  <c:v>36812</c:v>
                </c:pt>
                <c:pt idx="37">
                  <c:v>36819</c:v>
                </c:pt>
                <c:pt idx="38">
                  <c:v>36826</c:v>
                </c:pt>
                <c:pt idx="39">
                  <c:v>36833</c:v>
                </c:pt>
                <c:pt idx="40">
                  <c:v>36840</c:v>
                </c:pt>
                <c:pt idx="41">
                  <c:v>36847</c:v>
                </c:pt>
                <c:pt idx="42">
                  <c:v>36854</c:v>
                </c:pt>
                <c:pt idx="43">
                  <c:v>36861</c:v>
                </c:pt>
                <c:pt idx="44">
                  <c:v>36868</c:v>
                </c:pt>
                <c:pt idx="45">
                  <c:v>36875</c:v>
                </c:pt>
                <c:pt idx="46">
                  <c:v>36882</c:v>
                </c:pt>
                <c:pt idx="47">
                  <c:v>36889</c:v>
                </c:pt>
                <c:pt idx="48">
                  <c:v>36896</c:v>
                </c:pt>
                <c:pt idx="49">
                  <c:v>36903</c:v>
                </c:pt>
                <c:pt idx="50">
                  <c:v>36910</c:v>
                </c:pt>
                <c:pt idx="51">
                  <c:v>36931</c:v>
                </c:pt>
                <c:pt idx="52">
                  <c:v>36938</c:v>
                </c:pt>
                <c:pt idx="53">
                  <c:v>36945</c:v>
                </c:pt>
                <c:pt idx="54">
                  <c:v>36952</c:v>
                </c:pt>
                <c:pt idx="55">
                  <c:v>36959</c:v>
                </c:pt>
                <c:pt idx="56">
                  <c:v>36966</c:v>
                </c:pt>
                <c:pt idx="57">
                  <c:v>36973</c:v>
                </c:pt>
                <c:pt idx="58">
                  <c:v>36980</c:v>
                </c:pt>
                <c:pt idx="59">
                  <c:v>36987</c:v>
                </c:pt>
                <c:pt idx="60">
                  <c:v>36994</c:v>
                </c:pt>
                <c:pt idx="61">
                  <c:v>37001</c:v>
                </c:pt>
                <c:pt idx="62">
                  <c:v>37008</c:v>
                </c:pt>
                <c:pt idx="63">
                  <c:v>37011</c:v>
                </c:pt>
                <c:pt idx="64">
                  <c:v>37022</c:v>
                </c:pt>
                <c:pt idx="65">
                  <c:v>37029</c:v>
                </c:pt>
                <c:pt idx="66">
                  <c:v>37036</c:v>
                </c:pt>
                <c:pt idx="67">
                  <c:v>37043</c:v>
                </c:pt>
                <c:pt idx="68">
                  <c:v>37050</c:v>
                </c:pt>
                <c:pt idx="69">
                  <c:v>37057</c:v>
                </c:pt>
                <c:pt idx="70">
                  <c:v>37064</c:v>
                </c:pt>
                <c:pt idx="71">
                  <c:v>37071</c:v>
                </c:pt>
                <c:pt idx="72">
                  <c:v>37078</c:v>
                </c:pt>
                <c:pt idx="73">
                  <c:v>37085</c:v>
                </c:pt>
                <c:pt idx="74">
                  <c:v>37092</c:v>
                </c:pt>
                <c:pt idx="75">
                  <c:v>37099</c:v>
                </c:pt>
                <c:pt idx="76">
                  <c:v>37106</c:v>
                </c:pt>
                <c:pt idx="77">
                  <c:v>37113</c:v>
                </c:pt>
                <c:pt idx="78">
                  <c:v>37120</c:v>
                </c:pt>
                <c:pt idx="79">
                  <c:v>37127</c:v>
                </c:pt>
                <c:pt idx="80">
                  <c:v>37134</c:v>
                </c:pt>
                <c:pt idx="81">
                  <c:v>37141</c:v>
                </c:pt>
                <c:pt idx="82">
                  <c:v>37148</c:v>
                </c:pt>
                <c:pt idx="83">
                  <c:v>37155</c:v>
                </c:pt>
                <c:pt idx="84">
                  <c:v>37162</c:v>
                </c:pt>
                <c:pt idx="85">
                  <c:v>37176</c:v>
                </c:pt>
                <c:pt idx="86">
                  <c:v>37183</c:v>
                </c:pt>
                <c:pt idx="87">
                  <c:v>37190</c:v>
                </c:pt>
                <c:pt idx="88">
                  <c:v>37197</c:v>
                </c:pt>
                <c:pt idx="89">
                  <c:v>37204</c:v>
                </c:pt>
                <c:pt idx="90">
                  <c:v>37211</c:v>
                </c:pt>
                <c:pt idx="91">
                  <c:v>37218</c:v>
                </c:pt>
                <c:pt idx="92">
                  <c:v>37225</c:v>
                </c:pt>
                <c:pt idx="93">
                  <c:v>37232</c:v>
                </c:pt>
                <c:pt idx="94">
                  <c:v>37239</c:v>
                </c:pt>
                <c:pt idx="95">
                  <c:v>37246</c:v>
                </c:pt>
                <c:pt idx="96">
                  <c:v>37253</c:v>
                </c:pt>
                <c:pt idx="97">
                  <c:v>37260</c:v>
                </c:pt>
                <c:pt idx="98">
                  <c:v>37267</c:v>
                </c:pt>
                <c:pt idx="99">
                  <c:v>37274</c:v>
                </c:pt>
                <c:pt idx="100">
                  <c:v>37281</c:v>
                </c:pt>
                <c:pt idx="101">
                  <c:v>37288</c:v>
                </c:pt>
                <c:pt idx="102">
                  <c:v>37295</c:v>
                </c:pt>
                <c:pt idx="103">
                  <c:v>37316</c:v>
                </c:pt>
                <c:pt idx="104">
                  <c:v>37323</c:v>
                </c:pt>
                <c:pt idx="105">
                  <c:v>37330</c:v>
                </c:pt>
                <c:pt idx="106">
                  <c:v>37337</c:v>
                </c:pt>
                <c:pt idx="107">
                  <c:v>37344</c:v>
                </c:pt>
                <c:pt idx="108">
                  <c:v>37351</c:v>
                </c:pt>
                <c:pt idx="109">
                  <c:v>37358</c:v>
                </c:pt>
                <c:pt idx="110">
                  <c:v>37365</c:v>
                </c:pt>
                <c:pt idx="111">
                  <c:v>37372</c:v>
                </c:pt>
                <c:pt idx="112">
                  <c:v>37376</c:v>
                </c:pt>
                <c:pt idx="113">
                  <c:v>37386</c:v>
                </c:pt>
                <c:pt idx="114">
                  <c:v>37393</c:v>
                </c:pt>
                <c:pt idx="115">
                  <c:v>37400</c:v>
                </c:pt>
                <c:pt idx="116">
                  <c:v>37407</c:v>
                </c:pt>
                <c:pt idx="117">
                  <c:v>37414</c:v>
                </c:pt>
                <c:pt idx="118">
                  <c:v>37421</c:v>
                </c:pt>
                <c:pt idx="119">
                  <c:v>37428</c:v>
                </c:pt>
                <c:pt idx="120">
                  <c:v>37435</c:v>
                </c:pt>
                <c:pt idx="121">
                  <c:v>37442</c:v>
                </c:pt>
                <c:pt idx="122">
                  <c:v>37449</c:v>
                </c:pt>
                <c:pt idx="123">
                  <c:v>37456</c:v>
                </c:pt>
                <c:pt idx="124">
                  <c:v>37463</c:v>
                </c:pt>
                <c:pt idx="125">
                  <c:v>37470</c:v>
                </c:pt>
                <c:pt idx="126">
                  <c:v>37477</c:v>
                </c:pt>
                <c:pt idx="127">
                  <c:v>37484</c:v>
                </c:pt>
                <c:pt idx="128">
                  <c:v>37488</c:v>
                </c:pt>
                <c:pt idx="129">
                  <c:v>37498</c:v>
                </c:pt>
                <c:pt idx="130">
                  <c:v>37505</c:v>
                </c:pt>
                <c:pt idx="131">
                  <c:v>37512</c:v>
                </c:pt>
                <c:pt idx="132">
                  <c:v>37519</c:v>
                </c:pt>
                <c:pt idx="133">
                  <c:v>37526</c:v>
                </c:pt>
                <c:pt idx="134">
                  <c:v>37540</c:v>
                </c:pt>
                <c:pt idx="135">
                  <c:v>37547</c:v>
                </c:pt>
                <c:pt idx="136">
                  <c:v>37554</c:v>
                </c:pt>
                <c:pt idx="137">
                  <c:v>37561</c:v>
                </c:pt>
                <c:pt idx="138">
                  <c:v>37568</c:v>
                </c:pt>
                <c:pt idx="139">
                  <c:v>37575</c:v>
                </c:pt>
                <c:pt idx="140">
                  <c:v>37582</c:v>
                </c:pt>
                <c:pt idx="141">
                  <c:v>37589</c:v>
                </c:pt>
                <c:pt idx="142">
                  <c:v>37596</c:v>
                </c:pt>
                <c:pt idx="143">
                  <c:v>37603</c:v>
                </c:pt>
                <c:pt idx="144">
                  <c:v>37610</c:v>
                </c:pt>
                <c:pt idx="145">
                  <c:v>37617</c:v>
                </c:pt>
                <c:pt idx="146">
                  <c:v>37624</c:v>
                </c:pt>
                <c:pt idx="147">
                  <c:v>37631</c:v>
                </c:pt>
                <c:pt idx="148">
                  <c:v>37638</c:v>
                </c:pt>
                <c:pt idx="149">
                  <c:v>37645</c:v>
                </c:pt>
                <c:pt idx="150">
                  <c:v>37650</c:v>
                </c:pt>
                <c:pt idx="151">
                  <c:v>37666</c:v>
                </c:pt>
                <c:pt idx="152">
                  <c:v>37673</c:v>
                </c:pt>
                <c:pt idx="153">
                  <c:v>37680</c:v>
                </c:pt>
                <c:pt idx="154">
                  <c:v>37687</c:v>
                </c:pt>
                <c:pt idx="155">
                  <c:v>37694</c:v>
                </c:pt>
                <c:pt idx="156">
                  <c:v>37701</c:v>
                </c:pt>
                <c:pt idx="157">
                  <c:v>37708</c:v>
                </c:pt>
                <c:pt idx="158">
                  <c:v>37715</c:v>
                </c:pt>
                <c:pt idx="159">
                  <c:v>37722</c:v>
                </c:pt>
                <c:pt idx="160">
                  <c:v>37729</c:v>
                </c:pt>
                <c:pt idx="161">
                  <c:v>37736</c:v>
                </c:pt>
                <c:pt idx="162">
                  <c:v>37741</c:v>
                </c:pt>
                <c:pt idx="163">
                  <c:v>37757</c:v>
                </c:pt>
                <c:pt idx="164">
                  <c:v>37764</c:v>
                </c:pt>
                <c:pt idx="165">
                  <c:v>37771</c:v>
                </c:pt>
                <c:pt idx="166">
                  <c:v>37778</c:v>
                </c:pt>
                <c:pt idx="167">
                  <c:v>37785</c:v>
                </c:pt>
                <c:pt idx="168">
                  <c:v>37792</c:v>
                </c:pt>
                <c:pt idx="169">
                  <c:v>37799</c:v>
                </c:pt>
                <c:pt idx="170">
                  <c:v>37806</c:v>
                </c:pt>
                <c:pt idx="171">
                  <c:v>37813</c:v>
                </c:pt>
                <c:pt idx="172">
                  <c:v>37820</c:v>
                </c:pt>
                <c:pt idx="173">
                  <c:v>37827</c:v>
                </c:pt>
                <c:pt idx="174">
                  <c:v>37834</c:v>
                </c:pt>
                <c:pt idx="175">
                  <c:v>37841</c:v>
                </c:pt>
                <c:pt idx="176">
                  <c:v>37848</c:v>
                </c:pt>
                <c:pt idx="177">
                  <c:v>37855</c:v>
                </c:pt>
                <c:pt idx="178">
                  <c:v>37862</c:v>
                </c:pt>
                <c:pt idx="179">
                  <c:v>37869</c:v>
                </c:pt>
                <c:pt idx="180">
                  <c:v>37876</c:v>
                </c:pt>
                <c:pt idx="181">
                  <c:v>37883</c:v>
                </c:pt>
                <c:pt idx="182">
                  <c:v>37890</c:v>
                </c:pt>
                <c:pt idx="183">
                  <c:v>37894</c:v>
                </c:pt>
                <c:pt idx="184">
                  <c:v>37904</c:v>
                </c:pt>
                <c:pt idx="185">
                  <c:v>37911</c:v>
                </c:pt>
                <c:pt idx="186">
                  <c:v>37918</c:v>
                </c:pt>
                <c:pt idx="187">
                  <c:v>37925</c:v>
                </c:pt>
                <c:pt idx="188">
                  <c:v>37932</c:v>
                </c:pt>
                <c:pt idx="189">
                  <c:v>37939</c:v>
                </c:pt>
                <c:pt idx="190">
                  <c:v>37946</c:v>
                </c:pt>
                <c:pt idx="191">
                  <c:v>37953</c:v>
                </c:pt>
                <c:pt idx="192">
                  <c:v>37960</c:v>
                </c:pt>
                <c:pt idx="193">
                  <c:v>37967</c:v>
                </c:pt>
                <c:pt idx="194">
                  <c:v>37974</c:v>
                </c:pt>
                <c:pt idx="195">
                  <c:v>37981</c:v>
                </c:pt>
                <c:pt idx="196">
                  <c:v>37988</c:v>
                </c:pt>
                <c:pt idx="197">
                  <c:v>37995</c:v>
                </c:pt>
                <c:pt idx="198">
                  <c:v>38002</c:v>
                </c:pt>
                <c:pt idx="199">
                  <c:v>38016</c:v>
                </c:pt>
                <c:pt idx="200">
                  <c:v>38023</c:v>
                </c:pt>
                <c:pt idx="201">
                  <c:v>38030</c:v>
                </c:pt>
                <c:pt idx="202">
                  <c:v>38037</c:v>
                </c:pt>
                <c:pt idx="203">
                  <c:v>38044</c:v>
                </c:pt>
                <c:pt idx="204">
                  <c:v>38051</c:v>
                </c:pt>
                <c:pt idx="205">
                  <c:v>38058</c:v>
                </c:pt>
                <c:pt idx="206">
                  <c:v>38065</c:v>
                </c:pt>
                <c:pt idx="207">
                  <c:v>38072</c:v>
                </c:pt>
                <c:pt idx="208">
                  <c:v>38079</c:v>
                </c:pt>
                <c:pt idx="209">
                  <c:v>38086</c:v>
                </c:pt>
                <c:pt idx="210">
                  <c:v>38093</c:v>
                </c:pt>
                <c:pt idx="211">
                  <c:v>38100</c:v>
                </c:pt>
                <c:pt idx="212">
                  <c:v>38107</c:v>
                </c:pt>
                <c:pt idx="213">
                  <c:v>38121</c:v>
                </c:pt>
                <c:pt idx="214">
                  <c:v>38128</c:v>
                </c:pt>
                <c:pt idx="215">
                  <c:v>38135</c:v>
                </c:pt>
                <c:pt idx="216">
                  <c:v>38142</c:v>
                </c:pt>
                <c:pt idx="217">
                  <c:v>38149</c:v>
                </c:pt>
                <c:pt idx="218">
                  <c:v>38156</c:v>
                </c:pt>
                <c:pt idx="219">
                  <c:v>38163</c:v>
                </c:pt>
                <c:pt idx="220">
                  <c:v>38170</c:v>
                </c:pt>
                <c:pt idx="221">
                  <c:v>38177</c:v>
                </c:pt>
                <c:pt idx="222">
                  <c:v>38184</c:v>
                </c:pt>
                <c:pt idx="223">
                  <c:v>38191</c:v>
                </c:pt>
                <c:pt idx="224">
                  <c:v>38198</c:v>
                </c:pt>
                <c:pt idx="225">
                  <c:v>38205</c:v>
                </c:pt>
                <c:pt idx="226">
                  <c:v>38212</c:v>
                </c:pt>
                <c:pt idx="227">
                  <c:v>38219</c:v>
                </c:pt>
                <c:pt idx="228">
                  <c:v>38226</c:v>
                </c:pt>
                <c:pt idx="229">
                  <c:v>38233</c:v>
                </c:pt>
                <c:pt idx="230">
                  <c:v>38240</c:v>
                </c:pt>
                <c:pt idx="231">
                  <c:v>38247</c:v>
                </c:pt>
                <c:pt idx="232">
                  <c:v>38254</c:v>
                </c:pt>
                <c:pt idx="233">
                  <c:v>38260</c:v>
                </c:pt>
                <c:pt idx="234">
                  <c:v>38268</c:v>
                </c:pt>
                <c:pt idx="235">
                  <c:v>38275</c:v>
                </c:pt>
                <c:pt idx="236">
                  <c:v>38282</c:v>
                </c:pt>
                <c:pt idx="237">
                  <c:v>38289</c:v>
                </c:pt>
                <c:pt idx="238">
                  <c:v>38296</c:v>
                </c:pt>
                <c:pt idx="239">
                  <c:v>38303</c:v>
                </c:pt>
                <c:pt idx="240">
                  <c:v>38310</c:v>
                </c:pt>
                <c:pt idx="241">
                  <c:v>38317</c:v>
                </c:pt>
                <c:pt idx="242">
                  <c:v>38324</c:v>
                </c:pt>
                <c:pt idx="243">
                  <c:v>38331</c:v>
                </c:pt>
                <c:pt idx="244">
                  <c:v>38338</c:v>
                </c:pt>
                <c:pt idx="245">
                  <c:v>38345</c:v>
                </c:pt>
                <c:pt idx="246">
                  <c:v>38352</c:v>
                </c:pt>
                <c:pt idx="247">
                  <c:v>38359</c:v>
                </c:pt>
                <c:pt idx="248">
                  <c:v>38366</c:v>
                </c:pt>
                <c:pt idx="249">
                  <c:v>38373</c:v>
                </c:pt>
                <c:pt idx="250">
                  <c:v>38380</c:v>
                </c:pt>
                <c:pt idx="251">
                  <c:v>38387</c:v>
                </c:pt>
                <c:pt idx="252">
                  <c:v>38401</c:v>
                </c:pt>
                <c:pt idx="253">
                  <c:v>38408</c:v>
                </c:pt>
                <c:pt idx="254">
                  <c:v>38415</c:v>
                </c:pt>
                <c:pt idx="255">
                  <c:v>38422</c:v>
                </c:pt>
                <c:pt idx="256">
                  <c:v>38429</c:v>
                </c:pt>
                <c:pt idx="257">
                  <c:v>38436</c:v>
                </c:pt>
                <c:pt idx="258">
                  <c:v>38443</c:v>
                </c:pt>
                <c:pt idx="259">
                  <c:v>38450</c:v>
                </c:pt>
                <c:pt idx="260">
                  <c:v>38457</c:v>
                </c:pt>
                <c:pt idx="261">
                  <c:v>38464</c:v>
                </c:pt>
                <c:pt idx="262">
                  <c:v>38471</c:v>
                </c:pt>
                <c:pt idx="263">
                  <c:v>38485</c:v>
                </c:pt>
                <c:pt idx="264">
                  <c:v>38492</c:v>
                </c:pt>
                <c:pt idx="265">
                  <c:v>38499</c:v>
                </c:pt>
                <c:pt idx="266">
                  <c:v>38506</c:v>
                </c:pt>
                <c:pt idx="267">
                  <c:v>38513</c:v>
                </c:pt>
                <c:pt idx="268">
                  <c:v>38520</c:v>
                </c:pt>
                <c:pt idx="269">
                  <c:v>38527</c:v>
                </c:pt>
                <c:pt idx="270">
                  <c:v>38534</c:v>
                </c:pt>
                <c:pt idx="271">
                  <c:v>38541</c:v>
                </c:pt>
                <c:pt idx="272">
                  <c:v>38548</c:v>
                </c:pt>
                <c:pt idx="273">
                  <c:v>38555</c:v>
                </c:pt>
                <c:pt idx="274">
                  <c:v>38562</c:v>
                </c:pt>
                <c:pt idx="275">
                  <c:v>38569</c:v>
                </c:pt>
                <c:pt idx="276">
                  <c:v>38576</c:v>
                </c:pt>
                <c:pt idx="277">
                  <c:v>38583</c:v>
                </c:pt>
                <c:pt idx="278">
                  <c:v>38590</c:v>
                </c:pt>
                <c:pt idx="279">
                  <c:v>38597</c:v>
                </c:pt>
                <c:pt idx="280">
                  <c:v>38604</c:v>
                </c:pt>
                <c:pt idx="281">
                  <c:v>38611</c:v>
                </c:pt>
                <c:pt idx="282">
                  <c:v>38618</c:v>
                </c:pt>
                <c:pt idx="283">
                  <c:v>38625</c:v>
                </c:pt>
                <c:pt idx="284">
                  <c:v>38639</c:v>
                </c:pt>
                <c:pt idx="285">
                  <c:v>38646</c:v>
                </c:pt>
                <c:pt idx="286">
                  <c:v>38653</c:v>
                </c:pt>
                <c:pt idx="287">
                  <c:v>38660</c:v>
                </c:pt>
                <c:pt idx="288">
                  <c:v>38667</c:v>
                </c:pt>
                <c:pt idx="289">
                  <c:v>38674</c:v>
                </c:pt>
                <c:pt idx="290">
                  <c:v>38681</c:v>
                </c:pt>
                <c:pt idx="291">
                  <c:v>38688</c:v>
                </c:pt>
                <c:pt idx="292">
                  <c:v>38695</c:v>
                </c:pt>
                <c:pt idx="293">
                  <c:v>38702</c:v>
                </c:pt>
                <c:pt idx="294">
                  <c:v>38709</c:v>
                </c:pt>
                <c:pt idx="295">
                  <c:v>38716</c:v>
                </c:pt>
                <c:pt idx="296">
                  <c:v>38723</c:v>
                </c:pt>
                <c:pt idx="297">
                  <c:v>38730</c:v>
                </c:pt>
                <c:pt idx="298">
                  <c:v>38737</c:v>
                </c:pt>
                <c:pt idx="299">
                  <c:v>38742</c:v>
                </c:pt>
                <c:pt idx="300">
                  <c:v>38758</c:v>
                </c:pt>
                <c:pt idx="301">
                  <c:v>38765</c:v>
                </c:pt>
                <c:pt idx="302">
                  <c:v>38786</c:v>
                </c:pt>
                <c:pt idx="303">
                  <c:v>38835</c:v>
                </c:pt>
                <c:pt idx="304">
                  <c:v>38849</c:v>
                </c:pt>
                <c:pt idx="305">
                  <c:v>38856</c:v>
                </c:pt>
                <c:pt idx="306">
                  <c:v>38863</c:v>
                </c:pt>
                <c:pt idx="307">
                  <c:v>38870</c:v>
                </c:pt>
                <c:pt idx="308">
                  <c:v>38877</c:v>
                </c:pt>
                <c:pt idx="309">
                  <c:v>38884</c:v>
                </c:pt>
                <c:pt idx="310">
                  <c:v>38891</c:v>
                </c:pt>
                <c:pt idx="311">
                  <c:v>38898</c:v>
                </c:pt>
                <c:pt idx="312">
                  <c:v>38905</c:v>
                </c:pt>
                <c:pt idx="313">
                  <c:v>38912</c:v>
                </c:pt>
                <c:pt idx="314">
                  <c:v>38919</c:v>
                </c:pt>
                <c:pt idx="315">
                  <c:v>38926</c:v>
                </c:pt>
                <c:pt idx="316">
                  <c:v>38933</c:v>
                </c:pt>
                <c:pt idx="317">
                  <c:v>38940</c:v>
                </c:pt>
                <c:pt idx="318">
                  <c:v>38947</c:v>
                </c:pt>
                <c:pt idx="319">
                  <c:v>38954</c:v>
                </c:pt>
                <c:pt idx="320">
                  <c:v>38961</c:v>
                </c:pt>
                <c:pt idx="321">
                  <c:v>38968</c:v>
                </c:pt>
                <c:pt idx="322">
                  <c:v>38975</c:v>
                </c:pt>
                <c:pt idx="323">
                  <c:v>38982</c:v>
                </c:pt>
                <c:pt idx="324">
                  <c:v>38989</c:v>
                </c:pt>
                <c:pt idx="325">
                  <c:v>39003</c:v>
                </c:pt>
                <c:pt idx="326">
                  <c:v>39010</c:v>
                </c:pt>
                <c:pt idx="327">
                  <c:v>39017</c:v>
                </c:pt>
                <c:pt idx="328">
                  <c:v>39024</c:v>
                </c:pt>
                <c:pt idx="329">
                  <c:v>39031</c:v>
                </c:pt>
                <c:pt idx="330">
                  <c:v>39038</c:v>
                </c:pt>
                <c:pt idx="331">
                  <c:v>39045</c:v>
                </c:pt>
                <c:pt idx="332">
                  <c:v>39052</c:v>
                </c:pt>
                <c:pt idx="333">
                  <c:v>39059</c:v>
                </c:pt>
                <c:pt idx="334">
                  <c:v>39066</c:v>
                </c:pt>
                <c:pt idx="335">
                  <c:v>39073</c:v>
                </c:pt>
                <c:pt idx="336">
                  <c:v>39080</c:v>
                </c:pt>
                <c:pt idx="337">
                  <c:v>39087</c:v>
                </c:pt>
                <c:pt idx="338">
                  <c:v>39094</c:v>
                </c:pt>
                <c:pt idx="339">
                  <c:v>39101</c:v>
                </c:pt>
                <c:pt idx="340">
                  <c:v>39108</c:v>
                </c:pt>
                <c:pt idx="341">
                  <c:v>39115</c:v>
                </c:pt>
                <c:pt idx="342">
                  <c:v>39122</c:v>
                </c:pt>
                <c:pt idx="343">
                  <c:v>39129</c:v>
                </c:pt>
                <c:pt idx="344">
                  <c:v>39143</c:v>
                </c:pt>
                <c:pt idx="345">
                  <c:v>39150</c:v>
                </c:pt>
                <c:pt idx="346">
                  <c:v>39157</c:v>
                </c:pt>
                <c:pt idx="347">
                  <c:v>39164</c:v>
                </c:pt>
                <c:pt idx="348">
                  <c:v>39171</c:v>
                </c:pt>
                <c:pt idx="349">
                  <c:v>39178</c:v>
                </c:pt>
                <c:pt idx="350">
                  <c:v>39185</c:v>
                </c:pt>
                <c:pt idx="351">
                  <c:v>39192</c:v>
                </c:pt>
                <c:pt idx="352">
                  <c:v>39199</c:v>
                </c:pt>
                <c:pt idx="353">
                  <c:v>39202</c:v>
                </c:pt>
                <c:pt idx="354">
                  <c:v>39213</c:v>
                </c:pt>
                <c:pt idx="355">
                  <c:v>39220</c:v>
                </c:pt>
                <c:pt idx="356">
                  <c:v>39227</c:v>
                </c:pt>
                <c:pt idx="357">
                  <c:v>39234</c:v>
                </c:pt>
                <c:pt idx="358">
                  <c:v>39241</c:v>
                </c:pt>
                <c:pt idx="359">
                  <c:v>39248</c:v>
                </c:pt>
                <c:pt idx="360">
                  <c:v>39255</c:v>
                </c:pt>
                <c:pt idx="361">
                  <c:v>39262</c:v>
                </c:pt>
                <c:pt idx="362">
                  <c:v>39269</c:v>
                </c:pt>
                <c:pt idx="363">
                  <c:v>39276</c:v>
                </c:pt>
                <c:pt idx="364">
                  <c:v>39283</c:v>
                </c:pt>
                <c:pt idx="365">
                  <c:v>39290</c:v>
                </c:pt>
                <c:pt idx="366">
                  <c:v>39297</c:v>
                </c:pt>
                <c:pt idx="367">
                  <c:v>39304</c:v>
                </c:pt>
                <c:pt idx="368">
                  <c:v>39311</c:v>
                </c:pt>
                <c:pt idx="369">
                  <c:v>39318</c:v>
                </c:pt>
                <c:pt idx="370">
                  <c:v>39325</c:v>
                </c:pt>
                <c:pt idx="371">
                  <c:v>39332</c:v>
                </c:pt>
                <c:pt idx="372">
                  <c:v>39339</c:v>
                </c:pt>
                <c:pt idx="373">
                  <c:v>39346</c:v>
                </c:pt>
                <c:pt idx="374">
                  <c:v>39353</c:v>
                </c:pt>
                <c:pt idx="375">
                  <c:v>39367</c:v>
                </c:pt>
                <c:pt idx="376">
                  <c:v>39374</c:v>
                </c:pt>
                <c:pt idx="377">
                  <c:v>39381</c:v>
                </c:pt>
                <c:pt idx="378">
                  <c:v>39388</c:v>
                </c:pt>
                <c:pt idx="379">
                  <c:v>39395</c:v>
                </c:pt>
                <c:pt idx="380">
                  <c:v>39402</c:v>
                </c:pt>
                <c:pt idx="381">
                  <c:v>39409</c:v>
                </c:pt>
                <c:pt idx="382">
                  <c:v>39416</c:v>
                </c:pt>
                <c:pt idx="383">
                  <c:v>39423</c:v>
                </c:pt>
                <c:pt idx="384">
                  <c:v>39430</c:v>
                </c:pt>
                <c:pt idx="385">
                  <c:v>39437</c:v>
                </c:pt>
                <c:pt idx="386">
                  <c:v>39444</c:v>
                </c:pt>
                <c:pt idx="387">
                  <c:v>39451</c:v>
                </c:pt>
                <c:pt idx="388">
                  <c:v>39458</c:v>
                </c:pt>
                <c:pt idx="389">
                  <c:v>39465</c:v>
                </c:pt>
                <c:pt idx="390">
                  <c:v>39472</c:v>
                </c:pt>
                <c:pt idx="391">
                  <c:v>39479</c:v>
                </c:pt>
                <c:pt idx="392">
                  <c:v>39483</c:v>
                </c:pt>
                <c:pt idx="393">
                  <c:v>39493</c:v>
                </c:pt>
                <c:pt idx="394">
                  <c:v>39500</c:v>
                </c:pt>
                <c:pt idx="395">
                  <c:v>39507</c:v>
                </c:pt>
                <c:pt idx="396">
                  <c:v>39514</c:v>
                </c:pt>
                <c:pt idx="397">
                  <c:v>39521</c:v>
                </c:pt>
                <c:pt idx="398">
                  <c:v>39528</c:v>
                </c:pt>
                <c:pt idx="399">
                  <c:v>39535</c:v>
                </c:pt>
                <c:pt idx="400">
                  <c:v>39541</c:v>
                </c:pt>
                <c:pt idx="401">
                  <c:v>39549</c:v>
                </c:pt>
                <c:pt idx="402">
                  <c:v>39556</c:v>
                </c:pt>
                <c:pt idx="403">
                  <c:v>39563</c:v>
                </c:pt>
                <c:pt idx="404">
                  <c:v>39568</c:v>
                </c:pt>
                <c:pt idx="405">
                  <c:v>39577</c:v>
                </c:pt>
                <c:pt idx="406">
                  <c:v>39584</c:v>
                </c:pt>
                <c:pt idx="407">
                  <c:v>39591</c:v>
                </c:pt>
                <c:pt idx="408">
                  <c:v>39598</c:v>
                </c:pt>
                <c:pt idx="409">
                  <c:v>39605</c:v>
                </c:pt>
                <c:pt idx="410">
                  <c:v>39612</c:v>
                </c:pt>
                <c:pt idx="411">
                  <c:v>39619</c:v>
                </c:pt>
                <c:pt idx="412">
                  <c:v>39626</c:v>
                </c:pt>
                <c:pt idx="413">
                  <c:v>39633</c:v>
                </c:pt>
                <c:pt idx="414">
                  <c:v>39640</c:v>
                </c:pt>
                <c:pt idx="415">
                  <c:v>39647</c:v>
                </c:pt>
                <c:pt idx="416">
                  <c:v>39654</c:v>
                </c:pt>
                <c:pt idx="417">
                  <c:v>39661</c:v>
                </c:pt>
                <c:pt idx="418">
                  <c:v>39668</c:v>
                </c:pt>
                <c:pt idx="419">
                  <c:v>39675</c:v>
                </c:pt>
                <c:pt idx="420">
                  <c:v>39682</c:v>
                </c:pt>
                <c:pt idx="421">
                  <c:v>39689</c:v>
                </c:pt>
                <c:pt idx="422">
                  <c:v>39696</c:v>
                </c:pt>
                <c:pt idx="423">
                  <c:v>39703</c:v>
                </c:pt>
                <c:pt idx="424">
                  <c:v>39709</c:v>
                </c:pt>
                <c:pt idx="425">
                  <c:v>39717</c:v>
                </c:pt>
                <c:pt idx="426">
                  <c:v>39731</c:v>
                </c:pt>
                <c:pt idx="427">
                  <c:v>39738</c:v>
                </c:pt>
                <c:pt idx="428">
                  <c:v>39745</c:v>
                </c:pt>
                <c:pt idx="429">
                  <c:v>39752</c:v>
                </c:pt>
                <c:pt idx="430">
                  <c:v>39759</c:v>
                </c:pt>
                <c:pt idx="431">
                  <c:v>39766</c:v>
                </c:pt>
                <c:pt idx="432">
                  <c:v>39773</c:v>
                </c:pt>
                <c:pt idx="433">
                  <c:v>39780</c:v>
                </c:pt>
                <c:pt idx="434">
                  <c:v>39787</c:v>
                </c:pt>
                <c:pt idx="435">
                  <c:v>39794</c:v>
                </c:pt>
                <c:pt idx="436">
                  <c:v>39801</c:v>
                </c:pt>
                <c:pt idx="437">
                  <c:v>39808</c:v>
                </c:pt>
                <c:pt idx="438">
                  <c:v>39813</c:v>
                </c:pt>
                <c:pt idx="439">
                  <c:v>39822</c:v>
                </c:pt>
                <c:pt idx="440">
                  <c:v>39829</c:v>
                </c:pt>
                <c:pt idx="441">
                  <c:v>39836</c:v>
                </c:pt>
                <c:pt idx="442">
                  <c:v>39850</c:v>
                </c:pt>
                <c:pt idx="443">
                  <c:v>39857</c:v>
                </c:pt>
                <c:pt idx="444">
                  <c:v>39864</c:v>
                </c:pt>
                <c:pt idx="445">
                  <c:v>39871</c:v>
                </c:pt>
                <c:pt idx="446">
                  <c:v>39878</c:v>
                </c:pt>
              </c:numCache>
            </c:numRef>
          </c:cat>
          <c:val>
            <c:numRef>
              <c:f>'11.PE&amp;PB'!$B$4:$B$450</c:f>
              <c:numCache>
                <c:formatCode>General</c:formatCode>
                <c:ptCount val="447"/>
                <c:pt idx="0">
                  <c:v>22.7</c:v>
                </c:pt>
                <c:pt idx="1">
                  <c:v>20.39</c:v>
                </c:pt>
                <c:pt idx="2">
                  <c:v>22.98</c:v>
                </c:pt>
                <c:pt idx="3">
                  <c:v>22.8</c:v>
                </c:pt>
                <c:pt idx="4">
                  <c:v>22.79</c:v>
                </c:pt>
                <c:pt idx="5">
                  <c:v>22</c:v>
                </c:pt>
                <c:pt idx="6">
                  <c:v>22</c:v>
                </c:pt>
                <c:pt idx="7">
                  <c:v>21.9</c:v>
                </c:pt>
                <c:pt idx="8">
                  <c:v>20.78</c:v>
                </c:pt>
                <c:pt idx="9">
                  <c:v>22.35</c:v>
                </c:pt>
                <c:pt idx="10">
                  <c:v>22.31</c:v>
                </c:pt>
                <c:pt idx="11">
                  <c:v>22.7</c:v>
                </c:pt>
                <c:pt idx="12">
                  <c:v>22.64</c:v>
                </c:pt>
                <c:pt idx="13">
                  <c:v>22.57</c:v>
                </c:pt>
                <c:pt idx="14">
                  <c:v>22.15</c:v>
                </c:pt>
                <c:pt idx="15">
                  <c:v>20.75</c:v>
                </c:pt>
                <c:pt idx="16">
                  <c:v>21.29</c:v>
                </c:pt>
                <c:pt idx="17">
                  <c:v>22.09</c:v>
                </c:pt>
                <c:pt idx="18">
                  <c:v>21.52</c:v>
                </c:pt>
                <c:pt idx="19">
                  <c:v>21.53</c:v>
                </c:pt>
                <c:pt idx="20">
                  <c:v>21.92</c:v>
                </c:pt>
                <c:pt idx="21">
                  <c:v>21.75</c:v>
                </c:pt>
                <c:pt idx="22">
                  <c:v>23.48</c:v>
                </c:pt>
                <c:pt idx="23">
                  <c:v>23.19</c:v>
                </c:pt>
                <c:pt idx="24">
                  <c:v>23.68</c:v>
                </c:pt>
                <c:pt idx="25">
                  <c:v>23.16</c:v>
                </c:pt>
                <c:pt idx="26">
                  <c:v>22.93</c:v>
                </c:pt>
                <c:pt idx="27">
                  <c:v>23</c:v>
                </c:pt>
                <c:pt idx="28">
                  <c:v>23.54</c:v>
                </c:pt>
                <c:pt idx="29">
                  <c:v>23.15</c:v>
                </c:pt>
                <c:pt idx="30">
                  <c:v>23.55</c:v>
                </c:pt>
                <c:pt idx="31">
                  <c:v>22.33</c:v>
                </c:pt>
                <c:pt idx="32">
                  <c:v>21.49</c:v>
                </c:pt>
                <c:pt idx="33">
                  <c:v>21.7</c:v>
                </c:pt>
                <c:pt idx="34">
                  <c:v>20.56</c:v>
                </c:pt>
                <c:pt idx="35">
                  <c:v>20.93</c:v>
                </c:pt>
                <c:pt idx="36">
                  <c:v>20.7</c:v>
                </c:pt>
                <c:pt idx="37">
                  <c:v>20.81</c:v>
                </c:pt>
                <c:pt idx="38">
                  <c:v>20.9</c:v>
                </c:pt>
                <c:pt idx="39">
                  <c:v>21.15</c:v>
                </c:pt>
                <c:pt idx="40">
                  <c:v>22.61</c:v>
                </c:pt>
                <c:pt idx="41">
                  <c:v>23.59</c:v>
                </c:pt>
                <c:pt idx="42">
                  <c:v>22.52</c:v>
                </c:pt>
                <c:pt idx="43">
                  <c:v>24.8</c:v>
                </c:pt>
                <c:pt idx="44">
                  <c:v>24.85</c:v>
                </c:pt>
                <c:pt idx="45">
                  <c:v>24.16</c:v>
                </c:pt>
                <c:pt idx="46">
                  <c:v>25.4</c:v>
                </c:pt>
                <c:pt idx="47">
                  <c:v>26.2</c:v>
                </c:pt>
                <c:pt idx="48">
                  <c:v>27.9</c:v>
                </c:pt>
                <c:pt idx="49">
                  <c:v>26.5</c:v>
                </c:pt>
                <c:pt idx="50">
                  <c:v>26.29</c:v>
                </c:pt>
                <c:pt idx="51">
                  <c:v>23.59</c:v>
                </c:pt>
                <c:pt idx="52">
                  <c:v>23.4</c:v>
                </c:pt>
                <c:pt idx="53">
                  <c:v>23.97</c:v>
                </c:pt>
                <c:pt idx="54">
                  <c:v>24.77</c:v>
                </c:pt>
                <c:pt idx="55">
                  <c:v>24.81</c:v>
                </c:pt>
                <c:pt idx="56">
                  <c:v>25.54</c:v>
                </c:pt>
                <c:pt idx="57">
                  <c:v>24.5</c:v>
                </c:pt>
                <c:pt idx="58">
                  <c:v>24.5</c:v>
                </c:pt>
                <c:pt idx="59">
                  <c:v>24.6</c:v>
                </c:pt>
                <c:pt idx="60">
                  <c:v>24.22</c:v>
                </c:pt>
                <c:pt idx="61">
                  <c:v>23.55</c:v>
                </c:pt>
                <c:pt idx="62">
                  <c:v>24.23</c:v>
                </c:pt>
                <c:pt idx="63">
                  <c:v>24.45</c:v>
                </c:pt>
                <c:pt idx="64">
                  <c:v>25.5</c:v>
                </c:pt>
                <c:pt idx="65">
                  <c:v>24.74</c:v>
                </c:pt>
                <c:pt idx="66">
                  <c:v>24.36</c:v>
                </c:pt>
                <c:pt idx="67">
                  <c:v>25.4</c:v>
                </c:pt>
                <c:pt idx="68">
                  <c:v>25.05</c:v>
                </c:pt>
                <c:pt idx="69">
                  <c:v>24.72</c:v>
                </c:pt>
                <c:pt idx="70">
                  <c:v>24.2</c:v>
                </c:pt>
                <c:pt idx="71">
                  <c:v>24.2</c:v>
                </c:pt>
                <c:pt idx="72">
                  <c:v>23.65</c:v>
                </c:pt>
                <c:pt idx="73">
                  <c:v>23.91</c:v>
                </c:pt>
                <c:pt idx="74">
                  <c:v>24.77</c:v>
                </c:pt>
                <c:pt idx="75">
                  <c:v>23.6</c:v>
                </c:pt>
                <c:pt idx="76">
                  <c:v>21.51</c:v>
                </c:pt>
                <c:pt idx="77">
                  <c:v>21.79</c:v>
                </c:pt>
                <c:pt idx="78">
                  <c:v>21.89</c:v>
                </c:pt>
                <c:pt idx="79">
                  <c:v>20</c:v>
                </c:pt>
                <c:pt idx="80">
                  <c:v>19.73</c:v>
                </c:pt>
                <c:pt idx="81">
                  <c:v>19.2</c:v>
                </c:pt>
                <c:pt idx="82">
                  <c:v>19.86</c:v>
                </c:pt>
                <c:pt idx="83">
                  <c:v>20.5</c:v>
                </c:pt>
                <c:pt idx="84">
                  <c:v>20.3</c:v>
                </c:pt>
                <c:pt idx="85">
                  <c:v>19.3</c:v>
                </c:pt>
                <c:pt idx="86">
                  <c:v>18</c:v>
                </c:pt>
                <c:pt idx="87">
                  <c:v>20.3</c:v>
                </c:pt>
                <c:pt idx="88">
                  <c:v>20.05</c:v>
                </c:pt>
                <c:pt idx="89">
                  <c:v>19.8</c:v>
                </c:pt>
                <c:pt idx="90">
                  <c:v>19.350000000000001</c:v>
                </c:pt>
                <c:pt idx="91">
                  <c:v>20.72</c:v>
                </c:pt>
                <c:pt idx="92">
                  <c:v>21.95</c:v>
                </c:pt>
                <c:pt idx="93">
                  <c:v>21.81</c:v>
                </c:pt>
                <c:pt idx="94">
                  <c:v>21.39</c:v>
                </c:pt>
                <c:pt idx="95">
                  <c:v>19.75</c:v>
                </c:pt>
                <c:pt idx="96">
                  <c:v>20.02</c:v>
                </c:pt>
                <c:pt idx="97">
                  <c:v>19.63</c:v>
                </c:pt>
                <c:pt idx="98">
                  <c:v>19.28</c:v>
                </c:pt>
                <c:pt idx="99">
                  <c:v>18.71</c:v>
                </c:pt>
                <c:pt idx="100">
                  <c:v>19.100000000000001</c:v>
                </c:pt>
                <c:pt idx="101">
                  <c:v>19.97</c:v>
                </c:pt>
                <c:pt idx="102">
                  <c:v>19.95</c:v>
                </c:pt>
                <c:pt idx="103">
                  <c:v>19.7</c:v>
                </c:pt>
                <c:pt idx="104">
                  <c:v>20.75</c:v>
                </c:pt>
                <c:pt idx="105">
                  <c:v>20.43</c:v>
                </c:pt>
                <c:pt idx="106">
                  <c:v>20.170000000000002</c:v>
                </c:pt>
                <c:pt idx="107">
                  <c:v>19.36</c:v>
                </c:pt>
                <c:pt idx="108">
                  <c:v>19.38</c:v>
                </c:pt>
                <c:pt idx="109">
                  <c:v>19.8</c:v>
                </c:pt>
                <c:pt idx="110">
                  <c:v>19.510000000000002</c:v>
                </c:pt>
                <c:pt idx="111">
                  <c:v>19.66</c:v>
                </c:pt>
                <c:pt idx="112">
                  <c:v>19.760000000000002</c:v>
                </c:pt>
                <c:pt idx="113">
                  <c:v>19.52</c:v>
                </c:pt>
                <c:pt idx="114">
                  <c:v>18.54</c:v>
                </c:pt>
                <c:pt idx="115">
                  <c:v>17.489999999999998</c:v>
                </c:pt>
                <c:pt idx="116">
                  <c:v>17.41</c:v>
                </c:pt>
                <c:pt idx="117">
                  <c:v>17.649999999999999</c:v>
                </c:pt>
                <c:pt idx="118">
                  <c:v>17.3</c:v>
                </c:pt>
                <c:pt idx="119">
                  <c:v>17.98</c:v>
                </c:pt>
                <c:pt idx="120">
                  <c:v>20.55</c:v>
                </c:pt>
                <c:pt idx="121">
                  <c:v>20.079999999999998</c:v>
                </c:pt>
                <c:pt idx="122">
                  <c:v>19.79</c:v>
                </c:pt>
                <c:pt idx="123">
                  <c:v>20.05</c:v>
                </c:pt>
                <c:pt idx="124">
                  <c:v>19.940000000000001</c:v>
                </c:pt>
                <c:pt idx="125">
                  <c:v>18.63</c:v>
                </c:pt>
                <c:pt idx="126">
                  <c:v>17.98</c:v>
                </c:pt>
                <c:pt idx="127">
                  <c:v>17.87</c:v>
                </c:pt>
                <c:pt idx="128">
                  <c:v>17.46</c:v>
                </c:pt>
                <c:pt idx="129">
                  <c:v>17.989999999999998</c:v>
                </c:pt>
                <c:pt idx="130">
                  <c:v>17.86</c:v>
                </c:pt>
                <c:pt idx="131">
                  <c:v>18.399999999999999</c:v>
                </c:pt>
                <c:pt idx="132">
                  <c:v>18.25</c:v>
                </c:pt>
                <c:pt idx="133">
                  <c:v>18</c:v>
                </c:pt>
                <c:pt idx="134">
                  <c:v>17.34</c:v>
                </c:pt>
                <c:pt idx="135">
                  <c:v>17.38</c:v>
                </c:pt>
                <c:pt idx="136">
                  <c:v>17.57</c:v>
                </c:pt>
                <c:pt idx="137">
                  <c:v>17.739999999999998</c:v>
                </c:pt>
                <c:pt idx="138">
                  <c:v>17.97</c:v>
                </c:pt>
                <c:pt idx="139">
                  <c:v>17.760000000000002</c:v>
                </c:pt>
                <c:pt idx="140">
                  <c:v>17.12</c:v>
                </c:pt>
                <c:pt idx="141">
                  <c:v>17.66</c:v>
                </c:pt>
                <c:pt idx="142">
                  <c:v>17.61</c:v>
                </c:pt>
                <c:pt idx="143">
                  <c:v>17.21</c:v>
                </c:pt>
                <c:pt idx="144">
                  <c:v>17.899999999999999</c:v>
                </c:pt>
                <c:pt idx="145">
                  <c:v>17.91</c:v>
                </c:pt>
                <c:pt idx="146">
                  <c:v>17.21</c:v>
                </c:pt>
                <c:pt idx="147">
                  <c:v>17.48</c:v>
                </c:pt>
                <c:pt idx="148">
                  <c:v>18.63</c:v>
                </c:pt>
                <c:pt idx="149">
                  <c:v>18.36</c:v>
                </c:pt>
                <c:pt idx="150">
                  <c:v>18.940000000000001</c:v>
                </c:pt>
                <c:pt idx="151">
                  <c:v>19.2</c:v>
                </c:pt>
                <c:pt idx="152">
                  <c:v>19.36</c:v>
                </c:pt>
                <c:pt idx="153">
                  <c:v>19.989999999999998</c:v>
                </c:pt>
                <c:pt idx="154">
                  <c:v>19.899999999999999</c:v>
                </c:pt>
                <c:pt idx="155">
                  <c:v>19</c:v>
                </c:pt>
                <c:pt idx="156">
                  <c:v>19.87</c:v>
                </c:pt>
                <c:pt idx="157">
                  <c:v>20.45</c:v>
                </c:pt>
                <c:pt idx="158">
                  <c:v>22.5</c:v>
                </c:pt>
                <c:pt idx="159">
                  <c:v>22.5</c:v>
                </c:pt>
                <c:pt idx="160">
                  <c:v>22.6</c:v>
                </c:pt>
                <c:pt idx="161">
                  <c:v>21.74</c:v>
                </c:pt>
                <c:pt idx="162">
                  <c:v>23.16</c:v>
                </c:pt>
                <c:pt idx="163">
                  <c:v>23.99</c:v>
                </c:pt>
                <c:pt idx="164">
                  <c:v>24</c:v>
                </c:pt>
                <c:pt idx="165">
                  <c:v>24.07</c:v>
                </c:pt>
                <c:pt idx="166">
                  <c:v>23.92</c:v>
                </c:pt>
                <c:pt idx="167">
                  <c:v>24</c:v>
                </c:pt>
                <c:pt idx="168">
                  <c:v>23.52</c:v>
                </c:pt>
                <c:pt idx="169">
                  <c:v>22.57</c:v>
                </c:pt>
                <c:pt idx="170">
                  <c:v>24.32</c:v>
                </c:pt>
                <c:pt idx="171">
                  <c:v>12.67</c:v>
                </c:pt>
                <c:pt idx="172">
                  <c:v>13.52</c:v>
                </c:pt>
                <c:pt idx="173">
                  <c:v>12.87</c:v>
                </c:pt>
                <c:pt idx="174">
                  <c:v>12.51</c:v>
                </c:pt>
                <c:pt idx="175">
                  <c:v>12.29</c:v>
                </c:pt>
                <c:pt idx="176">
                  <c:v>12.01</c:v>
                </c:pt>
                <c:pt idx="177">
                  <c:v>12.06</c:v>
                </c:pt>
                <c:pt idx="178">
                  <c:v>12.11</c:v>
                </c:pt>
                <c:pt idx="179">
                  <c:v>12.04</c:v>
                </c:pt>
                <c:pt idx="180">
                  <c:v>11.79</c:v>
                </c:pt>
                <c:pt idx="181">
                  <c:v>11.39</c:v>
                </c:pt>
                <c:pt idx="182">
                  <c:v>11.17</c:v>
                </c:pt>
                <c:pt idx="183">
                  <c:v>11.25</c:v>
                </c:pt>
                <c:pt idx="184">
                  <c:v>11.69</c:v>
                </c:pt>
                <c:pt idx="185">
                  <c:v>11.42</c:v>
                </c:pt>
                <c:pt idx="186">
                  <c:v>11.99</c:v>
                </c:pt>
                <c:pt idx="187">
                  <c:v>12.26</c:v>
                </c:pt>
                <c:pt idx="188">
                  <c:v>11.6</c:v>
                </c:pt>
                <c:pt idx="189">
                  <c:v>10.64</c:v>
                </c:pt>
                <c:pt idx="190">
                  <c:v>10.44</c:v>
                </c:pt>
                <c:pt idx="191">
                  <c:v>11</c:v>
                </c:pt>
                <c:pt idx="192">
                  <c:v>11.75</c:v>
                </c:pt>
                <c:pt idx="193">
                  <c:v>11.63</c:v>
                </c:pt>
                <c:pt idx="194">
                  <c:v>11.3</c:v>
                </c:pt>
                <c:pt idx="195">
                  <c:v>11.63</c:v>
                </c:pt>
                <c:pt idx="196">
                  <c:v>11.55</c:v>
                </c:pt>
                <c:pt idx="197">
                  <c:v>12.6</c:v>
                </c:pt>
                <c:pt idx="198">
                  <c:v>12.41</c:v>
                </c:pt>
                <c:pt idx="199">
                  <c:v>12.02</c:v>
                </c:pt>
                <c:pt idx="200">
                  <c:v>12.75</c:v>
                </c:pt>
                <c:pt idx="201">
                  <c:v>12.16</c:v>
                </c:pt>
                <c:pt idx="202">
                  <c:v>12.35</c:v>
                </c:pt>
                <c:pt idx="203">
                  <c:v>12.31</c:v>
                </c:pt>
                <c:pt idx="204">
                  <c:v>12.14</c:v>
                </c:pt>
                <c:pt idx="205">
                  <c:v>12.49</c:v>
                </c:pt>
                <c:pt idx="206">
                  <c:v>13.62</c:v>
                </c:pt>
                <c:pt idx="207">
                  <c:v>13.9</c:v>
                </c:pt>
                <c:pt idx="208">
                  <c:v>14.24</c:v>
                </c:pt>
                <c:pt idx="209">
                  <c:v>13.45</c:v>
                </c:pt>
                <c:pt idx="210">
                  <c:v>13.53</c:v>
                </c:pt>
                <c:pt idx="211">
                  <c:v>13.07</c:v>
                </c:pt>
                <c:pt idx="212">
                  <c:v>13.72</c:v>
                </c:pt>
                <c:pt idx="213">
                  <c:v>13.29</c:v>
                </c:pt>
                <c:pt idx="214">
                  <c:v>12.96</c:v>
                </c:pt>
                <c:pt idx="215">
                  <c:v>13.15</c:v>
                </c:pt>
                <c:pt idx="216">
                  <c:v>13.49</c:v>
                </c:pt>
                <c:pt idx="217">
                  <c:v>12.54</c:v>
                </c:pt>
                <c:pt idx="218">
                  <c:v>10.98</c:v>
                </c:pt>
                <c:pt idx="219">
                  <c:v>10.16</c:v>
                </c:pt>
                <c:pt idx="220">
                  <c:v>10.89</c:v>
                </c:pt>
                <c:pt idx="221">
                  <c:v>10.76</c:v>
                </c:pt>
                <c:pt idx="222">
                  <c:v>10.41</c:v>
                </c:pt>
                <c:pt idx="223">
                  <c:v>9.06</c:v>
                </c:pt>
                <c:pt idx="224">
                  <c:v>9.09</c:v>
                </c:pt>
                <c:pt idx="225">
                  <c:v>9.3699999999999992</c:v>
                </c:pt>
                <c:pt idx="226">
                  <c:v>9.5</c:v>
                </c:pt>
                <c:pt idx="227">
                  <c:v>9.5299999999999994</c:v>
                </c:pt>
                <c:pt idx="228">
                  <c:v>9.85</c:v>
                </c:pt>
                <c:pt idx="229">
                  <c:v>9.94</c:v>
                </c:pt>
                <c:pt idx="230">
                  <c:v>9.6</c:v>
                </c:pt>
                <c:pt idx="231">
                  <c:v>10.9</c:v>
                </c:pt>
                <c:pt idx="232">
                  <c:v>11.88</c:v>
                </c:pt>
                <c:pt idx="233">
                  <c:v>11.9</c:v>
                </c:pt>
                <c:pt idx="234">
                  <c:v>12.28</c:v>
                </c:pt>
                <c:pt idx="235">
                  <c:v>11.25</c:v>
                </c:pt>
                <c:pt idx="236">
                  <c:v>12.77</c:v>
                </c:pt>
                <c:pt idx="237">
                  <c:v>11.83</c:v>
                </c:pt>
                <c:pt idx="238">
                  <c:v>11.2</c:v>
                </c:pt>
                <c:pt idx="239">
                  <c:v>11.69</c:v>
                </c:pt>
                <c:pt idx="240">
                  <c:v>11.63</c:v>
                </c:pt>
                <c:pt idx="241">
                  <c:v>11.01</c:v>
                </c:pt>
                <c:pt idx="242">
                  <c:v>10.69</c:v>
                </c:pt>
                <c:pt idx="243">
                  <c:v>11.04</c:v>
                </c:pt>
                <c:pt idx="244">
                  <c:v>10.86</c:v>
                </c:pt>
                <c:pt idx="245">
                  <c:v>9.02</c:v>
                </c:pt>
                <c:pt idx="246">
                  <c:v>9.16</c:v>
                </c:pt>
                <c:pt idx="247">
                  <c:v>9.24</c:v>
                </c:pt>
                <c:pt idx="248">
                  <c:v>9.6</c:v>
                </c:pt>
                <c:pt idx="249">
                  <c:v>9.7200000000000006</c:v>
                </c:pt>
                <c:pt idx="250">
                  <c:v>10.199999999999999</c:v>
                </c:pt>
                <c:pt idx="251">
                  <c:v>11.04</c:v>
                </c:pt>
                <c:pt idx="252">
                  <c:v>10.7</c:v>
                </c:pt>
                <c:pt idx="253">
                  <c:v>11.57</c:v>
                </c:pt>
                <c:pt idx="254">
                  <c:v>11.24</c:v>
                </c:pt>
                <c:pt idx="255">
                  <c:v>11.85</c:v>
                </c:pt>
                <c:pt idx="256">
                  <c:v>12.6</c:v>
                </c:pt>
                <c:pt idx="257">
                  <c:v>13.13</c:v>
                </c:pt>
                <c:pt idx="258">
                  <c:v>13.34</c:v>
                </c:pt>
                <c:pt idx="259">
                  <c:v>13.86</c:v>
                </c:pt>
                <c:pt idx="260">
                  <c:v>13.6</c:v>
                </c:pt>
                <c:pt idx="261">
                  <c:v>13.32</c:v>
                </c:pt>
                <c:pt idx="262">
                  <c:v>14.55</c:v>
                </c:pt>
                <c:pt idx="263">
                  <c:v>13.2</c:v>
                </c:pt>
                <c:pt idx="264">
                  <c:v>13.4</c:v>
                </c:pt>
                <c:pt idx="265">
                  <c:v>11.98</c:v>
                </c:pt>
                <c:pt idx="266">
                  <c:v>12.35</c:v>
                </c:pt>
                <c:pt idx="267">
                  <c:v>13.8</c:v>
                </c:pt>
                <c:pt idx="268">
                  <c:v>13.55</c:v>
                </c:pt>
                <c:pt idx="269">
                  <c:v>14.06</c:v>
                </c:pt>
                <c:pt idx="270">
                  <c:v>13.09</c:v>
                </c:pt>
                <c:pt idx="271">
                  <c:v>13.31</c:v>
                </c:pt>
                <c:pt idx="272">
                  <c:v>13.44</c:v>
                </c:pt>
                <c:pt idx="273">
                  <c:v>13.66</c:v>
                </c:pt>
                <c:pt idx="274">
                  <c:v>13.74</c:v>
                </c:pt>
                <c:pt idx="275">
                  <c:v>13.54</c:v>
                </c:pt>
                <c:pt idx="276">
                  <c:v>13.2</c:v>
                </c:pt>
                <c:pt idx="277">
                  <c:v>13.16</c:v>
                </c:pt>
                <c:pt idx="278">
                  <c:v>12.99</c:v>
                </c:pt>
                <c:pt idx="279">
                  <c:v>13.2</c:v>
                </c:pt>
                <c:pt idx="280">
                  <c:v>13.56</c:v>
                </c:pt>
                <c:pt idx="281">
                  <c:v>12.98</c:v>
                </c:pt>
                <c:pt idx="282">
                  <c:v>12.76</c:v>
                </c:pt>
                <c:pt idx="283">
                  <c:v>13.22</c:v>
                </c:pt>
                <c:pt idx="284">
                  <c:v>13.69</c:v>
                </c:pt>
                <c:pt idx="285">
                  <c:v>14.59</c:v>
                </c:pt>
                <c:pt idx="286">
                  <c:v>14.5</c:v>
                </c:pt>
                <c:pt idx="287">
                  <c:v>14.37</c:v>
                </c:pt>
                <c:pt idx="288">
                  <c:v>14.14</c:v>
                </c:pt>
                <c:pt idx="289">
                  <c:v>13.98</c:v>
                </c:pt>
                <c:pt idx="290">
                  <c:v>14.35</c:v>
                </c:pt>
                <c:pt idx="291">
                  <c:v>13.55</c:v>
                </c:pt>
                <c:pt idx="292">
                  <c:v>13.99</c:v>
                </c:pt>
                <c:pt idx="293">
                  <c:v>14.12</c:v>
                </c:pt>
                <c:pt idx="294">
                  <c:v>14.61</c:v>
                </c:pt>
                <c:pt idx="295">
                  <c:v>14.74</c:v>
                </c:pt>
                <c:pt idx="296">
                  <c:v>14.71</c:v>
                </c:pt>
                <c:pt idx="297">
                  <c:v>15.89</c:v>
                </c:pt>
                <c:pt idx="298">
                  <c:v>16.22</c:v>
                </c:pt>
                <c:pt idx="299">
                  <c:v>16.760000000000002</c:v>
                </c:pt>
                <c:pt idx="300">
                  <c:v>18.8</c:v>
                </c:pt>
                <c:pt idx="301">
                  <c:v>17.760000000000002</c:v>
                </c:pt>
                <c:pt idx="302">
                  <c:v>17.850000000000001</c:v>
                </c:pt>
                <c:pt idx="303">
                  <c:v>17.88</c:v>
                </c:pt>
                <c:pt idx="304">
                  <c:v>19.649999999999999</c:v>
                </c:pt>
                <c:pt idx="305">
                  <c:v>19.55</c:v>
                </c:pt>
                <c:pt idx="306">
                  <c:v>18.690000000000001</c:v>
                </c:pt>
                <c:pt idx="307">
                  <c:v>22.14</c:v>
                </c:pt>
                <c:pt idx="308">
                  <c:v>19.920000000000002</c:v>
                </c:pt>
                <c:pt idx="309">
                  <c:v>22.78</c:v>
                </c:pt>
                <c:pt idx="310">
                  <c:v>23.87</c:v>
                </c:pt>
                <c:pt idx="311">
                  <c:v>22.79</c:v>
                </c:pt>
                <c:pt idx="312">
                  <c:v>22.5</c:v>
                </c:pt>
                <c:pt idx="313">
                  <c:v>21.47</c:v>
                </c:pt>
                <c:pt idx="314">
                  <c:v>21.74</c:v>
                </c:pt>
                <c:pt idx="315">
                  <c:v>22.38</c:v>
                </c:pt>
                <c:pt idx="316">
                  <c:v>19.579999999999998</c:v>
                </c:pt>
                <c:pt idx="317">
                  <c:v>20.079999999999998</c:v>
                </c:pt>
                <c:pt idx="318">
                  <c:v>20.309999999999999</c:v>
                </c:pt>
                <c:pt idx="319">
                  <c:v>18.88</c:v>
                </c:pt>
                <c:pt idx="320">
                  <c:v>19.920000000000002</c:v>
                </c:pt>
                <c:pt idx="321">
                  <c:v>19.190000000000001</c:v>
                </c:pt>
                <c:pt idx="322">
                  <c:v>19.36</c:v>
                </c:pt>
                <c:pt idx="323">
                  <c:v>21.69</c:v>
                </c:pt>
                <c:pt idx="324">
                  <c:v>20.9</c:v>
                </c:pt>
                <c:pt idx="325">
                  <c:v>20.2</c:v>
                </c:pt>
                <c:pt idx="326">
                  <c:v>20.059999999999999</c:v>
                </c:pt>
                <c:pt idx="327">
                  <c:v>19.59</c:v>
                </c:pt>
                <c:pt idx="328">
                  <c:v>22.83</c:v>
                </c:pt>
                <c:pt idx="329">
                  <c:v>18.850000000000001</c:v>
                </c:pt>
                <c:pt idx="330">
                  <c:v>19.14</c:v>
                </c:pt>
                <c:pt idx="331">
                  <c:v>19.510000000000002</c:v>
                </c:pt>
                <c:pt idx="332">
                  <c:v>20.97</c:v>
                </c:pt>
                <c:pt idx="333">
                  <c:v>19.510000000000002</c:v>
                </c:pt>
                <c:pt idx="334">
                  <c:v>21.89</c:v>
                </c:pt>
                <c:pt idx="335">
                  <c:v>22.94</c:v>
                </c:pt>
                <c:pt idx="336">
                  <c:v>26.5</c:v>
                </c:pt>
                <c:pt idx="337">
                  <c:v>24.95</c:v>
                </c:pt>
                <c:pt idx="338">
                  <c:v>27.6</c:v>
                </c:pt>
                <c:pt idx="339">
                  <c:v>31.86</c:v>
                </c:pt>
                <c:pt idx="340">
                  <c:v>30.03</c:v>
                </c:pt>
                <c:pt idx="341">
                  <c:v>25.71</c:v>
                </c:pt>
                <c:pt idx="342">
                  <c:v>27.4</c:v>
                </c:pt>
                <c:pt idx="343">
                  <c:v>30.18</c:v>
                </c:pt>
                <c:pt idx="344">
                  <c:v>25.54</c:v>
                </c:pt>
                <c:pt idx="345">
                  <c:v>26.15</c:v>
                </c:pt>
                <c:pt idx="346">
                  <c:v>26.01</c:v>
                </c:pt>
                <c:pt idx="347">
                  <c:v>26.38</c:v>
                </c:pt>
                <c:pt idx="348">
                  <c:v>25.5</c:v>
                </c:pt>
                <c:pt idx="349">
                  <c:v>27.9</c:v>
                </c:pt>
                <c:pt idx="350">
                  <c:v>28.94</c:v>
                </c:pt>
                <c:pt idx="351">
                  <c:v>28.16</c:v>
                </c:pt>
                <c:pt idx="352">
                  <c:v>28.66</c:v>
                </c:pt>
                <c:pt idx="353">
                  <c:v>28.65</c:v>
                </c:pt>
                <c:pt idx="354">
                  <c:v>30</c:v>
                </c:pt>
                <c:pt idx="355">
                  <c:v>36.01</c:v>
                </c:pt>
                <c:pt idx="356">
                  <c:v>34.71</c:v>
                </c:pt>
                <c:pt idx="357">
                  <c:v>34.53</c:v>
                </c:pt>
                <c:pt idx="358">
                  <c:v>32.619999999999997</c:v>
                </c:pt>
                <c:pt idx="359">
                  <c:v>34.68</c:v>
                </c:pt>
                <c:pt idx="360">
                  <c:v>33.369999999999997</c:v>
                </c:pt>
                <c:pt idx="361">
                  <c:v>31.16</c:v>
                </c:pt>
                <c:pt idx="362">
                  <c:v>31.01</c:v>
                </c:pt>
                <c:pt idx="363">
                  <c:v>29.9</c:v>
                </c:pt>
                <c:pt idx="364">
                  <c:v>29.04</c:v>
                </c:pt>
                <c:pt idx="365">
                  <c:v>31.11</c:v>
                </c:pt>
                <c:pt idx="366">
                  <c:v>32.909999999999997</c:v>
                </c:pt>
                <c:pt idx="367">
                  <c:v>32.880000000000003</c:v>
                </c:pt>
                <c:pt idx="368">
                  <c:v>31.19</c:v>
                </c:pt>
                <c:pt idx="369">
                  <c:v>34.29</c:v>
                </c:pt>
                <c:pt idx="370">
                  <c:v>33.869999999999997</c:v>
                </c:pt>
                <c:pt idx="371">
                  <c:v>33.520000000000003</c:v>
                </c:pt>
                <c:pt idx="372">
                  <c:v>34.340000000000003</c:v>
                </c:pt>
                <c:pt idx="373">
                  <c:v>34.43</c:v>
                </c:pt>
                <c:pt idx="374">
                  <c:v>33.89</c:v>
                </c:pt>
                <c:pt idx="375">
                  <c:v>34.03</c:v>
                </c:pt>
                <c:pt idx="376">
                  <c:v>33.69</c:v>
                </c:pt>
                <c:pt idx="377">
                  <c:v>28.56</c:v>
                </c:pt>
                <c:pt idx="378">
                  <c:v>28.4</c:v>
                </c:pt>
                <c:pt idx="379">
                  <c:v>26.6</c:v>
                </c:pt>
                <c:pt idx="380">
                  <c:v>26.79</c:v>
                </c:pt>
                <c:pt idx="381">
                  <c:v>25.71</c:v>
                </c:pt>
                <c:pt idx="382">
                  <c:v>25.66</c:v>
                </c:pt>
                <c:pt idx="383">
                  <c:v>26.72</c:v>
                </c:pt>
                <c:pt idx="384">
                  <c:v>28.57</c:v>
                </c:pt>
                <c:pt idx="385">
                  <c:v>29.32</c:v>
                </c:pt>
                <c:pt idx="386">
                  <c:v>29.33</c:v>
                </c:pt>
                <c:pt idx="387">
                  <c:v>32.47</c:v>
                </c:pt>
                <c:pt idx="388">
                  <c:v>32.85</c:v>
                </c:pt>
                <c:pt idx="389">
                  <c:v>30.03</c:v>
                </c:pt>
                <c:pt idx="390">
                  <c:v>28.69</c:v>
                </c:pt>
                <c:pt idx="391">
                  <c:v>23.53</c:v>
                </c:pt>
                <c:pt idx="392">
                  <c:v>24.61</c:v>
                </c:pt>
                <c:pt idx="393">
                  <c:v>24.91</c:v>
                </c:pt>
                <c:pt idx="394">
                  <c:v>24.09</c:v>
                </c:pt>
                <c:pt idx="395">
                  <c:v>23.99</c:v>
                </c:pt>
                <c:pt idx="396">
                  <c:v>24.6</c:v>
                </c:pt>
                <c:pt idx="397">
                  <c:v>21.33</c:v>
                </c:pt>
                <c:pt idx="398">
                  <c:v>21.93</c:v>
                </c:pt>
                <c:pt idx="399">
                  <c:v>21.49</c:v>
                </c:pt>
                <c:pt idx="400">
                  <c:v>20.09</c:v>
                </c:pt>
                <c:pt idx="401">
                  <c:v>21.2</c:v>
                </c:pt>
                <c:pt idx="402">
                  <c:v>18.54</c:v>
                </c:pt>
                <c:pt idx="403">
                  <c:v>20.079999999999998</c:v>
                </c:pt>
                <c:pt idx="404">
                  <c:v>21.08</c:v>
                </c:pt>
                <c:pt idx="405">
                  <c:v>22.43</c:v>
                </c:pt>
                <c:pt idx="406">
                  <c:v>21.69</c:v>
                </c:pt>
                <c:pt idx="407">
                  <c:v>16.16</c:v>
                </c:pt>
                <c:pt idx="408">
                  <c:v>16.12</c:v>
                </c:pt>
                <c:pt idx="409">
                  <c:v>16.3</c:v>
                </c:pt>
                <c:pt idx="410">
                  <c:v>15.01</c:v>
                </c:pt>
                <c:pt idx="411">
                  <c:v>15.88</c:v>
                </c:pt>
                <c:pt idx="412">
                  <c:v>15.72</c:v>
                </c:pt>
                <c:pt idx="413">
                  <c:v>17.3</c:v>
                </c:pt>
                <c:pt idx="414">
                  <c:v>17.100000000000001</c:v>
                </c:pt>
                <c:pt idx="415">
                  <c:v>17.18</c:v>
                </c:pt>
                <c:pt idx="416">
                  <c:v>17.940000000000001</c:v>
                </c:pt>
                <c:pt idx="417">
                  <c:v>16.829999999999998</c:v>
                </c:pt>
                <c:pt idx="418">
                  <c:v>15.31</c:v>
                </c:pt>
                <c:pt idx="419">
                  <c:v>15.41</c:v>
                </c:pt>
                <c:pt idx="420">
                  <c:v>15.78</c:v>
                </c:pt>
                <c:pt idx="421">
                  <c:v>15.33</c:v>
                </c:pt>
                <c:pt idx="422">
                  <c:v>14.23</c:v>
                </c:pt>
                <c:pt idx="423">
                  <c:v>14.28</c:v>
                </c:pt>
                <c:pt idx="424">
                  <c:v>10.88</c:v>
                </c:pt>
                <c:pt idx="425">
                  <c:v>9.2799999999999994</c:v>
                </c:pt>
                <c:pt idx="426">
                  <c:v>7.2</c:v>
                </c:pt>
                <c:pt idx="427">
                  <c:v>7.32</c:v>
                </c:pt>
                <c:pt idx="428">
                  <c:v>7.35</c:v>
                </c:pt>
                <c:pt idx="429">
                  <c:v>6.89</c:v>
                </c:pt>
                <c:pt idx="430">
                  <c:v>6.93</c:v>
                </c:pt>
                <c:pt idx="431">
                  <c:v>8.14</c:v>
                </c:pt>
                <c:pt idx="432">
                  <c:v>8.23</c:v>
                </c:pt>
                <c:pt idx="433">
                  <c:v>7.72</c:v>
                </c:pt>
                <c:pt idx="434">
                  <c:v>9.01</c:v>
                </c:pt>
                <c:pt idx="435">
                  <c:v>8.7100000000000009</c:v>
                </c:pt>
                <c:pt idx="436">
                  <c:v>8.91</c:v>
                </c:pt>
                <c:pt idx="437">
                  <c:v>8.07</c:v>
                </c:pt>
                <c:pt idx="438">
                  <c:v>8</c:v>
                </c:pt>
                <c:pt idx="439">
                  <c:v>8.35</c:v>
                </c:pt>
                <c:pt idx="440">
                  <c:v>8.9</c:v>
                </c:pt>
                <c:pt idx="441">
                  <c:v>9.19</c:v>
                </c:pt>
                <c:pt idx="442">
                  <c:v>10.19</c:v>
                </c:pt>
                <c:pt idx="443">
                  <c:v>10.74</c:v>
                </c:pt>
                <c:pt idx="444">
                  <c:v>11.31</c:v>
                </c:pt>
                <c:pt idx="445">
                  <c:v>11.38</c:v>
                </c:pt>
                <c:pt idx="446">
                  <c:v>12.06</c:v>
                </c:pt>
              </c:numCache>
            </c:numRef>
          </c:val>
          <c:smooth val="0"/>
          <c:extLst>
            <c:ext xmlns:c16="http://schemas.microsoft.com/office/drawing/2014/chart" uri="{C3380CC4-5D6E-409C-BE32-E72D297353CC}">
              <c16:uniqueId val="{00000000-34FA-4D12-9042-317C2E4F5B84}"/>
            </c:ext>
          </c:extLst>
        </c:ser>
        <c:ser>
          <c:idx val="1"/>
          <c:order val="1"/>
          <c:tx>
            <c:strRef>
              <c:f>'11.PE&amp;PB'!$M$3</c:f>
              <c:strCache>
                <c:ptCount val="1"/>
                <c:pt idx="0">
                  <c:v>2 </c:v>
                </c:pt>
              </c:strCache>
            </c:strRef>
          </c:tx>
          <c:spPr>
            <a:ln w="12700">
              <a:solidFill>
                <a:srgbClr val="008000"/>
              </a:solidFill>
              <a:prstDash val="solid"/>
            </a:ln>
          </c:spPr>
          <c:marker>
            <c:symbol val="none"/>
          </c:marker>
          <c:cat>
            <c:numRef>
              <c:f>'11.PE&amp;PB'!$A$4:$A$450</c:f>
              <c:numCache>
                <c:formatCode>m/d/yyyy</c:formatCode>
                <c:ptCount val="447"/>
                <c:pt idx="0">
                  <c:v>36532</c:v>
                </c:pt>
                <c:pt idx="1">
                  <c:v>36539</c:v>
                </c:pt>
                <c:pt idx="2">
                  <c:v>36546</c:v>
                </c:pt>
                <c:pt idx="3">
                  <c:v>36553</c:v>
                </c:pt>
                <c:pt idx="4">
                  <c:v>36574</c:v>
                </c:pt>
                <c:pt idx="5">
                  <c:v>36581</c:v>
                </c:pt>
                <c:pt idx="6">
                  <c:v>36588</c:v>
                </c:pt>
                <c:pt idx="7">
                  <c:v>36595</c:v>
                </c:pt>
                <c:pt idx="8">
                  <c:v>36602</c:v>
                </c:pt>
                <c:pt idx="9">
                  <c:v>36609</c:v>
                </c:pt>
                <c:pt idx="10">
                  <c:v>36616</c:v>
                </c:pt>
                <c:pt idx="11">
                  <c:v>36623</c:v>
                </c:pt>
                <c:pt idx="12">
                  <c:v>36630</c:v>
                </c:pt>
                <c:pt idx="13">
                  <c:v>36637</c:v>
                </c:pt>
                <c:pt idx="14">
                  <c:v>36644</c:v>
                </c:pt>
                <c:pt idx="15">
                  <c:v>36658</c:v>
                </c:pt>
                <c:pt idx="16">
                  <c:v>36665</c:v>
                </c:pt>
                <c:pt idx="17">
                  <c:v>36672</c:v>
                </c:pt>
                <c:pt idx="18">
                  <c:v>36679</c:v>
                </c:pt>
                <c:pt idx="19">
                  <c:v>36686</c:v>
                </c:pt>
                <c:pt idx="20">
                  <c:v>36692</c:v>
                </c:pt>
                <c:pt idx="21">
                  <c:v>36700</c:v>
                </c:pt>
                <c:pt idx="22">
                  <c:v>36707</c:v>
                </c:pt>
                <c:pt idx="23">
                  <c:v>36714</c:v>
                </c:pt>
                <c:pt idx="24">
                  <c:v>36721</c:v>
                </c:pt>
                <c:pt idx="25">
                  <c:v>36728</c:v>
                </c:pt>
                <c:pt idx="26">
                  <c:v>36735</c:v>
                </c:pt>
                <c:pt idx="27">
                  <c:v>36742</c:v>
                </c:pt>
                <c:pt idx="28">
                  <c:v>36749</c:v>
                </c:pt>
                <c:pt idx="29">
                  <c:v>36756</c:v>
                </c:pt>
                <c:pt idx="30">
                  <c:v>36763</c:v>
                </c:pt>
                <c:pt idx="31">
                  <c:v>36770</c:v>
                </c:pt>
                <c:pt idx="32">
                  <c:v>36777</c:v>
                </c:pt>
                <c:pt idx="33">
                  <c:v>36784</c:v>
                </c:pt>
                <c:pt idx="34">
                  <c:v>36791</c:v>
                </c:pt>
                <c:pt idx="35">
                  <c:v>36798</c:v>
                </c:pt>
                <c:pt idx="36">
                  <c:v>36812</c:v>
                </c:pt>
                <c:pt idx="37">
                  <c:v>36819</c:v>
                </c:pt>
                <c:pt idx="38">
                  <c:v>36826</c:v>
                </c:pt>
                <c:pt idx="39">
                  <c:v>36833</c:v>
                </c:pt>
                <c:pt idx="40">
                  <c:v>36840</c:v>
                </c:pt>
                <c:pt idx="41">
                  <c:v>36847</c:v>
                </c:pt>
                <c:pt idx="42">
                  <c:v>36854</c:v>
                </c:pt>
                <c:pt idx="43">
                  <c:v>36861</c:v>
                </c:pt>
                <c:pt idx="44">
                  <c:v>36868</c:v>
                </c:pt>
                <c:pt idx="45">
                  <c:v>36875</c:v>
                </c:pt>
                <c:pt idx="46">
                  <c:v>36882</c:v>
                </c:pt>
                <c:pt idx="47">
                  <c:v>36889</c:v>
                </c:pt>
                <c:pt idx="48">
                  <c:v>36896</c:v>
                </c:pt>
                <c:pt idx="49">
                  <c:v>36903</c:v>
                </c:pt>
                <c:pt idx="50">
                  <c:v>36910</c:v>
                </c:pt>
                <c:pt idx="51">
                  <c:v>36931</c:v>
                </c:pt>
                <c:pt idx="52">
                  <c:v>36938</c:v>
                </c:pt>
                <c:pt idx="53">
                  <c:v>36945</c:v>
                </c:pt>
                <c:pt idx="54">
                  <c:v>36952</c:v>
                </c:pt>
                <c:pt idx="55">
                  <c:v>36959</c:v>
                </c:pt>
                <c:pt idx="56">
                  <c:v>36966</c:v>
                </c:pt>
                <c:pt idx="57">
                  <c:v>36973</c:v>
                </c:pt>
                <c:pt idx="58">
                  <c:v>36980</c:v>
                </c:pt>
                <c:pt idx="59">
                  <c:v>36987</c:v>
                </c:pt>
                <c:pt idx="60">
                  <c:v>36994</c:v>
                </c:pt>
                <c:pt idx="61">
                  <c:v>37001</c:v>
                </c:pt>
                <c:pt idx="62">
                  <c:v>37008</c:v>
                </c:pt>
                <c:pt idx="63">
                  <c:v>37011</c:v>
                </c:pt>
                <c:pt idx="64">
                  <c:v>37022</c:v>
                </c:pt>
                <c:pt idx="65">
                  <c:v>37029</c:v>
                </c:pt>
                <c:pt idx="66">
                  <c:v>37036</c:v>
                </c:pt>
                <c:pt idx="67">
                  <c:v>37043</c:v>
                </c:pt>
                <c:pt idx="68">
                  <c:v>37050</c:v>
                </c:pt>
                <c:pt idx="69">
                  <c:v>37057</c:v>
                </c:pt>
                <c:pt idx="70">
                  <c:v>37064</c:v>
                </c:pt>
                <c:pt idx="71">
                  <c:v>37071</c:v>
                </c:pt>
                <c:pt idx="72">
                  <c:v>37078</c:v>
                </c:pt>
                <c:pt idx="73">
                  <c:v>37085</c:v>
                </c:pt>
                <c:pt idx="74">
                  <c:v>37092</c:v>
                </c:pt>
                <c:pt idx="75">
                  <c:v>37099</c:v>
                </c:pt>
                <c:pt idx="76">
                  <c:v>37106</c:v>
                </c:pt>
                <c:pt idx="77">
                  <c:v>37113</c:v>
                </c:pt>
                <c:pt idx="78">
                  <c:v>37120</c:v>
                </c:pt>
                <c:pt idx="79">
                  <c:v>37127</c:v>
                </c:pt>
                <c:pt idx="80">
                  <c:v>37134</c:v>
                </c:pt>
                <c:pt idx="81">
                  <c:v>37141</c:v>
                </c:pt>
                <c:pt idx="82">
                  <c:v>37148</c:v>
                </c:pt>
                <c:pt idx="83">
                  <c:v>37155</c:v>
                </c:pt>
                <c:pt idx="84">
                  <c:v>37162</c:v>
                </c:pt>
                <c:pt idx="85">
                  <c:v>37176</c:v>
                </c:pt>
                <c:pt idx="86">
                  <c:v>37183</c:v>
                </c:pt>
                <c:pt idx="87">
                  <c:v>37190</c:v>
                </c:pt>
                <c:pt idx="88">
                  <c:v>37197</c:v>
                </c:pt>
                <c:pt idx="89">
                  <c:v>37204</c:v>
                </c:pt>
                <c:pt idx="90">
                  <c:v>37211</c:v>
                </c:pt>
                <c:pt idx="91">
                  <c:v>37218</c:v>
                </c:pt>
                <c:pt idx="92">
                  <c:v>37225</c:v>
                </c:pt>
                <c:pt idx="93">
                  <c:v>37232</c:v>
                </c:pt>
                <c:pt idx="94">
                  <c:v>37239</c:v>
                </c:pt>
                <c:pt idx="95">
                  <c:v>37246</c:v>
                </c:pt>
                <c:pt idx="96">
                  <c:v>37253</c:v>
                </c:pt>
                <c:pt idx="97">
                  <c:v>37260</c:v>
                </c:pt>
                <c:pt idx="98">
                  <c:v>37267</c:v>
                </c:pt>
                <c:pt idx="99">
                  <c:v>37274</c:v>
                </c:pt>
                <c:pt idx="100">
                  <c:v>37281</c:v>
                </c:pt>
                <c:pt idx="101">
                  <c:v>37288</c:v>
                </c:pt>
                <c:pt idx="102">
                  <c:v>37295</c:v>
                </c:pt>
                <c:pt idx="103">
                  <c:v>37316</c:v>
                </c:pt>
                <c:pt idx="104">
                  <c:v>37323</c:v>
                </c:pt>
                <c:pt idx="105">
                  <c:v>37330</c:v>
                </c:pt>
                <c:pt idx="106">
                  <c:v>37337</c:v>
                </c:pt>
                <c:pt idx="107">
                  <c:v>37344</c:v>
                </c:pt>
                <c:pt idx="108">
                  <c:v>37351</c:v>
                </c:pt>
                <c:pt idx="109">
                  <c:v>37358</c:v>
                </c:pt>
                <c:pt idx="110">
                  <c:v>37365</c:v>
                </c:pt>
                <c:pt idx="111">
                  <c:v>37372</c:v>
                </c:pt>
                <c:pt idx="112">
                  <c:v>37376</c:v>
                </c:pt>
                <c:pt idx="113">
                  <c:v>37386</c:v>
                </c:pt>
                <c:pt idx="114">
                  <c:v>37393</c:v>
                </c:pt>
                <c:pt idx="115">
                  <c:v>37400</c:v>
                </c:pt>
                <c:pt idx="116">
                  <c:v>37407</c:v>
                </c:pt>
                <c:pt idx="117">
                  <c:v>37414</c:v>
                </c:pt>
                <c:pt idx="118">
                  <c:v>37421</c:v>
                </c:pt>
                <c:pt idx="119">
                  <c:v>37428</c:v>
                </c:pt>
                <c:pt idx="120">
                  <c:v>37435</c:v>
                </c:pt>
                <c:pt idx="121">
                  <c:v>37442</c:v>
                </c:pt>
                <c:pt idx="122">
                  <c:v>37449</c:v>
                </c:pt>
                <c:pt idx="123">
                  <c:v>37456</c:v>
                </c:pt>
                <c:pt idx="124">
                  <c:v>37463</c:v>
                </c:pt>
                <c:pt idx="125">
                  <c:v>37470</c:v>
                </c:pt>
                <c:pt idx="126">
                  <c:v>37477</c:v>
                </c:pt>
                <c:pt idx="127">
                  <c:v>37484</c:v>
                </c:pt>
                <c:pt idx="128">
                  <c:v>37488</c:v>
                </c:pt>
                <c:pt idx="129">
                  <c:v>37498</c:v>
                </c:pt>
                <c:pt idx="130">
                  <c:v>37505</c:v>
                </c:pt>
                <c:pt idx="131">
                  <c:v>37512</c:v>
                </c:pt>
                <c:pt idx="132">
                  <c:v>37519</c:v>
                </c:pt>
                <c:pt idx="133">
                  <c:v>37526</c:v>
                </c:pt>
                <c:pt idx="134">
                  <c:v>37540</c:v>
                </c:pt>
                <c:pt idx="135">
                  <c:v>37547</c:v>
                </c:pt>
                <c:pt idx="136">
                  <c:v>37554</c:v>
                </c:pt>
                <c:pt idx="137">
                  <c:v>37561</c:v>
                </c:pt>
                <c:pt idx="138">
                  <c:v>37568</c:v>
                </c:pt>
                <c:pt idx="139">
                  <c:v>37575</c:v>
                </c:pt>
                <c:pt idx="140">
                  <c:v>37582</c:v>
                </c:pt>
                <c:pt idx="141">
                  <c:v>37589</c:v>
                </c:pt>
                <c:pt idx="142">
                  <c:v>37596</c:v>
                </c:pt>
                <c:pt idx="143">
                  <c:v>37603</c:v>
                </c:pt>
                <c:pt idx="144">
                  <c:v>37610</c:v>
                </c:pt>
                <c:pt idx="145">
                  <c:v>37617</c:v>
                </c:pt>
                <c:pt idx="146">
                  <c:v>37624</c:v>
                </c:pt>
                <c:pt idx="147">
                  <c:v>37631</c:v>
                </c:pt>
                <c:pt idx="148">
                  <c:v>37638</c:v>
                </c:pt>
                <c:pt idx="149">
                  <c:v>37645</c:v>
                </c:pt>
                <c:pt idx="150">
                  <c:v>37650</c:v>
                </c:pt>
                <c:pt idx="151">
                  <c:v>37666</c:v>
                </c:pt>
                <c:pt idx="152">
                  <c:v>37673</c:v>
                </c:pt>
                <c:pt idx="153">
                  <c:v>37680</c:v>
                </c:pt>
                <c:pt idx="154">
                  <c:v>37687</c:v>
                </c:pt>
                <c:pt idx="155">
                  <c:v>37694</c:v>
                </c:pt>
                <c:pt idx="156">
                  <c:v>37701</c:v>
                </c:pt>
                <c:pt idx="157">
                  <c:v>37708</c:v>
                </c:pt>
                <c:pt idx="158">
                  <c:v>37715</c:v>
                </c:pt>
                <c:pt idx="159">
                  <c:v>37722</c:v>
                </c:pt>
                <c:pt idx="160">
                  <c:v>37729</c:v>
                </c:pt>
                <c:pt idx="161">
                  <c:v>37736</c:v>
                </c:pt>
                <c:pt idx="162">
                  <c:v>37741</c:v>
                </c:pt>
                <c:pt idx="163">
                  <c:v>37757</c:v>
                </c:pt>
                <c:pt idx="164">
                  <c:v>37764</c:v>
                </c:pt>
                <c:pt idx="165">
                  <c:v>37771</c:v>
                </c:pt>
                <c:pt idx="166">
                  <c:v>37778</c:v>
                </c:pt>
                <c:pt idx="167">
                  <c:v>37785</c:v>
                </c:pt>
                <c:pt idx="168">
                  <c:v>37792</c:v>
                </c:pt>
                <c:pt idx="169">
                  <c:v>37799</c:v>
                </c:pt>
                <c:pt idx="170">
                  <c:v>37806</c:v>
                </c:pt>
                <c:pt idx="171">
                  <c:v>37813</c:v>
                </c:pt>
                <c:pt idx="172">
                  <c:v>37820</c:v>
                </c:pt>
                <c:pt idx="173">
                  <c:v>37827</c:v>
                </c:pt>
                <c:pt idx="174">
                  <c:v>37834</c:v>
                </c:pt>
                <c:pt idx="175">
                  <c:v>37841</c:v>
                </c:pt>
                <c:pt idx="176">
                  <c:v>37848</c:v>
                </c:pt>
                <c:pt idx="177">
                  <c:v>37855</c:v>
                </c:pt>
                <c:pt idx="178">
                  <c:v>37862</c:v>
                </c:pt>
                <c:pt idx="179">
                  <c:v>37869</c:v>
                </c:pt>
                <c:pt idx="180">
                  <c:v>37876</c:v>
                </c:pt>
                <c:pt idx="181">
                  <c:v>37883</c:v>
                </c:pt>
                <c:pt idx="182">
                  <c:v>37890</c:v>
                </c:pt>
                <c:pt idx="183">
                  <c:v>37894</c:v>
                </c:pt>
                <c:pt idx="184">
                  <c:v>37904</c:v>
                </c:pt>
                <c:pt idx="185">
                  <c:v>37911</c:v>
                </c:pt>
                <c:pt idx="186">
                  <c:v>37918</c:v>
                </c:pt>
                <c:pt idx="187">
                  <c:v>37925</c:v>
                </c:pt>
                <c:pt idx="188">
                  <c:v>37932</c:v>
                </c:pt>
                <c:pt idx="189">
                  <c:v>37939</c:v>
                </c:pt>
                <c:pt idx="190">
                  <c:v>37946</c:v>
                </c:pt>
                <c:pt idx="191">
                  <c:v>37953</c:v>
                </c:pt>
                <c:pt idx="192">
                  <c:v>37960</c:v>
                </c:pt>
                <c:pt idx="193">
                  <c:v>37967</c:v>
                </c:pt>
                <c:pt idx="194">
                  <c:v>37974</c:v>
                </c:pt>
                <c:pt idx="195">
                  <c:v>37981</c:v>
                </c:pt>
                <c:pt idx="196">
                  <c:v>37988</c:v>
                </c:pt>
                <c:pt idx="197">
                  <c:v>37995</c:v>
                </c:pt>
                <c:pt idx="198">
                  <c:v>38002</c:v>
                </c:pt>
                <c:pt idx="199">
                  <c:v>38016</c:v>
                </c:pt>
                <c:pt idx="200">
                  <c:v>38023</c:v>
                </c:pt>
                <c:pt idx="201">
                  <c:v>38030</c:v>
                </c:pt>
                <c:pt idx="202">
                  <c:v>38037</c:v>
                </c:pt>
                <c:pt idx="203">
                  <c:v>38044</c:v>
                </c:pt>
                <c:pt idx="204">
                  <c:v>38051</c:v>
                </c:pt>
                <c:pt idx="205">
                  <c:v>38058</c:v>
                </c:pt>
                <c:pt idx="206">
                  <c:v>38065</c:v>
                </c:pt>
                <c:pt idx="207">
                  <c:v>38072</c:v>
                </c:pt>
                <c:pt idx="208">
                  <c:v>38079</c:v>
                </c:pt>
                <c:pt idx="209">
                  <c:v>38086</c:v>
                </c:pt>
                <c:pt idx="210">
                  <c:v>38093</c:v>
                </c:pt>
                <c:pt idx="211">
                  <c:v>38100</c:v>
                </c:pt>
                <c:pt idx="212">
                  <c:v>38107</c:v>
                </c:pt>
                <c:pt idx="213">
                  <c:v>38121</c:v>
                </c:pt>
                <c:pt idx="214">
                  <c:v>38128</c:v>
                </c:pt>
                <c:pt idx="215">
                  <c:v>38135</c:v>
                </c:pt>
                <c:pt idx="216">
                  <c:v>38142</c:v>
                </c:pt>
                <c:pt idx="217">
                  <c:v>38149</c:v>
                </c:pt>
                <c:pt idx="218">
                  <c:v>38156</c:v>
                </c:pt>
                <c:pt idx="219">
                  <c:v>38163</c:v>
                </c:pt>
                <c:pt idx="220">
                  <c:v>38170</c:v>
                </c:pt>
                <c:pt idx="221">
                  <c:v>38177</c:v>
                </c:pt>
                <c:pt idx="222">
                  <c:v>38184</c:v>
                </c:pt>
                <c:pt idx="223">
                  <c:v>38191</c:v>
                </c:pt>
                <c:pt idx="224">
                  <c:v>38198</c:v>
                </c:pt>
                <c:pt idx="225">
                  <c:v>38205</c:v>
                </c:pt>
                <c:pt idx="226">
                  <c:v>38212</c:v>
                </c:pt>
                <c:pt idx="227">
                  <c:v>38219</c:v>
                </c:pt>
                <c:pt idx="228">
                  <c:v>38226</c:v>
                </c:pt>
                <c:pt idx="229">
                  <c:v>38233</c:v>
                </c:pt>
                <c:pt idx="230">
                  <c:v>38240</c:v>
                </c:pt>
                <c:pt idx="231">
                  <c:v>38247</c:v>
                </c:pt>
                <c:pt idx="232">
                  <c:v>38254</c:v>
                </c:pt>
                <c:pt idx="233">
                  <c:v>38260</c:v>
                </c:pt>
                <c:pt idx="234">
                  <c:v>38268</c:v>
                </c:pt>
                <c:pt idx="235">
                  <c:v>38275</c:v>
                </c:pt>
                <c:pt idx="236">
                  <c:v>38282</c:v>
                </c:pt>
                <c:pt idx="237">
                  <c:v>38289</c:v>
                </c:pt>
                <c:pt idx="238">
                  <c:v>38296</c:v>
                </c:pt>
                <c:pt idx="239">
                  <c:v>38303</c:v>
                </c:pt>
                <c:pt idx="240">
                  <c:v>38310</c:v>
                </c:pt>
                <c:pt idx="241">
                  <c:v>38317</c:v>
                </c:pt>
                <c:pt idx="242">
                  <c:v>38324</c:v>
                </c:pt>
                <c:pt idx="243">
                  <c:v>38331</c:v>
                </c:pt>
                <c:pt idx="244">
                  <c:v>38338</c:v>
                </c:pt>
                <c:pt idx="245">
                  <c:v>38345</c:v>
                </c:pt>
                <c:pt idx="246">
                  <c:v>38352</c:v>
                </c:pt>
                <c:pt idx="247">
                  <c:v>38359</c:v>
                </c:pt>
                <c:pt idx="248">
                  <c:v>38366</c:v>
                </c:pt>
                <c:pt idx="249">
                  <c:v>38373</c:v>
                </c:pt>
                <c:pt idx="250">
                  <c:v>38380</c:v>
                </c:pt>
                <c:pt idx="251">
                  <c:v>38387</c:v>
                </c:pt>
                <c:pt idx="252">
                  <c:v>38401</c:v>
                </c:pt>
                <c:pt idx="253">
                  <c:v>38408</c:v>
                </c:pt>
                <c:pt idx="254">
                  <c:v>38415</c:v>
                </c:pt>
                <c:pt idx="255">
                  <c:v>38422</c:v>
                </c:pt>
                <c:pt idx="256">
                  <c:v>38429</c:v>
                </c:pt>
                <c:pt idx="257">
                  <c:v>38436</c:v>
                </c:pt>
                <c:pt idx="258">
                  <c:v>38443</c:v>
                </c:pt>
                <c:pt idx="259">
                  <c:v>38450</c:v>
                </c:pt>
                <c:pt idx="260">
                  <c:v>38457</c:v>
                </c:pt>
                <c:pt idx="261">
                  <c:v>38464</c:v>
                </c:pt>
                <c:pt idx="262">
                  <c:v>38471</c:v>
                </c:pt>
                <c:pt idx="263">
                  <c:v>38485</c:v>
                </c:pt>
                <c:pt idx="264">
                  <c:v>38492</c:v>
                </c:pt>
                <c:pt idx="265">
                  <c:v>38499</c:v>
                </c:pt>
                <c:pt idx="266">
                  <c:v>38506</c:v>
                </c:pt>
                <c:pt idx="267">
                  <c:v>38513</c:v>
                </c:pt>
                <c:pt idx="268">
                  <c:v>38520</c:v>
                </c:pt>
                <c:pt idx="269">
                  <c:v>38527</c:v>
                </c:pt>
                <c:pt idx="270">
                  <c:v>38534</c:v>
                </c:pt>
                <c:pt idx="271">
                  <c:v>38541</c:v>
                </c:pt>
                <c:pt idx="272">
                  <c:v>38548</c:v>
                </c:pt>
                <c:pt idx="273">
                  <c:v>38555</c:v>
                </c:pt>
                <c:pt idx="274">
                  <c:v>38562</c:v>
                </c:pt>
                <c:pt idx="275">
                  <c:v>38569</c:v>
                </c:pt>
                <c:pt idx="276">
                  <c:v>38576</c:v>
                </c:pt>
                <c:pt idx="277">
                  <c:v>38583</c:v>
                </c:pt>
                <c:pt idx="278">
                  <c:v>38590</c:v>
                </c:pt>
                <c:pt idx="279">
                  <c:v>38597</c:v>
                </c:pt>
                <c:pt idx="280">
                  <c:v>38604</c:v>
                </c:pt>
                <c:pt idx="281">
                  <c:v>38611</c:v>
                </c:pt>
                <c:pt idx="282">
                  <c:v>38618</c:v>
                </c:pt>
                <c:pt idx="283">
                  <c:v>38625</c:v>
                </c:pt>
                <c:pt idx="284">
                  <c:v>38639</c:v>
                </c:pt>
                <c:pt idx="285">
                  <c:v>38646</c:v>
                </c:pt>
                <c:pt idx="286">
                  <c:v>38653</c:v>
                </c:pt>
                <c:pt idx="287">
                  <c:v>38660</c:v>
                </c:pt>
                <c:pt idx="288">
                  <c:v>38667</c:v>
                </c:pt>
                <c:pt idx="289">
                  <c:v>38674</c:v>
                </c:pt>
                <c:pt idx="290">
                  <c:v>38681</c:v>
                </c:pt>
                <c:pt idx="291">
                  <c:v>38688</c:v>
                </c:pt>
                <c:pt idx="292">
                  <c:v>38695</c:v>
                </c:pt>
                <c:pt idx="293">
                  <c:v>38702</c:v>
                </c:pt>
                <c:pt idx="294">
                  <c:v>38709</c:v>
                </c:pt>
                <c:pt idx="295">
                  <c:v>38716</c:v>
                </c:pt>
                <c:pt idx="296">
                  <c:v>38723</c:v>
                </c:pt>
                <c:pt idx="297">
                  <c:v>38730</c:v>
                </c:pt>
                <c:pt idx="298">
                  <c:v>38737</c:v>
                </c:pt>
                <c:pt idx="299">
                  <c:v>38742</c:v>
                </c:pt>
                <c:pt idx="300">
                  <c:v>38758</c:v>
                </c:pt>
                <c:pt idx="301">
                  <c:v>38765</c:v>
                </c:pt>
                <c:pt idx="302">
                  <c:v>38786</c:v>
                </c:pt>
                <c:pt idx="303">
                  <c:v>38835</c:v>
                </c:pt>
                <c:pt idx="304">
                  <c:v>38849</c:v>
                </c:pt>
                <c:pt idx="305">
                  <c:v>38856</c:v>
                </c:pt>
                <c:pt idx="306">
                  <c:v>38863</c:v>
                </c:pt>
                <c:pt idx="307">
                  <c:v>38870</c:v>
                </c:pt>
                <c:pt idx="308">
                  <c:v>38877</c:v>
                </c:pt>
                <c:pt idx="309">
                  <c:v>38884</c:v>
                </c:pt>
                <c:pt idx="310">
                  <c:v>38891</c:v>
                </c:pt>
                <c:pt idx="311">
                  <c:v>38898</c:v>
                </c:pt>
                <c:pt idx="312">
                  <c:v>38905</c:v>
                </c:pt>
                <c:pt idx="313">
                  <c:v>38912</c:v>
                </c:pt>
                <c:pt idx="314">
                  <c:v>38919</c:v>
                </c:pt>
                <c:pt idx="315">
                  <c:v>38926</c:v>
                </c:pt>
                <c:pt idx="316">
                  <c:v>38933</c:v>
                </c:pt>
                <c:pt idx="317">
                  <c:v>38940</c:v>
                </c:pt>
                <c:pt idx="318">
                  <c:v>38947</c:v>
                </c:pt>
                <c:pt idx="319">
                  <c:v>38954</c:v>
                </c:pt>
                <c:pt idx="320">
                  <c:v>38961</c:v>
                </c:pt>
                <c:pt idx="321">
                  <c:v>38968</c:v>
                </c:pt>
                <c:pt idx="322">
                  <c:v>38975</c:v>
                </c:pt>
                <c:pt idx="323">
                  <c:v>38982</c:v>
                </c:pt>
                <c:pt idx="324">
                  <c:v>38989</c:v>
                </c:pt>
                <c:pt idx="325">
                  <c:v>39003</c:v>
                </c:pt>
                <c:pt idx="326">
                  <c:v>39010</c:v>
                </c:pt>
                <c:pt idx="327">
                  <c:v>39017</c:v>
                </c:pt>
                <c:pt idx="328">
                  <c:v>39024</c:v>
                </c:pt>
                <c:pt idx="329">
                  <c:v>39031</c:v>
                </c:pt>
                <c:pt idx="330">
                  <c:v>39038</c:v>
                </c:pt>
                <c:pt idx="331">
                  <c:v>39045</c:v>
                </c:pt>
                <c:pt idx="332">
                  <c:v>39052</c:v>
                </c:pt>
                <c:pt idx="333">
                  <c:v>39059</c:v>
                </c:pt>
                <c:pt idx="334">
                  <c:v>39066</c:v>
                </c:pt>
                <c:pt idx="335">
                  <c:v>39073</c:v>
                </c:pt>
                <c:pt idx="336">
                  <c:v>39080</c:v>
                </c:pt>
                <c:pt idx="337">
                  <c:v>39087</c:v>
                </c:pt>
                <c:pt idx="338">
                  <c:v>39094</c:v>
                </c:pt>
                <c:pt idx="339">
                  <c:v>39101</c:v>
                </c:pt>
                <c:pt idx="340">
                  <c:v>39108</c:v>
                </c:pt>
                <c:pt idx="341">
                  <c:v>39115</c:v>
                </c:pt>
                <c:pt idx="342">
                  <c:v>39122</c:v>
                </c:pt>
                <c:pt idx="343">
                  <c:v>39129</c:v>
                </c:pt>
                <c:pt idx="344">
                  <c:v>39143</c:v>
                </c:pt>
                <c:pt idx="345">
                  <c:v>39150</c:v>
                </c:pt>
                <c:pt idx="346">
                  <c:v>39157</c:v>
                </c:pt>
                <c:pt idx="347">
                  <c:v>39164</c:v>
                </c:pt>
                <c:pt idx="348">
                  <c:v>39171</c:v>
                </c:pt>
                <c:pt idx="349">
                  <c:v>39178</c:v>
                </c:pt>
                <c:pt idx="350">
                  <c:v>39185</c:v>
                </c:pt>
                <c:pt idx="351">
                  <c:v>39192</c:v>
                </c:pt>
                <c:pt idx="352">
                  <c:v>39199</c:v>
                </c:pt>
                <c:pt idx="353">
                  <c:v>39202</c:v>
                </c:pt>
                <c:pt idx="354">
                  <c:v>39213</c:v>
                </c:pt>
                <c:pt idx="355">
                  <c:v>39220</c:v>
                </c:pt>
                <c:pt idx="356">
                  <c:v>39227</c:v>
                </c:pt>
                <c:pt idx="357">
                  <c:v>39234</c:v>
                </c:pt>
                <c:pt idx="358">
                  <c:v>39241</c:v>
                </c:pt>
                <c:pt idx="359">
                  <c:v>39248</c:v>
                </c:pt>
                <c:pt idx="360">
                  <c:v>39255</c:v>
                </c:pt>
                <c:pt idx="361">
                  <c:v>39262</c:v>
                </c:pt>
                <c:pt idx="362">
                  <c:v>39269</c:v>
                </c:pt>
                <c:pt idx="363">
                  <c:v>39276</c:v>
                </c:pt>
                <c:pt idx="364">
                  <c:v>39283</c:v>
                </c:pt>
                <c:pt idx="365">
                  <c:v>39290</c:v>
                </c:pt>
                <c:pt idx="366">
                  <c:v>39297</c:v>
                </c:pt>
                <c:pt idx="367">
                  <c:v>39304</c:v>
                </c:pt>
                <c:pt idx="368">
                  <c:v>39311</c:v>
                </c:pt>
                <c:pt idx="369">
                  <c:v>39318</c:v>
                </c:pt>
                <c:pt idx="370">
                  <c:v>39325</c:v>
                </c:pt>
                <c:pt idx="371">
                  <c:v>39332</c:v>
                </c:pt>
                <c:pt idx="372">
                  <c:v>39339</c:v>
                </c:pt>
                <c:pt idx="373">
                  <c:v>39346</c:v>
                </c:pt>
                <c:pt idx="374">
                  <c:v>39353</c:v>
                </c:pt>
                <c:pt idx="375">
                  <c:v>39367</c:v>
                </c:pt>
                <c:pt idx="376">
                  <c:v>39374</c:v>
                </c:pt>
                <c:pt idx="377">
                  <c:v>39381</c:v>
                </c:pt>
                <c:pt idx="378">
                  <c:v>39388</c:v>
                </c:pt>
                <c:pt idx="379">
                  <c:v>39395</c:v>
                </c:pt>
                <c:pt idx="380">
                  <c:v>39402</c:v>
                </c:pt>
                <c:pt idx="381">
                  <c:v>39409</c:v>
                </c:pt>
                <c:pt idx="382">
                  <c:v>39416</c:v>
                </c:pt>
                <c:pt idx="383">
                  <c:v>39423</c:v>
                </c:pt>
                <c:pt idx="384">
                  <c:v>39430</c:v>
                </c:pt>
                <c:pt idx="385">
                  <c:v>39437</c:v>
                </c:pt>
                <c:pt idx="386">
                  <c:v>39444</c:v>
                </c:pt>
                <c:pt idx="387">
                  <c:v>39451</c:v>
                </c:pt>
                <c:pt idx="388">
                  <c:v>39458</c:v>
                </c:pt>
                <c:pt idx="389">
                  <c:v>39465</c:v>
                </c:pt>
                <c:pt idx="390">
                  <c:v>39472</c:v>
                </c:pt>
                <c:pt idx="391">
                  <c:v>39479</c:v>
                </c:pt>
                <c:pt idx="392">
                  <c:v>39483</c:v>
                </c:pt>
                <c:pt idx="393">
                  <c:v>39493</c:v>
                </c:pt>
                <c:pt idx="394">
                  <c:v>39500</c:v>
                </c:pt>
                <c:pt idx="395">
                  <c:v>39507</c:v>
                </c:pt>
                <c:pt idx="396">
                  <c:v>39514</c:v>
                </c:pt>
                <c:pt idx="397">
                  <c:v>39521</c:v>
                </c:pt>
                <c:pt idx="398">
                  <c:v>39528</c:v>
                </c:pt>
                <c:pt idx="399">
                  <c:v>39535</c:v>
                </c:pt>
                <c:pt idx="400">
                  <c:v>39541</c:v>
                </c:pt>
                <c:pt idx="401">
                  <c:v>39549</c:v>
                </c:pt>
                <c:pt idx="402">
                  <c:v>39556</c:v>
                </c:pt>
                <c:pt idx="403">
                  <c:v>39563</c:v>
                </c:pt>
                <c:pt idx="404">
                  <c:v>39568</c:v>
                </c:pt>
                <c:pt idx="405">
                  <c:v>39577</c:v>
                </c:pt>
                <c:pt idx="406">
                  <c:v>39584</c:v>
                </c:pt>
                <c:pt idx="407">
                  <c:v>39591</c:v>
                </c:pt>
                <c:pt idx="408">
                  <c:v>39598</c:v>
                </c:pt>
                <c:pt idx="409">
                  <c:v>39605</c:v>
                </c:pt>
                <c:pt idx="410">
                  <c:v>39612</c:v>
                </c:pt>
                <c:pt idx="411">
                  <c:v>39619</c:v>
                </c:pt>
                <c:pt idx="412">
                  <c:v>39626</c:v>
                </c:pt>
                <c:pt idx="413">
                  <c:v>39633</c:v>
                </c:pt>
                <c:pt idx="414">
                  <c:v>39640</c:v>
                </c:pt>
                <c:pt idx="415">
                  <c:v>39647</c:v>
                </c:pt>
                <c:pt idx="416">
                  <c:v>39654</c:v>
                </c:pt>
                <c:pt idx="417">
                  <c:v>39661</c:v>
                </c:pt>
                <c:pt idx="418">
                  <c:v>39668</c:v>
                </c:pt>
                <c:pt idx="419">
                  <c:v>39675</c:v>
                </c:pt>
                <c:pt idx="420">
                  <c:v>39682</c:v>
                </c:pt>
                <c:pt idx="421">
                  <c:v>39689</c:v>
                </c:pt>
                <c:pt idx="422">
                  <c:v>39696</c:v>
                </c:pt>
                <c:pt idx="423">
                  <c:v>39703</c:v>
                </c:pt>
                <c:pt idx="424">
                  <c:v>39709</c:v>
                </c:pt>
                <c:pt idx="425">
                  <c:v>39717</c:v>
                </c:pt>
                <c:pt idx="426">
                  <c:v>39731</c:v>
                </c:pt>
                <c:pt idx="427">
                  <c:v>39738</c:v>
                </c:pt>
                <c:pt idx="428">
                  <c:v>39745</c:v>
                </c:pt>
                <c:pt idx="429">
                  <c:v>39752</c:v>
                </c:pt>
                <c:pt idx="430">
                  <c:v>39759</c:v>
                </c:pt>
                <c:pt idx="431">
                  <c:v>39766</c:v>
                </c:pt>
                <c:pt idx="432">
                  <c:v>39773</c:v>
                </c:pt>
                <c:pt idx="433">
                  <c:v>39780</c:v>
                </c:pt>
                <c:pt idx="434">
                  <c:v>39787</c:v>
                </c:pt>
                <c:pt idx="435">
                  <c:v>39794</c:v>
                </c:pt>
                <c:pt idx="436">
                  <c:v>39801</c:v>
                </c:pt>
                <c:pt idx="437">
                  <c:v>39808</c:v>
                </c:pt>
                <c:pt idx="438">
                  <c:v>39813</c:v>
                </c:pt>
                <c:pt idx="439">
                  <c:v>39822</c:v>
                </c:pt>
                <c:pt idx="440">
                  <c:v>39829</c:v>
                </c:pt>
                <c:pt idx="441">
                  <c:v>39836</c:v>
                </c:pt>
                <c:pt idx="442">
                  <c:v>39850</c:v>
                </c:pt>
                <c:pt idx="443">
                  <c:v>39857</c:v>
                </c:pt>
                <c:pt idx="444">
                  <c:v>39864</c:v>
                </c:pt>
                <c:pt idx="445">
                  <c:v>39871</c:v>
                </c:pt>
                <c:pt idx="446">
                  <c:v>39878</c:v>
                </c:pt>
              </c:numCache>
            </c:numRef>
          </c:cat>
          <c:val>
            <c:numRef>
              <c:f>'11.PE&amp;PB'!$M$4:$M$450</c:f>
              <c:numCache>
                <c:formatCode>_-* #,##0.00_-;\-* #,##0.00_-;_-* "-"??_-;_-@_-</c:formatCode>
                <c:ptCount val="4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numCache>
            </c:numRef>
          </c:val>
          <c:smooth val="0"/>
          <c:extLst>
            <c:ext xmlns:c16="http://schemas.microsoft.com/office/drawing/2014/chart" uri="{C3380CC4-5D6E-409C-BE32-E72D297353CC}">
              <c16:uniqueId val="{00000001-34FA-4D12-9042-317C2E4F5B84}"/>
            </c:ext>
          </c:extLst>
        </c:ser>
        <c:ser>
          <c:idx val="2"/>
          <c:order val="2"/>
          <c:tx>
            <c:strRef>
              <c:f>'11.PE&amp;PB'!$N$3</c:f>
              <c:strCache>
                <c:ptCount val="1"/>
                <c:pt idx="0">
                  <c:v>4</c:v>
                </c:pt>
              </c:strCache>
            </c:strRef>
          </c:tx>
          <c:spPr>
            <a:ln w="12700">
              <a:solidFill>
                <a:srgbClr val="008000"/>
              </a:solidFill>
              <a:prstDash val="solid"/>
            </a:ln>
          </c:spPr>
          <c:marker>
            <c:symbol val="none"/>
          </c:marker>
          <c:cat>
            <c:numRef>
              <c:f>'11.PE&amp;PB'!$A$4:$A$450</c:f>
              <c:numCache>
                <c:formatCode>m/d/yyyy</c:formatCode>
                <c:ptCount val="447"/>
                <c:pt idx="0">
                  <c:v>36532</c:v>
                </c:pt>
                <c:pt idx="1">
                  <c:v>36539</c:v>
                </c:pt>
                <c:pt idx="2">
                  <c:v>36546</c:v>
                </c:pt>
                <c:pt idx="3">
                  <c:v>36553</c:v>
                </c:pt>
                <c:pt idx="4">
                  <c:v>36574</c:v>
                </c:pt>
                <c:pt idx="5">
                  <c:v>36581</c:v>
                </c:pt>
                <c:pt idx="6">
                  <c:v>36588</c:v>
                </c:pt>
                <c:pt idx="7">
                  <c:v>36595</c:v>
                </c:pt>
                <c:pt idx="8">
                  <c:v>36602</c:v>
                </c:pt>
                <c:pt idx="9">
                  <c:v>36609</c:v>
                </c:pt>
                <c:pt idx="10">
                  <c:v>36616</c:v>
                </c:pt>
                <c:pt idx="11">
                  <c:v>36623</c:v>
                </c:pt>
                <c:pt idx="12">
                  <c:v>36630</c:v>
                </c:pt>
                <c:pt idx="13">
                  <c:v>36637</c:v>
                </c:pt>
                <c:pt idx="14">
                  <c:v>36644</c:v>
                </c:pt>
                <c:pt idx="15">
                  <c:v>36658</c:v>
                </c:pt>
                <c:pt idx="16">
                  <c:v>36665</c:v>
                </c:pt>
                <c:pt idx="17">
                  <c:v>36672</c:v>
                </c:pt>
                <c:pt idx="18">
                  <c:v>36679</c:v>
                </c:pt>
                <c:pt idx="19">
                  <c:v>36686</c:v>
                </c:pt>
                <c:pt idx="20">
                  <c:v>36692</c:v>
                </c:pt>
                <c:pt idx="21">
                  <c:v>36700</c:v>
                </c:pt>
                <c:pt idx="22">
                  <c:v>36707</c:v>
                </c:pt>
                <c:pt idx="23">
                  <c:v>36714</c:v>
                </c:pt>
                <c:pt idx="24">
                  <c:v>36721</c:v>
                </c:pt>
                <c:pt idx="25">
                  <c:v>36728</c:v>
                </c:pt>
                <c:pt idx="26">
                  <c:v>36735</c:v>
                </c:pt>
                <c:pt idx="27">
                  <c:v>36742</c:v>
                </c:pt>
                <c:pt idx="28">
                  <c:v>36749</c:v>
                </c:pt>
                <c:pt idx="29">
                  <c:v>36756</c:v>
                </c:pt>
                <c:pt idx="30">
                  <c:v>36763</c:v>
                </c:pt>
                <c:pt idx="31">
                  <c:v>36770</c:v>
                </c:pt>
                <c:pt idx="32">
                  <c:v>36777</c:v>
                </c:pt>
                <c:pt idx="33">
                  <c:v>36784</c:v>
                </c:pt>
                <c:pt idx="34">
                  <c:v>36791</c:v>
                </c:pt>
                <c:pt idx="35">
                  <c:v>36798</c:v>
                </c:pt>
                <c:pt idx="36">
                  <c:v>36812</c:v>
                </c:pt>
                <c:pt idx="37">
                  <c:v>36819</c:v>
                </c:pt>
                <c:pt idx="38">
                  <c:v>36826</c:v>
                </c:pt>
                <c:pt idx="39">
                  <c:v>36833</c:v>
                </c:pt>
                <c:pt idx="40">
                  <c:v>36840</c:v>
                </c:pt>
                <c:pt idx="41">
                  <c:v>36847</c:v>
                </c:pt>
                <c:pt idx="42">
                  <c:v>36854</c:v>
                </c:pt>
                <c:pt idx="43">
                  <c:v>36861</c:v>
                </c:pt>
                <c:pt idx="44">
                  <c:v>36868</c:v>
                </c:pt>
                <c:pt idx="45">
                  <c:v>36875</c:v>
                </c:pt>
                <c:pt idx="46">
                  <c:v>36882</c:v>
                </c:pt>
                <c:pt idx="47">
                  <c:v>36889</c:v>
                </c:pt>
                <c:pt idx="48">
                  <c:v>36896</c:v>
                </c:pt>
                <c:pt idx="49">
                  <c:v>36903</c:v>
                </c:pt>
                <c:pt idx="50">
                  <c:v>36910</c:v>
                </c:pt>
                <c:pt idx="51">
                  <c:v>36931</c:v>
                </c:pt>
                <c:pt idx="52">
                  <c:v>36938</c:v>
                </c:pt>
                <c:pt idx="53">
                  <c:v>36945</c:v>
                </c:pt>
                <c:pt idx="54">
                  <c:v>36952</c:v>
                </c:pt>
                <c:pt idx="55">
                  <c:v>36959</c:v>
                </c:pt>
                <c:pt idx="56">
                  <c:v>36966</c:v>
                </c:pt>
                <c:pt idx="57">
                  <c:v>36973</c:v>
                </c:pt>
                <c:pt idx="58">
                  <c:v>36980</c:v>
                </c:pt>
                <c:pt idx="59">
                  <c:v>36987</c:v>
                </c:pt>
                <c:pt idx="60">
                  <c:v>36994</c:v>
                </c:pt>
                <c:pt idx="61">
                  <c:v>37001</c:v>
                </c:pt>
                <c:pt idx="62">
                  <c:v>37008</c:v>
                </c:pt>
                <c:pt idx="63">
                  <c:v>37011</c:v>
                </c:pt>
                <c:pt idx="64">
                  <c:v>37022</c:v>
                </c:pt>
                <c:pt idx="65">
                  <c:v>37029</c:v>
                </c:pt>
                <c:pt idx="66">
                  <c:v>37036</c:v>
                </c:pt>
                <c:pt idx="67">
                  <c:v>37043</c:v>
                </c:pt>
                <c:pt idx="68">
                  <c:v>37050</c:v>
                </c:pt>
                <c:pt idx="69">
                  <c:v>37057</c:v>
                </c:pt>
                <c:pt idx="70">
                  <c:v>37064</c:v>
                </c:pt>
                <c:pt idx="71">
                  <c:v>37071</c:v>
                </c:pt>
                <c:pt idx="72">
                  <c:v>37078</c:v>
                </c:pt>
                <c:pt idx="73">
                  <c:v>37085</c:v>
                </c:pt>
                <c:pt idx="74">
                  <c:v>37092</c:v>
                </c:pt>
                <c:pt idx="75">
                  <c:v>37099</c:v>
                </c:pt>
                <c:pt idx="76">
                  <c:v>37106</c:v>
                </c:pt>
                <c:pt idx="77">
                  <c:v>37113</c:v>
                </c:pt>
                <c:pt idx="78">
                  <c:v>37120</c:v>
                </c:pt>
                <c:pt idx="79">
                  <c:v>37127</c:v>
                </c:pt>
                <c:pt idx="80">
                  <c:v>37134</c:v>
                </c:pt>
                <c:pt idx="81">
                  <c:v>37141</c:v>
                </c:pt>
                <c:pt idx="82">
                  <c:v>37148</c:v>
                </c:pt>
                <c:pt idx="83">
                  <c:v>37155</c:v>
                </c:pt>
                <c:pt idx="84">
                  <c:v>37162</c:v>
                </c:pt>
                <c:pt idx="85">
                  <c:v>37176</c:v>
                </c:pt>
                <c:pt idx="86">
                  <c:v>37183</c:v>
                </c:pt>
                <c:pt idx="87">
                  <c:v>37190</c:v>
                </c:pt>
                <c:pt idx="88">
                  <c:v>37197</c:v>
                </c:pt>
                <c:pt idx="89">
                  <c:v>37204</c:v>
                </c:pt>
                <c:pt idx="90">
                  <c:v>37211</c:v>
                </c:pt>
                <c:pt idx="91">
                  <c:v>37218</c:v>
                </c:pt>
                <c:pt idx="92">
                  <c:v>37225</c:v>
                </c:pt>
                <c:pt idx="93">
                  <c:v>37232</c:v>
                </c:pt>
                <c:pt idx="94">
                  <c:v>37239</c:v>
                </c:pt>
                <c:pt idx="95">
                  <c:v>37246</c:v>
                </c:pt>
                <c:pt idx="96">
                  <c:v>37253</c:v>
                </c:pt>
                <c:pt idx="97">
                  <c:v>37260</c:v>
                </c:pt>
                <c:pt idx="98">
                  <c:v>37267</c:v>
                </c:pt>
                <c:pt idx="99">
                  <c:v>37274</c:v>
                </c:pt>
                <c:pt idx="100">
                  <c:v>37281</c:v>
                </c:pt>
                <c:pt idx="101">
                  <c:v>37288</c:v>
                </c:pt>
                <c:pt idx="102">
                  <c:v>37295</c:v>
                </c:pt>
                <c:pt idx="103">
                  <c:v>37316</c:v>
                </c:pt>
                <c:pt idx="104">
                  <c:v>37323</c:v>
                </c:pt>
                <c:pt idx="105">
                  <c:v>37330</c:v>
                </c:pt>
                <c:pt idx="106">
                  <c:v>37337</c:v>
                </c:pt>
                <c:pt idx="107">
                  <c:v>37344</c:v>
                </c:pt>
                <c:pt idx="108">
                  <c:v>37351</c:v>
                </c:pt>
                <c:pt idx="109">
                  <c:v>37358</c:v>
                </c:pt>
                <c:pt idx="110">
                  <c:v>37365</c:v>
                </c:pt>
                <c:pt idx="111">
                  <c:v>37372</c:v>
                </c:pt>
                <c:pt idx="112">
                  <c:v>37376</c:v>
                </c:pt>
                <c:pt idx="113">
                  <c:v>37386</c:v>
                </c:pt>
                <c:pt idx="114">
                  <c:v>37393</c:v>
                </c:pt>
                <c:pt idx="115">
                  <c:v>37400</c:v>
                </c:pt>
                <c:pt idx="116">
                  <c:v>37407</c:v>
                </c:pt>
                <c:pt idx="117">
                  <c:v>37414</c:v>
                </c:pt>
                <c:pt idx="118">
                  <c:v>37421</c:v>
                </c:pt>
                <c:pt idx="119">
                  <c:v>37428</c:v>
                </c:pt>
                <c:pt idx="120">
                  <c:v>37435</c:v>
                </c:pt>
                <c:pt idx="121">
                  <c:v>37442</c:v>
                </c:pt>
                <c:pt idx="122">
                  <c:v>37449</c:v>
                </c:pt>
                <c:pt idx="123">
                  <c:v>37456</c:v>
                </c:pt>
                <c:pt idx="124">
                  <c:v>37463</c:v>
                </c:pt>
                <c:pt idx="125">
                  <c:v>37470</c:v>
                </c:pt>
                <c:pt idx="126">
                  <c:v>37477</c:v>
                </c:pt>
                <c:pt idx="127">
                  <c:v>37484</c:v>
                </c:pt>
                <c:pt idx="128">
                  <c:v>37488</c:v>
                </c:pt>
                <c:pt idx="129">
                  <c:v>37498</c:v>
                </c:pt>
                <c:pt idx="130">
                  <c:v>37505</c:v>
                </c:pt>
                <c:pt idx="131">
                  <c:v>37512</c:v>
                </c:pt>
                <c:pt idx="132">
                  <c:v>37519</c:v>
                </c:pt>
                <c:pt idx="133">
                  <c:v>37526</c:v>
                </c:pt>
                <c:pt idx="134">
                  <c:v>37540</c:v>
                </c:pt>
                <c:pt idx="135">
                  <c:v>37547</c:v>
                </c:pt>
                <c:pt idx="136">
                  <c:v>37554</c:v>
                </c:pt>
                <c:pt idx="137">
                  <c:v>37561</c:v>
                </c:pt>
                <c:pt idx="138">
                  <c:v>37568</c:v>
                </c:pt>
                <c:pt idx="139">
                  <c:v>37575</c:v>
                </c:pt>
                <c:pt idx="140">
                  <c:v>37582</c:v>
                </c:pt>
                <c:pt idx="141">
                  <c:v>37589</c:v>
                </c:pt>
                <c:pt idx="142">
                  <c:v>37596</c:v>
                </c:pt>
                <c:pt idx="143">
                  <c:v>37603</c:v>
                </c:pt>
                <c:pt idx="144">
                  <c:v>37610</c:v>
                </c:pt>
                <c:pt idx="145">
                  <c:v>37617</c:v>
                </c:pt>
                <c:pt idx="146">
                  <c:v>37624</c:v>
                </c:pt>
                <c:pt idx="147">
                  <c:v>37631</c:v>
                </c:pt>
                <c:pt idx="148">
                  <c:v>37638</c:v>
                </c:pt>
                <c:pt idx="149">
                  <c:v>37645</c:v>
                </c:pt>
                <c:pt idx="150">
                  <c:v>37650</c:v>
                </c:pt>
                <c:pt idx="151">
                  <c:v>37666</c:v>
                </c:pt>
                <c:pt idx="152">
                  <c:v>37673</c:v>
                </c:pt>
                <c:pt idx="153">
                  <c:v>37680</c:v>
                </c:pt>
                <c:pt idx="154">
                  <c:v>37687</c:v>
                </c:pt>
                <c:pt idx="155">
                  <c:v>37694</c:v>
                </c:pt>
                <c:pt idx="156">
                  <c:v>37701</c:v>
                </c:pt>
                <c:pt idx="157">
                  <c:v>37708</c:v>
                </c:pt>
                <c:pt idx="158">
                  <c:v>37715</c:v>
                </c:pt>
                <c:pt idx="159">
                  <c:v>37722</c:v>
                </c:pt>
                <c:pt idx="160">
                  <c:v>37729</c:v>
                </c:pt>
                <c:pt idx="161">
                  <c:v>37736</c:v>
                </c:pt>
                <c:pt idx="162">
                  <c:v>37741</c:v>
                </c:pt>
                <c:pt idx="163">
                  <c:v>37757</c:v>
                </c:pt>
                <c:pt idx="164">
                  <c:v>37764</c:v>
                </c:pt>
                <c:pt idx="165">
                  <c:v>37771</c:v>
                </c:pt>
                <c:pt idx="166">
                  <c:v>37778</c:v>
                </c:pt>
                <c:pt idx="167">
                  <c:v>37785</c:v>
                </c:pt>
                <c:pt idx="168">
                  <c:v>37792</c:v>
                </c:pt>
                <c:pt idx="169">
                  <c:v>37799</c:v>
                </c:pt>
                <c:pt idx="170">
                  <c:v>37806</c:v>
                </c:pt>
                <c:pt idx="171">
                  <c:v>37813</c:v>
                </c:pt>
                <c:pt idx="172">
                  <c:v>37820</c:v>
                </c:pt>
                <c:pt idx="173">
                  <c:v>37827</c:v>
                </c:pt>
                <c:pt idx="174">
                  <c:v>37834</c:v>
                </c:pt>
                <c:pt idx="175">
                  <c:v>37841</c:v>
                </c:pt>
                <c:pt idx="176">
                  <c:v>37848</c:v>
                </c:pt>
                <c:pt idx="177">
                  <c:v>37855</c:v>
                </c:pt>
                <c:pt idx="178">
                  <c:v>37862</c:v>
                </c:pt>
                <c:pt idx="179">
                  <c:v>37869</c:v>
                </c:pt>
                <c:pt idx="180">
                  <c:v>37876</c:v>
                </c:pt>
                <c:pt idx="181">
                  <c:v>37883</c:v>
                </c:pt>
                <c:pt idx="182">
                  <c:v>37890</c:v>
                </c:pt>
                <c:pt idx="183">
                  <c:v>37894</c:v>
                </c:pt>
                <c:pt idx="184">
                  <c:v>37904</c:v>
                </c:pt>
                <c:pt idx="185">
                  <c:v>37911</c:v>
                </c:pt>
                <c:pt idx="186">
                  <c:v>37918</c:v>
                </c:pt>
                <c:pt idx="187">
                  <c:v>37925</c:v>
                </c:pt>
                <c:pt idx="188">
                  <c:v>37932</c:v>
                </c:pt>
                <c:pt idx="189">
                  <c:v>37939</c:v>
                </c:pt>
                <c:pt idx="190">
                  <c:v>37946</c:v>
                </c:pt>
                <c:pt idx="191">
                  <c:v>37953</c:v>
                </c:pt>
                <c:pt idx="192">
                  <c:v>37960</c:v>
                </c:pt>
                <c:pt idx="193">
                  <c:v>37967</c:v>
                </c:pt>
                <c:pt idx="194">
                  <c:v>37974</c:v>
                </c:pt>
                <c:pt idx="195">
                  <c:v>37981</c:v>
                </c:pt>
                <c:pt idx="196">
                  <c:v>37988</c:v>
                </c:pt>
                <c:pt idx="197">
                  <c:v>37995</c:v>
                </c:pt>
                <c:pt idx="198">
                  <c:v>38002</c:v>
                </c:pt>
                <c:pt idx="199">
                  <c:v>38016</c:v>
                </c:pt>
                <c:pt idx="200">
                  <c:v>38023</c:v>
                </c:pt>
                <c:pt idx="201">
                  <c:v>38030</c:v>
                </c:pt>
                <c:pt idx="202">
                  <c:v>38037</c:v>
                </c:pt>
                <c:pt idx="203">
                  <c:v>38044</c:v>
                </c:pt>
                <c:pt idx="204">
                  <c:v>38051</c:v>
                </c:pt>
                <c:pt idx="205">
                  <c:v>38058</c:v>
                </c:pt>
                <c:pt idx="206">
                  <c:v>38065</c:v>
                </c:pt>
                <c:pt idx="207">
                  <c:v>38072</c:v>
                </c:pt>
                <c:pt idx="208">
                  <c:v>38079</c:v>
                </c:pt>
                <c:pt idx="209">
                  <c:v>38086</c:v>
                </c:pt>
                <c:pt idx="210">
                  <c:v>38093</c:v>
                </c:pt>
                <c:pt idx="211">
                  <c:v>38100</c:v>
                </c:pt>
                <c:pt idx="212">
                  <c:v>38107</c:v>
                </c:pt>
                <c:pt idx="213">
                  <c:v>38121</c:v>
                </c:pt>
                <c:pt idx="214">
                  <c:v>38128</c:v>
                </c:pt>
                <c:pt idx="215">
                  <c:v>38135</c:v>
                </c:pt>
                <c:pt idx="216">
                  <c:v>38142</c:v>
                </c:pt>
                <c:pt idx="217">
                  <c:v>38149</c:v>
                </c:pt>
                <c:pt idx="218">
                  <c:v>38156</c:v>
                </c:pt>
                <c:pt idx="219">
                  <c:v>38163</c:v>
                </c:pt>
                <c:pt idx="220">
                  <c:v>38170</c:v>
                </c:pt>
                <c:pt idx="221">
                  <c:v>38177</c:v>
                </c:pt>
                <c:pt idx="222">
                  <c:v>38184</c:v>
                </c:pt>
                <c:pt idx="223">
                  <c:v>38191</c:v>
                </c:pt>
                <c:pt idx="224">
                  <c:v>38198</c:v>
                </c:pt>
                <c:pt idx="225">
                  <c:v>38205</c:v>
                </c:pt>
                <c:pt idx="226">
                  <c:v>38212</c:v>
                </c:pt>
                <c:pt idx="227">
                  <c:v>38219</c:v>
                </c:pt>
                <c:pt idx="228">
                  <c:v>38226</c:v>
                </c:pt>
                <c:pt idx="229">
                  <c:v>38233</c:v>
                </c:pt>
                <c:pt idx="230">
                  <c:v>38240</c:v>
                </c:pt>
                <c:pt idx="231">
                  <c:v>38247</c:v>
                </c:pt>
                <c:pt idx="232">
                  <c:v>38254</c:v>
                </c:pt>
                <c:pt idx="233">
                  <c:v>38260</c:v>
                </c:pt>
                <c:pt idx="234">
                  <c:v>38268</c:v>
                </c:pt>
                <c:pt idx="235">
                  <c:v>38275</c:v>
                </c:pt>
                <c:pt idx="236">
                  <c:v>38282</c:v>
                </c:pt>
                <c:pt idx="237">
                  <c:v>38289</c:v>
                </c:pt>
                <c:pt idx="238">
                  <c:v>38296</c:v>
                </c:pt>
                <c:pt idx="239">
                  <c:v>38303</c:v>
                </c:pt>
                <c:pt idx="240">
                  <c:v>38310</c:v>
                </c:pt>
                <c:pt idx="241">
                  <c:v>38317</c:v>
                </c:pt>
                <c:pt idx="242">
                  <c:v>38324</c:v>
                </c:pt>
                <c:pt idx="243">
                  <c:v>38331</c:v>
                </c:pt>
                <c:pt idx="244">
                  <c:v>38338</c:v>
                </c:pt>
                <c:pt idx="245">
                  <c:v>38345</c:v>
                </c:pt>
                <c:pt idx="246">
                  <c:v>38352</c:v>
                </c:pt>
                <c:pt idx="247">
                  <c:v>38359</c:v>
                </c:pt>
                <c:pt idx="248">
                  <c:v>38366</c:v>
                </c:pt>
                <c:pt idx="249">
                  <c:v>38373</c:v>
                </c:pt>
                <c:pt idx="250">
                  <c:v>38380</c:v>
                </c:pt>
                <c:pt idx="251">
                  <c:v>38387</c:v>
                </c:pt>
                <c:pt idx="252">
                  <c:v>38401</c:v>
                </c:pt>
                <c:pt idx="253">
                  <c:v>38408</c:v>
                </c:pt>
                <c:pt idx="254">
                  <c:v>38415</c:v>
                </c:pt>
                <c:pt idx="255">
                  <c:v>38422</c:v>
                </c:pt>
                <c:pt idx="256">
                  <c:v>38429</c:v>
                </c:pt>
                <c:pt idx="257">
                  <c:v>38436</c:v>
                </c:pt>
                <c:pt idx="258">
                  <c:v>38443</c:v>
                </c:pt>
                <c:pt idx="259">
                  <c:v>38450</c:v>
                </c:pt>
                <c:pt idx="260">
                  <c:v>38457</c:v>
                </c:pt>
                <c:pt idx="261">
                  <c:v>38464</c:v>
                </c:pt>
                <c:pt idx="262">
                  <c:v>38471</c:v>
                </c:pt>
                <c:pt idx="263">
                  <c:v>38485</c:v>
                </c:pt>
                <c:pt idx="264">
                  <c:v>38492</c:v>
                </c:pt>
                <c:pt idx="265">
                  <c:v>38499</c:v>
                </c:pt>
                <c:pt idx="266">
                  <c:v>38506</c:v>
                </c:pt>
                <c:pt idx="267">
                  <c:v>38513</c:v>
                </c:pt>
                <c:pt idx="268">
                  <c:v>38520</c:v>
                </c:pt>
                <c:pt idx="269">
                  <c:v>38527</c:v>
                </c:pt>
                <c:pt idx="270">
                  <c:v>38534</c:v>
                </c:pt>
                <c:pt idx="271">
                  <c:v>38541</c:v>
                </c:pt>
                <c:pt idx="272">
                  <c:v>38548</c:v>
                </c:pt>
                <c:pt idx="273">
                  <c:v>38555</c:v>
                </c:pt>
                <c:pt idx="274">
                  <c:v>38562</c:v>
                </c:pt>
                <c:pt idx="275">
                  <c:v>38569</c:v>
                </c:pt>
                <c:pt idx="276">
                  <c:v>38576</c:v>
                </c:pt>
                <c:pt idx="277">
                  <c:v>38583</c:v>
                </c:pt>
                <c:pt idx="278">
                  <c:v>38590</c:v>
                </c:pt>
                <c:pt idx="279">
                  <c:v>38597</c:v>
                </c:pt>
                <c:pt idx="280">
                  <c:v>38604</c:v>
                </c:pt>
                <c:pt idx="281">
                  <c:v>38611</c:v>
                </c:pt>
                <c:pt idx="282">
                  <c:v>38618</c:v>
                </c:pt>
                <c:pt idx="283">
                  <c:v>38625</c:v>
                </c:pt>
                <c:pt idx="284">
                  <c:v>38639</c:v>
                </c:pt>
                <c:pt idx="285">
                  <c:v>38646</c:v>
                </c:pt>
                <c:pt idx="286">
                  <c:v>38653</c:v>
                </c:pt>
                <c:pt idx="287">
                  <c:v>38660</c:v>
                </c:pt>
                <c:pt idx="288">
                  <c:v>38667</c:v>
                </c:pt>
                <c:pt idx="289">
                  <c:v>38674</c:v>
                </c:pt>
                <c:pt idx="290">
                  <c:v>38681</c:v>
                </c:pt>
                <c:pt idx="291">
                  <c:v>38688</c:v>
                </c:pt>
                <c:pt idx="292">
                  <c:v>38695</c:v>
                </c:pt>
                <c:pt idx="293">
                  <c:v>38702</c:v>
                </c:pt>
                <c:pt idx="294">
                  <c:v>38709</c:v>
                </c:pt>
                <c:pt idx="295">
                  <c:v>38716</c:v>
                </c:pt>
                <c:pt idx="296">
                  <c:v>38723</c:v>
                </c:pt>
                <c:pt idx="297">
                  <c:v>38730</c:v>
                </c:pt>
                <c:pt idx="298">
                  <c:v>38737</c:v>
                </c:pt>
                <c:pt idx="299">
                  <c:v>38742</c:v>
                </c:pt>
                <c:pt idx="300">
                  <c:v>38758</c:v>
                </c:pt>
                <c:pt idx="301">
                  <c:v>38765</c:v>
                </c:pt>
                <c:pt idx="302">
                  <c:v>38786</c:v>
                </c:pt>
                <c:pt idx="303">
                  <c:v>38835</c:v>
                </c:pt>
                <c:pt idx="304">
                  <c:v>38849</c:v>
                </c:pt>
                <c:pt idx="305">
                  <c:v>38856</c:v>
                </c:pt>
                <c:pt idx="306">
                  <c:v>38863</c:v>
                </c:pt>
                <c:pt idx="307">
                  <c:v>38870</c:v>
                </c:pt>
                <c:pt idx="308">
                  <c:v>38877</c:v>
                </c:pt>
                <c:pt idx="309">
                  <c:v>38884</c:v>
                </c:pt>
                <c:pt idx="310">
                  <c:v>38891</c:v>
                </c:pt>
                <c:pt idx="311">
                  <c:v>38898</c:v>
                </c:pt>
                <c:pt idx="312">
                  <c:v>38905</c:v>
                </c:pt>
                <c:pt idx="313">
                  <c:v>38912</c:v>
                </c:pt>
                <c:pt idx="314">
                  <c:v>38919</c:v>
                </c:pt>
                <c:pt idx="315">
                  <c:v>38926</c:v>
                </c:pt>
                <c:pt idx="316">
                  <c:v>38933</c:v>
                </c:pt>
                <c:pt idx="317">
                  <c:v>38940</c:v>
                </c:pt>
                <c:pt idx="318">
                  <c:v>38947</c:v>
                </c:pt>
                <c:pt idx="319">
                  <c:v>38954</c:v>
                </c:pt>
                <c:pt idx="320">
                  <c:v>38961</c:v>
                </c:pt>
                <c:pt idx="321">
                  <c:v>38968</c:v>
                </c:pt>
                <c:pt idx="322">
                  <c:v>38975</c:v>
                </c:pt>
                <c:pt idx="323">
                  <c:v>38982</c:v>
                </c:pt>
                <c:pt idx="324">
                  <c:v>38989</c:v>
                </c:pt>
                <c:pt idx="325">
                  <c:v>39003</c:v>
                </c:pt>
                <c:pt idx="326">
                  <c:v>39010</c:v>
                </c:pt>
                <c:pt idx="327">
                  <c:v>39017</c:v>
                </c:pt>
                <c:pt idx="328">
                  <c:v>39024</c:v>
                </c:pt>
                <c:pt idx="329">
                  <c:v>39031</c:v>
                </c:pt>
                <c:pt idx="330">
                  <c:v>39038</c:v>
                </c:pt>
                <c:pt idx="331">
                  <c:v>39045</c:v>
                </c:pt>
                <c:pt idx="332">
                  <c:v>39052</c:v>
                </c:pt>
                <c:pt idx="333">
                  <c:v>39059</c:v>
                </c:pt>
                <c:pt idx="334">
                  <c:v>39066</c:v>
                </c:pt>
                <c:pt idx="335">
                  <c:v>39073</c:v>
                </c:pt>
                <c:pt idx="336">
                  <c:v>39080</c:v>
                </c:pt>
                <c:pt idx="337">
                  <c:v>39087</c:v>
                </c:pt>
                <c:pt idx="338">
                  <c:v>39094</c:v>
                </c:pt>
                <c:pt idx="339">
                  <c:v>39101</c:v>
                </c:pt>
                <c:pt idx="340">
                  <c:v>39108</c:v>
                </c:pt>
                <c:pt idx="341">
                  <c:v>39115</c:v>
                </c:pt>
                <c:pt idx="342">
                  <c:v>39122</c:v>
                </c:pt>
                <c:pt idx="343">
                  <c:v>39129</c:v>
                </c:pt>
                <c:pt idx="344">
                  <c:v>39143</c:v>
                </c:pt>
                <c:pt idx="345">
                  <c:v>39150</c:v>
                </c:pt>
                <c:pt idx="346">
                  <c:v>39157</c:v>
                </c:pt>
                <c:pt idx="347">
                  <c:v>39164</c:v>
                </c:pt>
                <c:pt idx="348">
                  <c:v>39171</c:v>
                </c:pt>
                <c:pt idx="349">
                  <c:v>39178</c:v>
                </c:pt>
                <c:pt idx="350">
                  <c:v>39185</c:v>
                </c:pt>
                <c:pt idx="351">
                  <c:v>39192</c:v>
                </c:pt>
                <c:pt idx="352">
                  <c:v>39199</c:v>
                </c:pt>
                <c:pt idx="353">
                  <c:v>39202</c:v>
                </c:pt>
                <c:pt idx="354">
                  <c:v>39213</c:v>
                </c:pt>
                <c:pt idx="355">
                  <c:v>39220</c:v>
                </c:pt>
                <c:pt idx="356">
                  <c:v>39227</c:v>
                </c:pt>
                <c:pt idx="357">
                  <c:v>39234</c:v>
                </c:pt>
                <c:pt idx="358">
                  <c:v>39241</c:v>
                </c:pt>
                <c:pt idx="359">
                  <c:v>39248</c:v>
                </c:pt>
                <c:pt idx="360">
                  <c:v>39255</c:v>
                </c:pt>
                <c:pt idx="361">
                  <c:v>39262</c:v>
                </c:pt>
                <c:pt idx="362">
                  <c:v>39269</c:v>
                </c:pt>
                <c:pt idx="363">
                  <c:v>39276</c:v>
                </c:pt>
                <c:pt idx="364">
                  <c:v>39283</c:v>
                </c:pt>
                <c:pt idx="365">
                  <c:v>39290</c:v>
                </c:pt>
                <c:pt idx="366">
                  <c:v>39297</c:v>
                </c:pt>
                <c:pt idx="367">
                  <c:v>39304</c:v>
                </c:pt>
                <c:pt idx="368">
                  <c:v>39311</c:v>
                </c:pt>
                <c:pt idx="369">
                  <c:v>39318</c:v>
                </c:pt>
                <c:pt idx="370">
                  <c:v>39325</c:v>
                </c:pt>
                <c:pt idx="371">
                  <c:v>39332</c:v>
                </c:pt>
                <c:pt idx="372">
                  <c:v>39339</c:v>
                </c:pt>
                <c:pt idx="373">
                  <c:v>39346</c:v>
                </c:pt>
                <c:pt idx="374">
                  <c:v>39353</c:v>
                </c:pt>
                <c:pt idx="375">
                  <c:v>39367</c:v>
                </c:pt>
                <c:pt idx="376">
                  <c:v>39374</c:v>
                </c:pt>
                <c:pt idx="377">
                  <c:v>39381</c:v>
                </c:pt>
                <c:pt idx="378">
                  <c:v>39388</c:v>
                </c:pt>
                <c:pt idx="379">
                  <c:v>39395</c:v>
                </c:pt>
                <c:pt idx="380">
                  <c:v>39402</c:v>
                </c:pt>
                <c:pt idx="381">
                  <c:v>39409</c:v>
                </c:pt>
                <c:pt idx="382">
                  <c:v>39416</c:v>
                </c:pt>
                <c:pt idx="383">
                  <c:v>39423</c:v>
                </c:pt>
                <c:pt idx="384">
                  <c:v>39430</c:v>
                </c:pt>
                <c:pt idx="385">
                  <c:v>39437</c:v>
                </c:pt>
                <c:pt idx="386">
                  <c:v>39444</c:v>
                </c:pt>
                <c:pt idx="387">
                  <c:v>39451</c:v>
                </c:pt>
                <c:pt idx="388">
                  <c:v>39458</c:v>
                </c:pt>
                <c:pt idx="389">
                  <c:v>39465</c:v>
                </c:pt>
                <c:pt idx="390">
                  <c:v>39472</c:v>
                </c:pt>
                <c:pt idx="391">
                  <c:v>39479</c:v>
                </c:pt>
                <c:pt idx="392">
                  <c:v>39483</c:v>
                </c:pt>
                <c:pt idx="393">
                  <c:v>39493</c:v>
                </c:pt>
                <c:pt idx="394">
                  <c:v>39500</c:v>
                </c:pt>
                <c:pt idx="395">
                  <c:v>39507</c:v>
                </c:pt>
                <c:pt idx="396">
                  <c:v>39514</c:v>
                </c:pt>
                <c:pt idx="397">
                  <c:v>39521</c:v>
                </c:pt>
                <c:pt idx="398">
                  <c:v>39528</c:v>
                </c:pt>
                <c:pt idx="399">
                  <c:v>39535</c:v>
                </c:pt>
                <c:pt idx="400">
                  <c:v>39541</c:v>
                </c:pt>
                <c:pt idx="401">
                  <c:v>39549</c:v>
                </c:pt>
                <c:pt idx="402">
                  <c:v>39556</c:v>
                </c:pt>
                <c:pt idx="403">
                  <c:v>39563</c:v>
                </c:pt>
                <c:pt idx="404">
                  <c:v>39568</c:v>
                </c:pt>
                <c:pt idx="405">
                  <c:v>39577</c:v>
                </c:pt>
                <c:pt idx="406">
                  <c:v>39584</c:v>
                </c:pt>
                <c:pt idx="407">
                  <c:v>39591</c:v>
                </c:pt>
                <c:pt idx="408">
                  <c:v>39598</c:v>
                </c:pt>
                <c:pt idx="409">
                  <c:v>39605</c:v>
                </c:pt>
                <c:pt idx="410">
                  <c:v>39612</c:v>
                </c:pt>
                <c:pt idx="411">
                  <c:v>39619</c:v>
                </c:pt>
                <c:pt idx="412">
                  <c:v>39626</c:v>
                </c:pt>
                <c:pt idx="413">
                  <c:v>39633</c:v>
                </c:pt>
                <c:pt idx="414">
                  <c:v>39640</c:v>
                </c:pt>
                <c:pt idx="415">
                  <c:v>39647</c:v>
                </c:pt>
                <c:pt idx="416">
                  <c:v>39654</c:v>
                </c:pt>
                <c:pt idx="417">
                  <c:v>39661</c:v>
                </c:pt>
                <c:pt idx="418">
                  <c:v>39668</c:v>
                </c:pt>
                <c:pt idx="419">
                  <c:v>39675</c:v>
                </c:pt>
                <c:pt idx="420">
                  <c:v>39682</c:v>
                </c:pt>
                <c:pt idx="421">
                  <c:v>39689</c:v>
                </c:pt>
                <c:pt idx="422">
                  <c:v>39696</c:v>
                </c:pt>
                <c:pt idx="423">
                  <c:v>39703</c:v>
                </c:pt>
                <c:pt idx="424">
                  <c:v>39709</c:v>
                </c:pt>
                <c:pt idx="425">
                  <c:v>39717</c:v>
                </c:pt>
                <c:pt idx="426">
                  <c:v>39731</c:v>
                </c:pt>
                <c:pt idx="427">
                  <c:v>39738</c:v>
                </c:pt>
                <c:pt idx="428">
                  <c:v>39745</c:v>
                </c:pt>
                <c:pt idx="429">
                  <c:v>39752</c:v>
                </c:pt>
                <c:pt idx="430">
                  <c:v>39759</c:v>
                </c:pt>
                <c:pt idx="431">
                  <c:v>39766</c:v>
                </c:pt>
                <c:pt idx="432">
                  <c:v>39773</c:v>
                </c:pt>
                <c:pt idx="433">
                  <c:v>39780</c:v>
                </c:pt>
                <c:pt idx="434">
                  <c:v>39787</c:v>
                </c:pt>
                <c:pt idx="435">
                  <c:v>39794</c:v>
                </c:pt>
                <c:pt idx="436">
                  <c:v>39801</c:v>
                </c:pt>
                <c:pt idx="437">
                  <c:v>39808</c:v>
                </c:pt>
                <c:pt idx="438">
                  <c:v>39813</c:v>
                </c:pt>
                <c:pt idx="439">
                  <c:v>39822</c:v>
                </c:pt>
                <c:pt idx="440">
                  <c:v>39829</c:v>
                </c:pt>
                <c:pt idx="441">
                  <c:v>39836</c:v>
                </c:pt>
                <c:pt idx="442">
                  <c:v>39850</c:v>
                </c:pt>
                <c:pt idx="443">
                  <c:v>39857</c:v>
                </c:pt>
                <c:pt idx="444">
                  <c:v>39864</c:v>
                </c:pt>
                <c:pt idx="445">
                  <c:v>39871</c:v>
                </c:pt>
                <c:pt idx="446">
                  <c:v>39878</c:v>
                </c:pt>
              </c:numCache>
            </c:numRef>
          </c:cat>
          <c:val>
            <c:numRef>
              <c:f>'11.PE&amp;PB'!$N$4:$N$450</c:f>
              <c:numCache>
                <c:formatCode>_-* #,##0.00_-;\-* #,##0.00_-;_-* "-"??_-;_-@_-</c:formatCode>
                <c:ptCount val="4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numCache>
            </c:numRef>
          </c:val>
          <c:smooth val="0"/>
          <c:extLst>
            <c:ext xmlns:c16="http://schemas.microsoft.com/office/drawing/2014/chart" uri="{C3380CC4-5D6E-409C-BE32-E72D297353CC}">
              <c16:uniqueId val="{00000002-34FA-4D12-9042-317C2E4F5B84}"/>
            </c:ext>
          </c:extLst>
        </c:ser>
        <c:ser>
          <c:idx val="3"/>
          <c:order val="3"/>
          <c:tx>
            <c:strRef>
              <c:f>'11.PE&amp;PB'!$O$3</c:f>
              <c:strCache>
                <c:ptCount val="1"/>
                <c:pt idx="0">
                  <c:v>6</c:v>
                </c:pt>
              </c:strCache>
            </c:strRef>
          </c:tx>
          <c:spPr>
            <a:ln w="12700">
              <a:solidFill>
                <a:srgbClr val="008000"/>
              </a:solidFill>
              <a:prstDash val="solid"/>
            </a:ln>
          </c:spPr>
          <c:marker>
            <c:symbol val="none"/>
          </c:marker>
          <c:cat>
            <c:numRef>
              <c:f>'11.PE&amp;PB'!$A$4:$A$450</c:f>
              <c:numCache>
                <c:formatCode>m/d/yyyy</c:formatCode>
                <c:ptCount val="447"/>
                <c:pt idx="0">
                  <c:v>36532</c:v>
                </c:pt>
                <c:pt idx="1">
                  <c:v>36539</c:v>
                </c:pt>
                <c:pt idx="2">
                  <c:v>36546</c:v>
                </c:pt>
                <c:pt idx="3">
                  <c:v>36553</c:v>
                </c:pt>
                <c:pt idx="4">
                  <c:v>36574</c:v>
                </c:pt>
                <c:pt idx="5">
                  <c:v>36581</c:v>
                </c:pt>
                <c:pt idx="6">
                  <c:v>36588</c:v>
                </c:pt>
                <c:pt idx="7">
                  <c:v>36595</c:v>
                </c:pt>
                <c:pt idx="8">
                  <c:v>36602</c:v>
                </c:pt>
                <c:pt idx="9">
                  <c:v>36609</c:v>
                </c:pt>
                <c:pt idx="10">
                  <c:v>36616</c:v>
                </c:pt>
                <c:pt idx="11">
                  <c:v>36623</c:v>
                </c:pt>
                <c:pt idx="12">
                  <c:v>36630</c:v>
                </c:pt>
                <c:pt idx="13">
                  <c:v>36637</c:v>
                </c:pt>
                <c:pt idx="14">
                  <c:v>36644</c:v>
                </c:pt>
                <c:pt idx="15">
                  <c:v>36658</c:v>
                </c:pt>
                <c:pt idx="16">
                  <c:v>36665</c:v>
                </c:pt>
                <c:pt idx="17">
                  <c:v>36672</c:v>
                </c:pt>
                <c:pt idx="18">
                  <c:v>36679</c:v>
                </c:pt>
                <c:pt idx="19">
                  <c:v>36686</c:v>
                </c:pt>
                <c:pt idx="20">
                  <c:v>36692</c:v>
                </c:pt>
                <c:pt idx="21">
                  <c:v>36700</c:v>
                </c:pt>
                <c:pt idx="22">
                  <c:v>36707</c:v>
                </c:pt>
                <c:pt idx="23">
                  <c:v>36714</c:v>
                </c:pt>
                <c:pt idx="24">
                  <c:v>36721</c:v>
                </c:pt>
                <c:pt idx="25">
                  <c:v>36728</c:v>
                </c:pt>
                <c:pt idx="26">
                  <c:v>36735</c:v>
                </c:pt>
                <c:pt idx="27">
                  <c:v>36742</c:v>
                </c:pt>
                <c:pt idx="28">
                  <c:v>36749</c:v>
                </c:pt>
                <c:pt idx="29">
                  <c:v>36756</c:v>
                </c:pt>
                <c:pt idx="30">
                  <c:v>36763</c:v>
                </c:pt>
                <c:pt idx="31">
                  <c:v>36770</c:v>
                </c:pt>
                <c:pt idx="32">
                  <c:v>36777</c:v>
                </c:pt>
                <c:pt idx="33">
                  <c:v>36784</c:v>
                </c:pt>
                <c:pt idx="34">
                  <c:v>36791</c:v>
                </c:pt>
                <c:pt idx="35">
                  <c:v>36798</c:v>
                </c:pt>
                <c:pt idx="36">
                  <c:v>36812</c:v>
                </c:pt>
                <c:pt idx="37">
                  <c:v>36819</c:v>
                </c:pt>
                <c:pt idx="38">
                  <c:v>36826</c:v>
                </c:pt>
                <c:pt idx="39">
                  <c:v>36833</c:v>
                </c:pt>
                <c:pt idx="40">
                  <c:v>36840</c:v>
                </c:pt>
                <c:pt idx="41">
                  <c:v>36847</c:v>
                </c:pt>
                <c:pt idx="42">
                  <c:v>36854</c:v>
                </c:pt>
                <c:pt idx="43">
                  <c:v>36861</c:v>
                </c:pt>
                <c:pt idx="44">
                  <c:v>36868</c:v>
                </c:pt>
                <c:pt idx="45">
                  <c:v>36875</c:v>
                </c:pt>
                <c:pt idx="46">
                  <c:v>36882</c:v>
                </c:pt>
                <c:pt idx="47">
                  <c:v>36889</c:v>
                </c:pt>
                <c:pt idx="48">
                  <c:v>36896</c:v>
                </c:pt>
                <c:pt idx="49">
                  <c:v>36903</c:v>
                </c:pt>
                <c:pt idx="50">
                  <c:v>36910</c:v>
                </c:pt>
                <c:pt idx="51">
                  <c:v>36931</c:v>
                </c:pt>
                <c:pt idx="52">
                  <c:v>36938</c:v>
                </c:pt>
                <c:pt idx="53">
                  <c:v>36945</c:v>
                </c:pt>
                <c:pt idx="54">
                  <c:v>36952</c:v>
                </c:pt>
                <c:pt idx="55">
                  <c:v>36959</c:v>
                </c:pt>
                <c:pt idx="56">
                  <c:v>36966</c:v>
                </c:pt>
                <c:pt idx="57">
                  <c:v>36973</c:v>
                </c:pt>
                <c:pt idx="58">
                  <c:v>36980</c:v>
                </c:pt>
                <c:pt idx="59">
                  <c:v>36987</c:v>
                </c:pt>
                <c:pt idx="60">
                  <c:v>36994</c:v>
                </c:pt>
                <c:pt idx="61">
                  <c:v>37001</c:v>
                </c:pt>
                <c:pt idx="62">
                  <c:v>37008</c:v>
                </c:pt>
                <c:pt idx="63">
                  <c:v>37011</c:v>
                </c:pt>
                <c:pt idx="64">
                  <c:v>37022</c:v>
                </c:pt>
                <c:pt idx="65">
                  <c:v>37029</c:v>
                </c:pt>
                <c:pt idx="66">
                  <c:v>37036</c:v>
                </c:pt>
                <c:pt idx="67">
                  <c:v>37043</c:v>
                </c:pt>
                <c:pt idx="68">
                  <c:v>37050</c:v>
                </c:pt>
                <c:pt idx="69">
                  <c:v>37057</c:v>
                </c:pt>
                <c:pt idx="70">
                  <c:v>37064</c:v>
                </c:pt>
                <c:pt idx="71">
                  <c:v>37071</c:v>
                </c:pt>
                <c:pt idx="72">
                  <c:v>37078</c:v>
                </c:pt>
                <c:pt idx="73">
                  <c:v>37085</c:v>
                </c:pt>
                <c:pt idx="74">
                  <c:v>37092</c:v>
                </c:pt>
                <c:pt idx="75">
                  <c:v>37099</c:v>
                </c:pt>
                <c:pt idx="76">
                  <c:v>37106</c:v>
                </c:pt>
                <c:pt idx="77">
                  <c:v>37113</c:v>
                </c:pt>
                <c:pt idx="78">
                  <c:v>37120</c:v>
                </c:pt>
                <c:pt idx="79">
                  <c:v>37127</c:v>
                </c:pt>
                <c:pt idx="80">
                  <c:v>37134</c:v>
                </c:pt>
                <c:pt idx="81">
                  <c:v>37141</c:v>
                </c:pt>
                <c:pt idx="82">
                  <c:v>37148</c:v>
                </c:pt>
                <c:pt idx="83">
                  <c:v>37155</c:v>
                </c:pt>
                <c:pt idx="84">
                  <c:v>37162</c:v>
                </c:pt>
                <c:pt idx="85">
                  <c:v>37176</c:v>
                </c:pt>
                <c:pt idx="86">
                  <c:v>37183</c:v>
                </c:pt>
                <c:pt idx="87">
                  <c:v>37190</c:v>
                </c:pt>
                <c:pt idx="88">
                  <c:v>37197</c:v>
                </c:pt>
                <c:pt idx="89">
                  <c:v>37204</c:v>
                </c:pt>
                <c:pt idx="90">
                  <c:v>37211</c:v>
                </c:pt>
                <c:pt idx="91">
                  <c:v>37218</c:v>
                </c:pt>
                <c:pt idx="92">
                  <c:v>37225</c:v>
                </c:pt>
                <c:pt idx="93">
                  <c:v>37232</c:v>
                </c:pt>
                <c:pt idx="94">
                  <c:v>37239</c:v>
                </c:pt>
                <c:pt idx="95">
                  <c:v>37246</c:v>
                </c:pt>
                <c:pt idx="96">
                  <c:v>37253</c:v>
                </c:pt>
                <c:pt idx="97">
                  <c:v>37260</c:v>
                </c:pt>
                <c:pt idx="98">
                  <c:v>37267</c:v>
                </c:pt>
                <c:pt idx="99">
                  <c:v>37274</c:v>
                </c:pt>
                <c:pt idx="100">
                  <c:v>37281</c:v>
                </c:pt>
                <c:pt idx="101">
                  <c:v>37288</c:v>
                </c:pt>
                <c:pt idx="102">
                  <c:v>37295</c:v>
                </c:pt>
                <c:pt idx="103">
                  <c:v>37316</c:v>
                </c:pt>
                <c:pt idx="104">
                  <c:v>37323</c:v>
                </c:pt>
                <c:pt idx="105">
                  <c:v>37330</c:v>
                </c:pt>
                <c:pt idx="106">
                  <c:v>37337</c:v>
                </c:pt>
                <c:pt idx="107">
                  <c:v>37344</c:v>
                </c:pt>
                <c:pt idx="108">
                  <c:v>37351</c:v>
                </c:pt>
                <c:pt idx="109">
                  <c:v>37358</c:v>
                </c:pt>
                <c:pt idx="110">
                  <c:v>37365</c:v>
                </c:pt>
                <c:pt idx="111">
                  <c:v>37372</c:v>
                </c:pt>
                <c:pt idx="112">
                  <c:v>37376</c:v>
                </c:pt>
                <c:pt idx="113">
                  <c:v>37386</c:v>
                </c:pt>
                <c:pt idx="114">
                  <c:v>37393</c:v>
                </c:pt>
                <c:pt idx="115">
                  <c:v>37400</c:v>
                </c:pt>
                <c:pt idx="116">
                  <c:v>37407</c:v>
                </c:pt>
                <c:pt idx="117">
                  <c:v>37414</c:v>
                </c:pt>
                <c:pt idx="118">
                  <c:v>37421</c:v>
                </c:pt>
                <c:pt idx="119">
                  <c:v>37428</c:v>
                </c:pt>
                <c:pt idx="120">
                  <c:v>37435</c:v>
                </c:pt>
                <c:pt idx="121">
                  <c:v>37442</c:v>
                </c:pt>
                <c:pt idx="122">
                  <c:v>37449</c:v>
                </c:pt>
                <c:pt idx="123">
                  <c:v>37456</c:v>
                </c:pt>
                <c:pt idx="124">
                  <c:v>37463</c:v>
                </c:pt>
                <c:pt idx="125">
                  <c:v>37470</c:v>
                </c:pt>
                <c:pt idx="126">
                  <c:v>37477</c:v>
                </c:pt>
                <c:pt idx="127">
                  <c:v>37484</c:v>
                </c:pt>
                <c:pt idx="128">
                  <c:v>37488</c:v>
                </c:pt>
                <c:pt idx="129">
                  <c:v>37498</c:v>
                </c:pt>
                <c:pt idx="130">
                  <c:v>37505</c:v>
                </c:pt>
                <c:pt idx="131">
                  <c:v>37512</c:v>
                </c:pt>
                <c:pt idx="132">
                  <c:v>37519</c:v>
                </c:pt>
                <c:pt idx="133">
                  <c:v>37526</c:v>
                </c:pt>
                <c:pt idx="134">
                  <c:v>37540</c:v>
                </c:pt>
                <c:pt idx="135">
                  <c:v>37547</c:v>
                </c:pt>
                <c:pt idx="136">
                  <c:v>37554</c:v>
                </c:pt>
                <c:pt idx="137">
                  <c:v>37561</c:v>
                </c:pt>
                <c:pt idx="138">
                  <c:v>37568</c:v>
                </c:pt>
                <c:pt idx="139">
                  <c:v>37575</c:v>
                </c:pt>
                <c:pt idx="140">
                  <c:v>37582</c:v>
                </c:pt>
                <c:pt idx="141">
                  <c:v>37589</c:v>
                </c:pt>
                <c:pt idx="142">
                  <c:v>37596</c:v>
                </c:pt>
                <c:pt idx="143">
                  <c:v>37603</c:v>
                </c:pt>
                <c:pt idx="144">
                  <c:v>37610</c:v>
                </c:pt>
                <c:pt idx="145">
                  <c:v>37617</c:v>
                </c:pt>
                <c:pt idx="146">
                  <c:v>37624</c:v>
                </c:pt>
                <c:pt idx="147">
                  <c:v>37631</c:v>
                </c:pt>
                <c:pt idx="148">
                  <c:v>37638</c:v>
                </c:pt>
                <c:pt idx="149">
                  <c:v>37645</c:v>
                </c:pt>
                <c:pt idx="150">
                  <c:v>37650</c:v>
                </c:pt>
                <c:pt idx="151">
                  <c:v>37666</c:v>
                </c:pt>
                <c:pt idx="152">
                  <c:v>37673</c:v>
                </c:pt>
                <c:pt idx="153">
                  <c:v>37680</c:v>
                </c:pt>
                <c:pt idx="154">
                  <c:v>37687</c:v>
                </c:pt>
                <c:pt idx="155">
                  <c:v>37694</c:v>
                </c:pt>
                <c:pt idx="156">
                  <c:v>37701</c:v>
                </c:pt>
                <c:pt idx="157">
                  <c:v>37708</c:v>
                </c:pt>
                <c:pt idx="158">
                  <c:v>37715</c:v>
                </c:pt>
                <c:pt idx="159">
                  <c:v>37722</c:v>
                </c:pt>
                <c:pt idx="160">
                  <c:v>37729</c:v>
                </c:pt>
                <c:pt idx="161">
                  <c:v>37736</c:v>
                </c:pt>
                <c:pt idx="162">
                  <c:v>37741</c:v>
                </c:pt>
                <c:pt idx="163">
                  <c:v>37757</c:v>
                </c:pt>
                <c:pt idx="164">
                  <c:v>37764</c:v>
                </c:pt>
                <c:pt idx="165">
                  <c:v>37771</c:v>
                </c:pt>
                <c:pt idx="166">
                  <c:v>37778</c:v>
                </c:pt>
                <c:pt idx="167">
                  <c:v>37785</c:v>
                </c:pt>
                <c:pt idx="168">
                  <c:v>37792</c:v>
                </c:pt>
                <c:pt idx="169">
                  <c:v>37799</c:v>
                </c:pt>
                <c:pt idx="170">
                  <c:v>37806</c:v>
                </c:pt>
                <c:pt idx="171">
                  <c:v>37813</c:v>
                </c:pt>
                <c:pt idx="172">
                  <c:v>37820</c:v>
                </c:pt>
                <c:pt idx="173">
                  <c:v>37827</c:v>
                </c:pt>
                <c:pt idx="174">
                  <c:v>37834</c:v>
                </c:pt>
                <c:pt idx="175">
                  <c:v>37841</c:v>
                </c:pt>
                <c:pt idx="176">
                  <c:v>37848</c:v>
                </c:pt>
                <c:pt idx="177">
                  <c:v>37855</c:v>
                </c:pt>
                <c:pt idx="178">
                  <c:v>37862</c:v>
                </c:pt>
                <c:pt idx="179">
                  <c:v>37869</c:v>
                </c:pt>
                <c:pt idx="180">
                  <c:v>37876</c:v>
                </c:pt>
                <c:pt idx="181">
                  <c:v>37883</c:v>
                </c:pt>
                <c:pt idx="182">
                  <c:v>37890</c:v>
                </c:pt>
                <c:pt idx="183">
                  <c:v>37894</c:v>
                </c:pt>
                <c:pt idx="184">
                  <c:v>37904</c:v>
                </c:pt>
                <c:pt idx="185">
                  <c:v>37911</c:v>
                </c:pt>
                <c:pt idx="186">
                  <c:v>37918</c:v>
                </c:pt>
                <c:pt idx="187">
                  <c:v>37925</c:v>
                </c:pt>
                <c:pt idx="188">
                  <c:v>37932</c:v>
                </c:pt>
                <c:pt idx="189">
                  <c:v>37939</c:v>
                </c:pt>
                <c:pt idx="190">
                  <c:v>37946</c:v>
                </c:pt>
                <c:pt idx="191">
                  <c:v>37953</c:v>
                </c:pt>
                <c:pt idx="192">
                  <c:v>37960</c:v>
                </c:pt>
                <c:pt idx="193">
                  <c:v>37967</c:v>
                </c:pt>
                <c:pt idx="194">
                  <c:v>37974</c:v>
                </c:pt>
                <c:pt idx="195">
                  <c:v>37981</c:v>
                </c:pt>
                <c:pt idx="196">
                  <c:v>37988</c:v>
                </c:pt>
                <c:pt idx="197">
                  <c:v>37995</c:v>
                </c:pt>
                <c:pt idx="198">
                  <c:v>38002</c:v>
                </c:pt>
                <c:pt idx="199">
                  <c:v>38016</c:v>
                </c:pt>
                <c:pt idx="200">
                  <c:v>38023</c:v>
                </c:pt>
                <c:pt idx="201">
                  <c:v>38030</c:v>
                </c:pt>
                <c:pt idx="202">
                  <c:v>38037</c:v>
                </c:pt>
                <c:pt idx="203">
                  <c:v>38044</c:v>
                </c:pt>
                <c:pt idx="204">
                  <c:v>38051</c:v>
                </c:pt>
                <c:pt idx="205">
                  <c:v>38058</c:v>
                </c:pt>
                <c:pt idx="206">
                  <c:v>38065</c:v>
                </c:pt>
                <c:pt idx="207">
                  <c:v>38072</c:v>
                </c:pt>
                <c:pt idx="208">
                  <c:v>38079</c:v>
                </c:pt>
                <c:pt idx="209">
                  <c:v>38086</c:v>
                </c:pt>
                <c:pt idx="210">
                  <c:v>38093</c:v>
                </c:pt>
                <c:pt idx="211">
                  <c:v>38100</c:v>
                </c:pt>
                <c:pt idx="212">
                  <c:v>38107</c:v>
                </c:pt>
                <c:pt idx="213">
                  <c:v>38121</c:v>
                </c:pt>
                <c:pt idx="214">
                  <c:v>38128</c:v>
                </c:pt>
                <c:pt idx="215">
                  <c:v>38135</c:v>
                </c:pt>
                <c:pt idx="216">
                  <c:v>38142</c:v>
                </c:pt>
                <c:pt idx="217">
                  <c:v>38149</c:v>
                </c:pt>
                <c:pt idx="218">
                  <c:v>38156</c:v>
                </c:pt>
                <c:pt idx="219">
                  <c:v>38163</c:v>
                </c:pt>
                <c:pt idx="220">
                  <c:v>38170</c:v>
                </c:pt>
                <c:pt idx="221">
                  <c:v>38177</c:v>
                </c:pt>
                <c:pt idx="222">
                  <c:v>38184</c:v>
                </c:pt>
                <c:pt idx="223">
                  <c:v>38191</c:v>
                </c:pt>
                <c:pt idx="224">
                  <c:v>38198</c:v>
                </c:pt>
                <c:pt idx="225">
                  <c:v>38205</c:v>
                </c:pt>
                <c:pt idx="226">
                  <c:v>38212</c:v>
                </c:pt>
                <c:pt idx="227">
                  <c:v>38219</c:v>
                </c:pt>
                <c:pt idx="228">
                  <c:v>38226</c:v>
                </c:pt>
                <c:pt idx="229">
                  <c:v>38233</c:v>
                </c:pt>
                <c:pt idx="230">
                  <c:v>38240</c:v>
                </c:pt>
                <c:pt idx="231">
                  <c:v>38247</c:v>
                </c:pt>
                <c:pt idx="232">
                  <c:v>38254</c:v>
                </c:pt>
                <c:pt idx="233">
                  <c:v>38260</c:v>
                </c:pt>
                <c:pt idx="234">
                  <c:v>38268</c:v>
                </c:pt>
                <c:pt idx="235">
                  <c:v>38275</c:v>
                </c:pt>
                <c:pt idx="236">
                  <c:v>38282</c:v>
                </c:pt>
                <c:pt idx="237">
                  <c:v>38289</c:v>
                </c:pt>
                <c:pt idx="238">
                  <c:v>38296</c:v>
                </c:pt>
                <c:pt idx="239">
                  <c:v>38303</c:v>
                </c:pt>
                <c:pt idx="240">
                  <c:v>38310</c:v>
                </c:pt>
                <c:pt idx="241">
                  <c:v>38317</c:v>
                </c:pt>
                <c:pt idx="242">
                  <c:v>38324</c:v>
                </c:pt>
                <c:pt idx="243">
                  <c:v>38331</c:v>
                </c:pt>
                <c:pt idx="244">
                  <c:v>38338</c:v>
                </c:pt>
                <c:pt idx="245">
                  <c:v>38345</c:v>
                </c:pt>
                <c:pt idx="246">
                  <c:v>38352</c:v>
                </c:pt>
                <c:pt idx="247">
                  <c:v>38359</c:v>
                </c:pt>
                <c:pt idx="248">
                  <c:v>38366</c:v>
                </c:pt>
                <c:pt idx="249">
                  <c:v>38373</c:v>
                </c:pt>
                <c:pt idx="250">
                  <c:v>38380</c:v>
                </c:pt>
                <c:pt idx="251">
                  <c:v>38387</c:v>
                </c:pt>
                <c:pt idx="252">
                  <c:v>38401</c:v>
                </c:pt>
                <c:pt idx="253">
                  <c:v>38408</c:v>
                </c:pt>
                <c:pt idx="254">
                  <c:v>38415</c:v>
                </c:pt>
                <c:pt idx="255">
                  <c:v>38422</c:v>
                </c:pt>
                <c:pt idx="256">
                  <c:v>38429</c:v>
                </c:pt>
                <c:pt idx="257">
                  <c:v>38436</c:v>
                </c:pt>
                <c:pt idx="258">
                  <c:v>38443</c:v>
                </c:pt>
                <c:pt idx="259">
                  <c:v>38450</c:v>
                </c:pt>
                <c:pt idx="260">
                  <c:v>38457</c:v>
                </c:pt>
                <c:pt idx="261">
                  <c:v>38464</c:v>
                </c:pt>
                <c:pt idx="262">
                  <c:v>38471</c:v>
                </c:pt>
                <c:pt idx="263">
                  <c:v>38485</c:v>
                </c:pt>
                <c:pt idx="264">
                  <c:v>38492</c:v>
                </c:pt>
                <c:pt idx="265">
                  <c:v>38499</c:v>
                </c:pt>
                <c:pt idx="266">
                  <c:v>38506</c:v>
                </c:pt>
                <c:pt idx="267">
                  <c:v>38513</c:v>
                </c:pt>
                <c:pt idx="268">
                  <c:v>38520</c:v>
                </c:pt>
                <c:pt idx="269">
                  <c:v>38527</c:v>
                </c:pt>
                <c:pt idx="270">
                  <c:v>38534</c:v>
                </c:pt>
                <c:pt idx="271">
                  <c:v>38541</c:v>
                </c:pt>
                <c:pt idx="272">
                  <c:v>38548</c:v>
                </c:pt>
                <c:pt idx="273">
                  <c:v>38555</c:v>
                </c:pt>
                <c:pt idx="274">
                  <c:v>38562</c:v>
                </c:pt>
                <c:pt idx="275">
                  <c:v>38569</c:v>
                </c:pt>
                <c:pt idx="276">
                  <c:v>38576</c:v>
                </c:pt>
                <c:pt idx="277">
                  <c:v>38583</c:v>
                </c:pt>
                <c:pt idx="278">
                  <c:v>38590</c:v>
                </c:pt>
                <c:pt idx="279">
                  <c:v>38597</c:v>
                </c:pt>
                <c:pt idx="280">
                  <c:v>38604</c:v>
                </c:pt>
                <c:pt idx="281">
                  <c:v>38611</c:v>
                </c:pt>
                <c:pt idx="282">
                  <c:v>38618</c:v>
                </c:pt>
                <c:pt idx="283">
                  <c:v>38625</c:v>
                </c:pt>
                <c:pt idx="284">
                  <c:v>38639</c:v>
                </c:pt>
                <c:pt idx="285">
                  <c:v>38646</c:v>
                </c:pt>
                <c:pt idx="286">
                  <c:v>38653</c:v>
                </c:pt>
                <c:pt idx="287">
                  <c:v>38660</c:v>
                </c:pt>
                <c:pt idx="288">
                  <c:v>38667</c:v>
                </c:pt>
                <c:pt idx="289">
                  <c:v>38674</c:v>
                </c:pt>
                <c:pt idx="290">
                  <c:v>38681</c:v>
                </c:pt>
                <c:pt idx="291">
                  <c:v>38688</c:v>
                </c:pt>
                <c:pt idx="292">
                  <c:v>38695</c:v>
                </c:pt>
                <c:pt idx="293">
                  <c:v>38702</c:v>
                </c:pt>
                <c:pt idx="294">
                  <c:v>38709</c:v>
                </c:pt>
                <c:pt idx="295">
                  <c:v>38716</c:v>
                </c:pt>
                <c:pt idx="296">
                  <c:v>38723</c:v>
                </c:pt>
                <c:pt idx="297">
                  <c:v>38730</c:v>
                </c:pt>
                <c:pt idx="298">
                  <c:v>38737</c:v>
                </c:pt>
                <c:pt idx="299">
                  <c:v>38742</c:v>
                </c:pt>
                <c:pt idx="300">
                  <c:v>38758</c:v>
                </c:pt>
                <c:pt idx="301">
                  <c:v>38765</c:v>
                </c:pt>
                <c:pt idx="302">
                  <c:v>38786</c:v>
                </c:pt>
                <c:pt idx="303">
                  <c:v>38835</c:v>
                </c:pt>
                <c:pt idx="304">
                  <c:v>38849</c:v>
                </c:pt>
                <c:pt idx="305">
                  <c:v>38856</c:v>
                </c:pt>
                <c:pt idx="306">
                  <c:v>38863</c:v>
                </c:pt>
                <c:pt idx="307">
                  <c:v>38870</c:v>
                </c:pt>
                <c:pt idx="308">
                  <c:v>38877</c:v>
                </c:pt>
                <c:pt idx="309">
                  <c:v>38884</c:v>
                </c:pt>
                <c:pt idx="310">
                  <c:v>38891</c:v>
                </c:pt>
                <c:pt idx="311">
                  <c:v>38898</c:v>
                </c:pt>
                <c:pt idx="312">
                  <c:v>38905</c:v>
                </c:pt>
                <c:pt idx="313">
                  <c:v>38912</c:v>
                </c:pt>
                <c:pt idx="314">
                  <c:v>38919</c:v>
                </c:pt>
                <c:pt idx="315">
                  <c:v>38926</c:v>
                </c:pt>
                <c:pt idx="316">
                  <c:v>38933</c:v>
                </c:pt>
                <c:pt idx="317">
                  <c:v>38940</c:v>
                </c:pt>
                <c:pt idx="318">
                  <c:v>38947</c:v>
                </c:pt>
                <c:pt idx="319">
                  <c:v>38954</c:v>
                </c:pt>
                <c:pt idx="320">
                  <c:v>38961</c:v>
                </c:pt>
                <c:pt idx="321">
                  <c:v>38968</c:v>
                </c:pt>
                <c:pt idx="322">
                  <c:v>38975</c:v>
                </c:pt>
                <c:pt idx="323">
                  <c:v>38982</c:v>
                </c:pt>
                <c:pt idx="324">
                  <c:v>38989</c:v>
                </c:pt>
                <c:pt idx="325">
                  <c:v>39003</c:v>
                </c:pt>
                <c:pt idx="326">
                  <c:v>39010</c:v>
                </c:pt>
                <c:pt idx="327">
                  <c:v>39017</c:v>
                </c:pt>
                <c:pt idx="328">
                  <c:v>39024</c:v>
                </c:pt>
                <c:pt idx="329">
                  <c:v>39031</c:v>
                </c:pt>
                <c:pt idx="330">
                  <c:v>39038</c:v>
                </c:pt>
                <c:pt idx="331">
                  <c:v>39045</c:v>
                </c:pt>
                <c:pt idx="332">
                  <c:v>39052</c:v>
                </c:pt>
                <c:pt idx="333">
                  <c:v>39059</c:v>
                </c:pt>
                <c:pt idx="334">
                  <c:v>39066</c:v>
                </c:pt>
                <c:pt idx="335">
                  <c:v>39073</c:v>
                </c:pt>
                <c:pt idx="336">
                  <c:v>39080</c:v>
                </c:pt>
                <c:pt idx="337">
                  <c:v>39087</c:v>
                </c:pt>
                <c:pt idx="338">
                  <c:v>39094</c:v>
                </c:pt>
                <c:pt idx="339">
                  <c:v>39101</c:v>
                </c:pt>
                <c:pt idx="340">
                  <c:v>39108</c:v>
                </c:pt>
                <c:pt idx="341">
                  <c:v>39115</c:v>
                </c:pt>
                <c:pt idx="342">
                  <c:v>39122</c:v>
                </c:pt>
                <c:pt idx="343">
                  <c:v>39129</c:v>
                </c:pt>
                <c:pt idx="344">
                  <c:v>39143</c:v>
                </c:pt>
                <c:pt idx="345">
                  <c:v>39150</c:v>
                </c:pt>
                <c:pt idx="346">
                  <c:v>39157</c:v>
                </c:pt>
                <c:pt idx="347">
                  <c:v>39164</c:v>
                </c:pt>
                <c:pt idx="348">
                  <c:v>39171</c:v>
                </c:pt>
                <c:pt idx="349">
                  <c:v>39178</c:v>
                </c:pt>
                <c:pt idx="350">
                  <c:v>39185</c:v>
                </c:pt>
                <c:pt idx="351">
                  <c:v>39192</c:v>
                </c:pt>
                <c:pt idx="352">
                  <c:v>39199</c:v>
                </c:pt>
                <c:pt idx="353">
                  <c:v>39202</c:v>
                </c:pt>
                <c:pt idx="354">
                  <c:v>39213</c:v>
                </c:pt>
                <c:pt idx="355">
                  <c:v>39220</c:v>
                </c:pt>
                <c:pt idx="356">
                  <c:v>39227</c:v>
                </c:pt>
                <c:pt idx="357">
                  <c:v>39234</c:v>
                </c:pt>
                <c:pt idx="358">
                  <c:v>39241</c:v>
                </c:pt>
                <c:pt idx="359">
                  <c:v>39248</c:v>
                </c:pt>
                <c:pt idx="360">
                  <c:v>39255</c:v>
                </c:pt>
                <c:pt idx="361">
                  <c:v>39262</c:v>
                </c:pt>
                <c:pt idx="362">
                  <c:v>39269</c:v>
                </c:pt>
                <c:pt idx="363">
                  <c:v>39276</c:v>
                </c:pt>
                <c:pt idx="364">
                  <c:v>39283</c:v>
                </c:pt>
                <c:pt idx="365">
                  <c:v>39290</c:v>
                </c:pt>
                <c:pt idx="366">
                  <c:v>39297</c:v>
                </c:pt>
                <c:pt idx="367">
                  <c:v>39304</c:v>
                </c:pt>
                <c:pt idx="368">
                  <c:v>39311</c:v>
                </c:pt>
                <c:pt idx="369">
                  <c:v>39318</c:v>
                </c:pt>
                <c:pt idx="370">
                  <c:v>39325</c:v>
                </c:pt>
                <c:pt idx="371">
                  <c:v>39332</c:v>
                </c:pt>
                <c:pt idx="372">
                  <c:v>39339</c:v>
                </c:pt>
                <c:pt idx="373">
                  <c:v>39346</c:v>
                </c:pt>
                <c:pt idx="374">
                  <c:v>39353</c:v>
                </c:pt>
                <c:pt idx="375">
                  <c:v>39367</c:v>
                </c:pt>
                <c:pt idx="376">
                  <c:v>39374</c:v>
                </c:pt>
                <c:pt idx="377">
                  <c:v>39381</c:v>
                </c:pt>
                <c:pt idx="378">
                  <c:v>39388</c:v>
                </c:pt>
                <c:pt idx="379">
                  <c:v>39395</c:v>
                </c:pt>
                <c:pt idx="380">
                  <c:v>39402</c:v>
                </c:pt>
                <c:pt idx="381">
                  <c:v>39409</c:v>
                </c:pt>
                <c:pt idx="382">
                  <c:v>39416</c:v>
                </c:pt>
                <c:pt idx="383">
                  <c:v>39423</c:v>
                </c:pt>
                <c:pt idx="384">
                  <c:v>39430</c:v>
                </c:pt>
                <c:pt idx="385">
                  <c:v>39437</c:v>
                </c:pt>
                <c:pt idx="386">
                  <c:v>39444</c:v>
                </c:pt>
                <c:pt idx="387">
                  <c:v>39451</c:v>
                </c:pt>
                <c:pt idx="388">
                  <c:v>39458</c:v>
                </c:pt>
                <c:pt idx="389">
                  <c:v>39465</c:v>
                </c:pt>
                <c:pt idx="390">
                  <c:v>39472</c:v>
                </c:pt>
                <c:pt idx="391">
                  <c:v>39479</c:v>
                </c:pt>
                <c:pt idx="392">
                  <c:v>39483</c:v>
                </c:pt>
                <c:pt idx="393">
                  <c:v>39493</c:v>
                </c:pt>
                <c:pt idx="394">
                  <c:v>39500</c:v>
                </c:pt>
                <c:pt idx="395">
                  <c:v>39507</c:v>
                </c:pt>
                <c:pt idx="396">
                  <c:v>39514</c:v>
                </c:pt>
                <c:pt idx="397">
                  <c:v>39521</c:v>
                </c:pt>
                <c:pt idx="398">
                  <c:v>39528</c:v>
                </c:pt>
                <c:pt idx="399">
                  <c:v>39535</c:v>
                </c:pt>
                <c:pt idx="400">
                  <c:v>39541</c:v>
                </c:pt>
                <c:pt idx="401">
                  <c:v>39549</c:v>
                </c:pt>
                <c:pt idx="402">
                  <c:v>39556</c:v>
                </c:pt>
                <c:pt idx="403">
                  <c:v>39563</c:v>
                </c:pt>
                <c:pt idx="404">
                  <c:v>39568</c:v>
                </c:pt>
                <c:pt idx="405">
                  <c:v>39577</c:v>
                </c:pt>
                <c:pt idx="406">
                  <c:v>39584</c:v>
                </c:pt>
                <c:pt idx="407">
                  <c:v>39591</c:v>
                </c:pt>
                <c:pt idx="408">
                  <c:v>39598</c:v>
                </c:pt>
                <c:pt idx="409">
                  <c:v>39605</c:v>
                </c:pt>
                <c:pt idx="410">
                  <c:v>39612</c:v>
                </c:pt>
                <c:pt idx="411">
                  <c:v>39619</c:v>
                </c:pt>
                <c:pt idx="412">
                  <c:v>39626</c:v>
                </c:pt>
                <c:pt idx="413">
                  <c:v>39633</c:v>
                </c:pt>
                <c:pt idx="414">
                  <c:v>39640</c:v>
                </c:pt>
                <c:pt idx="415">
                  <c:v>39647</c:v>
                </c:pt>
                <c:pt idx="416">
                  <c:v>39654</c:v>
                </c:pt>
                <c:pt idx="417">
                  <c:v>39661</c:v>
                </c:pt>
                <c:pt idx="418">
                  <c:v>39668</c:v>
                </c:pt>
                <c:pt idx="419">
                  <c:v>39675</c:v>
                </c:pt>
                <c:pt idx="420">
                  <c:v>39682</c:v>
                </c:pt>
                <c:pt idx="421">
                  <c:v>39689</c:v>
                </c:pt>
                <c:pt idx="422">
                  <c:v>39696</c:v>
                </c:pt>
                <c:pt idx="423">
                  <c:v>39703</c:v>
                </c:pt>
                <c:pt idx="424">
                  <c:v>39709</c:v>
                </c:pt>
                <c:pt idx="425">
                  <c:v>39717</c:v>
                </c:pt>
                <c:pt idx="426">
                  <c:v>39731</c:v>
                </c:pt>
                <c:pt idx="427">
                  <c:v>39738</c:v>
                </c:pt>
                <c:pt idx="428">
                  <c:v>39745</c:v>
                </c:pt>
                <c:pt idx="429">
                  <c:v>39752</c:v>
                </c:pt>
                <c:pt idx="430">
                  <c:v>39759</c:v>
                </c:pt>
                <c:pt idx="431">
                  <c:v>39766</c:v>
                </c:pt>
                <c:pt idx="432">
                  <c:v>39773</c:v>
                </c:pt>
                <c:pt idx="433">
                  <c:v>39780</c:v>
                </c:pt>
                <c:pt idx="434">
                  <c:v>39787</c:v>
                </c:pt>
                <c:pt idx="435">
                  <c:v>39794</c:v>
                </c:pt>
                <c:pt idx="436">
                  <c:v>39801</c:v>
                </c:pt>
                <c:pt idx="437">
                  <c:v>39808</c:v>
                </c:pt>
                <c:pt idx="438">
                  <c:v>39813</c:v>
                </c:pt>
                <c:pt idx="439">
                  <c:v>39822</c:v>
                </c:pt>
                <c:pt idx="440">
                  <c:v>39829</c:v>
                </c:pt>
                <c:pt idx="441">
                  <c:v>39836</c:v>
                </c:pt>
                <c:pt idx="442">
                  <c:v>39850</c:v>
                </c:pt>
                <c:pt idx="443">
                  <c:v>39857</c:v>
                </c:pt>
                <c:pt idx="444">
                  <c:v>39864</c:v>
                </c:pt>
                <c:pt idx="445">
                  <c:v>39871</c:v>
                </c:pt>
                <c:pt idx="446">
                  <c:v>39878</c:v>
                </c:pt>
              </c:numCache>
            </c:numRef>
          </c:cat>
          <c:val>
            <c:numRef>
              <c:f>'11.PE&amp;PB'!$O$4:$O$450</c:f>
              <c:numCache>
                <c:formatCode>_-* #,##0.00_-;\-* #,##0.00_-;_-* "-"??_-;_-@_-</c:formatCode>
                <c:ptCount val="4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numCache>
            </c:numRef>
          </c:val>
          <c:smooth val="0"/>
          <c:extLst>
            <c:ext xmlns:c16="http://schemas.microsoft.com/office/drawing/2014/chart" uri="{C3380CC4-5D6E-409C-BE32-E72D297353CC}">
              <c16:uniqueId val="{00000003-34FA-4D12-9042-317C2E4F5B84}"/>
            </c:ext>
          </c:extLst>
        </c:ser>
        <c:ser>
          <c:idx val="4"/>
          <c:order val="4"/>
          <c:tx>
            <c:strRef>
              <c:f>'11.PE&amp;PB'!$P$3</c:f>
              <c:strCache>
                <c:ptCount val="1"/>
                <c:pt idx="0">
                  <c:v>8</c:v>
                </c:pt>
              </c:strCache>
            </c:strRef>
          </c:tx>
          <c:spPr>
            <a:ln w="12700">
              <a:solidFill>
                <a:srgbClr val="008000"/>
              </a:solidFill>
              <a:prstDash val="solid"/>
            </a:ln>
          </c:spPr>
          <c:marker>
            <c:symbol val="none"/>
          </c:marker>
          <c:cat>
            <c:numRef>
              <c:f>'11.PE&amp;PB'!$A$4:$A$450</c:f>
              <c:numCache>
                <c:formatCode>m/d/yyyy</c:formatCode>
                <c:ptCount val="447"/>
                <c:pt idx="0">
                  <c:v>36532</c:v>
                </c:pt>
                <c:pt idx="1">
                  <c:v>36539</c:v>
                </c:pt>
                <c:pt idx="2">
                  <c:v>36546</c:v>
                </c:pt>
                <c:pt idx="3">
                  <c:v>36553</c:v>
                </c:pt>
                <c:pt idx="4">
                  <c:v>36574</c:v>
                </c:pt>
                <c:pt idx="5">
                  <c:v>36581</c:v>
                </c:pt>
                <c:pt idx="6">
                  <c:v>36588</c:v>
                </c:pt>
                <c:pt idx="7">
                  <c:v>36595</c:v>
                </c:pt>
                <c:pt idx="8">
                  <c:v>36602</c:v>
                </c:pt>
                <c:pt idx="9">
                  <c:v>36609</c:v>
                </c:pt>
                <c:pt idx="10">
                  <c:v>36616</c:v>
                </c:pt>
                <c:pt idx="11">
                  <c:v>36623</c:v>
                </c:pt>
                <c:pt idx="12">
                  <c:v>36630</c:v>
                </c:pt>
                <c:pt idx="13">
                  <c:v>36637</c:v>
                </c:pt>
                <c:pt idx="14">
                  <c:v>36644</c:v>
                </c:pt>
                <c:pt idx="15">
                  <c:v>36658</c:v>
                </c:pt>
                <c:pt idx="16">
                  <c:v>36665</c:v>
                </c:pt>
                <c:pt idx="17">
                  <c:v>36672</c:v>
                </c:pt>
                <c:pt idx="18">
                  <c:v>36679</c:v>
                </c:pt>
                <c:pt idx="19">
                  <c:v>36686</c:v>
                </c:pt>
                <c:pt idx="20">
                  <c:v>36692</c:v>
                </c:pt>
                <c:pt idx="21">
                  <c:v>36700</c:v>
                </c:pt>
                <c:pt idx="22">
                  <c:v>36707</c:v>
                </c:pt>
                <c:pt idx="23">
                  <c:v>36714</c:v>
                </c:pt>
                <c:pt idx="24">
                  <c:v>36721</c:v>
                </c:pt>
                <c:pt idx="25">
                  <c:v>36728</c:v>
                </c:pt>
                <c:pt idx="26">
                  <c:v>36735</c:v>
                </c:pt>
                <c:pt idx="27">
                  <c:v>36742</c:v>
                </c:pt>
                <c:pt idx="28">
                  <c:v>36749</c:v>
                </c:pt>
                <c:pt idx="29">
                  <c:v>36756</c:v>
                </c:pt>
                <c:pt idx="30">
                  <c:v>36763</c:v>
                </c:pt>
                <c:pt idx="31">
                  <c:v>36770</c:v>
                </c:pt>
                <c:pt idx="32">
                  <c:v>36777</c:v>
                </c:pt>
                <c:pt idx="33">
                  <c:v>36784</c:v>
                </c:pt>
                <c:pt idx="34">
                  <c:v>36791</c:v>
                </c:pt>
                <c:pt idx="35">
                  <c:v>36798</c:v>
                </c:pt>
                <c:pt idx="36">
                  <c:v>36812</c:v>
                </c:pt>
                <c:pt idx="37">
                  <c:v>36819</c:v>
                </c:pt>
                <c:pt idx="38">
                  <c:v>36826</c:v>
                </c:pt>
                <c:pt idx="39">
                  <c:v>36833</c:v>
                </c:pt>
                <c:pt idx="40">
                  <c:v>36840</c:v>
                </c:pt>
                <c:pt idx="41">
                  <c:v>36847</c:v>
                </c:pt>
                <c:pt idx="42">
                  <c:v>36854</c:v>
                </c:pt>
                <c:pt idx="43">
                  <c:v>36861</c:v>
                </c:pt>
                <c:pt idx="44">
                  <c:v>36868</c:v>
                </c:pt>
                <c:pt idx="45">
                  <c:v>36875</c:v>
                </c:pt>
                <c:pt idx="46">
                  <c:v>36882</c:v>
                </c:pt>
                <c:pt idx="47">
                  <c:v>36889</c:v>
                </c:pt>
                <c:pt idx="48">
                  <c:v>36896</c:v>
                </c:pt>
                <c:pt idx="49">
                  <c:v>36903</c:v>
                </c:pt>
                <c:pt idx="50">
                  <c:v>36910</c:v>
                </c:pt>
                <c:pt idx="51">
                  <c:v>36931</c:v>
                </c:pt>
                <c:pt idx="52">
                  <c:v>36938</c:v>
                </c:pt>
                <c:pt idx="53">
                  <c:v>36945</c:v>
                </c:pt>
                <c:pt idx="54">
                  <c:v>36952</c:v>
                </c:pt>
                <c:pt idx="55">
                  <c:v>36959</c:v>
                </c:pt>
                <c:pt idx="56">
                  <c:v>36966</c:v>
                </c:pt>
                <c:pt idx="57">
                  <c:v>36973</c:v>
                </c:pt>
                <c:pt idx="58">
                  <c:v>36980</c:v>
                </c:pt>
                <c:pt idx="59">
                  <c:v>36987</c:v>
                </c:pt>
                <c:pt idx="60">
                  <c:v>36994</c:v>
                </c:pt>
                <c:pt idx="61">
                  <c:v>37001</c:v>
                </c:pt>
                <c:pt idx="62">
                  <c:v>37008</c:v>
                </c:pt>
                <c:pt idx="63">
                  <c:v>37011</c:v>
                </c:pt>
                <c:pt idx="64">
                  <c:v>37022</c:v>
                </c:pt>
                <c:pt idx="65">
                  <c:v>37029</c:v>
                </c:pt>
                <c:pt idx="66">
                  <c:v>37036</c:v>
                </c:pt>
                <c:pt idx="67">
                  <c:v>37043</c:v>
                </c:pt>
                <c:pt idx="68">
                  <c:v>37050</c:v>
                </c:pt>
                <c:pt idx="69">
                  <c:v>37057</c:v>
                </c:pt>
                <c:pt idx="70">
                  <c:v>37064</c:v>
                </c:pt>
                <c:pt idx="71">
                  <c:v>37071</c:v>
                </c:pt>
                <c:pt idx="72">
                  <c:v>37078</c:v>
                </c:pt>
                <c:pt idx="73">
                  <c:v>37085</c:v>
                </c:pt>
                <c:pt idx="74">
                  <c:v>37092</c:v>
                </c:pt>
                <c:pt idx="75">
                  <c:v>37099</c:v>
                </c:pt>
                <c:pt idx="76">
                  <c:v>37106</c:v>
                </c:pt>
                <c:pt idx="77">
                  <c:v>37113</c:v>
                </c:pt>
                <c:pt idx="78">
                  <c:v>37120</c:v>
                </c:pt>
                <c:pt idx="79">
                  <c:v>37127</c:v>
                </c:pt>
                <c:pt idx="80">
                  <c:v>37134</c:v>
                </c:pt>
                <c:pt idx="81">
                  <c:v>37141</c:v>
                </c:pt>
                <c:pt idx="82">
                  <c:v>37148</c:v>
                </c:pt>
                <c:pt idx="83">
                  <c:v>37155</c:v>
                </c:pt>
                <c:pt idx="84">
                  <c:v>37162</c:v>
                </c:pt>
                <c:pt idx="85">
                  <c:v>37176</c:v>
                </c:pt>
                <c:pt idx="86">
                  <c:v>37183</c:v>
                </c:pt>
                <c:pt idx="87">
                  <c:v>37190</c:v>
                </c:pt>
                <c:pt idx="88">
                  <c:v>37197</c:v>
                </c:pt>
                <c:pt idx="89">
                  <c:v>37204</c:v>
                </c:pt>
                <c:pt idx="90">
                  <c:v>37211</c:v>
                </c:pt>
                <c:pt idx="91">
                  <c:v>37218</c:v>
                </c:pt>
                <c:pt idx="92">
                  <c:v>37225</c:v>
                </c:pt>
                <c:pt idx="93">
                  <c:v>37232</c:v>
                </c:pt>
                <c:pt idx="94">
                  <c:v>37239</c:v>
                </c:pt>
                <c:pt idx="95">
                  <c:v>37246</c:v>
                </c:pt>
                <c:pt idx="96">
                  <c:v>37253</c:v>
                </c:pt>
                <c:pt idx="97">
                  <c:v>37260</c:v>
                </c:pt>
                <c:pt idx="98">
                  <c:v>37267</c:v>
                </c:pt>
                <c:pt idx="99">
                  <c:v>37274</c:v>
                </c:pt>
                <c:pt idx="100">
                  <c:v>37281</c:v>
                </c:pt>
                <c:pt idx="101">
                  <c:v>37288</c:v>
                </c:pt>
                <c:pt idx="102">
                  <c:v>37295</c:v>
                </c:pt>
                <c:pt idx="103">
                  <c:v>37316</c:v>
                </c:pt>
                <c:pt idx="104">
                  <c:v>37323</c:v>
                </c:pt>
                <c:pt idx="105">
                  <c:v>37330</c:v>
                </c:pt>
                <c:pt idx="106">
                  <c:v>37337</c:v>
                </c:pt>
                <c:pt idx="107">
                  <c:v>37344</c:v>
                </c:pt>
                <c:pt idx="108">
                  <c:v>37351</c:v>
                </c:pt>
                <c:pt idx="109">
                  <c:v>37358</c:v>
                </c:pt>
                <c:pt idx="110">
                  <c:v>37365</c:v>
                </c:pt>
                <c:pt idx="111">
                  <c:v>37372</c:v>
                </c:pt>
                <c:pt idx="112">
                  <c:v>37376</c:v>
                </c:pt>
                <c:pt idx="113">
                  <c:v>37386</c:v>
                </c:pt>
                <c:pt idx="114">
                  <c:v>37393</c:v>
                </c:pt>
                <c:pt idx="115">
                  <c:v>37400</c:v>
                </c:pt>
                <c:pt idx="116">
                  <c:v>37407</c:v>
                </c:pt>
                <c:pt idx="117">
                  <c:v>37414</c:v>
                </c:pt>
                <c:pt idx="118">
                  <c:v>37421</c:v>
                </c:pt>
                <c:pt idx="119">
                  <c:v>37428</c:v>
                </c:pt>
                <c:pt idx="120">
                  <c:v>37435</c:v>
                </c:pt>
                <c:pt idx="121">
                  <c:v>37442</c:v>
                </c:pt>
                <c:pt idx="122">
                  <c:v>37449</c:v>
                </c:pt>
                <c:pt idx="123">
                  <c:v>37456</c:v>
                </c:pt>
                <c:pt idx="124">
                  <c:v>37463</c:v>
                </c:pt>
                <c:pt idx="125">
                  <c:v>37470</c:v>
                </c:pt>
                <c:pt idx="126">
                  <c:v>37477</c:v>
                </c:pt>
                <c:pt idx="127">
                  <c:v>37484</c:v>
                </c:pt>
                <c:pt idx="128">
                  <c:v>37488</c:v>
                </c:pt>
                <c:pt idx="129">
                  <c:v>37498</c:v>
                </c:pt>
                <c:pt idx="130">
                  <c:v>37505</c:v>
                </c:pt>
                <c:pt idx="131">
                  <c:v>37512</c:v>
                </c:pt>
                <c:pt idx="132">
                  <c:v>37519</c:v>
                </c:pt>
                <c:pt idx="133">
                  <c:v>37526</c:v>
                </c:pt>
                <c:pt idx="134">
                  <c:v>37540</c:v>
                </c:pt>
                <c:pt idx="135">
                  <c:v>37547</c:v>
                </c:pt>
                <c:pt idx="136">
                  <c:v>37554</c:v>
                </c:pt>
                <c:pt idx="137">
                  <c:v>37561</c:v>
                </c:pt>
                <c:pt idx="138">
                  <c:v>37568</c:v>
                </c:pt>
                <c:pt idx="139">
                  <c:v>37575</c:v>
                </c:pt>
                <c:pt idx="140">
                  <c:v>37582</c:v>
                </c:pt>
                <c:pt idx="141">
                  <c:v>37589</c:v>
                </c:pt>
                <c:pt idx="142">
                  <c:v>37596</c:v>
                </c:pt>
                <c:pt idx="143">
                  <c:v>37603</c:v>
                </c:pt>
                <c:pt idx="144">
                  <c:v>37610</c:v>
                </c:pt>
                <c:pt idx="145">
                  <c:v>37617</c:v>
                </c:pt>
                <c:pt idx="146">
                  <c:v>37624</c:v>
                </c:pt>
                <c:pt idx="147">
                  <c:v>37631</c:v>
                </c:pt>
                <c:pt idx="148">
                  <c:v>37638</c:v>
                </c:pt>
                <c:pt idx="149">
                  <c:v>37645</c:v>
                </c:pt>
                <c:pt idx="150">
                  <c:v>37650</c:v>
                </c:pt>
                <c:pt idx="151">
                  <c:v>37666</c:v>
                </c:pt>
                <c:pt idx="152">
                  <c:v>37673</c:v>
                </c:pt>
                <c:pt idx="153">
                  <c:v>37680</c:v>
                </c:pt>
                <c:pt idx="154">
                  <c:v>37687</c:v>
                </c:pt>
                <c:pt idx="155">
                  <c:v>37694</c:v>
                </c:pt>
                <c:pt idx="156">
                  <c:v>37701</c:v>
                </c:pt>
                <c:pt idx="157">
                  <c:v>37708</c:v>
                </c:pt>
                <c:pt idx="158">
                  <c:v>37715</c:v>
                </c:pt>
                <c:pt idx="159">
                  <c:v>37722</c:v>
                </c:pt>
                <c:pt idx="160">
                  <c:v>37729</c:v>
                </c:pt>
                <c:pt idx="161">
                  <c:v>37736</c:v>
                </c:pt>
                <c:pt idx="162">
                  <c:v>37741</c:v>
                </c:pt>
                <c:pt idx="163">
                  <c:v>37757</c:v>
                </c:pt>
                <c:pt idx="164">
                  <c:v>37764</c:v>
                </c:pt>
                <c:pt idx="165">
                  <c:v>37771</c:v>
                </c:pt>
                <c:pt idx="166">
                  <c:v>37778</c:v>
                </c:pt>
                <c:pt idx="167">
                  <c:v>37785</c:v>
                </c:pt>
                <c:pt idx="168">
                  <c:v>37792</c:v>
                </c:pt>
                <c:pt idx="169">
                  <c:v>37799</c:v>
                </c:pt>
                <c:pt idx="170">
                  <c:v>37806</c:v>
                </c:pt>
                <c:pt idx="171">
                  <c:v>37813</c:v>
                </c:pt>
                <c:pt idx="172">
                  <c:v>37820</c:v>
                </c:pt>
                <c:pt idx="173">
                  <c:v>37827</c:v>
                </c:pt>
                <c:pt idx="174">
                  <c:v>37834</c:v>
                </c:pt>
                <c:pt idx="175">
                  <c:v>37841</c:v>
                </c:pt>
                <c:pt idx="176">
                  <c:v>37848</c:v>
                </c:pt>
                <c:pt idx="177">
                  <c:v>37855</c:v>
                </c:pt>
                <c:pt idx="178">
                  <c:v>37862</c:v>
                </c:pt>
                <c:pt idx="179">
                  <c:v>37869</c:v>
                </c:pt>
                <c:pt idx="180">
                  <c:v>37876</c:v>
                </c:pt>
                <c:pt idx="181">
                  <c:v>37883</c:v>
                </c:pt>
                <c:pt idx="182">
                  <c:v>37890</c:v>
                </c:pt>
                <c:pt idx="183">
                  <c:v>37894</c:v>
                </c:pt>
                <c:pt idx="184">
                  <c:v>37904</c:v>
                </c:pt>
                <c:pt idx="185">
                  <c:v>37911</c:v>
                </c:pt>
                <c:pt idx="186">
                  <c:v>37918</c:v>
                </c:pt>
                <c:pt idx="187">
                  <c:v>37925</c:v>
                </c:pt>
                <c:pt idx="188">
                  <c:v>37932</c:v>
                </c:pt>
                <c:pt idx="189">
                  <c:v>37939</c:v>
                </c:pt>
                <c:pt idx="190">
                  <c:v>37946</c:v>
                </c:pt>
                <c:pt idx="191">
                  <c:v>37953</c:v>
                </c:pt>
                <c:pt idx="192">
                  <c:v>37960</c:v>
                </c:pt>
                <c:pt idx="193">
                  <c:v>37967</c:v>
                </c:pt>
                <c:pt idx="194">
                  <c:v>37974</c:v>
                </c:pt>
                <c:pt idx="195">
                  <c:v>37981</c:v>
                </c:pt>
                <c:pt idx="196">
                  <c:v>37988</c:v>
                </c:pt>
                <c:pt idx="197">
                  <c:v>37995</c:v>
                </c:pt>
                <c:pt idx="198">
                  <c:v>38002</c:v>
                </c:pt>
                <c:pt idx="199">
                  <c:v>38016</c:v>
                </c:pt>
                <c:pt idx="200">
                  <c:v>38023</c:v>
                </c:pt>
                <c:pt idx="201">
                  <c:v>38030</c:v>
                </c:pt>
                <c:pt idx="202">
                  <c:v>38037</c:v>
                </c:pt>
                <c:pt idx="203">
                  <c:v>38044</c:v>
                </c:pt>
                <c:pt idx="204">
                  <c:v>38051</c:v>
                </c:pt>
                <c:pt idx="205">
                  <c:v>38058</c:v>
                </c:pt>
                <c:pt idx="206">
                  <c:v>38065</c:v>
                </c:pt>
                <c:pt idx="207">
                  <c:v>38072</c:v>
                </c:pt>
                <c:pt idx="208">
                  <c:v>38079</c:v>
                </c:pt>
                <c:pt idx="209">
                  <c:v>38086</c:v>
                </c:pt>
                <c:pt idx="210">
                  <c:v>38093</c:v>
                </c:pt>
                <c:pt idx="211">
                  <c:v>38100</c:v>
                </c:pt>
                <c:pt idx="212">
                  <c:v>38107</c:v>
                </c:pt>
                <c:pt idx="213">
                  <c:v>38121</c:v>
                </c:pt>
                <c:pt idx="214">
                  <c:v>38128</c:v>
                </c:pt>
                <c:pt idx="215">
                  <c:v>38135</c:v>
                </c:pt>
                <c:pt idx="216">
                  <c:v>38142</c:v>
                </c:pt>
                <c:pt idx="217">
                  <c:v>38149</c:v>
                </c:pt>
                <c:pt idx="218">
                  <c:v>38156</c:v>
                </c:pt>
                <c:pt idx="219">
                  <c:v>38163</c:v>
                </c:pt>
                <c:pt idx="220">
                  <c:v>38170</c:v>
                </c:pt>
                <c:pt idx="221">
                  <c:v>38177</c:v>
                </c:pt>
                <c:pt idx="222">
                  <c:v>38184</c:v>
                </c:pt>
                <c:pt idx="223">
                  <c:v>38191</c:v>
                </c:pt>
                <c:pt idx="224">
                  <c:v>38198</c:v>
                </c:pt>
                <c:pt idx="225">
                  <c:v>38205</c:v>
                </c:pt>
                <c:pt idx="226">
                  <c:v>38212</c:v>
                </c:pt>
                <c:pt idx="227">
                  <c:v>38219</c:v>
                </c:pt>
                <c:pt idx="228">
                  <c:v>38226</c:v>
                </c:pt>
                <c:pt idx="229">
                  <c:v>38233</c:v>
                </c:pt>
                <c:pt idx="230">
                  <c:v>38240</c:v>
                </c:pt>
                <c:pt idx="231">
                  <c:v>38247</c:v>
                </c:pt>
                <c:pt idx="232">
                  <c:v>38254</c:v>
                </c:pt>
                <c:pt idx="233">
                  <c:v>38260</c:v>
                </c:pt>
                <c:pt idx="234">
                  <c:v>38268</c:v>
                </c:pt>
                <c:pt idx="235">
                  <c:v>38275</c:v>
                </c:pt>
                <c:pt idx="236">
                  <c:v>38282</c:v>
                </c:pt>
                <c:pt idx="237">
                  <c:v>38289</c:v>
                </c:pt>
                <c:pt idx="238">
                  <c:v>38296</c:v>
                </c:pt>
                <c:pt idx="239">
                  <c:v>38303</c:v>
                </c:pt>
                <c:pt idx="240">
                  <c:v>38310</c:v>
                </c:pt>
                <c:pt idx="241">
                  <c:v>38317</c:v>
                </c:pt>
                <c:pt idx="242">
                  <c:v>38324</c:v>
                </c:pt>
                <c:pt idx="243">
                  <c:v>38331</c:v>
                </c:pt>
                <c:pt idx="244">
                  <c:v>38338</c:v>
                </c:pt>
                <c:pt idx="245">
                  <c:v>38345</c:v>
                </c:pt>
                <c:pt idx="246">
                  <c:v>38352</c:v>
                </c:pt>
                <c:pt idx="247">
                  <c:v>38359</c:v>
                </c:pt>
                <c:pt idx="248">
                  <c:v>38366</c:v>
                </c:pt>
                <c:pt idx="249">
                  <c:v>38373</c:v>
                </c:pt>
                <c:pt idx="250">
                  <c:v>38380</c:v>
                </c:pt>
                <c:pt idx="251">
                  <c:v>38387</c:v>
                </c:pt>
                <c:pt idx="252">
                  <c:v>38401</c:v>
                </c:pt>
                <c:pt idx="253">
                  <c:v>38408</c:v>
                </c:pt>
                <c:pt idx="254">
                  <c:v>38415</c:v>
                </c:pt>
                <c:pt idx="255">
                  <c:v>38422</c:v>
                </c:pt>
                <c:pt idx="256">
                  <c:v>38429</c:v>
                </c:pt>
                <c:pt idx="257">
                  <c:v>38436</c:v>
                </c:pt>
                <c:pt idx="258">
                  <c:v>38443</c:v>
                </c:pt>
                <c:pt idx="259">
                  <c:v>38450</c:v>
                </c:pt>
                <c:pt idx="260">
                  <c:v>38457</c:v>
                </c:pt>
                <c:pt idx="261">
                  <c:v>38464</c:v>
                </c:pt>
                <c:pt idx="262">
                  <c:v>38471</c:v>
                </c:pt>
                <c:pt idx="263">
                  <c:v>38485</c:v>
                </c:pt>
                <c:pt idx="264">
                  <c:v>38492</c:v>
                </c:pt>
                <c:pt idx="265">
                  <c:v>38499</c:v>
                </c:pt>
                <c:pt idx="266">
                  <c:v>38506</c:v>
                </c:pt>
                <c:pt idx="267">
                  <c:v>38513</c:v>
                </c:pt>
                <c:pt idx="268">
                  <c:v>38520</c:v>
                </c:pt>
                <c:pt idx="269">
                  <c:v>38527</c:v>
                </c:pt>
                <c:pt idx="270">
                  <c:v>38534</c:v>
                </c:pt>
                <c:pt idx="271">
                  <c:v>38541</c:v>
                </c:pt>
                <c:pt idx="272">
                  <c:v>38548</c:v>
                </c:pt>
                <c:pt idx="273">
                  <c:v>38555</c:v>
                </c:pt>
                <c:pt idx="274">
                  <c:v>38562</c:v>
                </c:pt>
                <c:pt idx="275">
                  <c:v>38569</c:v>
                </c:pt>
                <c:pt idx="276">
                  <c:v>38576</c:v>
                </c:pt>
                <c:pt idx="277">
                  <c:v>38583</c:v>
                </c:pt>
                <c:pt idx="278">
                  <c:v>38590</c:v>
                </c:pt>
                <c:pt idx="279">
                  <c:v>38597</c:v>
                </c:pt>
                <c:pt idx="280">
                  <c:v>38604</c:v>
                </c:pt>
                <c:pt idx="281">
                  <c:v>38611</c:v>
                </c:pt>
                <c:pt idx="282">
                  <c:v>38618</c:v>
                </c:pt>
                <c:pt idx="283">
                  <c:v>38625</c:v>
                </c:pt>
                <c:pt idx="284">
                  <c:v>38639</c:v>
                </c:pt>
                <c:pt idx="285">
                  <c:v>38646</c:v>
                </c:pt>
                <c:pt idx="286">
                  <c:v>38653</c:v>
                </c:pt>
                <c:pt idx="287">
                  <c:v>38660</c:v>
                </c:pt>
                <c:pt idx="288">
                  <c:v>38667</c:v>
                </c:pt>
                <c:pt idx="289">
                  <c:v>38674</c:v>
                </c:pt>
                <c:pt idx="290">
                  <c:v>38681</c:v>
                </c:pt>
                <c:pt idx="291">
                  <c:v>38688</c:v>
                </c:pt>
                <c:pt idx="292">
                  <c:v>38695</c:v>
                </c:pt>
                <c:pt idx="293">
                  <c:v>38702</c:v>
                </c:pt>
                <c:pt idx="294">
                  <c:v>38709</c:v>
                </c:pt>
                <c:pt idx="295">
                  <c:v>38716</c:v>
                </c:pt>
                <c:pt idx="296">
                  <c:v>38723</c:v>
                </c:pt>
                <c:pt idx="297">
                  <c:v>38730</c:v>
                </c:pt>
                <c:pt idx="298">
                  <c:v>38737</c:v>
                </c:pt>
                <c:pt idx="299">
                  <c:v>38742</c:v>
                </c:pt>
                <c:pt idx="300">
                  <c:v>38758</c:v>
                </c:pt>
                <c:pt idx="301">
                  <c:v>38765</c:v>
                </c:pt>
                <c:pt idx="302">
                  <c:v>38786</c:v>
                </c:pt>
                <c:pt idx="303">
                  <c:v>38835</c:v>
                </c:pt>
                <c:pt idx="304">
                  <c:v>38849</c:v>
                </c:pt>
                <c:pt idx="305">
                  <c:v>38856</c:v>
                </c:pt>
                <c:pt idx="306">
                  <c:v>38863</c:v>
                </c:pt>
                <c:pt idx="307">
                  <c:v>38870</c:v>
                </c:pt>
                <c:pt idx="308">
                  <c:v>38877</c:v>
                </c:pt>
                <c:pt idx="309">
                  <c:v>38884</c:v>
                </c:pt>
                <c:pt idx="310">
                  <c:v>38891</c:v>
                </c:pt>
                <c:pt idx="311">
                  <c:v>38898</c:v>
                </c:pt>
                <c:pt idx="312">
                  <c:v>38905</c:v>
                </c:pt>
                <c:pt idx="313">
                  <c:v>38912</c:v>
                </c:pt>
                <c:pt idx="314">
                  <c:v>38919</c:v>
                </c:pt>
                <c:pt idx="315">
                  <c:v>38926</c:v>
                </c:pt>
                <c:pt idx="316">
                  <c:v>38933</c:v>
                </c:pt>
                <c:pt idx="317">
                  <c:v>38940</c:v>
                </c:pt>
                <c:pt idx="318">
                  <c:v>38947</c:v>
                </c:pt>
                <c:pt idx="319">
                  <c:v>38954</c:v>
                </c:pt>
                <c:pt idx="320">
                  <c:v>38961</c:v>
                </c:pt>
                <c:pt idx="321">
                  <c:v>38968</c:v>
                </c:pt>
                <c:pt idx="322">
                  <c:v>38975</c:v>
                </c:pt>
                <c:pt idx="323">
                  <c:v>38982</c:v>
                </c:pt>
                <c:pt idx="324">
                  <c:v>38989</c:v>
                </c:pt>
                <c:pt idx="325">
                  <c:v>39003</c:v>
                </c:pt>
                <c:pt idx="326">
                  <c:v>39010</c:v>
                </c:pt>
                <c:pt idx="327">
                  <c:v>39017</c:v>
                </c:pt>
                <c:pt idx="328">
                  <c:v>39024</c:v>
                </c:pt>
                <c:pt idx="329">
                  <c:v>39031</c:v>
                </c:pt>
                <c:pt idx="330">
                  <c:v>39038</c:v>
                </c:pt>
                <c:pt idx="331">
                  <c:v>39045</c:v>
                </c:pt>
                <c:pt idx="332">
                  <c:v>39052</c:v>
                </c:pt>
                <c:pt idx="333">
                  <c:v>39059</c:v>
                </c:pt>
                <c:pt idx="334">
                  <c:v>39066</c:v>
                </c:pt>
                <c:pt idx="335">
                  <c:v>39073</c:v>
                </c:pt>
                <c:pt idx="336">
                  <c:v>39080</c:v>
                </c:pt>
                <c:pt idx="337">
                  <c:v>39087</c:v>
                </c:pt>
                <c:pt idx="338">
                  <c:v>39094</c:v>
                </c:pt>
                <c:pt idx="339">
                  <c:v>39101</c:v>
                </c:pt>
                <c:pt idx="340">
                  <c:v>39108</c:v>
                </c:pt>
                <c:pt idx="341">
                  <c:v>39115</c:v>
                </c:pt>
                <c:pt idx="342">
                  <c:v>39122</c:v>
                </c:pt>
                <c:pt idx="343">
                  <c:v>39129</c:v>
                </c:pt>
                <c:pt idx="344">
                  <c:v>39143</c:v>
                </c:pt>
                <c:pt idx="345">
                  <c:v>39150</c:v>
                </c:pt>
                <c:pt idx="346">
                  <c:v>39157</c:v>
                </c:pt>
                <c:pt idx="347">
                  <c:v>39164</c:v>
                </c:pt>
                <c:pt idx="348">
                  <c:v>39171</c:v>
                </c:pt>
                <c:pt idx="349">
                  <c:v>39178</c:v>
                </c:pt>
                <c:pt idx="350">
                  <c:v>39185</c:v>
                </c:pt>
                <c:pt idx="351">
                  <c:v>39192</c:v>
                </c:pt>
                <c:pt idx="352">
                  <c:v>39199</c:v>
                </c:pt>
                <c:pt idx="353">
                  <c:v>39202</c:v>
                </c:pt>
                <c:pt idx="354">
                  <c:v>39213</c:v>
                </c:pt>
                <c:pt idx="355">
                  <c:v>39220</c:v>
                </c:pt>
                <c:pt idx="356">
                  <c:v>39227</c:v>
                </c:pt>
                <c:pt idx="357">
                  <c:v>39234</c:v>
                </c:pt>
                <c:pt idx="358">
                  <c:v>39241</c:v>
                </c:pt>
                <c:pt idx="359">
                  <c:v>39248</c:v>
                </c:pt>
                <c:pt idx="360">
                  <c:v>39255</c:v>
                </c:pt>
                <c:pt idx="361">
                  <c:v>39262</c:v>
                </c:pt>
                <c:pt idx="362">
                  <c:v>39269</c:v>
                </c:pt>
                <c:pt idx="363">
                  <c:v>39276</c:v>
                </c:pt>
                <c:pt idx="364">
                  <c:v>39283</c:v>
                </c:pt>
                <c:pt idx="365">
                  <c:v>39290</c:v>
                </c:pt>
                <c:pt idx="366">
                  <c:v>39297</c:v>
                </c:pt>
                <c:pt idx="367">
                  <c:v>39304</c:v>
                </c:pt>
                <c:pt idx="368">
                  <c:v>39311</c:v>
                </c:pt>
                <c:pt idx="369">
                  <c:v>39318</c:v>
                </c:pt>
                <c:pt idx="370">
                  <c:v>39325</c:v>
                </c:pt>
                <c:pt idx="371">
                  <c:v>39332</c:v>
                </c:pt>
                <c:pt idx="372">
                  <c:v>39339</c:v>
                </c:pt>
                <c:pt idx="373">
                  <c:v>39346</c:v>
                </c:pt>
                <c:pt idx="374">
                  <c:v>39353</c:v>
                </c:pt>
                <c:pt idx="375">
                  <c:v>39367</c:v>
                </c:pt>
                <c:pt idx="376">
                  <c:v>39374</c:v>
                </c:pt>
                <c:pt idx="377">
                  <c:v>39381</c:v>
                </c:pt>
                <c:pt idx="378">
                  <c:v>39388</c:v>
                </c:pt>
                <c:pt idx="379">
                  <c:v>39395</c:v>
                </c:pt>
                <c:pt idx="380">
                  <c:v>39402</c:v>
                </c:pt>
                <c:pt idx="381">
                  <c:v>39409</c:v>
                </c:pt>
                <c:pt idx="382">
                  <c:v>39416</c:v>
                </c:pt>
                <c:pt idx="383">
                  <c:v>39423</c:v>
                </c:pt>
                <c:pt idx="384">
                  <c:v>39430</c:v>
                </c:pt>
                <c:pt idx="385">
                  <c:v>39437</c:v>
                </c:pt>
                <c:pt idx="386">
                  <c:v>39444</c:v>
                </c:pt>
                <c:pt idx="387">
                  <c:v>39451</c:v>
                </c:pt>
                <c:pt idx="388">
                  <c:v>39458</c:v>
                </c:pt>
                <c:pt idx="389">
                  <c:v>39465</c:v>
                </c:pt>
                <c:pt idx="390">
                  <c:v>39472</c:v>
                </c:pt>
                <c:pt idx="391">
                  <c:v>39479</c:v>
                </c:pt>
                <c:pt idx="392">
                  <c:v>39483</c:v>
                </c:pt>
                <c:pt idx="393">
                  <c:v>39493</c:v>
                </c:pt>
                <c:pt idx="394">
                  <c:v>39500</c:v>
                </c:pt>
                <c:pt idx="395">
                  <c:v>39507</c:v>
                </c:pt>
                <c:pt idx="396">
                  <c:v>39514</c:v>
                </c:pt>
                <c:pt idx="397">
                  <c:v>39521</c:v>
                </c:pt>
                <c:pt idx="398">
                  <c:v>39528</c:v>
                </c:pt>
                <c:pt idx="399">
                  <c:v>39535</c:v>
                </c:pt>
                <c:pt idx="400">
                  <c:v>39541</c:v>
                </c:pt>
                <c:pt idx="401">
                  <c:v>39549</c:v>
                </c:pt>
                <c:pt idx="402">
                  <c:v>39556</c:v>
                </c:pt>
                <c:pt idx="403">
                  <c:v>39563</c:v>
                </c:pt>
                <c:pt idx="404">
                  <c:v>39568</c:v>
                </c:pt>
                <c:pt idx="405">
                  <c:v>39577</c:v>
                </c:pt>
                <c:pt idx="406">
                  <c:v>39584</c:v>
                </c:pt>
                <c:pt idx="407">
                  <c:v>39591</c:v>
                </c:pt>
                <c:pt idx="408">
                  <c:v>39598</c:v>
                </c:pt>
                <c:pt idx="409">
                  <c:v>39605</c:v>
                </c:pt>
                <c:pt idx="410">
                  <c:v>39612</c:v>
                </c:pt>
                <c:pt idx="411">
                  <c:v>39619</c:v>
                </c:pt>
                <c:pt idx="412">
                  <c:v>39626</c:v>
                </c:pt>
                <c:pt idx="413">
                  <c:v>39633</c:v>
                </c:pt>
                <c:pt idx="414">
                  <c:v>39640</c:v>
                </c:pt>
                <c:pt idx="415">
                  <c:v>39647</c:v>
                </c:pt>
                <c:pt idx="416">
                  <c:v>39654</c:v>
                </c:pt>
                <c:pt idx="417">
                  <c:v>39661</c:v>
                </c:pt>
                <c:pt idx="418">
                  <c:v>39668</c:v>
                </c:pt>
                <c:pt idx="419">
                  <c:v>39675</c:v>
                </c:pt>
                <c:pt idx="420">
                  <c:v>39682</c:v>
                </c:pt>
                <c:pt idx="421">
                  <c:v>39689</c:v>
                </c:pt>
                <c:pt idx="422">
                  <c:v>39696</c:v>
                </c:pt>
                <c:pt idx="423">
                  <c:v>39703</c:v>
                </c:pt>
                <c:pt idx="424">
                  <c:v>39709</c:v>
                </c:pt>
                <c:pt idx="425">
                  <c:v>39717</c:v>
                </c:pt>
                <c:pt idx="426">
                  <c:v>39731</c:v>
                </c:pt>
                <c:pt idx="427">
                  <c:v>39738</c:v>
                </c:pt>
                <c:pt idx="428">
                  <c:v>39745</c:v>
                </c:pt>
                <c:pt idx="429">
                  <c:v>39752</c:v>
                </c:pt>
                <c:pt idx="430">
                  <c:v>39759</c:v>
                </c:pt>
                <c:pt idx="431">
                  <c:v>39766</c:v>
                </c:pt>
                <c:pt idx="432">
                  <c:v>39773</c:v>
                </c:pt>
                <c:pt idx="433">
                  <c:v>39780</c:v>
                </c:pt>
                <c:pt idx="434">
                  <c:v>39787</c:v>
                </c:pt>
                <c:pt idx="435">
                  <c:v>39794</c:v>
                </c:pt>
                <c:pt idx="436">
                  <c:v>39801</c:v>
                </c:pt>
                <c:pt idx="437">
                  <c:v>39808</c:v>
                </c:pt>
                <c:pt idx="438">
                  <c:v>39813</c:v>
                </c:pt>
                <c:pt idx="439">
                  <c:v>39822</c:v>
                </c:pt>
                <c:pt idx="440">
                  <c:v>39829</c:v>
                </c:pt>
                <c:pt idx="441">
                  <c:v>39836</c:v>
                </c:pt>
                <c:pt idx="442">
                  <c:v>39850</c:v>
                </c:pt>
                <c:pt idx="443">
                  <c:v>39857</c:v>
                </c:pt>
                <c:pt idx="444">
                  <c:v>39864</c:v>
                </c:pt>
                <c:pt idx="445">
                  <c:v>39871</c:v>
                </c:pt>
                <c:pt idx="446">
                  <c:v>39878</c:v>
                </c:pt>
              </c:numCache>
            </c:numRef>
          </c:cat>
          <c:val>
            <c:numRef>
              <c:f>'11.PE&amp;PB'!$P$4:$P$450</c:f>
              <c:numCache>
                <c:formatCode>_-* #,##0.00_-;\-* #,##0.00_-;_-* "-"??_-;_-@_-</c:formatCode>
                <c:ptCount val="4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numCache>
            </c:numRef>
          </c:val>
          <c:smooth val="0"/>
          <c:extLst>
            <c:ext xmlns:c16="http://schemas.microsoft.com/office/drawing/2014/chart" uri="{C3380CC4-5D6E-409C-BE32-E72D297353CC}">
              <c16:uniqueId val="{00000004-34FA-4D12-9042-317C2E4F5B84}"/>
            </c:ext>
          </c:extLst>
        </c:ser>
        <c:dLbls>
          <c:showLegendKey val="0"/>
          <c:showVal val="0"/>
          <c:showCatName val="0"/>
          <c:showSerName val="0"/>
          <c:showPercent val="0"/>
          <c:showBubbleSize val="0"/>
        </c:dLbls>
        <c:smooth val="0"/>
        <c:axId val="576934856"/>
        <c:axId val="1"/>
      </c:lineChart>
      <c:dateAx>
        <c:axId val="576934856"/>
        <c:scaling>
          <c:orientation val="minMax"/>
        </c:scaling>
        <c:delete val="0"/>
        <c:axPos val="b"/>
        <c:numFmt formatCode="yyyy/m/d" sourceLinked="0"/>
        <c:majorTickMark val="none"/>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宋体"/>
                <a:ea typeface="宋体"/>
                <a:cs typeface="宋体"/>
              </a:defRPr>
            </a:pPr>
            <a:endParaRPr lang="zh-CN"/>
          </a:p>
        </c:txPr>
        <c:crossAx val="1"/>
        <c:crosses val="autoZero"/>
        <c:auto val="1"/>
        <c:lblOffset val="100"/>
        <c:baseTimeUnit val="days"/>
        <c:majorUnit val="1"/>
        <c:majorTimeUnit val="years"/>
        <c:minorUnit val="6"/>
        <c:minorTimeUnit val="months"/>
      </c:dateAx>
      <c:valAx>
        <c:axId val="1"/>
        <c:scaling>
          <c:orientation val="minMax"/>
        </c:scaling>
        <c:delete val="0"/>
        <c:axPos val="l"/>
        <c:numFmt formatCode="0.0_ " sourceLinked="0"/>
        <c:majorTickMark val="in"/>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宋体"/>
                <a:ea typeface="宋体"/>
                <a:cs typeface="宋体"/>
              </a:defRPr>
            </a:pPr>
            <a:endParaRPr lang="zh-CN"/>
          </a:p>
        </c:txPr>
        <c:crossAx val="576934856"/>
        <c:crosses val="autoZero"/>
        <c:crossBetween val="between"/>
      </c:valAx>
      <c:spPr>
        <a:solidFill>
          <a:srgbClr val="FFFFFF"/>
        </a:solid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宋体"/>
          <a:ea typeface="宋体"/>
          <a:cs typeface="宋体"/>
        </a:defRPr>
      </a:pPr>
      <a:endParaRPr lang="zh-CN"/>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273050</xdr:colOff>
      <xdr:row>2</xdr:row>
      <xdr:rowOff>92075</xdr:rowOff>
    </xdr:from>
    <xdr:to>
      <xdr:col>12</xdr:col>
      <xdr:colOff>222250</xdr:colOff>
      <xdr:row>16</xdr:row>
      <xdr:rowOff>168275</xdr:rowOff>
    </xdr:to>
    <xdr:graphicFrame macro="">
      <xdr:nvGraphicFramePr>
        <xdr:cNvPr id="2" name="图表 1">
          <a:extLst>
            <a:ext uri="{FF2B5EF4-FFF2-40B4-BE49-F238E27FC236}">
              <a16:creationId xmlns:a16="http://schemas.microsoft.com/office/drawing/2014/main" id="{E0BCBA59-F489-4145-8F1A-1CA392D48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558800</xdr:colOff>
      <xdr:row>32</xdr:row>
      <xdr:rowOff>95250</xdr:rowOff>
    </xdr:from>
    <xdr:to>
      <xdr:col>5</xdr:col>
      <xdr:colOff>133350</xdr:colOff>
      <xdr:row>45</xdr:row>
      <xdr:rowOff>38100</xdr:rowOff>
    </xdr:to>
    <xdr:graphicFrame macro="">
      <xdr:nvGraphicFramePr>
        <xdr:cNvPr id="9217" name="图表 1">
          <a:extLst>
            <a:ext uri="{FF2B5EF4-FFF2-40B4-BE49-F238E27FC236}">
              <a16:creationId xmlns:a16="http://schemas.microsoft.com/office/drawing/2014/main" id="{5D4EC71E-316A-4733-B1BC-DD583849B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177800</xdr:colOff>
      <xdr:row>13</xdr:row>
      <xdr:rowOff>82550</xdr:rowOff>
    </xdr:from>
    <xdr:to>
      <xdr:col>21</xdr:col>
      <xdr:colOff>438150</xdr:colOff>
      <xdr:row>30</xdr:row>
      <xdr:rowOff>120650</xdr:rowOff>
    </xdr:to>
    <xdr:graphicFrame macro="">
      <xdr:nvGraphicFramePr>
        <xdr:cNvPr id="10243" name="图表 3">
          <a:extLst>
            <a:ext uri="{FF2B5EF4-FFF2-40B4-BE49-F238E27FC236}">
              <a16:creationId xmlns:a16="http://schemas.microsoft.com/office/drawing/2014/main" id="{81200C2E-D930-4872-8583-9382E0906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342900</xdr:colOff>
      <xdr:row>4</xdr:row>
      <xdr:rowOff>88900</xdr:rowOff>
    </xdr:from>
    <xdr:to>
      <xdr:col>21</xdr:col>
      <xdr:colOff>495300</xdr:colOff>
      <xdr:row>21</xdr:row>
      <xdr:rowOff>139700</xdr:rowOff>
    </xdr:to>
    <xdr:graphicFrame macro="">
      <xdr:nvGraphicFramePr>
        <xdr:cNvPr id="10244" name="图表 4">
          <a:extLst>
            <a:ext uri="{FF2B5EF4-FFF2-40B4-BE49-F238E27FC236}">
              <a16:creationId xmlns:a16="http://schemas.microsoft.com/office/drawing/2014/main" id="{6AB3A325-0F69-4918-8191-6260CBD51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35266;&#23519;/&#20844;&#21496;&#30740;&#31350;/600519-&#36149;&#24030;&#33541;&#2148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esktop/&#35266;&#23519;/&#20844;&#21496;&#30740;&#31350;/&#26377;&#33394;&#37329;&#23646;/&#38076;---&#37329;&#38076;&#32929;&#20221;/&#37329;&#38076;&#32929;&#20221;.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7-P&amp;L"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WIND-I"/>
      <sheetName val="WIND-B"/>
      <sheetName val="WIND-C"/>
      <sheetName val="2-Parameter"/>
      <sheetName val="3-Revenue+Cost"/>
      <sheetName val="3.1-Product"/>
      <sheetName val="3.2-Price"/>
      <sheetName val="4-Hypothesis"/>
      <sheetName val="5-Scenario Analysis"/>
      <sheetName val="6-Capital Asset"/>
      <sheetName val="7-P&amp;L"/>
      <sheetName val="8-B.S."/>
      <sheetName val="9-C.F."/>
      <sheetName val="DCF (FCFF)"/>
      <sheetName val="DCF (FCFE)"/>
      <sheetName val="DDM "/>
      <sheetName val="APV "/>
      <sheetName val="AE "/>
      <sheetName val="EVA "/>
      <sheetName val="10-OUTPUT"/>
      <sheetName val="11-PE&amp;PB"/>
      <sheetName val="6.Capital Ass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
          <cell r="D5" t="str">
            <v>一般情景预测</v>
          </cell>
        </row>
      </sheetData>
      <sheetData sheetId="10" refreshError="1">
        <row r="7">
          <cell r="D7">
            <v>84.717392169999982</v>
          </cell>
          <cell r="E7">
            <v>104.03960663999999</v>
          </cell>
        </row>
        <row r="40">
          <cell r="D40">
            <v>3.2280974700000002</v>
          </cell>
          <cell r="E40">
            <v>8.4196052599999991</v>
          </cell>
        </row>
      </sheetData>
      <sheetData sheetId="11" refreshError="1">
        <row r="34">
          <cell r="E34">
            <v>1544.8124179299991</v>
          </cell>
          <cell r="F34">
            <v>2830.8315943599996</v>
          </cell>
          <cell r="G34">
            <v>4249.9162628282284</v>
          </cell>
          <cell r="H34">
            <v>4695.0230611281277</v>
          </cell>
          <cell r="I34">
            <v>5881.2941245879956</v>
          </cell>
        </row>
      </sheetData>
      <sheetData sheetId="12" refreshError="1">
        <row r="26">
          <cell r="D26">
            <v>6019.5202876099993</v>
          </cell>
          <cell r="E26">
            <v>6768.94570931</v>
          </cell>
          <cell r="F26">
            <v>7267.91850342</v>
          </cell>
          <cell r="G26">
            <v>9711.0994542264161</v>
          </cell>
          <cell r="H26">
            <v>14217.798711119553</v>
          </cell>
          <cell r="I26">
            <v>18208.763600278806</v>
          </cell>
        </row>
        <row r="64">
          <cell r="D64">
            <v>2858.0195730700002</v>
          </cell>
          <cell r="E64">
            <v>3402.94154905</v>
          </cell>
          <cell r="F64">
            <v>2070.8091119700002</v>
          </cell>
          <cell r="G64">
            <v>2040</v>
          </cell>
          <cell r="H64">
            <v>2059.5633751434943</v>
          </cell>
          <cell r="I64">
            <v>2112.8472339515647</v>
          </cell>
        </row>
      </sheetData>
      <sheetData sheetId="13" refreshError="1">
        <row r="14">
          <cell r="G14">
            <v>208.25944945583333</v>
          </cell>
          <cell r="H14">
            <v>249.08411943183333</v>
          </cell>
          <cell r="I14">
            <v>286.19345712208332</v>
          </cell>
        </row>
        <row r="63">
          <cell r="G63">
            <v>3726.3712511872336</v>
          </cell>
          <cell r="H63">
            <v>3274.7154416056756</v>
          </cell>
          <cell r="I63">
            <v>4865.6553028778289</v>
          </cell>
        </row>
        <row r="81">
          <cell r="G81">
            <v>-717.88010809000002</v>
          </cell>
          <cell r="H81">
            <v>-717.88010809000002</v>
          </cell>
          <cell r="I81">
            <v>-717.88010809000002</v>
          </cell>
        </row>
        <row r="109">
          <cell r="G109">
            <v>-860.84783002860377</v>
          </cell>
          <cell r="H109">
            <v>-1516.4177821779044</v>
          </cell>
          <cell r="I109">
            <v>-1595.2733837223236</v>
          </cell>
        </row>
      </sheetData>
      <sheetData sheetId="14" refreshError="1">
        <row r="25">
          <cell r="C25">
            <v>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nd-I"/>
      <sheetName val="wind-B"/>
      <sheetName val="wind-C"/>
      <sheetName val="2.Parameter"/>
      <sheetName val="3.Revenue＋Cost"/>
      <sheetName val="3.1Product"/>
      <sheetName val="3.2Price"/>
      <sheetName val="4.Hypothesis"/>
      <sheetName val="5.Scenario"/>
      <sheetName val="6.Capital asset"/>
      <sheetName val="7.P&amp;L"/>
      <sheetName val="8.BS"/>
      <sheetName val="9.CF"/>
      <sheetName val="DCF(FCFF)"/>
      <sheetName val="DCF(FCFE)"/>
      <sheetName val="DDM"/>
      <sheetName val="APV"/>
      <sheetName val="AE"/>
      <sheetName val="EVA"/>
      <sheetName val="10.Output"/>
      <sheetName val="11.PE&amp;PB"/>
    </sheetNames>
    <sheetDataSet>
      <sheetData sheetId="0"/>
      <sheetData sheetId="1"/>
      <sheetData sheetId="2"/>
      <sheetData sheetId="3"/>
      <sheetData sheetId="4"/>
      <sheetData sheetId="5"/>
      <sheetData sheetId="6"/>
      <sheetData sheetId="7">
        <row r="37">
          <cell r="H37">
            <v>0</v>
          </cell>
          <cell r="I37">
            <v>0</v>
          </cell>
          <cell r="J37">
            <v>0</v>
          </cell>
          <cell r="K37">
            <v>0</v>
          </cell>
          <cell r="L37">
            <v>0</v>
          </cell>
        </row>
      </sheetData>
      <sheetData sheetId="8"/>
      <sheetData sheetId="9"/>
      <sheetData sheetId="10">
        <row r="17">
          <cell r="H17">
            <v>59.22</v>
          </cell>
          <cell r="I17">
            <v>52.79</v>
          </cell>
          <cell r="J17">
            <v>97.19601209999999</v>
          </cell>
          <cell r="K17">
            <v>106.91561331</v>
          </cell>
          <cell r="L17">
            <v>117.60717464100001</v>
          </cell>
        </row>
        <row r="18">
          <cell r="H18">
            <v>257.04000000000002</v>
          </cell>
          <cell r="I18">
            <v>322.89</v>
          </cell>
          <cell r="J18">
            <v>421.18271909999999</v>
          </cell>
          <cell r="K18">
            <v>463.30099101000008</v>
          </cell>
          <cell r="L18">
            <v>509.63109011100011</v>
          </cell>
        </row>
      </sheetData>
      <sheetData sheetId="11">
        <row r="6">
          <cell r="M6">
            <v>9486.9787543740022</v>
          </cell>
          <cell r="N6">
            <v>11479.244292792546</v>
          </cell>
        </row>
        <row r="26">
          <cell r="M26">
            <v>11675.9608339612</v>
          </cell>
          <cell r="N26">
            <v>14227.100066226247</v>
          </cell>
        </row>
        <row r="65">
          <cell r="M65">
            <v>921.25042843545407</v>
          </cell>
          <cell r="N65">
            <v>1049.8827550069</v>
          </cell>
        </row>
      </sheetData>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P&amp;L"/>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22"/>
  </sheetPr>
  <dimension ref="A1:Z58"/>
  <sheetViews>
    <sheetView workbookViewId="0">
      <pane xSplit="1" ySplit="5" topLeftCell="L6" activePane="bottomRight" state="frozen"/>
      <selection pane="topRight" activeCell="B1" sqref="B1"/>
      <selection pane="bottomLeft" activeCell="A6" sqref="A6"/>
      <selection pane="bottomRight" activeCell="A48" sqref="A48"/>
    </sheetView>
  </sheetViews>
  <sheetFormatPr defaultColWidth="9" defaultRowHeight="12.75" customHeight="1"/>
  <cols>
    <col min="1" max="1" width="47.75" style="1" bestFit="1" customWidth="1"/>
    <col min="2" max="5" width="15.58203125" style="1" bestFit="1" customWidth="1"/>
    <col min="6" max="7" width="9.25" style="1" hidden="1" customWidth="1"/>
    <col min="8" max="8" width="15.58203125" style="1" bestFit="1" customWidth="1"/>
    <col min="9" max="11" width="9.25" style="1" hidden="1" customWidth="1"/>
    <col min="12" max="13" width="15.58203125" style="1" bestFit="1" customWidth="1"/>
    <col min="14" max="16" width="9.25" style="1" hidden="1" customWidth="1"/>
    <col min="17" max="17" width="15.58203125" style="1" bestFit="1" customWidth="1"/>
    <col min="18" max="20" width="9.25" style="1" hidden="1" customWidth="1"/>
    <col min="21" max="21" width="15.58203125" style="1" bestFit="1" customWidth="1"/>
    <col min="22" max="24" width="9.25" style="1" hidden="1" customWidth="1"/>
    <col min="25" max="26" width="15.58203125" style="1" bestFit="1" customWidth="1"/>
    <col min="27" max="16384" width="9" style="1"/>
  </cols>
  <sheetData>
    <row r="1" spans="1:26" ht="12.75" customHeight="1">
      <c r="A1" s="4"/>
    </row>
    <row r="2" spans="1:26" ht="12.75" customHeight="1">
      <c r="A2" s="4" t="s">
        <v>69</v>
      </c>
      <c r="B2" s="7" t="s">
        <v>700</v>
      </c>
    </row>
    <row r="3" spans="1:26" ht="12.75" customHeight="1">
      <c r="A3" s="4" t="s">
        <v>70</v>
      </c>
      <c r="B3" s="3" t="s">
        <v>701</v>
      </c>
    </row>
    <row r="4" spans="1:26" s="3" customFormat="1" ht="12.75" customHeight="1">
      <c r="A4" s="8" t="s">
        <v>72</v>
      </c>
      <c r="B4" s="9" t="s">
        <v>710</v>
      </c>
      <c r="C4" s="9" t="s">
        <v>711</v>
      </c>
      <c r="D4" s="9" t="s">
        <v>712</v>
      </c>
      <c r="E4" s="9" t="s">
        <v>702</v>
      </c>
      <c r="F4" s="9" t="s">
        <v>55</v>
      </c>
      <c r="G4" s="9" t="s">
        <v>56</v>
      </c>
      <c r="H4" s="9" t="s">
        <v>703</v>
      </c>
      <c r="I4" s="9" t="s">
        <v>57</v>
      </c>
      <c r="J4" s="9" t="s">
        <v>58</v>
      </c>
      <c r="K4" s="9" t="s">
        <v>59</v>
      </c>
      <c r="L4" s="9" t="s">
        <v>704</v>
      </c>
      <c r="M4" s="9" t="s">
        <v>705</v>
      </c>
      <c r="N4" s="9" t="s">
        <v>60</v>
      </c>
      <c r="O4" s="9" t="s">
        <v>61</v>
      </c>
      <c r="P4" s="9" t="s">
        <v>62</v>
      </c>
      <c r="Q4" s="9" t="s">
        <v>706</v>
      </c>
      <c r="R4" s="9" t="s">
        <v>63</v>
      </c>
      <c r="S4" s="9" t="s">
        <v>64</v>
      </c>
      <c r="T4" s="9" t="s">
        <v>65</v>
      </c>
      <c r="U4" s="9" t="s">
        <v>707</v>
      </c>
      <c r="V4" s="9" t="s">
        <v>66</v>
      </c>
      <c r="W4" s="9" t="s">
        <v>67</v>
      </c>
      <c r="X4" s="9" t="s">
        <v>68</v>
      </c>
      <c r="Y4" s="9" t="s">
        <v>708</v>
      </c>
      <c r="Z4" s="7" t="s">
        <v>709</v>
      </c>
    </row>
    <row r="5" spans="1:26" s="3" customFormat="1" ht="12.75" customHeight="1" thickBot="1">
      <c r="A5" s="10" t="s">
        <v>73</v>
      </c>
      <c r="B5" s="11" t="s">
        <v>46</v>
      </c>
      <c r="C5" s="11" t="s">
        <v>46</v>
      </c>
      <c r="D5" s="11" t="s">
        <v>46</v>
      </c>
      <c r="E5" s="11" t="s">
        <v>46</v>
      </c>
      <c r="F5" s="11" t="s">
        <v>46</v>
      </c>
      <c r="G5" s="11" t="s">
        <v>46</v>
      </c>
      <c r="H5" s="11" t="s">
        <v>46</v>
      </c>
      <c r="I5" s="11" t="s">
        <v>46</v>
      </c>
      <c r="J5" s="11" t="s">
        <v>46</v>
      </c>
      <c r="K5" s="11" t="s">
        <v>46</v>
      </c>
      <c r="L5" s="11" t="s">
        <v>46</v>
      </c>
      <c r="M5" s="11" t="s">
        <v>46</v>
      </c>
      <c r="N5" s="11" t="s">
        <v>46</v>
      </c>
      <c r="O5" s="11" t="s">
        <v>46</v>
      </c>
      <c r="P5" s="11" t="s">
        <v>46</v>
      </c>
      <c r="Q5" s="11" t="s">
        <v>46</v>
      </c>
      <c r="R5" s="11" t="s">
        <v>46</v>
      </c>
      <c r="S5" s="11" t="s">
        <v>46</v>
      </c>
      <c r="T5" s="11" t="s">
        <v>46</v>
      </c>
      <c r="U5" s="11" t="s">
        <v>46</v>
      </c>
      <c r="V5" s="11" t="s">
        <v>46</v>
      </c>
      <c r="W5" s="11" t="s">
        <v>46</v>
      </c>
      <c r="X5" s="11" t="s">
        <v>46</v>
      </c>
      <c r="Y5" s="11" t="s">
        <v>46</v>
      </c>
      <c r="Z5" s="11" t="s">
        <v>46</v>
      </c>
    </row>
    <row r="6" spans="1:26" s="5" customFormat="1" ht="12.75" customHeight="1"/>
    <row r="7" spans="1:26" s="5" customFormat="1" ht="12.75" customHeight="1">
      <c r="A7" s="6" t="s">
        <v>71</v>
      </c>
      <c r="B7" s="6"/>
      <c r="C7" s="6"/>
      <c r="D7" s="6"/>
      <c r="E7" s="6"/>
      <c r="F7" s="6"/>
      <c r="G7" s="6"/>
      <c r="H7" s="6"/>
      <c r="I7" s="6"/>
      <c r="J7" s="6"/>
      <c r="K7" s="6"/>
      <c r="L7" s="6"/>
      <c r="M7" s="6"/>
      <c r="N7" s="6"/>
      <c r="O7" s="6"/>
      <c r="P7" s="6"/>
      <c r="Q7" s="6"/>
      <c r="R7" s="6"/>
      <c r="S7" s="6"/>
      <c r="T7" s="6"/>
      <c r="U7" s="6"/>
      <c r="V7" s="6"/>
      <c r="W7" s="6"/>
      <c r="X7" s="6"/>
      <c r="Y7" s="6"/>
      <c r="Z7" s="6"/>
    </row>
    <row r="8" spans="1:26" ht="12.75" customHeight="1">
      <c r="A8" s="898" t="s">
        <v>713</v>
      </c>
      <c r="B8" s="899">
        <v>7237.43</v>
      </c>
      <c r="C8" s="899">
        <v>8241.69</v>
      </c>
      <c r="D8" s="899">
        <v>9670</v>
      </c>
      <c r="E8" s="899">
        <v>11633.28</v>
      </c>
      <c r="H8" s="899">
        <v>18402.36</v>
      </c>
      <c r="L8" s="899">
        <v>26455.34</v>
      </c>
      <c r="M8" s="899">
        <v>31070.6</v>
      </c>
      <c r="Q8" s="899">
        <v>32217.21</v>
      </c>
      <c r="U8" s="899">
        <v>33446.86</v>
      </c>
      <c r="Y8" s="899">
        <v>40155.08</v>
      </c>
      <c r="Z8" s="899">
        <v>61062.76</v>
      </c>
    </row>
    <row r="9" spans="1:26" ht="12.75" customHeight="1">
      <c r="A9" s="900" t="s">
        <v>714</v>
      </c>
      <c r="B9" s="899">
        <v>7237.43</v>
      </c>
      <c r="C9" s="899">
        <v>8241.69</v>
      </c>
      <c r="D9" s="899">
        <v>9670</v>
      </c>
      <c r="E9" s="899">
        <v>11633.28</v>
      </c>
      <c r="H9" s="899">
        <v>18402.36</v>
      </c>
      <c r="L9" s="899">
        <v>26455.34</v>
      </c>
      <c r="M9" s="899">
        <v>30921.8</v>
      </c>
      <c r="Q9" s="899">
        <v>31573.93</v>
      </c>
      <c r="U9" s="899">
        <v>32659.58</v>
      </c>
      <c r="Y9" s="899">
        <v>38862.19</v>
      </c>
      <c r="Z9" s="899">
        <v>58217.86</v>
      </c>
    </row>
    <row r="10" spans="1:26" ht="12.75" customHeight="1">
      <c r="A10" s="900" t="s">
        <v>715</v>
      </c>
      <c r="B10" s="899"/>
      <c r="C10" s="899"/>
      <c r="D10" s="899"/>
      <c r="E10" s="899"/>
      <c r="F10" s="2"/>
      <c r="G10" s="2"/>
      <c r="H10" s="899"/>
      <c r="I10" s="2"/>
      <c r="J10" s="2"/>
      <c r="K10" s="2"/>
      <c r="L10" s="899"/>
      <c r="M10" s="899">
        <v>148.79</v>
      </c>
      <c r="N10" s="2"/>
      <c r="O10" s="2"/>
      <c r="P10" s="2"/>
      <c r="Q10" s="899">
        <v>643.29</v>
      </c>
      <c r="R10" s="2"/>
      <c r="S10" s="2"/>
      <c r="T10" s="2"/>
      <c r="U10" s="899">
        <v>787.28</v>
      </c>
      <c r="V10" s="2"/>
      <c r="W10" s="2"/>
      <c r="X10" s="2"/>
      <c r="Y10" s="899">
        <v>1292.8900000000001</v>
      </c>
      <c r="Z10" s="899">
        <v>2844.9</v>
      </c>
    </row>
    <row r="11" spans="1:26" ht="12.75" customHeight="1">
      <c r="A11" s="898" t="s">
        <v>716</v>
      </c>
      <c r="B11" s="899">
        <v>2713.9</v>
      </c>
      <c r="C11" s="899">
        <v>2852.62</v>
      </c>
      <c r="D11" s="899">
        <v>3595.69</v>
      </c>
      <c r="E11" s="899">
        <v>4472.8500000000004</v>
      </c>
      <c r="H11" s="899">
        <v>6069.57</v>
      </c>
      <c r="L11" s="899">
        <v>7627.7</v>
      </c>
      <c r="M11" s="899">
        <v>9282.06</v>
      </c>
      <c r="Q11" s="899">
        <v>10117.34</v>
      </c>
      <c r="U11" s="899">
        <v>11291.74</v>
      </c>
      <c r="Y11" s="899">
        <v>15889.46</v>
      </c>
      <c r="Z11" s="899">
        <v>22122.75</v>
      </c>
    </row>
    <row r="12" spans="1:26" ht="12.75" customHeight="1">
      <c r="A12" s="900" t="s">
        <v>717</v>
      </c>
      <c r="B12" s="899">
        <v>871.64</v>
      </c>
      <c r="C12" s="899">
        <v>799.71</v>
      </c>
      <c r="D12" s="899">
        <v>950.67</v>
      </c>
      <c r="E12" s="899">
        <v>1052.93</v>
      </c>
      <c r="H12" s="899">
        <v>1551.23</v>
      </c>
      <c r="L12" s="899">
        <v>2044.31</v>
      </c>
      <c r="M12" s="899">
        <v>2193.92</v>
      </c>
      <c r="Q12" s="899">
        <v>2338.5500000000002</v>
      </c>
      <c r="U12" s="899">
        <v>2538.34</v>
      </c>
      <c r="Y12" s="899">
        <v>3410.1</v>
      </c>
      <c r="Z12" s="899">
        <v>5940.44</v>
      </c>
    </row>
    <row r="13" spans="1:26" ht="12.75" customHeight="1">
      <c r="A13" s="900" t="s">
        <v>718</v>
      </c>
      <c r="B13" s="899">
        <v>604.08000000000004</v>
      </c>
      <c r="C13" s="899">
        <v>681.76</v>
      </c>
      <c r="D13" s="899">
        <v>940.51</v>
      </c>
      <c r="E13" s="899">
        <v>1577.01</v>
      </c>
      <c r="H13" s="899">
        <v>2477.39</v>
      </c>
      <c r="L13" s="899">
        <v>2572.64</v>
      </c>
      <c r="M13" s="899">
        <v>2790.75</v>
      </c>
      <c r="Q13" s="899">
        <v>2788.99</v>
      </c>
      <c r="U13" s="899">
        <v>3449.17</v>
      </c>
      <c r="Y13" s="899">
        <v>6508.93</v>
      </c>
      <c r="Z13" s="899">
        <v>8404.2099999999991</v>
      </c>
    </row>
    <row r="14" spans="1:26" ht="12.75" customHeight="1">
      <c r="A14" s="900" t="s">
        <v>719</v>
      </c>
      <c r="B14" s="899">
        <v>560.39</v>
      </c>
      <c r="C14" s="899">
        <v>532.02</v>
      </c>
      <c r="D14" s="899">
        <v>621.28</v>
      </c>
      <c r="E14" s="899">
        <v>676.53</v>
      </c>
      <c r="H14" s="899">
        <v>720.33</v>
      </c>
      <c r="L14" s="899">
        <v>1224.55</v>
      </c>
      <c r="M14" s="899">
        <v>1858.13</v>
      </c>
      <c r="Q14" s="899">
        <v>1674.73</v>
      </c>
      <c r="U14" s="899">
        <v>1484.96</v>
      </c>
      <c r="Y14" s="899">
        <v>1681.05</v>
      </c>
      <c r="Z14" s="899">
        <v>2986.07</v>
      </c>
    </row>
    <row r="15" spans="1:26" ht="12.75" customHeight="1">
      <c r="A15" s="900" t="s">
        <v>720</v>
      </c>
      <c r="B15" s="899">
        <v>723.16</v>
      </c>
      <c r="C15" s="899">
        <v>941.17</v>
      </c>
      <c r="D15" s="899">
        <v>1217.1600000000001</v>
      </c>
      <c r="E15" s="899">
        <v>1346.01</v>
      </c>
      <c r="H15" s="899">
        <v>1673.87</v>
      </c>
      <c r="L15" s="899">
        <v>2204.19</v>
      </c>
      <c r="M15" s="899">
        <v>2834.74</v>
      </c>
      <c r="Q15" s="899">
        <v>3378.5</v>
      </c>
      <c r="U15" s="899">
        <v>3812.85</v>
      </c>
      <c r="Y15" s="899">
        <v>4187.1899999999996</v>
      </c>
      <c r="Z15" s="899">
        <v>4720.54</v>
      </c>
    </row>
    <row r="16" spans="1:26" ht="12.75" customHeight="1">
      <c r="A16" s="900" t="s">
        <v>721</v>
      </c>
      <c r="B16" s="899">
        <v>-44.74</v>
      </c>
      <c r="C16" s="899">
        <v>-102.5</v>
      </c>
      <c r="D16" s="899">
        <v>-133.63999999999999</v>
      </c>
      <c r="E16" s="899">
        <v>-176.58</v>
      </c>
      <c r="H16" s="899">
        <v>-350.75</v>
      </c>
      <c r="L16" s="899">
        <v>-420.98</v>
      </c>
      <c r="M16" s="899">
        <v>-429.07</v>
      </c>
      <c r="Q16" s="899">
        <v>-123.17</v>
      </c>
      <c r="U16" s="899">
        <v>-67.27</v>
      </c>
      <c r="Y16" s="899">
        <v>-33.18</v>
      </c>
      <c r="Z16" s="899">
        <v>-55.72</v>
      </c>
    </row>
    <row r="17" spans="1:26" ht="12.75" customHeight="1">
      <c r="A17" s="900" t="s">
        <v>722</v>
      </c>
      <c r="B17" s="899">
        <v>-0.61</v>
      </c>
      <c r="C17" s="899">
        <v>0.45</v>
      </c>
      <c r="D17" s="899">
        <v>-0.3</v>
      </c>
      <c r="E17" s="899">
        <v>-3.07</v>
      </c>
      <c r="H17" s="899">
        <v>-2.5</v>
      </c>
      <c r="L17" s="899">
        <v>2.98</v>
      </c>
      <c r="M17" s="899">
        <v>-2</v>
      </c>
      <c r="Q17" s="899">
        <v>0.43</v>
      </c>
      <c r="U17" s="899">
        <v>-0.54</v>
      </c>
      <c r="Y17" s="899">
        <v>12.33</v>
      </c>
      <c r="Z17" s="899">
        <v>-8.0500000000000007</v>
      </c>
    </row>
    <row r="18" spans="1:26" ht="12.75" customHeight="1">
      <c r="A18" s="900" t="s">
        <v>723</v>
      </c>
      <c r="B18" s="899"/>
      <c r="C18" s="899"/>
      <c r="D18" s="899"/>
      <c r="E18" s="899"/>
      <c r="H18" s="899"/>
      <c r="L18" s="899"/>
      <c r="M18" s="899">
        <v>35.6</v>
      </c>
      <c r="Q18" s="899">
        <v>59.29</v>
      </c>
      <c r="U18" s="899">
        <v>74.22</v>
      </c>
      <c r="Y18" s="899">
        <v>123.03</v>
      </c>
      <c r="Z18" s="899">
        <v>135.26</v>
      </c>
    </row>
    <row r="19" spans="1:26" ht="12.75" customHeight="1">
      <c r="A19" s="898" t="s">
        <v>724</v>
      </c>
      <c r="B19" s="899">
        <v>1.81</v>
      </c>
      <c r="C19" s="899">
        <v>1.32</v>
      </c>
      <c r="D19" s="899">
        <v>1.21</v>
      </c>
      <c r="E19" s="899">
        <v>0.47</v>
      </c>
      <c r="H19" s="899">
        <v>3.38</v>
      </c>
      <c r="L19" s="899">
        <v>3.1</v>
      </c>
      <c r="M19" s="899">
        <v>3.01</v>
      </c>
      <c r="Q19" s="899">
        <v>3.1</v>
      </c>
      <c r="U19" s="899">
        <v>3.87</v>
      </c>
      <c r="Y19" s="899"/>
      <c r="Z19" s="899"/>
    </row>
    <row r="20" spans="1:26" ht="12.75" customHeight="1">
      <c r="A20" s="900" t="s">
        <v>725</v>
      </c>
      <c r="B20" s="899"/>
      <c r="C20" s="899"/>
      <c r="D20" s="899"/>
      <c r="E20" s="899"/>
      <c r="H20" s="899"/>
      <c r="L20" s="899"/>
      <c r="M20" s="899"/>
      <c r="Q20" s="899"/>
      <c r="U20" s="899"/>
      <c r="Y20" s="899"/>
      <c r="Z20" s="899"/>
    </row>
    <row r="21" spans="1:26" ht="12.75" customHeight="1">
      <c r="A21" s="900" t="s">
        <v>726</v>
      </c>
      <c r="B21" s="899">
        <v>1.81</v>
      </c>
      <c r="C21" s="899">
        <v>1.32</v>
      </c>
      <c r="D21" s="899">
        <v>1.21</v>
      </c>
      <c r="E21" s="899">
        <v>0.47</v>
      </c>
      <c r="H21" s="899">
        <v>3.38</v>
      </c>
      <c r="L21" s="899">
        <v>3.1</v>
      </c>
      <c r="M21" s="899">
        <v>3.01</v>
      </c>
      <c r="Q21" s="899">
        <v>3.1</v>
      </c>
      <c r="U21" s="899">
        <v>3.87</v>
      </c>
      <c r="Y21" s="899"/>
      <c r="Z21" s="899"/>
    </row>
    <row r="22" spans="1:26" ht="12.75" customHeight="1">
      <c r="A22" s="900" t="s">
        <v>727</v>
      </c>
      <c r="B22" s="899"/>
      <c r="C22" s="899"/>
      <c r="D22" s="899"/>
      <c r="E22" s="899"/>
      <c r="H22" s="899"/>
      <c r="L22" s="899"/>
      <c r="M22" s="899"/>
      <c r="Q22" s="899"/>
      <c r="U22" s="899"/>
      <c r="Y22" s="899"/>
      <c r="Z22" s="899"/>
    </row>
    <row r="23" spans="1:26" ht="12.75" customHeight="1">
      <c r="A23" s="900" t="s">
        <v>728</v>
      </c>
      <c r="B23" s="899"/>
      <c r="C23" s="899"/>
      <c r="D23" s="899"/>
      <c r="E23" s="899"/>
      <c r="H23" s="899"/>
      <c r="L23" s="899"/>
      <c r="M23" s="899"/>
      <c r="Q23" s="899"/>
      <c r="U23" s="899"/>
      <c r="Y23" s="899"/>
      <c r="Z23" s="899"/>
    </row>
    <row r="24" spans="1:26" ht="12.75" customHeight="1">
      <c r="A24" s="900" t="s">
        <v>729</v>
      </c>
      <c r="B24" s="899"/>
      <c r="C24" s="899"/>
      <c r="D24" s="899"/>
      <c r="E24" s="899"/>
      <c r="H24" s="899"/>
      <c r="L24" s="899"/>
      <c r="M24" s="899"/>
      <c r="Q24" s="899"/>
      <c r="U24" s="899"/>
      <c r="Y24" s="899"/>
      <c r="Z24" s="899"/>
    </row>
    <row r="25" spans="1:26" ht="12.75" customHeight="1">
      <c r="A25" s="900" t="s">
        <v>730</v>
      </c>
      <c r="B25" s="899"/>
      <c r="C25" s="899"/>
      <c r="D25" s="899"/>
      <c r="E25" s="899"/>
      <c r="H25" s="899"/>
      <c r="L25" s="899"/>
      <c r="M25" s="899"/>
      <c r="Q25" s="899"/>
      <c r="U25" s="899"/>
      <c r="Y25" s="899"/>
      <c r="Z25" s="899"/>
    </row>
    <row r="26" spans="1:26" ht="12.75" customHeight="1">
      <c r="A26" s="900" t="s">
        <v>731</v>
      </c>
      <c r="B26" s="899"/>
      <c r="C26" s="899"/>
      <c r="D26" s="899"/>
      <c r="E26" s="899"/>
      <c r="H26" s="899"/>
      <c r="L26" s="899"/>
      <c r="M26" s="899"/>
      <c r="Q26" s="899"/>
      <c r="U26" s="899"/>
      <c r="Y26" s="899"/>
      <c r="Z26" s="899"/>
    </row>
    <row r="27" spans="1:26" ht="12.75" customHeight="1">
      <c r="A27" s="900" t="s">
        <v>732</v>
      </c>
      <c r="B27" s="899"/>
      <c r="C27" s="899"/>
      <c r="D27" s="899"/>
      <c r="E27" s="899"/>
      <c r="H27" s="899"/>
      <c r="L27" s="899"/>
      <c r="M27" s="899"/>
      <c r="Q27" s="899"/>
      <c r="U27" s="899"/>
      <c r="Y27" s="899"/>
      <c r="Z27" s="899"/>
    </row>
    <row r="28" spans="1:26" ht="12.75" customHeight="1">
      <c r="A28" s="898" t="s">
        <v>53</v>
      </c>
      <c r="B28" s="899">
        <v>4525.34</v>
      </c>
      <c r="C28" s="899">
        <v>5390.38</v>
      </c>
      <c r="D28" s="899">
        <v>6075.52</v>
      </c>
      <c r="E28" s="899">
        <v>7160.91</v>
      </c>
      <c r="H28" s="899">
        <v>12336.16</v>
      </c>
      <c r="L28" s="899">
        <v>18830.740000000002</v>
      </c>
      <c r="M28" s="899">
        <v>21791.54</v>
      </c>
      <c r="Q28" s="899">
        <v>22102.97</v>
      </c>
      <c r="U28" s="899">
        <v>22158.99</v>
      </c>
      <c r="Y28" s="899">
        <v>24265.63</v>
      </c>
      <c r="Z28" s="899">
        <v>38940.01</v>
      </c>
    </row>
    <row r="29" spans="1:26" ht="12.75" customHeight="1">
      <c r="A29" s="900" t="s">
        <v>733</v>
      </c>
      <c r="B29" s="899">
        <v>2.92</v>
      </c>
      <c r="C29" s="899">
        <v>6.28</v>
      </c>
      <c r="D29" s="899">
        <v>6.25</v>
      </c>
      <c r="E29" s="899">
        <v>5.31</v>
      </c>
      <c r="H29" s="899">
        <v>7.18</v>
      </c>
      <c r="L29" s="899">
        <v>6.76</v>
      </c>
      <c r="M29" s="899">
        <v>32.76</v>
      </c>
      <c r="Q29" s="899">
        <v>6.56</v>
      </c>
      <c r="U29" s="899">
        <v>4.82</v>
      </c>
      <c r="Y29" s="899">
        <v>8.5500000000000007</v>
      </c>
      <c r="Z29" s="899">
        <v>12.2</v>
      </c>
    </row>
    <row r="30" spans="1:26" ht="12.75" customHeight="1">
      <c r="A30" s="900" t="s">
        <v>734</v>
      </c>
      <c r="B30" s="899">
        <v>6.23</v>
      </c>
      <c r="C30" s="899">
        <v>11.37</v>
      </c>
      <c r="D30" s="899">
        <v>1.23</v>
      </c>
      <c r="E30" s="899">
        <v>3.8</v>
      </c>
      <c r="H30" s="899">
        <v>8.69</v>
      </c>
      <c r="L30" s="899">
        <v>137.01</v>
      </c>
      <c r="M30" s="899">
        <v>391.95</v>
      </c>
      <c r="Q30" s="899">
        <v>227.19</v>
      </c>
      <c r="U30" s="899">
        <v>162.1</v>
      </c>
      <c r="Y30" s="899">
        <v>316.3</v>
      </c>
      <c r="Z30" s="899">
        <v>212.14</v>
      </c>
    </row>
    <row r="31" spans="1:26" ht="12.75" customHeight="1">
      <c r="A31" s="900" t="s">
        <v>735</v>
      </c>
      <c r="B31" s="899"/>
      <c r="C31" s="899"/>
      <c r="D31" s="899"/>
      <c r="E31" s="899"/>
      <c r="H31" s="899"/>
      <c r="L31" s="899"/>
      <c r="M31" s="899">
        <v>9</v>
      </c>
      <c r="Q31" s="899">
        <v>86.75</v>
      </c>
      <c r="U31" s="899">
        <v>0.19</v>
      </c>
      <c r="Y31" s="899">
        <v>1.96</v>
      </c>
      <c r="Z31" s="899"/>
    </row>
    <row r="32" spans="1:26" ht="12.75" customHeight="1">
      <c r="A32" s="900" t="s">
        <v>736</v>
      </c>
      <c r="B32" s="899"/>
      <c r="C32" s="899"/>
      <c r="D32" s="899"/>
      <c r="E32" s="899"/>
      <c r="H32" s="899"/>
      <c r="L32" s="899"/>
      <c r="M32" s="899"/>
      <c r="Q32" s="899"/>
      <c r="U32" s="899"/>
      <c r="Y32" s="899"/>
      <c r="Z32" s="899"/>
    </row>
    <row r="33" spans="1:26" ht="12.75" customHeight="1">
      <c r="A33" s="900" t="s">
        <v>737</v>
      </c>
      <c r="B33" s="899"/>
      <c r="C33" s="899"/>
      <c r="D33" s="899"/>
      <c r="E33" s="899"/>
      <c r="H33" s="899"/>
      <c r="L33" s="899"/>
      <c r="M33" s="899"/>
      <c r="Q33" s="899"/>
      <c r="U33" s="899"/>
      <c r="Y33" s="899"/>
      <c r="Z33" s="899"/>
    </row>
    <row r="34" spans="1:26" ht="12.75" customHeight="1">
      <c r="A34" s="898" t="s">
        <v>652</v>
      </c>
      <c r="B34" s="899">
        <v>4522.03</v>
      </c>
      <c r="C34" s="899">
        <v>5385.3</v>
      </c>
      <c r="D34" s="899">
        <v>6080.54</v>
      </c>
      <c r="E34" s="899">
        <v>7162.42</v>
      </c>
      <c r="H34" s="899">
        <v>12334.66</v>
      </c>
      <c r="L34" s="899">
        <v>18700.490000000002</v>
      </c>
      <c r="M34" s="899">
        <v>21432.36</v>
      </c>
      <c r="Q34" s="899">
        <v>21882.34</v>
      </c>
      <c r="U34" s="899">
        <v>22001.71</v>
      </c>
      <c r="Y34" s="899">
        <v>23957.88</v>
      </c>
      <c r="Z34" s="899">
        <v>38740.07</v>
      </c>
    </row>
    <row r="35" spans="1:26" ht="12.75" customHeight="1">
      <c r="A35" s="900" t="s">
        <v>738</v>
      </c>
      <c r="B35" s="899">
        <v>1555.97</v>
      </c>
      <c r="C35" s="899">
        <v>1384.54</v>
      </c>
      <c r="D35" s="899">
        <v>1527.65</v>
      </c>
      <c r="E35" s="899">
        <v>1822.66</v>
      </c>
      <c r="H35" s="899">
        <v>3084.34</v>
      </c>
      <c r="L35" s="899">
        <v>4692.04</v>
      </c>
      <c r="M35" s="899">
        <v>5467.46</v>
      </c>
      <c r="Q35" s="899">
        <v>5612.97</v>
      </c>
      <c r="U35" s="899">
        <v>5546.72</v>
      </c>
      <c r="Y35" s="899">
        <v>6027.24</v>
      </c>
      <c r="Z35" s="899">
        <v>9733.65</v>
      </c>
    </row>
    <row r="36" spans="1:26" ht="12.75" customHeight="1">
      <c r="A36" s="900" t="s">
        <v>739</v>
      </c>
      <c r="B36" s="899"/>
      <c r="C36" s="899"/>
      <c r="D36" s="899"/>
      <c r="E36" s="899"/>
      <c r="H36" s="899"/>
      <c r="L36" s="899"/>
      <c r="M36" s="899"/>
      <c r="Q36" s="899"/>
      <c r="U36" s="899"/>
      <c r="Y36" s="899"/>
      <c r="Z36" s="899"/>
    </row>
    <row r="37" spans="1:26" ht="12.75" customHeight="1">
      <c r="A37" s="900" t="s">
        <v>740</v>
      </c>
      <c r="B37" s="899"/>
      <c r="C37" s="899"/>
      <c r="D37" s="899"/>
      <c r="E37" s="899"/>
      <c r="H37" s="899"/>
      <c r="L37" s="899"/>
      <c r="M37" s="899"/>
      <c r="Q37" s="899"/>
      <c r="U37" s="899"/>
      <c r="Y37" s="899"/>
      <c r="Z37" s="899"/>
    </row>
    <row r="38" spans="1:26" ht="12.75" customHeight="1">
      <c r="A38" s="900" t="s">
        <v>741</v>
      </c>
      <c r="B38" s="899"/>
      <c r="C38" s="899"/>
      <c r="D38" s="899"/>
      <c r="E38" s="899"/>
      <c r="H38" s="899"/>
      <c r="L38" s="899"/>
      <c r="M38" s="899"/>
      <c r="Q38" s="899"/>
      <c r="U38" s="899"/>
      <c r="Y38" s="899"/>
      <c r="Z38" s="899"/>
    </row>
    <row r="39" spans="1:26" ht="12.75" customHeight="1">
      <c r="A39" s="898" t="s">
        <v>120</v>
      </c>
      <c r="B39" s="899">
        <v>2966.05</v>
      </c>
      <c r="C39" s="899">
        <v>4000.76</v>
      </c>
      <c r="D39" s="899">
        <v>4552.8900000000003</v>
      </c>
      <c r="E39" s="899">
        <v>5339.76</v>
      </c>
      <c r="H39" s="899">
        <v>9250.32</v>
      </c>
      <c r="L39" s="899">
        <v>14008.45</v>
      </c>
      <c r="M39" s="899">
        <v>15964.9</v>
      </c>
      <c r="Q39" s="899">
        <v>16269.37</v>
      </c>
      <c r="U39" s="899">
        <v>16455</v>
      </c>
      <c r="Y39" s="899">
        <v>17930.64</v>
      </c>
      <c r="Z39" s="899">
        <v>29006.42</v>
      </c>
    </row>
    <row r="40" spans="1:26" ht="12.75" customHeight="1">
      <c r="A40" s="900" t="s">
        <v>742</v>
      </c>
      <c r="B40" s="899"/>
      <c r="C40" s="899"/>
      <c r="D40" s="899"/>
      <c r="E40" s="899"/>
      <c r="H40" s="899"/>
      <c r="L40" s="899"/>
      <c r="M40" s="899"/>
      <c r="Q40" s="899"/>
      <c r="U40" s="899"/>
      <c r="Y40" s="899"/>
      <c r="Z40" s="899">
        <v>29006.42</v>
      </c>
    </row>
    <row r="41" spans="1:26" ht="12.75" customHeight="1">
      <c r="A41" s="900" t="s">
        <v>743</v>
      </c>
      <c r="B41" s="899"/>
      <c r="C41" s="899"/>
      <c r="D41" s="899"/>
      <c r="E41" s="899"/>
      <c r="H41" s="899"/>
      <c r="L41" s="899"/>
      <c r="M41" s="899"/>
      <c r="Q41" s="899"/>
      <c r="U41" s="899"/>
      <c r="Y41" s="899"/>
      <c r="Z41" s="899"/>
    </row>
    <row r="42" spans="1:26" ht="12.75" customHeight="1">
      <c r="A42" s="900" t="s">
        <v>744</v>
      </c>
      <c r="B42" s="899">
        <v>135.22</v>
      </c>
      <c r="C42" s="899">
        <v>201.28</v>
      </c>
      <c r="D42" s="899">
        <v>240.44</v>
      </c>
      <c r="E42" s="899">
        <v>288.57</v>
      </c>
      <c r="H42" s="899">
        <v>487.18</v>
      </c>
      <c r="L42" s="899">
        <v>700.37</v>
      </c>
      <c r="M42" s="899">
        <v>828.26</v>
      </c>
      <c r="Q42" s="899">
        <v>919.57</v>
      </c>
      <c r="U42" s="899">
        <v>951.91</v>
      </c>
      <c r="Y42" s="899">
        <v>1212.28</v>
      </c>
      <c r="Z42" s="899">
        <v>1927.06</v>
      </c>
    </row>
    <row r="43" spans="1:26" ht="12.75" customHeight="1">
      <c r="A43" s="900" t="s">
        <v>745</v>
      </c>
      <c r="B43" s="899">
        <v>2830.83</v>
      </c>
      <c r="C43" s="899">
        <v>3799.48</v>
      </c>
      <c r="D43" s="899">
        <v>4312.45</v>
      </c>
      <c r="E43" s="899">
        <v>5051.1899999999996</v>
      </c>
      <c r="H43" s="899">
        <v>8763.15</v>
      </c>
      <c r="L43" s="899">
        <v>13308.08</v>
      </c>
      <c r="M43" s="899">
        <v>15136.64</v>
      </c>
      <c r="Q43" s="899">
        <v>15349.8</v>
      </c>
      <c r="U43" s="899">
        <v>15503.09</v>
      </c>
      <c r="Y43" s="899">
        <v>16718.36</v>
      </c>
      <c r="Z43" s="899">
        <v>27079.360000000001</v>
      </c>
    </row>
    <row r="44" spans="1:26" ht="12.75" customHeight="1">
      <c r="A44" s="900" t="s">
        <v>746</v>
      </c>
      <c r="B44" s="899"/>
      <c r="C44" s="899"/>
      <c r="D44" s="899"/>
      <c r="E44" s="899"/>
      <c r="H44" s="899"/>
      <c r="L44" s="899"/>
      <c r="M44" s="899"/>
      <c r="Q44" s="899">
        <v>-0.62</v>
      </c>
      <c r="U44" s="899">
        <v>-12.42</v>
      </c>
      <c r="Y44" s="899">
        <v>1.79</v>
      </c>
      <c r="Z44" s="899">
        <v>3.84</v>
      </c>
    </row>
    <row r="45" spans="1:26" ht="12.75" customHeight="1">
      <c r="A45" s="898" t="s">
        <v>747</v>
      </c>
      <c r="B45" s="899"/>
      <c r="C45" s="899"/>
      <c r="D45" s="899"/>
      <c r="E45" s="899"/>
      <c r="H45" s="899">
        <v>9250.32</v>
      </c>
      <c r="L45" s="899">
        <v>14008.45</v>
      </c>
      <c r="M45" s="899">
        <v>15964.9</v>
      </c>
      <c r="Q45" s="899">
        <v>16268.75</v>
      </c>
      <c r="U45" s="899">
        <v>16442.580000000002</v>
      </c>
      <c r="Y45" s="899">
        <v>17932.439999999999</v>
      </c>
      <c r="Z45" s="899">
        <v>29010.26</v>
      </c>
    </row>
    <row r="46" spans="1:26" ht="12.75" customHeight="1">
      <c r="A46" s="900" t="s">
        <v>748</v>
      </c>
      <c r="B46" s="899"/>
      <c r="C46" s="899"/>
      <c r="D46" s="899"/>
      <c r="E46" s="899"/>
      <c r="H46" s="899">
        <v>487.18</v>
      </c>
      <c r="L46" s="899">
        <v>700.37</v>
      </c>
      <c r="M46" s="899">
        <v>828.26</v>
      </c>
      <c r="Q46" s="899">
        <v>919.57</v>
      </c>
      <c r="U46" s="899">
        <v>951.91</v>
      </c>
      <c r="Y46" s="899">
        <v>1212.28</v>
      </c>
      <c r="Z46" s="899">
        <v>1927.06</v>
      </c>
    </row>
    <row r="47" spans="1:26" ht="12.75" customHeight="1">
      <c r="A47" s="900" t="s">
        <v>749</v>
      </c>
      <c r="B47" s="899"/>
      <c r="C47" s="899"/>
      <c r="D47" s="899"/>
      <c r="E47" s="899"/>
      <c r="H47" s="899">
        <v>8763.15</v>
      </c>
      <c r="L47" s="899">
        <v>13308.08</v>
      </c>
      <c r="M47" s="899">
        <v>15136.64</v>
      </c>
      <c r="Q47" s="899">
        <v>15349.19</v>
      </c>
      <c r="U47" s="899">
        <v>15490.68</v>
      </c>
      <c r="Y47" s="899">
        <v>16720.16</v>
      </c>
      <c r="Z47" s="899">
        <v>27083.200000000001</v>
      </c>
    </row>
    <row r="48" spans="1:26" ht="12.75" customHeight="1">
      <c r="A48" s="898" t="s">
        <v>750</v>
      </c>
      <c r="B48" s="901" t="s">
        <v>687</v>
      </c>
      <c r="C48" s="901" t="s">
        <v>687</v>
      </c>
      <c r="D48" s="901" t="s">
        <v>687</v>
      </c>
      <c r="E48" s="901" t="s">
        <v>687</v>
      </c>
      <c r="H48" s="901" t="s">
        <v>687</v>
      </c>
      <c r="L48" s="901" t="s">
        <v>687</v>
      </c>
      <c r="M48" s="901" t="s">
        <v>687</v>
      </c>
      <c r="Q48" s="901" t="s">
        <v>687</v>
      </c>
      <c r="U48" s="901" t="s">
        <v>687</v>
      </c>
      <c r="Y48" s="901" t="s">
        <v>687</v>
      </c>
      <c r="Z48" s="901" t="s">
        <v>687</v>
      </c>
    </row>
    <row r="49" spans="1:26" ht="12.75" customHeight="1">
      <c r="A49" s="900" t="s">
        <v>751</v>
      </c>
      <c r="B49" s="902">
        <v>3</v>
      </c>
      <c r="C49" s="902">
        <v>4.03</v>
      </c>
      <c r="D49" s="902">
        <v>4.57</v>
      </c>
      <c r="E49" s="902">
        <v>5.35</v>
      </c>
      <c r="H49" s="902">
        <v>8.44</v>
      </c>
      <c r="L49" s="902">
        <v>12.82</v>
      </c>
      <c r="M49" s="902">
        <v>14.58</v>
      </c>
      <c r="Q49" s="902">
        <v>13.44</v>
      </c>
      <c r="U49" s="902">
        <v>12.34</v>
      </c>
      <c r="Y49" s="902">
        <v>13.31</v>
      </c>
      <c r="Z49" s="902">
        <v>21.56</v>
      </c>
    </row>
    <row r="50" spans="1:26" ht="12.75" customHeight="1">
      <c r="A50" s="900" t="s">
        <v>752</v>
      </c>
      <c r="B50" s="902">
        <v>3</v>
      </c>
      <c r="C50" s="902">
        <v>4.03</v>
      </c>
      <c r="D50" s="902">
        <v>4.57</v>
      </c>
      <c r="E50" s="902">
        <v>5.35</v>
      </c>
      <c r="H50" s="902">
        <v>8.44</v>
      </c>
      <c r="L50" s="902">
        <v>12.82</v>
      </c>
      <c r="M50" s="902">
        <v>14.58</v>
      </c>
      <c r="Q50" s="902">
        <v>13.44</v>
      </c>
      <c r="U50" s="902">
        <v>12.34</v>
      </c>
      <c r="Y50" s="902">
        <v>13.31</v>
      </c>
      <c r="Z50" s="902">
        <v>21.56</v>
      </c>
    </row>
    <row r="51" spans="1:26" ht="12.75" customHeight="1">
      <c r="A51" s="900" t="s">
        <v>753</v>
      </c>
      <c r="B51" s="901" t="s">
        <v>754</v>
      </c>
      <c r="C51" s="901" t="s">
        <v>754</v>
      </c>
      <c r="D51" s="901" t="s">
        <v>754</v>
      </c>
      <c r="E51" s="901" t="s">
        <v>754</v>
      </c>
      <c r="H51" s="901" t="s">
        <v>754</v>
      </c>
      <c r="L51" s="901" t="s">
        <v>754</v>
      </c>
      <c r="M51" s="901" t="s">
        <v>754</v>
      </c>
      <c r="Q51" s="901" t="s">
        <v>754</v>
      </c>
      <c r="U51" s="901" t="s">
        <v>754</v>
      </c>
      <c r="Y51" s="901" t="s">
        <v>754</v>
      </c>
      <c r="Z51" s="901" t="s">
        <v>754</v>
      </c>
    </row>
    <row r="52" spans="1:26" ht="12.75" customHeight="1">
      <c r="A52" s="900" t="s">
        <v>755</v>
      </c>
      <c r="B52" s="901" t="s">
        <v>754</v>
      </c>
      <c r="C52" s="901" t="s">
        <v>754</v>
      </c>
      <c r="D52" s="901" t="s">
        <v>754</v>
      </c>
      <c r="E52" s="901" t="s">
        <v>754</v>
      </c>
      <c r="H52" s="901" t="s">
        <v>754</v>
      </c>
      <c r="L52" s="901" t="s">
        <v>754</v>
      </c>
      <c r="M52" s="901" t="s">
        <v>754</v>
      </c>
      <c r="Q52" s="901" t="s">
        <v>754</v>
      </c>
      <c r="U52" s="901" t="s">
        <v>754</v>
      </c>
      <c r="Y52" s="901" t="s">
        <v>754</v>
      </c>
      <c r="Z52" s="901" t="s">
        <v>754</v>
      </c>
    </row>
    <row r="53" spans="1:26" ht="12.75" customHeight="1">
      <c r="A53" s="900" t="s">
        <v>756</v>
      </c>
      <c r="B53" s="901" t="s">
        <v>757</v>
      </c>
      <c r="C53" s="901" t="s">
        <v>757</v>
      </c>
      <c r="D53" s="901" t="s">
        <v>757</v>
      </c>
      <c r="E53" s="901" t="s">
        <v>757</v>
      </c>
      <c r="H53" s="901" t="s">
        <v>757</v>
      </c>
      <c r="L53" s="901" t="s">
        <v>757</v>
      </c>
      <c r="M53" s="901" t="s">
        <v>757</v>
      </c>
      <c r="Q53" s="901" t="s">
        <v>757</v>
      </c>
      <c r="U53" s="901" t="s">
        <v>757</v>
      </c>
      <c r="Y53" s="901" t="s">
        <v>757</v>
      </c>
      <c r="Z53" s="901" t="s">
        <v>757</v>
      </c>
    </row>
    <row r="54" spans="1:26" ht="12.75" customHeight="1">
      <c r="A54" s="900" t="s">
        <v>758</v>
      </c>
      <c r="B54" s="901" t="s">
        <v>759</v>
      </c>
      <c r="C54" s="901" t="s">
        <v>759</v>
      </c>
      <c r="D54" s="901" t="s">
        <v>759</v>
      </c>
      <c r="E54" s="901" t="s">
        <v>759</v>
      </c>
      <c r="H54" s="901" t="s">
        <v>759</v>
      </c>
      <c r="L54" s="901" t="s">
        <v>759</v>
      </c>
      <c r="M54" s="901" t="s">
        <v>759</v>
      </c>
      <c r="Q54" s="901" t="s">
        <v>759</v>
      </c>
      <c r="U54" s="901" t="s">
        <v>759</v>
      </c>
      <c r="Y54" s="901" t="s">
        <v>759</v>
      </c>
      <c r="Z54" s="901" t="s">
        <v>759</v>
      </c>
    </row>
    <row r="55" spans="1:26" ht="12.75" customHeight="1">
      <c r="A55" s="900" t="s">
        <v>760</v>
      </c>
      <c r="B55" s="901" t="s">
        <v>761</v>
      </c>
      <c r="C55" s="901" t="s">
        <v>761</v>
      </c>
      <c r="D55" s="901" t="s">
        <v>761</v>
      </c>
      <c r="E55" s="901" t="s">
        <v>761</v>
      </c>
      <c r="H55" s="901" t="s">
        <v>761</v>
      </c>
      <c r="L55" s="901" t="s">
        <v>761</v>
      </c>
      <c r="M55" s="901" t="s">
        <v>761</v>
      </c>
      <c r="Q55" s="901" t="s">
        <v>761</v>
      </c>
      <c r="U55" s="901" t="s">
        <v>761</v>
      </c>
      <c r="Y55" s="901" t="s">
        <v>761</v>
      </c>
      <c r="Z55" s="901" t="s">
        <v>761</v>
      </c>
    </row>
    <row r="56" spans="1:26" ht="12.75" customHeight="1">
      <c r="A56" s="900" t="s">
        <v>762</v>
      </c>
      <c r="B56" s="901" t="s">
        <v>687</v>
      </c>
      <c r="C56" s="901" t="s">
        <v>687</v>
      </c>
      <c r="D56" s="901" t="s">
        <v>687</v>
      </c>
      <c r="E56" s="901" t="s">
        <v>687</v>
      </c>
      <c r="H56" s="901" t="s">
        <v>687</v>
      </c>
      <c r="L56" s="901" t="s">
        <v>687</v>
      </c>
      <c r="M56" s="901" t="s">
        <v>687</v>
      </c>
      <c r="Q56" s="901" t="s">
        <v>687</v>
      </c>
      <c r="U56" s="901" t="s">
        <v>687</v>
      </c>
      <c r="Y56" s="901" t="s">
        <v>687</v>
      </c>
      <c r="Z56" s="901" t="s">
        <v>687</v>
      </c>
    </row>
    <row r="57" spans="1:26" ht="12.75" customHeight="1">
      <c r="A57" s="900" t="s">
        <v>763</v>
      </c>
      <c r="B57" s="901" t="s">
        <v>774</v>
      </c>
      <c r="C57" s="901" t="s">
        <v>773</v>
      </c>
      <c r="D57" s="901" t="s">
        <v>772</v>
      </c>
      <c r="E57" s="901" t="s">
        <v>771</v>
      </c>
      <c r="H57" s="901" t="s">
        <v>770</v>
      </c>
      <c r="L57" s="901" t="s">
        <v>769</v>
      </c>
      <c r="M57" s="901" t="s">
        <v>768</v>
      </c>
      <c r="Q57" s="901" t="s">
        <v>767</v>
      </c>
      <c r="U57" s="901" t="s">
        <v>766</v>
      </c>
      <c r="Y57" s="901" t="s">
        <v>765</v>
      </c>
      <c r="Z57" s="901" t="s">
        <v>764</v>
      </c>
    </row>
    <row r="58" spans="1:26" ht="12.75" customHeight="1">
      <c r="A58" s="900" t="s">
        <v>775</v>
      </c>
      <c r="B58" s="901" t="s">
        <v>776</v>
      </c>
      <c r="C58" s="901" t="s">
        <v>776</v>
      </c>
      <c r="D58" s="901" t="s">
        <v>776</v>
      </c>
      <c r="E58" s="901" t="s">
        <v>776</v>
      </c>
      <c r="H58" s="901" t="s">
        <v>776</v>
      </c>
      <c r="L58" s="901" t="s">
        <v>776</v>
      </c>
      <c r="M58" s="901" t="s">
        <v>776</v>
      </c>
      <c r="Q58" s="901" t="s">
        <v>776</v>
      </c>
      <c r="U58" s="901" t="s">
        <v>776</v>
      </c>
      <c r="Y58" s="901" t="s">
        <v>776</v>
      </c>
      <c r="Z58" s="901" t="s">
        <v>776</v>
      </c>
    </row>
  </sheetData>
  <phoneticPr fontId="2"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43"/>
  </sheetPr>
  <dimension ref="A2:N52"/>
  <sheetViews>
    <sheetView workbookViewId="0">
      <selection activeCell="L25" sqref="L25"/>
    </sheetView>
  </sheetViews>
  <sheetFormatPr defaultColWidth="9" defaultRowHeight="12"/>
  <cols>
    <col min="1" max="1" width="2.33203125" style="202" customWidth="1"/>
    <col min="2" max="5" width="9.33203125" style="239" customWidth="1"/>
    <col min="6" max="11" width="12" style="239" customWidth="1"/>
    <col min="12" max="12" width="11.33203125" style="202" customWidth="1"/>
    <col min="13" max="16384" width="9" style="202"/>
  </cols>
  <sheetData>
    <row r="2" spans="1:14">
      <c r="B2" s="263"/>
      <c r="C2" s="263"/>
      <c r="D2" s="264"/>
      <c r="E2" s="263"/>
      <c r="F2" s="263"/>
      <c r="G2" s="263"/>
      <c r="H2" s="263"/>
      <c r="I2" s="263"/>
      <c r="J2" s="265"/>
      <c r="K2" s="265"/>
      <c r="L2" s="265"/>
      <c r="M2" s="265"/>
    </row>
    <row r="3" spans="1:14">
      <c r="A3" s="259"/>
      <c r="B3" s="965"/>
      <c r="C3" s="966"/>
      <c r="D3" s="966"/>
      <c r="E3" s="966"/>
      <c r="F3" s="966"/>
      <c r="G3" s="966"/>
      <c r="H3" s="966"/>
      <c r="I3" s="966"/>
      <c r="J3" s="966"/>
      <c r="K3" s="966"/>
      <c r="L3" s="966"/>
      <c r="M3" s="967"/>
      <c r="N3" s="261"/>
    </row>
    <row r="4" spans="1:14">
      <c r="A4" s="259"/>
      <c r="B4" s="284"/>
      <c r="C4" s="285"/>
      <c r="D4" s="285"/>
      <c r="E4" s="285"/>
      <c r="F4" s="241"/>
      <c r="G4" s="241"/>
      <c r="H4" s="241"/>
      <c r="I4" s="241"/>
      <c r="J4" s="241"/>
      <c r="K4" s="241"/>
      <c r="M4" s="269"/>
      <c r="N4" s="261"/>
    </row>
    <row r="5" spans="1:14">
      <c r="A5" s="259"/>
      <c r="B5" s="288" t="s">
        <v>225</v>
      </c>
      <c r="C5" s="289">
        <v>2005</v>
      </c>
      <c r="D5" s="289">
        <v>2006</v>
      </c>
      <c r="E5" s="290">
        <v>2007</v>
      </c>
      <c r="F5" s="968" t="s">
        <v>226</v>
      </c>
      <c r="G5" s="969"/>
      <c r="H5" s="969"/>
      <c r="I5" s="969"/>
      <c r="J5" s="969"/>
      <c r="K5" s="969"/>
      <c r="L5" s="969"/>
      <c r="M5" s="269"/>
      <c r="N5" s="261"/>
    </row>
    <row r="6" spans="1:14">
      <c r="A6" s="259"/>
      <c r="B6" s="270" t="s">
        <v>227</v>
      </c>
      <c r="C6" s="244" t="e">
        <f>'8.BS'!D33</f>
        <v>#REF!</v>
      </c>
      <c r="D6" s="244" t="e">
        <f>'8.BS'!E33</f>
        <v>#REF!</v>
      </c>
      <c r="E6" s="291" t="e">
        <f>'8.BS'!F33</f>
        <v>#REF!</v>
      </c>
      <c r="F6" s="282"/>
      <c r="H6" s="245"/>
      <c r="I6" s="240"/>
      <c r="J6" s="240"/>
      <c r="K6" s="240"/>
      <c r="M6" s="269"/>
      <c r="N6" s="261"/>
    </row>
    <row r="7" spans="1:14">
      <c r="A7" s="259"/>
      <c r="B7" s="270" t="s">
        <v>228</v>
      </c>
      <c r="C7" s="244">
        <f>'8.BS'!D34-'8.BS'!C34</f>
        <v>0</v>
      </c>
      <c r="D7" s="244">
        <f>'8.BS'!E34-'8.BS'!D34</f>
        <v>0</v>
      </c>
      <c r="E7" s="291">
        <f>'8.BS'!F34-'8.BS'!E34</f>
        <v>0</v>
      </c>
      <c r="F7" s="282"/>
      <c r="H7" s="245"/>
      <c r="I7" s="240"/>
      <c r="J7" s="240"/>
      <c r="K7" s="240"/>
      <c r="M7" s="269"/>
      <c r="N7" s="261"/>
    </row>
    <row r="8" spans="1:14">
      <c r="A8" s="259"/>
      <c r="B8" s="373" t="s">
        <v>229</v>
      </c>
      <c r="C8" s="374" t="e">
        <f>C7/C6</f>
        <v>#REF!</v>
      </c>
      <c r="D8" s="374" t="e">
        <f>D7/D6</f>
        <v>#REF!</v>
      </c>
      <c r="E8" s="375" t="e">
        <f>E7/E6</f>
        <v>#REF!</v>
      </c>
      <c r="F8" s="282"/>
      <c r="H8" s="245"/>
      <c r="I8" s="240"/>
      <c r="J8" s="240"/>
      <c r="K8" s="240"/>
      <c r="M8" s="269"/>
      <c r="N8" s="261"/>
    </row>
    <row r="9" spans="1:14">
      <c r="A9" s="259"/>
      <c r="B9" s="377" t="s">
        <v>230</v>
      </c>
      <c r="C9" s="26"/>
      <c r="D9" s="364"/>
      <c r="E9" s="364"/>
      <c r="F9" s="283"/>
      <c r="M9" s="269"/>
      <c r="N9" s="261"/>
    </row>
    <row r="10" spans="1:14">
      <c r="A10" s="259"/>
      <c r="B10" s="286" t="s">
        <v>231</v>
      </c>
      <c r="C10" s="287"/>
      <c r="D10" s="287"/>
      <c r="E10" s="376" t="e">
        <f>#REF!</f>
        <v>#REF!</v>
      </c>
      <c r="F10" s="283"/>
      <c r="G10" s="970" t="s">
        <v>232</v>
      </c>
      <c r="H10" s="970"/>
      <c r="I10" s="970"/>
      <c r="J10" s="970"/>
      <c r="K10" s="970"/>
      <c r="M10" s="269"/>
      <c r="N10" s="261"/>
    </row>
    <row r="11" spans="1:14">
      <c r="A11" s="259"/>
      <c r="B11" s="175" t="s">
        <v>233</v>
      </c>
      <c r="C11" s="292"/>
      <c r="D11" s="292"/>
      <c r="E11" s="293">
        <v>0.05</v>
      </c>
      <c r="F11" s="283"/>
      <c r="G11" s="263"/>
      <c r="H11" s="263"/>
      <c r="I11" s="263"/>
      <c r="J11" s="265"/>
      <c r="K11" s="265"/>
      <c r="L11" s="265"/>
      <c r="M11" s="269"/>
      <c r="N11" s="261"/>
    </row>
    <row r="12" spans="1:14">
      <c r="A12" s="259"/>
      <c r="B12" s="294"/>
      <c r="C12" s="295"/>
      <c r="D12" s="295"/>
      <c r="E12" s="372"/>
      <c r="F12" s="307"/>
      <c r="G12" s="145">
        <v>2008</v>
      </c>
      <c r="H12" s="145" t="s">
        <v>234</v>
      </c>
      <c r="I12" s="145" t="s">
        <v>235</v>
      </c>
      <c r="J12" s="145" t="s">
        <v>236</v>
      </c>
      <c r="K12" s="145" t="s">
        <v>237</v>
      </c>
      <c r="L12" s="145" t="s">
        <v>296</v>
      </c>
      <c r="M12" s="309"/>
      <c r="N12" s="261"/>
    </row>
    <row r="13" spans="1:14">
      <c r="A13" s="259"/>
      <c r="B13" s="299" t="s">
        <v>238</v>
      </c>
      <c r="C13" s="300"/>
      <c r="D13" s="301"/>
      <c r="E13" s="302" t="e">
        <f>'8.BS'!F33</f>
        <v>#REF!</v>
      </c>
      <c r="F13" s="307"/>
      <c r="G13" s="378" t="e">
        <f>E13*E10</f>
        <v>#REF!</v>
      </c>
      <c r="H13" s="317" t="e">
        <f>G13</f>
        <v>#REF!</v>
      </c>
      <c r="I13" s="317" t="e">
        <f>H13</f>
        <v>#REF!</v>
      </c>
      <c r="J13" s="317" t="e">
        <f>I13</f>
        <v>#REF!</v>
      </c>
      <c r="K13" s="317" t="e">
        <f>J13</f>
        <v>#REF!</v>
      </c>
      <c r="L13" s="317" t="e">
        <f>K13</f>
        <v>#REF!</v>
      </c>
      <c r="M13" s="309"/>
      <c r="N13" s="261"/>
    </row>
    <row r="14" spans="1:14">
      <c r="A14" s="259"/>
      <c r="B14" s="157" t="s">
        <v>239</v>
      </c>
      <c r="D14" s="246"/>
      <c r="E14" s="303" t="e">
        <f>G25+(G29-G24-G23)</f>
        <v>#REF!</v>
      </c>
      <c r="F14" s="307"/>
      <c r="G14" s="312" t="e">
        <f t="shared" ref="G14:L14" si="0">$E14*$E11</f>
        <v>#REF!</v>
      </c>
      <c r="H14" s="247" t="e">
        <f t="shared" si="0"/>
        <v>#REF!</v>
      </c>
      <c r="I14" s="247" t="e">
        <f t="shared" si="0"/>
        <v>#REF!</v>
      </c>
      <c r="J14" s="247" t="e">
        <f t="shared" si="0"/>
        <v>#REF!</v>
      </c>
      <c r="K14" s="247" t="e">
        <f t="shared" si="0"/>
        <v>#REF!</v>
      </c>
      <c r="L14" s="247" t="e">
        <f t="shared" si="0"/>
        <v>#REF!</v>
      </c>
      <c r="M14" s="309"/>
      <c r="N14" s="261"/>
    </row>
    <row r="15" spans="1:14">
      <c r="A15" s="259"/>
      <c r="B15" s="157" t="s">
        <v>240</v>
      </c>
      <c r="D15" s="246"/>
      <c r="E15" s="303" t="e">
        <f>H25+(H29-H24-H23)</f>
        <v>#REF!</v>
      </c>
      <c r="F15" s="307"/>
      <c r="G15" s="368"/>
      <c r="H15" s="247" t="e">
        <f>$E15*$E11</f>
        <v>#REF!</v>
      </c>
      <c r="I15" s="247" t="e">
        <f>$E15*$E11</f>
        <v>#REF!</v>
      </c>
      <c r="J15" s="247" t="e">
        <f>$E15*$E11</f>
        <v>#REF!</v>
      </c>
      <c r="K15" s="247" t="e">
        <f>$E15*$E11</f>
        <v>#REF!</v>
      </c>
      <c r="L15" s="247" t="e">
        <f>$E15*$E11</f>
        <v>#REF!</v>
      </c>
      <c r="M15" s="309"/>
      <c r="N15" s="261"/>
    </row>
    <row r="16" spans="1:14">
      <c r="A16" s="259"/>
      <c r="B16" s="157" t="s">
        <v>241</v>
      </c>
      <c r="D16" s="246"/>
      <c r="E16" s="303" t="e">
        <f>I25+(I29-I24-I23)</f>
        <v>#REF!</v>
      </c>
      <c r="F16" s="308"/>
      <c r="G16" s="369"/>
      <c r="H16" s="369"/>
      <c r="I16" s="247" t="e">
        <f>$E16*$E11</f>
        <v>#REF!</v>
      </c>
      <c r="J16" s="247" t="e">
        <f>$E16*$E11</f>
        <v>#REF!</v>
      </c>
      <c r="K16" s="247" t="e">
        <f>$E16*$E11</f>
        <v>#REF!</v>
      </c>
      <c r="L16" s="247" t="e">
        <f>$E16*$E11</f>
        <v>#REF!</v>
      </c>
      <c r="M16" s="309"/>
      <c r="N16" s="261"/>
    </row>
    <row r="17" spans="1:14" s="248" customFormat="1">
      <c r="A17" s="260"/>
      <c r="B17" s="157" t="s">
        <v>242</v>
      </c>
      <c r="C17" s="239"/>
      <c r="D17" s="246"/>
      <c r="E17" s="303" t="e">
        <f>J25+(J29-J24-J23)</f>
        <v>#REF!</v>
      </c>
      <c r="F17" s="308"/>
      <c r="G17" s="369"/>
      <c r="H17" s="369"/>
      <c r="I17" s="369"/>
      <c r="J17" s="247" t="e">
        <f>$E17*$E11</f>
        <v>#REF!</v>
      </c>
      <c r="K17" s="247" t="e">
        <f>$E17*$E11</f>
        <v>#REF!</v>
      </c>
      <c r="L17" s="247" t="e">
        <f>$E17*$E11</f>
        <v>#REF!</v>
      </c>
      <c r="M17" s="310"/>
      <c r="N17" s="262"/>
    </row>
    <row r="18" spans="1:14" s="248" customFormat="1">
      <c r="A18" s="260"/>
      <c r="B18" s="175" t="s">
        <v>243</v>
      </c>
      <c r="C18" s="304"/>
      <c r="D18" s="305"/>
      <c r="E18" s="306" t="e">
        <f>K25+(K29-K24-K23)</f>
        <v>#REF!</v>
      </c>
      <c r="F18" s="308"/>
      <c r="G18" s="369"/>
      <c r="H18" s="369"/>
      <c r="I18" s="369"/>
      <c r="J18" s="369"/>
      <c r="K18" s="313" t="e">
        <f>$E18*$E11</f>
        <v>#REF!</v>
      </c>
      <c r="L18" s="313" t="e">
        <f>$E18*$E11</f>
        <v>#REF!</v>
      </c>
      <c r="M18" s="310"/>
      <c r="N18" s="262"/>
    </row>
    <row r="19" spans="1:14" s="248" customFormat="1">
      <c r="A19" s="260"/>
      <c r="B19" s="296"/>
      <c r="C19" s="297"/>
      <c r="D19" s="298"/>
      <c r="E19" s="297"/>
      <c r="F19" s="240"/>
      <c r="G19" s="311"/>
      <c r="H19" s="311"/>
      <c r="I19" s="311"/>
      <c r="J19" s="311"/>
      <c r="K19" s="311"/>
      <c r="L19" s="311"/>
      <c r="M19" s="271"/>
      <c r="N19" s="262"/>
    </row>
    <row r="20" spans="1:14" s="248" customFormat="1">
      <c r="A20" s="260"/>
      <c r="B20" s="314"/>
      <c r="C20" s="264"/>
      <c r="D20" s="315"/>
      <c r="E20" s="264"/>
      <c r="F20" s="264"/>
      <c r="G20" s="316"/>
      <c r="H20" s="316"/>
      <c r="I20" s="316"/>
      <c r="J20" s="316"/>
      <c r="K20" s="316"/>
      <c r="L20" s="316"/>
      <c r="M20" s="271"/>
      <c r="N20" s="262"/>
    </row>
    <row r="21" spans="1:14" s="248" customFormat="1">
      <c r="A21" s="260"/>
      <c r="B21" s="318"/>
      <c r="C21" s="319"/>
      <c r="D21" s="320"/>
      <c r="E21" s="319"/>
      <c r="F21" s="319"/>
      <c r="G21" s="321"/>
      <c r="H21" s="321"/>
      <c r="I21" s="321"/>
      <c r="J21" s="321"/>
      <c r="K21" s="321"/>
      <c r="L21" s="322"/>
      <c r="M21" s="310"/>
      <c r="N21" s="262"/>
    </row>
    <row r="22" spans="1:14" s="248" customFormat="1">
      <c r="A22" s="260"/>
      <c r="B22" s="272"/>
      <c r="C22" s="250" t="s">
        <v>244</v>
      </c>
      <c r="D22" s="251"/>
      <c r="E22" s="240"/>
      <c r="F22" s="247"/>
      <c r="G22" s="335" t="e">
        <f>#REF!</f>
        <v>#REF!</v>
      </c>
      <c r="H22" s="335" t="e">
        <f>G26</f>
        <v>#REF!</v>
      </c>
      <c r="I22" s="335" t="e">
        <f>H26</f>
        <v>#REF!</v>
      </c>
      <c r="J22" s="335" t="e">
        <f>I26</f>
        <v>#REF!</v>
      </c>
      <c r="K22" s="335" t="e">
        <f>J26</f>
        <v>#REF!</v>
      </c>
      <c r="L22" s="335" t="e">
        <f>K26</f>
        <v>#REF!</v>
      </c>
      <c r="M22" s="310"/>
      <c r="N22" s="262"/>
    </row>
    <row r="23" spans="1:14" s="248" customFormat="1">
      <c r="A23" s="260"/>
      <c r="B23" s="272"/>
      <c r="C23" s="250" t="s">
        <v>245</v>
      </c>
      <c r="D23" s="251"/>
      <c r="E23" s="240"/>
      <c r="F23" s="370"/>
      <c r="G23" s="380">
        <v>50</v>
      </c>
      <c r="H23" s="380">
        <v>50</v>
      </c>
      <c r="I23" s="380">
        <v>50</v>
      </c>
      <c r="J23" s="380">
        <v>50</v>
      </c>
      <c r="K23" s="380">
        <v>50</v>
      </c>
      <c r="L23" s="380">
        <v>50</v>
      </c>
      <c r="M23" s="310"/>
      <c r="N23" s="262"/>
    </row>
    <row r="24" spans="1:14" s="248" customFormat="1">
      <c r="A24" s="260"/>
      <c r="B24" s="272"/>
      <c r="C24" s="250" t="s">
        <v>246</v>
      </c>
      <c r="D24" s="251"/>
      <c r="E24" s="240"/>
      <c r="F24" s="370"/>
      <c r="G24" s="380">
        <v>400</v>
      </c>
      <c r="H24" s="380">
        <v>400</v>
      </c>
      <c r="I24" s="380">
        <v>400</v>
      </c>
      <c r="J24" s="380">
        <v>400</v>
      </c>
      <c r="K24" s="380">
        <v>400</v>
      </c>
      <c r="L24" s="380">
        <v>400</v>
      </c>
      <c r="M24" s="310"/>
      <c r="N24" s="262"/>
    </row>
    <row r="25" spans="1:14" s="248" customFormat="1">
      <c r="A25" s="260"/>
      <c r="B25" s="323"/>
      <c r="C25" s="324" t="s">
        <v>247</v>
      </c>
      <c r="D25" s="325"/>
      <c r="E25" s="304"/>
      <c r="F25" s="304"/>
      <c r="G25" s="371" t="e">
        <f t="shared" ref="G25:L25" si="1">(G22+G24)*0.5</f>
        <v>#REF!</v>
      </c>
      <c r="H25" s="371" t="e">
        <f t="shared" si="1"/>
        <v>#REF!</v>
      </c>
      <c r="I25" s="371" t="e">
        <f t="shared" si="1"/>
        <v>#REF!</v>
      </c>
      <c r="J25" s="371" t="e">
        <f t="shared" si="1"/>
        <v>#REF!</v>
      </c>
      <c r="K25" s="371" t="e">
        <f t="shared" si="1"/>
        <v>#REF!</v>
      </c>
      <c r="L25" s="371" t="e">
        <f t="shared" si="1"/>
        <v>#REF!</v>
      </c>
      <c r="M25" s="310"/>
      <c r="N25" s="262"/>
    </row>
    <row r="26" spans="1:14" s="248" customFormat="1">
      <c r="A26" s="260"/>
      <c r="B26" s="329"/>
      <c r="C26" s="330" t="s">
        <v>248</v>
      </c>
      <c r="D26" s="331"/>
      <c r="E26" s="319"/>
      <c r="F26" s="319"/>
      <c r="G26" s="332" t="e">
        <f t="shared" ref="G26:L26" si="2">G22+G24-G25</f>
        <v>#REF!</v>
      </c>
      <c r="H26" s="332" t="e">
        <f t="shared" si="2"/>
        <v>#REF!</v>
      </c>
      <c r="I26" s="332" t="e">
        <f t="shared" si="2"/>
        <v>#REF!</v>
      </c>
      <c r="J26" s="332" t="e">
        <f t="shared" si="2"/>
        <v>#REF!</v>
      </c>
      <c r="K26" s="332" t="e">
        <f t="shared" si="2"/>
        <v>#REF!</v>
      </c>
      <c r="L26" s="332" t="e">
        <f t="shared" si="2"/>
        <v>#REF!</v>
      </c>
      <c r="M26" s="310"/>
      <c r="N26" s="262"/>
    </row>
    <row r="27" spans="1:14" s="248" customFormat="1">
      <c r="A27" s="260"/>
      <c r="B27" s="272"/>
      <c r="C27" s="250"/>
      <c r="D27" s="251"/>
      <c r="E27" s="240"/>
      <c r="F27" s="240"/>
      <c r="G27" s="249"/>
      <c r="H27" s="249"/>
      <c r="I27" s="249"/>
      <c r="J27" s="249"/>
      <c r="K27" s="249"/>
      <c r="L27" s="249"/>
      <c r="M27" s="310"/>
      <c r="N27" s="262"/>
    </row>
    <row r="28" spans="1:14" s="248" customFormat="1">
      <c r="A28" s="260"/>
      <c r="B28" s="272"/>
      <c r="C28" s="250" t="s">
        <v>249</v>
      </c>
      <c r="D28" s="251"/>
      <c r="E28" s="240"/>
      <c r="F28" s="240"/>
      <c r="G28" s="247" t="e">
        <f>#REF!</f>
        <v>#REF!</v>
      </c>
      <c r="H28" s="247" t="e">
        <f>G32</f>
        <v>#REF!</v>
      </c>
      <c r="I28" s="247" t="e">
        <f>H32</f>
        <v>#REF!</v>
      </c>
      <c r="J28" s="247" t="e">
        <f>I32</f>
        <v>#REF!</v>
      </c>
      <c r="K28" s="247" t="e">
        <f>J32</f>
        <v>#REF!</v>
      </c>
      <c r="L28" s="247" t="e">
        <f>K32</f>
        <v>#REF!</v>
      </c>
      <c r="M28" s="310"/>
      <c r="N28" s="262"/>
    </row>
    <row r="29" spans="1:14" s="248" customFormat="1">
      <c r="A29" s="260"/>
      <c r="B29" s="273" t="s">
        <v>250</v>
      </c>
      <c r="C29" s="250" t="s">
        <v>251</v>
      </c>
      <c r="D29" s="251"/>
      <c r="E29" s="240"/>
      <c r="F29" s="240"/>
      <c r="G29" s="247" t="e">
        <f>#REF!</f>
        <v>#REF!</v>
      </c>
      <c r="H29" s="247" t="e">
        <f>#REF!</f>
        <v>#REF!</v>
      </c>
      <c r="I29" s="247" t="e">
        <f>#REF!</f>
        <v>#REF!</v>
      </c>
      <c r="J29" s="247" t="e">
        <f>#REF!</f>
        <v>#REF!</v>
      </c>
      <c r="K29" s="247" t="e">
        <f>#REF!</f>
        <v>#REF!</v>
      </c>
      <c r="L29" s="247" t="e">
        <f>#REF!</f>
        <v>#REF!</v>
      </c>
      <c r="M29" s="310"/>
      <c r="N29" s="262"/>
    </row>
    <row r="30" spans="1:14" s="248" customFormat="1">
      <c r="A30" s="260"/>
      <c r="B30" s="273" t="s">
        <v>252</v>
      </c>
      <c r="C30" s="250" t="s">
        <v>253</v>
      </c>
      <c r="D30" s="251"/>
      <c r="E30" s="240"/>
      <c r="F30" s="240"/>
      <c r="G30" s="247" t="e">
        <f t="shared" ref="G30:L30" si="3">SUM(G13:G18)</f>
        <v>#REF!</v>
      </c>
      <c r="H30" s="247" t="e">
        <f t="shared" si="3"/>
        <v>#REF!</v>
      </c>
      <c r="I30" s="247" t="e">
        <f t="shared" si="3"/>
        <v>#REF!</v>
      </c>
      <c r="J30" s="247" t="e">
        <f t="shared" si="3"/>
        <v>#REF!</v>
      </c>
      <c r="K30" s="247" t="e">
        <f t="shared" si="3"/>
        <v>#REF!</v>
      </c>
      <c r="L30" s="247" t="e">
        <f t="shared" si="3"/>
        <v>#REF!</v>
      </c>
      <c r="M30" s="310"/>
      <c r="N30" s="262"/>
    </row>
    <row r="31" spans="1:14" s="248" customFormat="1">
      <c r="A31" s="260"/>
      <c r="B31" s="333" t="s">
        <v>252</v>
      </c>
      <c r="C31" s="334" t="s">
        <v>91</v>
      </c>
      <c r="D31" s="334"/>
      <c r="E31" s="264"/>
      <c r="F31" s="264"/>
      <c r="G31" s="379">
        <v>2.35</v>
      </c>
      <c r="H31" s="379">
        <v>2.35</v>
      </c>
      <c r="I31" s="379">
        <v>2.35</v>
      </c>
      <c r="J31" s="379">
        <v>2.35</v>
      </c>
      <c r="K31" s="379">
        <v>2.35</v>
      </c>
      <c r="L31" s="379">
        <v>3.35</v>
      </c>
      <c r="M31" s="310"/>
      <c r="N31" s="262"/>
    </row>
    <row r="32" spans="1:14" s="248" customFormat="1">
      <c r="A32" s="260"/>
      <c r="B32" s="336"/>
      <c r="C32" s="337" t="s">
        <v>254</v>
      </c>
      <c r="D32" s="338"/>
      <c r="E32" s="339"/>
      <c r="F32" s="339"/>
      <c r="G32" s="340" t="e">
        <f t="shared" ref="G32:L32" si="4">G28+G29-G30-G31</f>
        <v>#REF!</v>
      </c>
      <c r="H32" s="340" t="e">
        <f t="shared" si="4"/>
        <v>#REF!</v>
      </c>
      <c r="I32" s="340" t="e">
        <f t="shared" si="4"/>
        <v>#REF!</v>
      </c>
      <c r="J32" s="340" t="e">
        <f t="shared" si="4"/>
        <v>#REF!</v>
      </c>
      <c r="K32" s="340" t="e">
        <f t="shared" si="4"/>
        <v>#REF!</v>
      </c>
      <c r="L32" s="340" t="e">
        <f t="shared" si="4"/>
        <v>#REF!</v>
      </c>
      <c r="M32" s="310"/>
      <c r="N32" s="262"/>
    </row>
    <row r="33" spans="1:14" s="248" customFormat="1">
      <c r="A33" s="260"/>
      <c r="B33" s="326"/>
      <c r="C33" s="297"/>
      <c r="D33" s="298"/>
      <c r="E33" s="297"/>
      <c r="F33" s="297"/>
      <c r="G33" s="327"/>
      <c r="H33" s="327"/>
      <c r="I33" s="327"/>
      <c r="J33" s="327"/>
      <c r="K33" s="327"/>
      <c r="L33" s="328"/>
      <c r="M33" s="271"/>
      <c r="N33" s="262"/>
    </row>
    <row r="34" spans="1:14">
      <c r="A34" s="259"/>
      <c r="B34" s="343"/>
      <c r="C34" s="292"/>
      <c r="D34" s="292"/>
      <c r="E34" s="292"/>
      <c r="F34" s="292"/>
      <c r="G34" s="344"/>
      <c r="H34" s="344"/>
      <c r="I34" s="344"/>
      <c r="J34" s="344"/>
      <c r="K34" s="344"/>
      <c r="L34" s="280"/>
      <c r="M34" s="281"/>
      <c r="N34" s="261"/>
    </row>
    <row r="35" spans="1:14">
      <c r="A35" s="259"/>
      <c r="B35" s="259"/>
      <c r="C35" s="287"/>
      <c r="D35" s="287"/>
      <c r="E35" s="287"/>
      <c r="F35" s="287"/>
      <c r="G35" s="341"/>
      <c r="H35" s="341"/>
      <c r="I35" s="341"/>
      <c r="J35" s="341"/>
      <c r="K35" s="341"/>
      <c r="L35" s="261"/>
      <c r="M35" s="261"/>
      <c r="N35" s="261"/>
    </row>
    <row r="36" spans="1:14">
      <c r="A36" s="259"/>
      <c r="B36" s="259"/>
      <c r="G36" s="253"/>
      <c r="H36" s="253"/>
      <c r="I36" s="253"/>
      <c r="J36" s="253"/>
      <c r="K36" s="253"/>
      <c r="L36" s="261"/>
      <c r="M36" s="261"/>
      <c r="N36" s="261"/>
    </row>
    <row r="37" spans="1:14">
      <c r="A37" s="259"/>
      <c r="B37" s="259"/>
      <c r="C37" s="345"/>
      <c r="D37" s="345"/>
      <c r="E37" s="345"/>
      <c r="F37" s="345"/>
      <c r="G37" s="345"/>
      <c r="H37" s="345"/>
      <c r="I37" s="345"/>
      <c r="J37" s="345"/>
      <c r="K37" s="345"/>
      <c r="L37" s="261"/>
      <c r="M37" s="261"/>
      <c r="N37" s="261"/>
    </row>
    <row r="38" spans="1:14">
      <c r="A38" s="259"/>
      <c r="B38" s="352"/>
      <c r="C38" s="353"/>
      <c r="D38" s="354"/>
      <c r="E38" s="354"/>
      <c r="F38" s="964" t="s">
        <v>255</v>
      </c>
      <c r="G38" s="964"/>
      <c r="H38" s="964"/>
      <c r="I38" s="964"/>
      <c r="J38" s="348"/>
      <c r="K38" s="347"/>
      <c r="L38" s="349"/>
      <c r="M38" s="350"/>
      <c r="N38" s="261"/>
    </row>
    <row r="39" spans="1:14">
      <c r="A39" s="259"/>
      <c r="B39" s="288" t="s">
        <v>256</v>
      </c>
      <c r="C39" s="289">
        <v>2005</v>
      </c>
      <c r="D39" s="289">
        <v>2006</v>
      </c>
      <c r="E39" s="290">
        <v>2007</v>
      </c>
      <c r="F39" s="351"/>
      <c r="G39" s="254"/>
      <c r="H39" s="256"/>
      <c r="I39" s="254"/>
      <c r="J39" s="254"/>
      <c r="K39" s="254"/>
      <c r="M39" s="269"/>
      <c r="N39" s="261"/>
    </row>
    <row r="40" spans="1:14">
      <c r="A40" s="259"/>
      <c r="B40" s="356" t="s">
        <v>257</v>
      </c>
      <c r="C40" s="357">
        <f>'Cash Flow Statement'!U70</f>
        <v>-0.54</v>
      </c>
      <c r="D40" s="357">
        <f>'Cash Flow Statement'!Y70</f>
        <v>12.33</v>
      </c>
      <c r="E40" s="358">
        <f>'Cash Flow Statement'!AC70</f>
        <v>0</v>
      </c>
      <c r="F40" s="351"/>
      <c r="G40" s="254"/>
      <c r="H40" s="256"/>
      <c r="I40" s="254"/>
      <c r="J40" s="254"/>
      <c r="K40" s="254"/>
      <c r="M40" s="269"/>
      <c r="N40" s="261"/>
    </row>
    <row r="41" spans="1:14">
      <c r="A41" s="259"/>
      <c r="B41" s="355"/>
      <c r="C41" s="266"/>
      <c r="D41" s="266"/>
      <c r="E41" s="266"/>
      <c r="F41" s="254"/>
      <c r="G41" s="345"/>
      <c r="H41" s="256"/>
      <c r="I41" s="254"/>
      <c r="J41" s="254"/>
      <c r="K41" s="254"/>
      <c r="M41" s="269"/>
      <c r="N41" s="261"/>
    </row>
    <row r="42" spans="1:14">
      <c r="A42" s="259"/>
      <c r="B42" s="275" t="s">
        <v>258</v>
      </c>
      <c r="C42" s="183" t="s">
        <v>259</v>
      </c>
      <c r="D42" s="254"/>
      <c r="E42" s="254"/>
      <c r="F42" s="359"/>
      <c r="G42" s="238">
        <v>20</v>
      </c>
      <c r="H42" s="351" t="s">
        <v>260</v>
      </c>
      <c r="I42" s="255"/>
      <c r="J42" s="255"/>
      <c r="K42" s="255"/>
      <c r="M42" s="269"/>
      <c r="N42" s="261"/>
    </row>
    <row r="43" spans="1:14">
      <c r="A43" s="259"/>
      <c r="B43" s="360"/>
      <c r="C43" s="345"/>
      <c r="D43" s="265"/>
      <c r="E43" s="265"/>
      <c r="F43" s="254"/>
      <c r="G43" s="366"/>
      <c r="H43" s="345"/>
      <c r="I43" s="345"/>
      <c r="J43" s="345"/>
      <c r="K43" s="345"/>
      <c r="L43" s="265"/>
      <c r="M43" s="346"/>
      <c r="N43" s="261"/>
    </row>
    <row r="44" spans="1:14">
      <c r="A44" s="259"/>
      <c r="B44" s="364"/>
      <c r="C44" s="25"/>
      <c r="D44" s="364"/>
      <c r="E44" s="25"/>
      <c r="F44" s="365">
        <v>2007</v>
      </c>
      <c r="G44" s="145" t="s">
        <v>261</v>
      </c>
      <c r="H44" s="145" t="s">
        <v>234</v>
      </c>
      <c r="I44" s="145" t="s">
        <v>138</v>
      </c>
      <c r="J44" s="145" t="s">
        <v>139</v>
      </c>
      <c r="K44" s="145" t="s">
        <v>140</v>
      </c>
      <c r="L44" s="145" t="s">
        <v>296</v>
      </c>
      <c r="M44" s="25"/>
      <c r="N44" s="261"/>
    </row>
    <row r="45" spans="1:14">
      <c r="A45" s="259"/>
      <c r="B45" s="355"/>
      <c r="C45" s="361"/>
      <c r="D45" s="362" t="s">
        <v>262</v>
      </c>
      <c r="E45" s="363"/>
      <c r="F45" s="244" t="e">
        <f>'8.BS'!F44</f>
        <v>#REF!</v>
      </c>
      <c r="G45" s="367" t="e">
        <f t="shared" ref="G45:L45" si="5">F47</f>
        <v>#REF!</v>
      </c>
      <c r="H45" s="367" t="e">
        <f t="shared" si="5"/>
        <v>#REF!</v>
      </c>
      <c r="I45" s="367" t="e">
        <f t="shared" si="5"/>
        <v>#REF!</v>
      </c>
      <c r="J45" s="367" t="e">
        <f t="shared" si="5"/>
        <v>#REF!</v>
      </c>
      <c r="K45" s="367" t="e">
        <f t="shared" si="5"/>
        <v>#REF!</v>
      </c>
      <c r="L45" s="367" t="e">
        <f t="shared" si="5"/>
        <v>#REF!</v>
      </c>
      <c r="M45" s="342"/>
      <c r="N45" s="261"/>
    </row>
    <row r="46" spans="1:14">
      <c r="A46" s="259"/>
      <c r="B46" s="274"/>
      <c r="C46" s="29"/>
      <c r="D46" s="243" t="s">
        <v>263</v>
      </c>
      <c r="E46" s="97"/>
      <c r="F46" s="244">
        <f>'Cash Flow Statement'!AK70</f>
        <v>0</v>
      </c>
      <c r="G46" s="244" t="e">
        <f t="shared" ref="G46:L46" si="6">$F$47/$G$42</f>
        <v>#REF!</v>
      </c>
      <c r="H46" s="244" t="e">
        <f t="shared" si="6"/>
        <v>#REF!</v>
      </c>
      <c r="I46" s="244" t="e">
        <f t="shared" si="6"/>
        <v>#REF!</v>
      </c>
      <c r="J46" s="244" t="e">
        <f t="shared" si="6"/>
        <v>#REF!</v>
      </c>
      <c r="K46" s="244" t="e">
        <f t="shared" si="6"/>
        <v>#REF!</v>
      </c>
      <c r="L46" s="244" t="e">
        <f t="shared" si="6"/>
        <v>#REF!</v>
      </c>
      <c r="M46" s="269"/>
      <c r="N46" s="261"/>
    </row>
    <row r="47" spans="1:14">
      <c r="A47" s="259"/>
      <c r="B47" s="274"/>
      <c r="C47" s="29"/>
      <c r="D47" s="183" t="s">
        <v>264</v>
      </c>
      <c r="E47" s="97"/>
      <c r="F47" s="244" t="e">
        <f t="shared" ref="F47:L47" si="7">F45-F46</f>
        <v>#REF!</v>
      </c>
      <c r="G47" s="244" t="e">
        <f t="shared" si="7"/>
        <v>#REF!</v>
      </c>
      <c r="H47" s="244" t="e">
        <f t="shared" si="7"/>
        <v>#REF!</v>
      </c>
      <c r="I47" s="244" t="e">
        <f t="shared" si="7"/>
        <v>#REF!</v>
      </c>
      <c r="J47" s="244" t="e">
        <f t="shared" si="7"/>
        <v>#REF!</v>
      </c>
      <c r="K47" s="244" t="e">
        <f t="shared" si="7"/>
        <v>#REF!</v>
      </c>
      <c r="L47" s="244" t="e">
        <f t="shared" si="7"/>
        <v>#REF!</v>
      </c>
      <c r="M47" s="269"/>
      <c r="N47" s="261"/>
    </row>
    <row r="48" spans="1:14">
      <c r="A48" s="259"/>
      <c r="B48" s="276"/>
      <c r="C48" s="277"/>
      <c r="D48" s="277"/>
      <c r="E48" s="277"/>
      <c r="F48" s="278"/>
      <c r="G48" s="279"/>
      <c r="H48" s="279"/>
      <c r="I48" s="279"/>
      <c r="J48" s="279"/>
      <c r="K48" s="279"/>
      <c r="L48" s="280"/>
      <c r="M48" s="281"/>
      <c r="N48" s="261"/>
    </row>
    <row r="49" spans="2:13">
      <c r="B49" s="266"/>
      <c r="C49" s="266"/>
      <c r="D49" s="266"/>
      <c r="E49" s="266"/>
      <c r="F49" s="266"/>
      <c r="G49" s="267"/>
      <c r="H49" s="267"/>
      <c r="I49" s="267"/>
      <c r="J49" s="267"/>
      <c r="K49" s="267"/>
      <c r="L49" s="268"/>
      <c r="M49" s="268"/>
    </row>
    <row r="50" spans="2:13">
      <c r="B50" s="254"/>
      <c r="C50" s="254"/>
      <c r="D50" s="254"/>
      <c r="E50" s="254"/>
      <c r="F50" s="257"/>
      <c r="G50" s="257"/>
      <c r="H50" s="257"/>
      <c r="I50" s="257"/>
      <c r="J50" s="257"/>
      <c r="K50" s="257"/>
    </row>
    <row r="52" spans="2:13">
      <c r="G52" s="258"/>
      <c r="H52" s="258"/>
      <c r="I52" s="258"/>
      <c r="J52" s="258"/>
      <c r="K52" s="258"/>
    </row>
  </sheetData>
  <mergeCells count="4">
    <mergeCell ref="F38:I38"/>
    <mergeCell ref="B3:M3"/>
    <mergeCell ref="F5:L5"/>
    <mergeCell ref="G10:K10"/>
  </mergeCells>
  <phoneticPr fontId="2"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44"/>
  </sheetPr>
  <dimension ref="A3:N57"/>
  <sheetViews>
    <sheetView workbookViewId="0">
      <pane xSplit="3" ySplit="5" topLeftCell="F72" activePane="bottomRight" state="frozen"/>
      <selection pane="topRight" activeCell="D1" sqref="D1"/>
      <selection pane="bottomLeft" activeCell="A6" sqref="A6"/>
      <selection pane="bottomRight" activeCell="J7" sqref="J7"/>
    </sheetView>
  </sheetViews>
  <sheetFormatPr defaultColWidth="9" defaultRowHeight="12"/>
  <cols>
    <col min="1" max="3" width="9" style="95"/>
    <col min="4" max="5" width="10.5" style="95" customWidth="1"/>
    <col min="6" max="13" width="13.83203125" style="95" customWidth="1"/>
    <col min="14" max="16384" width="9" style="95"/>
  </cols>
  <sheetData>
    <row r="3" spans="1:14">
      <c r="B3" s="96"/>
      <c r="C3" s="491"/>
      <c r="D3" s="491"/>
      <c r="E3" s="491"/>
      <c r="F3" s="491"/>
      <c r="G3" s="491"/>
      <c r="H3" s="491"/>
      <c r="I3" s="491"/>
      <c r="J3" s="491"/>
      <c r="K3" s="491"/>
      <c r="L3" s="491"/>
      <c r="M3" s="491"/>
    </row>
    <row r="4" spans="1:14" s="97" customFormat="1" ht="14.25" customHeight="1">
      <c r="A4" s="550"/>
      <c r="B4" s="493" t="s">
        <v>92</v>
      </c>
      <c r="C4" s="557"/>
      <c r="D4" s="971" t="s">
        <v>93</v>
      </c>
      <c r="E4" s="972"/>
      <c r="F4" s="972"/>
      <c r="G4" s="972"/>
      <c r="H4" s="973"/>
      <c r="I4" s="855"/>
      <c r="J4" s="974" t="s">
        <v>94</v>
      </c>
      <c r="K4" s="975"/>
      <c r="L4" s="975"/>
      <c r="M4" s="975"/>
      <c r="N4" s="976"/>
    </row>
    <row r="5" spans="1:14" s="97" customFormat="1">
      <c r="A5" s="551"/>
      <c r="B5" s="558" t="s">
        <v>95</v>
      </c>
      <c r="C5" s="98"/>
      <c r="D5" s="92">
        <v>2003</v>
      </c>
      <c r="E5" s="92">
        <v>2004</v>
      </c>
      <c r="F5" s="92">
        <v>2005</v>
      </c>
      <c r="G5" s="93">
        <v>2006</v>
      </c>
      <c r="H5" s="94">
        <v>2007</v>
      </c>
      <c r="I5" s="856">
        <v>2008</v>
      </c>
      <c r="J5" s="99" t="s">
        <v>96</v>
      </c>
      <c r="K5" s="99" t="s">
        <v>97</v>
      </c>
      <c r="L5" s="99" t="s">
        <v>98</v>
      </c>
      <c r="M5" s="99" t="s">
        <v>99</v>
      </c>
      <c r="N5" s="99" t="s">
        <v>296</v>
      </c>
    </row>
    <row r="6" spans="1:14" s="97" customFormat="1">
      <c r="A6" s="551"/>
      <c r="B6" s="559"/>
      <c r="C6" s="545"/>
      <c r="D6" s="546"/>
      <c r="E6" s="546"/>
      <c r="F6" s="546"/>
      <c r="G6" s="547"/>
      <c r="H6" s="548"/>
      <c r="I6" s="546"/>
      <c r="J6" s="549"/>
      <c r="K6" s="549"/>
      <c r="L6" s="549"/>
      <c r="M6" s="560"/>
      <c r="N6" s="549"/>
    </row>
    <row r="7" spans="1:14" s="100" customFormat="1">
      <c r="A7" s="552"/>
      <c r="B7" s="101" t="s">
        <v>100</v>
      </c>
      <c r="C7" s="102"/>
      <c r="D7" s="100" t="e">
        <f>'Income Statement'!#REF!</f>
        <v>#REF!</v>
      </c>
      <c r="E7" s="100" t="e">
        <f>'Income Statement'!#REF!</f>
        <v>#REF!</v>
      </c>
      <c r="F7" s="100" t="e">
        <f>'Income Statement'!#REF!</f>
        <v>#REF!</v>
      </c>
      <c r="G7" s="100" t="e">
        <f>'Income Statement'!#REF!</f>
        <v>#REF!</v>
      </c>
      <c r="H7" s="100" t="e">
        <f>'Income Statement'!#REF!</f>
        <v>#REF!</v>
      </c>
      <c r="I7" s="100" t="e">
        <f>'Income Statement'!#REF!</f>
        <v>#REF!</v>
      </c>
      <c r="J7" s="100" t="e">
        <f>I7*(1+'5.Scenario'!F9)</f>
        <v>#REF!</v>
      </c>
      <c r="K7" s="100" t="e">
        <f>J7*(1+'5.Scenario'!G9)</f>
        <v>#REF!</v>
      </c>
      <c r="L7" s="100" t="e">
        <f>K7*(1+'5.Scenario'!H9)</f>
        <v>#REF!</v>
      </c>
      <c r="M7" s="100" t="e">
        <f>L7*(1+'5.Scenario'!I9)</f>
        <v>#REF!</v>
      </c>
      <c r="N7" s="100" t="e">
        <f>M7*(1+'5.Scenario'!J9)</f>
        <v>#REF!</v>
      </c>
    </row>
    <row r="8" spans="1:14" s="117" customFormat="1">
      <c r="A8" s="553"/>
      <c r="B8" s="118"/>
      <c r="C8" s="119" t="s">
        <v>122</v>
      </c>
      <c r="D8" s="117" t="e">
        <f>D7/'Income Statement'!#REF!-1</f>
        <v>#REF!</v>
      </c>
      <c r="E8" s="117" t="e">
        <f>E7/'Income Statement'!#REF!-1</f>
        <v>#REF!</v>
      </c>
      <c r="F8" s="117" t="e">
        <f>F7/'Income Statement'!#REF!-1</f>
        <v>#REF!</v>
      </c>
      <c r="G8" s="117" t="e">
        <f>G7/'Income Statement'!#REF!-1</f>
        <v>#REF!</v>
      </c>
      <c r="H8" s="117" t="e">
        <f>H7/'Income Statement'!#REF!-1</f>
        <v>#REF!</v>
      </c>
      <c r="I8" s="117" t="e">
        <f>I7/'Income Statement'!#REF!-1</f>
        <v>#REF!</v>
      </c>
      <c r="J8" s="117" t="e">
        <f>J7/I7-1</f>
        <v>#REF!</v>
      </c>
      <c r="K8" s="117" t="e">
        <f>K7/J7-1</f>
        <v>#REF!</v>
      </c>
      <c r="L8" s="117" t="e">
        <f>L7/K7-1</f>
        <v>#REF!</v>
      </c>
      <c r="M8" s="117" t="e">
        <f>M7/L7-1</f>
        <v>#REF!</v>
      </c>
      <c r="N8" s="117" t="e">
        <f>N7/M7-1</f>
        <v>#REF!</v>
      </c>
    </row>
    <row r="9" spans="1:14">
      <c r="A9" s="489"/>
      <c r="B9" s="103" t="s">
        <v>101</v>
      </c>
      <c r="C9" s="104"/>
    </row>
    <row r="10" spans="1:14" s="100" customFormat="1">
      <c r="A10" s="552"/>
      <c r="B10" s="101" t="s">
        <v>102</v>
      </c>
      <c r="C10" s="105"/>
      <c r="D10" s="100" t="e">
        <f t="shared" ref="D10:I10" si="0">D7-D9</f>
        <v>#REF!</v>
      </c>
      <c r="E10" s="100" t="e">
        <f t="shared" si="0"/>
        <v>#REF!</v>
      </c>
      <c r="F10" s="100" t="e">
        <f t="shared" si="0"/>
        <v>#REF!</v>
      </c>
      <c r="G10" s="100" t="e">
        <f t="shared" si="0"/>
        <v>#REF!</v>
      </c>
      <c r="H10" s="100" t="e">
        <f t="shared" si="0"/>
        <v>#REF!</v>
      </c>
      <c r="I10" s="100" t="e">
        <f t="shared" si="0"/>
        <v>#REF!</v>
      </c>
      <c r="J10" s="100" t="e">
        <f>J7-J9</f>
        <v>#REF!</v>
      </c>
      <c r="K10" s="100" t="e">
        <f>K7-K9</f>
        <v>#REF!</v>
      </c>
      <c r="L10" s="100" t="e">
        <f>L7-L9</f>
        <v>#REF!</v>
      </c>
      <c r="M10" s="100" t="e">
        <f>M7-M9</f>
        <v>#REF!</v>
      </c>
      <c r="N10" s="100" t="e">
        <f>N7-N9</f>
        <v>#REF!</v>
      </c>
    </row>
    <row r="11" spans="1:14" s="100" customFormat="1">
      <c r="A11" s="552"/>
      <c r="B11" s="106" t="s">
        <v>103</v>
      </c>
      <c r="C11" s="107"/>
      <c r="D11" s="100" t="e">
        <f>'Income Statement'!#REF!</f>
        <v>#REF!</v>
      </c>
      <c r="E11" s="100" t="e">
        <f>'Income Statement'!#REF!</f>
        <v>#REF!</v>
      </c>
      <c r="F11" s="100" t="e">
        <f>'Income Statement'!#REF!</f>
        <v>#REF!</v>
      </c>
      <c r="G11" s="100" t="e">
        <f>'Income Statement'!#REF!</f>
        <v>#REF!</v>
      </c>
      <c r="H11" s="100" t="e">
        <f>'Income Statement'!#REF!</f>
        <v>#REF!</v>
      </c>
      <c r="I11" s="100" t="e">
        <f>'Income Statement'!#REF!</f>
        <v>#REF!</v>
      </c>
      <c r="J11" s="100" t="e">
        <f>J7*'5.Scenario'!F10</f>
        <v>#REF!</v>
      </c>
      <c r="K11" s="100" t="e">
        <f>K7*'5.Scenario'!G10</f>
        <v>#REF!</v>
      </c>
      <c r="L11" s="100" t="e">
        <f>L7*'5.Scenario'!H10</f>
        <v>#REF!</v>
      </c>
      <c r="M11" s="100" t="e">
        <f>M7*'5.Scenario'!I10</f>
        <v>#REF!</v>
      </c>
      <c r="N11" s="100" t="e">
        <f>N7*'5.Scenario'!J10</f>
        <v>#REF!</v>
      </c>
    </row>
    <row r="12" spans="1:14" s="100" customFormat="1">
      <c r="A12" s="552"/>
      <c r="B12" s="106" t="s">
        <v>104</v>
      </c>
      <c r="C12" s="107"/>
      <c r="D12" s="100" t="e">
        <f>'Income Statement'!#REF!</f>
        <v>#REF!</v>
      </c>
      <c r="E12" s="100" t="e">
        <f>'Income Statement'!#REF!</f>
        <v>#REF!</v>
      </c>
      <c r="F12" s="100" t="e">
        <f>'Income Statement'!#REF!</f>
        <v>#REF!</v>
      </c>
      <c r="G12" s="100" t="e">
        <f>'Income Statement'!#REF!</f>
        <v>#REF!</v>
      </c>
      <c r="H12" s="100" t="e">
        <f>'Income Statement'!#REF!</f>
        <v>#REF!</v>
      </c>
      <c r="I12" s="100" t="e">
        <f>'Income Statement'!#REF!</f>
        <v>#REF!</v>
      </c>
      <c r="J12" s="100" t="e">
        <f>J10*8.5%</f>
        <v>#REF!</v>
      </c>
      <c r="K12" s="100" t="e">
        <f>K10*8.5%</f>
        <v>#REF!</v>
      </c>
      <c r="L12" s="100" t="e">
        <f>L10*8.5%</f>
        <v>#REF!</v>
      </c>
      <c r="M12" s="100" t="e">
        <f>M10*8.5%</f>
        <v>#REF!</v>
      </c>
      <c r="N12" s="100" t="e">
        <f>N10*8.5%</f>
        <v>#REF!</v>
      </c>
    </row>
    <row r="13" spans="1:14" s="100" customFormat="1">
      <c r="A13" s="552"/>
      <c r="B13" s="101" t="s">
        <v>105</v>
      </c>
      <c r="C13" s="102"/>
      <c r="D13" s="100" t="e">
        <f t="shared" ref="D13:J13" si="1">D10-D11-D12</f>
        <v>#REF!</v>
      </c>
      <c r="E13" s="100" t="e">
        <f t="shared" si="1"/>
        <v>#REF!</v>
      </c>
      <c r="F13" s="100" t="e">
        <f t="shared" si="1"/>
        <v>#REF!</v>
      </c>
      <c r="G13" s="100" t="e">
        <f t="shared" si="1"/>
        <v>#REF!</v>
      </c>
      <c r="H13" s="100" t="e">
        <f t="shared" si="1"/>
        <v>#REF!</v>
      </c>
      <c r="I13" s="100" t="e">
        <f t="shared" si="1"/>
        <v>#REF!</v>
      </c>
      <c r="J13" s="100" t="e">
        <f t="shared" si="1"/>
        <v>#REF!</v>
      </c>
      <c r="K13" s="100" t="e">
        <f>K10-K11-K12</f>
        <v>#REF!</v>
      </c>
      <c r="L13" s="100" t="e">
        <f>L10-L11-L12</f>
        <v>#REF!</v>
      </c>
      <c r="M13" s="100" t="e">
        <f>M10-M11-M12</f>
        <v>#REF!</v>
      </c>
      <c r="N13" s="100" t="e">
        <f>N10-N11-N12</f>
        <v>#REF!</v>
      </c>
    </row>
    <row r="14" spans="1:14" s="117" customFormat="1">
      <c r="A14" s="553"/>
      <c r="B14" s="118"/>
      <c r="C14" s="120" t="s">
        <v>54</v>
      </c>
      <c r="D14" s="117" t="e">
        <f t="shared" ref="D14:J14" si="2">D13/D7</f>
        <v>#REF!</v>
      </c>
      <c r="E14" s="117" t="e">
        <f t="shared" si="2"/>
        <v>#REF!</v>
      </c>
      <c r="F14" s="117" t="e">
        <f t="shared" si="2"/>
        <v>#REF!</v>
      </c>
      <c r="G14" s="117" t="e">
        <f t="shared" si="2"/>
        <v>#REF!</v>
      </c>
      <c r="H14" s="117" t="e">
        <f t="shared" si="2"/>
        <v>#REF!</v>
      </c>
      <c r="I14" s="117" t="e">
        <f t="shared" si="2"/>
        <v>#REF!</v>
      </c>
      <c r="J14" s="117" t="e">
        <f t="shared" si="2"/>
        <v>#REF!</v>
      </c>
      <c r="K14" s="117" t="e">
        <f>K13/K7</f>
        <v>#REF!</v>
      </c>
      <c r="L14" s="117" t="e">
        <f>L13/L7</f>
        <v>#REF!</v>
      </c>
      <c r="M14" s="117" t="e">
        <f>M13/M7</f>
        <v>#REF!</v>
      </c>
      <c r="N14" s="117" t="e">
        <f>N13/N7</f>
        <v>#REF!</v>
      </c>
    </row>
    <row r="15" spans="1:14" s="100" customFormat="1">
      <c r="A15" s="552"/>
      <c r="B15" s="106" t="s">
        <v>106</v>
      </c>
      <c r="C15" s="107"/>
      <c r="D15" s="108">
        <v>0</v>
      </c>
      <c r="E15" s="108">
        <v>0</v>
      </c>
      <c r="F15" s="108">
        <v>0</v>
      </c>
      <c r="G15" s="108">
        <v>0</v>
      </c>
      <c r="H15" s="108">
        <v>0</v>
      </c>
      <c r="I15" s="108">
        <v>4</v>
      </c>
      <c r="J15" s="100">
        <v>0</v>
      </c>
      <c r="K15" s="100">
        <v>0</v>
      </c>
      <c r="L15" s="100">
        <v>0</v>
      </c>
      <c r="M15" s="100">
        <v>0</v>
      </c>
      <c r="N15" s="100">
        <v>0</v>
      </c>
    </row>
    <row r="16" spans="1:14" s="100" customFormat="1">
      <c r="A16" s="552"/>
      <c r="B16" s="106" t="s">
        <v>123</v>
      </c>
      <c r="C16" s="107"/>
      <c r="D16" s="100" t="e">
        <f>'Income Statement'!#REF!</f>
        <v>#REF!</v>
      </c>
      <c r="E16" s="100" t="e">
        <f>'Income Statement'!#REF!</f>
        <v>#REF!</v>
      </c>
      <c r="F16" s="100" t="e">
        <f>'Income Statement'!#REF!</f>
        <v>#REF!</v>
      </c>
      <c r="G16" s="100" t="e">
        <f>'Income Statement'!#REF!</f>
        <v>#REF!</v>
      </c>
      <c r="H16" s="100" t="e">
        <f>'Income Statement'!#REF!</f>
        <v>#REF!</v>
      </c>
      <c r="I16" s="100" t="e">
        <f>'Income Statement'!#REF!</f>
        <v>#REF!</v>
      </c>
      <c r="J16" s="100">
        <v>0</v>
      </c>
      <c r="K16" s="100">
        <v>0</v>
      </c>
      <c r="L16" s="100">
        <v>0</v>
      </c>
      <c r="M16" s="100">
        <v>0</v>
      </c>
      <c r="N16" s="100">
        <v>0</v>
      </c>
    </row>
    <row r="17" spans="1:14" s="100" customFormat="1">
      <c r="A17" s="552"/>
      <c r="B17" s="109" t="s">
        <v>694</v>
      </c>
      <c r="C17" s="107"/>
      <c r="D17" s="100" t="e">
        <f>'Income Statement'!#REF!</f>
        <v>#REF!</v>
      </c>
      <c r="E17" s="100" t="e">
        <f>'Income Statement'!#REF!</f>
        <v>#REF!</v>
      </c>
      <c r="F17" s="100" t="e">
        <f>'Income Statement'!#REF!</f>
        <v>#REF!</v>
      </c>
      <c r="G17" s="100" t="e">
        <f>'Income Statement'!#REF!</f>
        <v>#REF!</v>
      </c>
      <c r="H17" s="100" t="e">
        <f>'Income Statement'!#REF!</f>
        <v>#REF!</v>
      </c>
      <c r="I17" s="100" t="e">
        <f>'Income Statement'!#REF!</f>
        <v>#REF!</v>
      </c>
      <c r="J17" s="100" t="e">
        <f>J7*0.01</f>
        <v>#REF!</v>
      </c>
      <c r="K17" s="100" t="e">
        <f>K7*0.01</f>
        <v>#REF!</v>
      </c>
      <c r="L17" s="100" t="e">
        <f>L7*0.01</f>
        <v>#REF!</v>
      </c>
      <c r="M17" s="100" t="e">
        <f>M7*0.01</f>
        <v>#REF!</v>
      </c>
      <c r="N17" s="100" t="e">
        <f>N7*0.01</f>
        <v>#REF!</v>
      </c>
    </row>
    <row r="18" spans="1:14" s="100" customFormat="1">
      <c r="A18" s="552"/>
      <c r="B18" s="109" t="s">
        <v>107</v>
      </c>
      <c r="C18" s="107"/>
      <c r="D18" s="100" t="e">
        <f>'Income Statement'!#REF!</f>
        <v>#REF!</v>
      </c>
      <c r="E18" s="100" t="e">
        <f>'Income Statement'!#REF!</f>
        <v>#REF!</v>
      </c>
      <c r="F18" s="100" t="e">
        <f>'Income Statement'!#REF!</f>
        <v>#REF!</v>
      </c>
      <c r="G18" s="100" t="e">
        <f>'Income Statement'!#REF!</f>
        <v>#REF!</v>
      </c>
      <c r="H18" s="100" t="e">
        <f>'Income Statement'!#REF!</f>
        <v>#REF!</v>
      </c>
      <c r="I18" s="100" t="e">
        <f>'Income Statement'!#REF!</f>
        <v>#REF!</v>
      </c>
      <c r="J18" s="100" t="e">
        <f>J7*0.025</f>
        <v>#REF!</v>
      </c>
      <c r="K18" s="100" t="e">
        <f>K7*0.025</f>
        <v>#REF!</v>
      </c>
      <c r="L18" s="100" t="e">
        <f>L7*0.025</f>
        <v>#REF!</v>
      </c>
      <c r="M18" s="100" t="e">
        <f>M7*0.025</f>
        <v>#REF!</v>
      </c>
      <c r="N18" s="100" t="e">
        <f>N7*0.025</f>
        <v>#REF!</v>
      </c>
    </row>
    <row r="19" spans="1:14" s="100" customFormat="1">
      <c r="A19" s="552"/>
      <c r="B19" s="106" t="s">
        <v>108</v>
      </c>
      <c r="C19" s="107"/>
      <c r="D19" s="100" t="e">
        <f>'Income Statement'!#REF!</f>
        <v>#REF!</v>
      </c>
      <c r="E19" s="100" t="e">
        <f>'Income Statement'!#REF!</f>
        <v>#REF!</v>
      </c>
      <c r="F19" s="100" t="e">
        <f>'Income Statement'!#REF!</f>
        <v>#REF!</v>
      </c>
      <c r="G19" s="100" t="e">
        <f>'Income Statement'!#REF!</f>
        <v>#REF!</v>
      </c>
      <c r="H19" s="100" t="e">
        <f>'Income Statement'!#REF!</f>
        <v>#REF!</v>
      </c>
      <c r="I19" s="100" t="e">
        <f>'Income Statement'!#REF!</f>
        <v>#REF!</v>
      </c>
      <c r="J19" s="100" t="e">
        <f>'8.BS'!H6/'8.BS'!G6*I19</f>
        <v>#REF!</v>
      </c>
      <c r="K19" s="100" t="e">
        <f>'8.BS'!I6/'8.BS'!H6*'7.P&amp;L'!J19</f>
        <v>#REF!</v>
      </c>
      <c r="L19" s="100" t="e">
        <f>'8.BS'!J6/'8.BS'!I6*'7.P&amp;L'!K19</f>
        <v>#REF!</v>
      </c>
      <c r="M19" s="100" t="e">
        <f>'8.BS'!K6/'8.BS'!J6*'7.P&amp;L'!L19</f>
        <v>#REF!</v>
      </c>
      <c r="N19" s="100" t="e">
        <f>'8.BS'!L6/'8.BS'!K6*'7.P&amp;L'!M19</f>
        <v>#REF!</v>
      </c>
    </row>
    <row r="20" spans="1:14" s="100" customFormat="1">
      <c r="A20" s="552"/>
      <c r="B20" s="106" t="s">
        <v>109</v>
      </c>
      <c r="C20" s="107"/>
      <c r="D20" s="100" t="e">
        <f>'Income Statement'!#REF!</f>
        <v>#REF!</v>
      </c>
      <c r="E20" s="100" t="e">
        <f>'Income Statement'!#REF!</f>
        <v>#REF!</v>
      </c>
      <c r="F20" s="100" t="e">
        <f>'Income Statement'!#REF!</f>
        <v>#REF!</v>
      </c>
      <c r="G20" s="100" t="e">
        <f>'Income Statement'!#REF!</f>
        <v>#REF!</v>
      </c>
      <c r="H20" s="100" t="e">
        <f>'Income Statement'!#REF!</f>
        <v>#REF!</v>
      </c>
      <c r="I20" s="100" t="e">
        <f>'Income Statement'!#REF!</f>
        <v>#REF!</v>
      </c>
      <c r="J20" s="100">
        <v>0</v>
      </c>
      <c r="K20" s="100">
        <v>0</v>
      </c>
      <c r="L20" s="100">
        <v>0</v>
      </c>
      <c r="M20" s="100">
        <v>0</v>
      </c>
      <c r="N20" s="100">
        <v>0</v>
      </c>
    </row>
    <row r="21" spans="1:14" s="100" customFormat="1">
      <c r="A21" s="552"/>
      <c r="B21" s="106"/>
      <c r="C21" s="107"/>
    </row>
    <row r="22" spans="1:14" s="100" customFormat="1">
      <c r="A22" s="552"/>
      <c r="B22" s="101" t="s">
        <v>53</v>
      </c>
      <c r="C22" s="102"/>
      <c r="D22" s="100" t="e">
        <f t="shared" ref="D22:J22" si="3">D13+D15-D16-D17-D18-D19+D20</f>
        <v>#REF!</v>
      </c>
      <c r="E22" s="100" t="e">
        <f t="shared" si="3"/>
        <v>#REF!</v>
      </c>
      <c r="F22" s="100" t="e">
        <f t="shared" si="3"/>
        <v>#REF!</v>
      </c>
      <c r="G22" s="100" t="e">
        <f t="shared" si="3"/>
        <v>#REF!</v>
      </c>
      <c r="H22" s="100" t="e">
        <f t="shared" si="3"/>
        <v>#REF!</v>
      </c>
      <c r="I22" s="100" t="e">
        <f t="shared" si="3"/>
        <v>#REF!</v>
      </c>
      <c r="J22" s="100" t="e">
        <f t="shared" si="3"/>
        <v>#REF!</v>
      </c>
      <c r="K22" s="100" t="e">
        <f>K13+K15-K16-K17-K18-K19+K20</f>
        <v>#REF!</v>
      </c>
      <c r="L22" s="100" t="e">
        <f>L13+L15-L16-L17-L18-L19+L20</f>
        <v>#REF!</v>
      </c>
      <c r="M22" s="100" t="e">
        <f>M13+M15-M16-M17-M18-M19+M20</f>
        <v>#REF!</v>
      </c>
      <c r="N22" s="100" t="e">
        <f>N13+N15-N16-N17-N18-N19+N20</f>
        <v>#REF!</v>
      </c>
    </row>
    <row r="23" spans="1:14" s="100" customFormat="1">
      <c r="A23" s="552"/>
      <c r="B23" s="106" t="s">
        <v>110</v>
      </c>
      <c r="C23" s="107"/>
      <c r="D23" s="108">
        <v>0</v>
      </c>
      <c r="E23" s="108">
        <v>0</v>
      </c>
      <c r="F23" s="108">
        <v>0</v>
      </c>
      <c r="G23" s="108">
        <v>0</v>
      </c>
      <c r="H23" s="108">
        <v>0</v>
      </c>
      <c r="I23" s="108">
        <v>4</v>
      </c>
      <c r="J23" s="100">
        <v>0</v>
      </c>
      <c r="K23" s="100">
        <v>0</v>
      </c>
      <c r="L23" s="100">
        <v>0</v>
      </c>
      <c r="M23" s="100">
        <v>0</v>
      </c>
      <c r="N23" s="100">
        <v>0</v>
      </c>
    </row>
    <row r="24" spans="1:14" s="100" customFormat="1">
      <c r="A24" s="552"/>
      <c r="B24" s="106" t="s">
        <v>111</v>
      </c>
      <c r="C24" s="107"/>
      <c r="D24" s="100" t="e">
        <f>'Income Statement'!#REF!</f>
        <v>#REF!</v>
      </c>
      <c r="E24" s="100" t="e">
        <f>'Income Statement'!#REF!</f>
        <v>#REF!</v>
      </c>
      <c r="F24" s="100" t="e">
        <f>'Income Statement'!#REF!</f>
        <v>#REF!</v>
      </c>
      <c r="G24" s="100" t="e">
        <f>'Income Statement'!#REF!</f>
        <v>#REF!</v>
      </c>
      <c r="H24" s="100" t="e">
        <f>'Income Statement'!#REF!</f>
        <v>#REF!</v>
      </c>
      <c r="I24" s="100" t="e">
        <f>'Income Statement'!#REF!</f>
        <v>#REF!</v>
      </c>
      <c r="J24" s="100">
        <v>0</v>
      </c>
      <c r="K24" s="100">
        <v>0</v>
      </c>
      <c r="L24" s="100">
        <v>0</v>
      </c>
      <c r="M24" s="100">
        <v>0</v>
      </c>
      <c r="N24" s="100">
        <v>0</v>
      </c>
    </row>
    <row r="25" spans="1:14" s="100" customFormat="1">
      <c r="A25" s="552"/>
      <c r="B25" s="106" t="s">
        <v>112</v>
      </c>
      <c r="C25" s="107"/>
      <c r="D25" s="100" t="e">
        <f>'Income Statement'!#REF!</f>
        <v>#REF!</v>
      </c>
      <c r="E25" s="100" t="e">
        <f>'Income Statement'!#REF!</f>
        <v>#REF!</v>
      </c>
      <c r="F25" s="100" t="e">
        <f>'Income Statement'!#REF!</f>
        <v>#REF!</v>
      </c>
      <c r="G25" s="100" t="e">
        <f>'Income Statement'!#REF!</f>
        <v>#REF!</v>
      </c>
      <c r="H25" s="100" t="e">
        <f>'Income Statement'!#REF!</f>
        <v>#REF!</v>
      </c>
      <c r="I25" s="100" t="e">
        <f>'Income Statement'!#REF!</f>
        <v>#REF!</v>
      </c>
      <c r="J25" s="100">
        <v>0</v>
      </c>
      <c r="K25" s="100">
        <v>0</v>
      </c>
      <c r="L25" s="100">
        <v>0</v>
      </c>
      <c r="M25" s="100">
        <v>0</v>
      </c>
      <c r="N25" s="100">
        <v>0</v>
      </c>
    </row>
    <row r="26" spans="1:14" s="100" customFormat="1">
      <c r="A26" s="552"/>
      <c r="B26" s="106" t="s">
        <v>113</v>
      </c>
      <c r="C26" s="107"/>
    </row>
    <row r="27" spans="1:14" s="100" customFormat="1">
      <c r="A27" s="552"/>
      <c r="B27" s="110" t="s">
        <v>114</v>
      </c>
      <c r="C27" s="102"/>
      <c r="D27" s="100" t="e">
        <f t="shared" ref="D27:I27" si="4">D22+D23+D24-D25+D26</f>
        <v>#REF!</v>
      </c>
      <c r="E27" s="100" t="e">
        <f t="shared" si="4"/>
        <v>#REF!</v>
      </c>
      <c r="F27" s="100" t="e">
        <f t="shared" si="4"/>
        <v>#REF!</v>
      </c>
      <c r="G27" s="100" t="e">
        <f t="shared" si="4"/>
        <v>#REF!</v>
      </c>
      <c r="H27" s="100" t="e">
        <f t="shared" si="4"/>
        <v>#REF!</v>
      </c>
      <c r="I27" s="100" t="e">
        <f t="shared" si="4"/>
        <v>#REF!</v>
      </c>
      <c r="J27" s="100" t="e">
        <f>J22+J23+J24-J25+J26</f>
        <v>#REF!</v>
      </c>
      <c r="K27" s="100" t="e">
        <f>K22+K23+K24-K25+K26</f>
        <v>#REF!</v>
      </c>
      <c r="L27" s="100" t="e">
        <f>L22+L23+L24-L25+L26</f>
        <v>#REF!</v>
      </c>
      <c r="M27" s="100" t="e">
        <f>M22+M23+M24-M25+M26</f>
        <v>#REF!</v>
      </c>
      <c r="N27" s="100" t="e">
        <f>N22+N23+N24-N25+N26</f>
        <v>#REF!</v>
      </c>
    </row>
    <row r="28" spans="1:14" s="100" customFormat="1">
      <c r="A28" s="552"/>
      <c r="B28" s="106" t="s">
        <v>115</v>
      </c>
      <c r="C28" s="107"/>
      <c r="D28" s="100" t="e">
        <f>'Income Statement'!#REF!</f>
        <v>#REF!</v>
      </c>
      <c r="E28" s="100" t="e">
        <f>'Income Statement'!#REF!</f>
        <v>#REF!</v>
      </c>
      <c r="F28" s="100" t="e">
        <f>'Income Statement'!#REF!</f>
        <v>#REF!</v>
      </c>
      <c r="G28" s="100" t="e">
        <f>'Income Statement'!#REF!</f>
        <v>#REF!</v>
      </c>
      <c r="H28" s="100" t="e">
        <f>'Income Statement'!#REF!</f>
        <v>#REF!</v>
      </c>
      <c r="I28" s="100" t="e">
        <f>'Income Statement'!#REF!</f>
        <v>#REF!</v>
      </c>
      <c r="J28" s="874" t="e">
        <f>J27*0.15</f>
        <v>#REF!</v>
      </c>
      <c r="K28" s="100" t="e">
        <f>K27*0.15</f>
        <v>#REF!</v>
      </c>
      <c r="L28" s="100" t="e">
        <f>L27*0.15</f>
        <v>#REF!</v>
      </c>
      <c r="M28" s="100" t="e">
        <f>M27*0.15</f>
        <v>#REF!</v>
      </c>
      <c r="N28" s="100" t="e">
        <f>N27*0.15</f>
        <v>#REF!</v>
      </c>
    </row>
    <row r="29" spans="1:14" s="23" customFormat="1">
      <c r="A29" s="554"/>
      <c r="B29" s="115"/>
      <c r="C29" s="116" t="s">
        <v>90</v>
      </c>
      <c r="D29" s="23" t="e">
        <f t="shared" ref="D29:I29" si="5">D28/D27</f>
        <v>#REF!</v>
      </c>
      <c r="E29" s="23" t="e">
        <f t="shared" si="5"/>
        <v>#REF!</v>
      </c>
      <c r="F29" s="23" t="e">
        <f t="shared" si="5"/>
        <v>#REF!</v>
      </c>
      <c r="G29" s="23" t="e">
        <f t="shared" si="5"/>
        <v>#REF!</v>
      </c>
      <c r="H29" s="23" t="e">
        <f t="shared" si="5"/>
        <v>#REF!</v>
      </c>
      <c r="I29" s="23" t="e">
        <f t="shared" si="5"/>
        <v>#REF!</v>
      </c>
      <c r="J29" s="875" t="e">
        <f>J28/J27</f>
        <v>#REF!</v>
      </c>
      <c r="K29" s="23" t="e">
        <f>K28/K27</f>
        <v>#REF!</v>
      </c>
      <c r="L29" s="23" t="e">
        <f>L28/L27</f>
        <v>#REF!</v>
      </c>
      <c r="M29" s="23" t="e">
        <f>M28/M27</f>
        <v>#REF!</v>
      </c>
      <c r="N29" s="23" t="e">
        <f>N28/N27</f>
        <v>#REF!</v>
      </c>
    </row>
    <row r="30" spans="1:14" s="100" customFormat="1">
      <c r="A30" s="552"/>
      <c r="B30" s="106" t="s">
        <v>116</v>
      </c>
      <c r="C30" s="107"/>
    </row>
    <row r="31" spans="1:14" s="100" customFormat="1">
      <c r="A31" s="552"/>
      <c r="B31" s="106" t="s">
        <v>117</v>
      </c>
      <c r="C31" s="107"/>
      <c r="D31" s="100" t="e">
        <f>'Income Statement'!#REF!</f>
        <v>#REF!</v>
      </c>
      <c r="E31" s="100" t="e">
        <f>'Income Statement'!#REF!</f>
        <v>#REF!</v>
      </c>
      <c r="F31" s="100" t="e">
        <f>'Income Statement'!#REF!</f>
        <v>#REF!</v>
      </c>
      <c r="G31" s="100" t="e">
        <f>'Income Statement'!#REF!</f>
        <v>#REF!</v>
      </c>
      <c r="H31" s="100" t="e">
        <f>'Income Statement'!#REF!</f>
        <v>#REF!</v>
      </c>
      <c r="I31" s="100" t="e">
        <f>'Income Statement'!#REF!</f>
        <v>#REF!</v>
      </c>
      <c r="J31" s="874" t="e">
        <f>J27*0.015</f>
        <v>#REF!</v>
      </c>
      <c r="K31" s="100" t="e">
        <f>K27*0.015</f>
        <v>#REF!</v>
      </c>
      <c r="L31" s="100" t="e">
        <f>L27*0.015</f>
        <v>#REF!</v>
      </c>
      <c r="M31" s="100" t="e">
        <f>M27*0.015</f>
        <v>#REF!</v>
      </c>
      <c r="N31" s="100" t="e">
        <f>N27*0.015</f>
        <v>#REF!</v>
      </c>
    </row>
    <row r="32" spans="1:14" s="100" customFormat="1">
      <c r="A32" s="552"/>
      <c r="B32" s="106" t="s">
        <v>118</v>
      </c>
      <c r="C32" s="107"/>
    </row>
    <row r="33" spans="1:14" s="100" customFormat="1">
      <c r="A33" s="552"/>
      <c r="B33" s="106" t="s">
        <v>119</v>
      </c>
      <c r="C33" s="107"/>
    </row>
    <row r="34" spans="1:14" s="100" customFormat="1">
      <c r="A34" s="552"/>
      <c r="B34" s="110" t="s">
        <v>449</v>
      </c>
      <c r="C34" s="102"/>
      <c r="D34" s="100" t="e">
        <f t="shared" ref="D34:I34" si="6">D27-D28-D31</f>
        <v>#REF!</v>
      </c>
      <c r="E34" s="100" t="e">
        <f t="shared" si="6"/>
        <v>#REF!</v>
      </c>
      <c r="F34" s="100" t="e">
        <f t="shared" si="6"/>
        <v>#REF!</v>
      </c>
      <c r="G34" s="100" t="e">
        <f t="shared" si="6"/>
        <v>#REF!</v>
      </c>
      <c r="H34" s="100" t="e">
        <f t="shared" si="6"/>
        <v>#REF!</v>
      </c>
      <c r="I34" s="100" t="e">
        <f t="shared" si="6"/>
        <v>#REF!</v>
      </c>
      <c r="J34" s="100" t="e">
        <f>J27-J28-J31</f>
        <v>#REF!</v>
      </c>
      <c r="K34" s="100" t="e">
        <f>K27-K28-K31</f>
        <v>#REF!</v>
      </c>
      <c r="L34" s="100" t="e">
        <f>L27-L28-L31</f>
        <v>#REF!</v>
      </c>
      <c r="M34" s="100" t="e">
        <f>M27-M28-M31</f>
        <v>#REF!</v>
      </c>
      <c r="N34" s="100" t="e">
        <f>N27-N28-N31</f>
        <v>#REF!</v>
      </c>
    </row>
    <row r="35" spans="1:14" s="123" customFormat="1">
      <c r="A35" s="555"/>
      <c r="B35" s="121"/>
      <c r="C35" s="122" t="s">
        <v>124</v>
      </c>
      <c r="D35" s="117" t="e">
        <f t="shared" ref="D35:I35" si="7">D34/D7</f>
        <v>#REF!</v>
      </c>
      <c r="E35" s="117" t="e">
        <f t="shared" si="7"/>
        <v>#REF!</v>
      </c>
      <c r="F35" s="117" t="e">
        <f t="shared" si="7"/>
        <v>#REF!</v>
      </c>
      <c r="G35" s="117" t="e">
        <f t="shared" si="7"/>
        <v>#REF!</v>
      </c>
      <c r="H35" s="117" t="e">
        <f t="shared" si="7"/>
        <v>#REF!</v>
      </c>
      <c r="I35" s="117" t="e">
        <f t="shared" si="7"/>
        <v>#REF!</v>
      </c>
      <c r="J35" s="117" t="e">
        <f>J34/J7</f>
        <v>#REF!</v>
      </c>
      <c r="K35" s="117" t="e">
        <f>K34/K7</f>
        <v>#REF!</v>
      </c>
      <c r="L35" s="117" t="e">
        <f>L34/L7</f>
        <v>#REF!</v>
      </c>
      <c r="M35" s="117" t="e">
        <f>M34/M7</f>
        <v>#REF!</v>
      </c>
      <c r="N35" s="117" t="e">
        <f>N34/N7</f>
        <v>#REF!</v>
      </c>
    </row>
    <row r="36" spans="1:14" s="123" customFormat="1">
      <c r="A36" s="555"/>
      <c r="B36" s="121"/>
      <c r="C36" s="122" t="s">
        <v>132</v>
      </c>
      <c r="J36" s="858" t="e">
        <f>J34/I34-1</f>
        <v>#REF!</v>
      </c>
      <c r="K36" s="858" t="e">
        <f>K34/J34-1</f>
        <v>#REF!</v>
      </c>
      <c r="L36" s="858" t="e">
        <f>L34/K34-1</f>
        <v>#REF!</v>
      </c>
      <c r="M36" s="858" t="e">
        <f>M34/L34-1</f>
        <v>#REF!</v>
      </c>
      <c r="N36" s="858" t="e">
        <f>N34/M34-1</f>
        <v>#REF!</v>
      </c>
    </row>
    <row r="37" spans="1:14" s="100" customFormat="1">
      <c r="A37" s="552"/>
      <c r="B37" s="109"/>
      <c r="C37" s="107"/>
    </row>
    <row r="38" spans="1:14" s="100" customFormat="1">
      <c r="A38" s="552"/>
      <c r="B38" s="109" t="s">
        <v>125</v>
      </c>
      <c r="C38" s="107"/>
      <c r="D38" s="100" t="e">
        <f>#REF!</f>
        <v>#REF!</v>
      </c>
      <c r="E38" s="100" t="e">
        <f>#REF!</f>
        <v>#REF!</v>
      </c>
      <c r="F38" s="100" t="e">
        <f>#REF!</f>
        <v>#REF!</v>
      </c>
      <c r="G38" s="100" t="e">
        <f>#REF!</f>
        <v>#REF!</v>
      </c>
      <c r="H38" s="100" t="e">
        <f>#REF!</f>
        <v>#REF!</v>
      </c>
      <c r="I38" s="100" t="e">
        <f>#REF!</f>
        <v>#REF!</v>
      </c>
      <c r="J38" s="100" t="e">
        <f>I38</f>
        <v>#REF!</v>
      </c>
      <c r="K38" s="100" t="e">
        <f>J38</f>
        <v>#REF!</v>
      </c>
      <c r="L38" s="100" t="e">
        <f>K38</f>
        <v>#REF!</v>
      </c>
      <c r="M38" s="100" t="e">
        <f>L38</f>
        <v>#REF!</v>
      </c>
      <c r="N38" s="100" t="e">
        <f>M38</f>
        <v>#REF!</v>
      </c>
    </row>
    <row r="39" spans="1:14" s="100" customFormat="1">
      <c r="A39" s="552"/>
      <c r="B39" s="109"/>
      <c r="C39" s="107"/>
    </row>
    <row r="40" spans="1:14" s="123" customFormat="1">
      <c r="A40" s="555"/>
      <c r="B40" s="121" t="s">
        <v>121</v>
      </c>
      <c r="C40" s="122"/>
      <c r="D40" s="123" t="e">
        <f t="shared" ref="D40:J40" si="8">D34/D38</f>
        <v>#REF!</v>
      </c>
      <c r="E40" s="123" t="e">
        <f t="shared" si="8"/>
        <v>#REF!</v>
      </c>
      <c r="F40" s="123" t="e">
        <f t="shared" si="8"/>
        <v>#REF!</v>
      </c>
      <c r="G40" s="123" t="e">
        <f t="shared" si="8"/>
        <v>#REF!</v>
      </c>
      <c r="H40" s="123" t="e">
        <f t="shared" si="8"/>
        <v>#REF!</v>
      </c>
      <c r="I40" s="123" t="e">
        <f t="shared" si="8"/>
        <v>#REF!</v>
      </c>
      <c r="J40" s="123" t="e">
        <f t="shared" si="8"/>
        <v>#REF!</v>
      </c>
      <c r="K40" s="123" t="e">
        <f>K34/K38</f>
        <v>#REF!</v>
      </c>
      <c r="L40" s="123" t="e">
        <f>L34/L38</f>
        <v>#REF!</v>
      </c>
      <c r="M40" s="123" t="e">
        <f>M34/M38</f>
        <v>#REF!</v>
      </c>
      <c r="N40" s="123" t="e">
        <f>N34/N38</f>
        <v>#REF!</v>
      </c>
    </row>
    <row r="41" spans="1:14" s="123" customFormat="1">
      <c r="A41" s="555"/>
      <c r="B41" s="121"/>
      <c r="C41" s="124" t="s">
        <v>133</v>
      </c>
      <c r="J41" s="117" t="e">
        <f>J40/I40-1</f>
        <v>#REF!</v>
      </c>
      <c r="K41" s="117" t="e">
        <f>K40/J40-1</f>
        <v>#REF!</v>
      </c>
      <c r="L41" s="117" t="e">
        <f>L40/K40-1</f>
        <v>#REF!</v>
      </c>
      <c r="M41" s="117" t="e">
        <f>M40/L40-1</f>
        <v>#REF!</v>
      </c>
      <c r="N41" s="117" t="e">
        <f>N40/M40-1</f>
        <v>#REF!</v>
      </c>
    </row>
    <row r="42" spans="1:14" s="100" customFormat="1">
      <c r="A42" s="552"/>
      <c r="B42" s="109"/>
      <c r="C42" s="107"/>
      <c r="M42" s="561"/>
      <c r="N42" s="556"/>
    </row>
    <row r="43" spans="1:14" s="100" customFormat="1">
      <c r="A43" s="552"/>
      <c r="B43" s="110" t="s">
        <v>126</v>
      </c>
      <c r="C43" s="102"/>
      <c r="M43" s="561"/>
      <c r="N43" s="556"/>
    </row>
    <row r="44" spans="1:14" s="100" customFormat="1">
      <c r="A44" s="552"/>
      <c r="B44" s="109"/>
      <c r="C44" s="107"/>
      <c r="M44" s="561"/>
      <c r="N44" s="556"/>
    </row>
    <row r="45" spans="1:14" s="100" customFormat="1">
      <c r="A45" s="552"/>
      <c r="B45" s="110" t="s">
        <v>127</v>
      </c>
      <c r="C45" s="102"/>
      <c r="F45" s="100">
        <f t="shared" ref="F45:N45" si="9">E49</f>
        <v>0</v>
      </c>
      <c r="G45" s="100" t="e">
        <f t="shared" si="9"/>
        <v>#REF!</v>
      </c>
      <c r="H45" s="100" t="e">
        <f t="shared" si="9"/>
        <v>#REF!</v>
      </c>
      <c r="I45" s="100" t="e">
        <f t="shared" si="9"/>
        <v>#REF!</v>
      </c>
      <c r="J45" s="100" t="e">
        <f t="shared" si="9"/>
        <v>#REF!</v>
      </c>
      <c r="K45" s="100" t="e">
        <f t="shared" si="9"/>
        <v>#REF!</v>
      </c>
      <c r="L45" s="100" t="e">
        <f t="shared" si="9"/>
        <v>#REF!</v>
      </c>
      <c r="M45" s="100" t="e">
        <f t="shared" si="9"/>
        <v>#REF!</v>
      </c>
      <c r="N45" s="100" t="e">
        <f t="shared" si="9"/>
        <v>#REF!</v>
      </c>
    </row>
    <row r="46" spans="1:14" s="100" customFormat="1">
      <c r="A46" s="552"/>
      <c r="B46" s="110" t="s">
        <v>128</v>
      </c>
      <c r="C46" s="102"/>
      <c r="M46" s="561"/>
      <c r="N46" s="556"/>
    </row>
    <row r="47" spans="1:14" s="100" customFormat="1">
      <c r="A47" s="552"/>
      <c r="B47" s="110" t="s">
        <v>129</v>
      </c>
      <c r="C47" s="102"/>
      <c r="M47" s="561"/>
      <c r="N47" s="556"/>
    </row>
    <row r="48" spans="1:14" s="100" customFormat="1">
      <c r="A48" s="552"/>
      <c r="B48" s="110" t="s">
        <v>130</v>
      </c>
      <c r="C48" s="102"/>
      <c r="M48" s="561"/>
      <c r="N48" s="556"/>
    </row>
    <row r="49" spans="1:14" s="100" customFormat="1">
      <c r="A49" s="552"/>
      <c r="B49" s="110" t="s">
        <v>131</v>
      </c>
      <c r="C49" s="102"/>
      <c r="F49" s="869" t="e">
        <f t="shared" ref="F49:N49" si="10">F34-F43+F45-F46-F48</f>
        <v>#REF!</v>
      </c>
      <c r="G49" s="869" t="e">
        <f t="shared" si="10"/>
        <v>#REF!</v>
      </c>
      <c r="H49" s="869" t="e">
        <f t="shared" si="10"/>
        <v>#REF!</v>
      </c>
      <c r="I49" s="869" t="e">
        <f t="shared" si="10"/>
        <v>#REF!</v>
      </c>
      <c r="J49" s="869" t="e">
        <f t="shared" si="10"/>
        <v>#REF!</v>
      </c>
      <c r="K49" s="869" t="e">
        <f t="shared" si="10"/>
        <v>#REF!</v>
      </c>
      <c r="L49" s="869" t="e">
        <f t="shared" si="10"/>
        <v>#REF!</v>
      </c>
      <c r="M49" s="869" t="e">
        <f t="shared" si="10"/>
        <v>#REF!</v>
      </c>
      <c r="N49" s="869" t="e">
        <f t="shared" si="10"/>
        <v>#REF!</v>
      </c>
    </row>
    <row r="50" spans="1:14" s="100" customFormat="1">
      <c r="A50" s="552"/>
      <c r="B50" s="110"/>
      <c r="C50" s="102"/>
      <c r="M50" s="561"/>
      <c r="N50" s="556"/>
    </row>
    <row r="51" spans="1:14" s="100" customFormat="1">
      <c r="A51" s="552"/>
      <c r="B51" s="106"/>
      <c r="C51" s="111"/>
      <c r="M51" s="561"/>
      <c r="N51" s="556"/>
    </row>
    <row r="52" spans="1:14" s="100" customFormat="1">
      <c r="A52" s="552"/>
      <c r="B52" s="112"/>
      <c r="C52" s="113"/>
      <c r="D52" s="562"/>
      <c r="E52" s="562"/>
      <c r="F52" s="562"/>
      <c r="G52" s="562"/>
      <c r="H52" s="562"/>
      <c r="I52" s="562"/>
      <c r="J52" s="562"/>
      <c r="K52" s="562"/>
      <c r="L52" s="562"/>
      <c r="M52" s="563"/>
      <c r="N52" s="556"/>
    </row>
    <row r="53" spans="1:14">
      <c r="B53" s="114"/>
      <c r="C53" s="114"/>
      <c r="D53" s="502"/>
      <c r="E53" s="502"/>
      <c r="F53" s="502"/>
      <c r="G53" s="502"/>
      <c r="H53" s="502"/>
      <c r="I53" s="502"/>
      <c r="J53" s="502"/>
      <c r="K53" s="502"/>
      <c r="L53" s="502"/>
      <c r="M53" s="502"/>
    </row>
    <row r="54" spans="1:14">
      <c r="B54" s="114"/>
      <c r="C54" s="114"/>
    </row>
    <row r="55" spans="1:14">
      <c r="B55" s="114"/>
      <c r="C55" s="114"/>
    </row>
    <row r="56" spans="1:14">
      <c r="B56" s="114"/>
      <c r="C56" s="114"/>
    </row>
    <row r="57" spans="1:14">
      <c r="B57" s="114"/>
      <c r="C57" s="114"/>
    </row>
  </sheetData>
  <mergeCells count="2">
    <mergeCell ref="D4:H4"/>
    <mergeCell ref="J4:N4"/>
  </mergeCells>
  <phoneticPr fontId="2"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44"/>
  </sheetPr>
  <dimension ref="A2:M94"/>
  <sheetViews>
    <sheetView workbookViewId="0">
      <pane xSplit="3" ySplit="4" topLeftCell="D5" activePane="bottomRight" state="frozen"/>
      <selection pane="topRight" activeCell="D1" sqref="D1"/>
      <selection pane="bottomLeft" activeCell="A5" sqref="A5"/>
      <selection pane="bottomRight" activeCell="I6" sqref="I6"/>
    </sheetView>
  </sheetViews>
  <sheetFormatPr defaultColWidth="9" defaultRowHeight="12"/>
  <cols>
    <col min="1" max="1" width="2.33203125" style="202" customWidth="1"/>
    <col min="2" max="2" width="16.5" style="90" customWidth="1"/>
    <col min="3" max="3" width="1.58203125" style="203" customWidth="1"/>
    <col min="4" max="5" width="11.25" style="12" bestFit="1" customWidth="1"/>
    <col min="6" max="6" width="10.25" style="12" customWidth="1"/>
    <col min="7" max="7" width="9.75" style="12" customWidth="1"/>
    <col min="8" max="11" width="9" style="12"/>
    <col min="12" max="12" width="9.83203125" style="12" customWidth="1"/>
    <col min="13" max="16384" width="9" style="12"/>
  </cols>
  <sheetData>
    <row r="2" spans="1:13">
      <c r="B2" s="844" t="str">
        <f>'[1]5-Scenario Analysis'!D5</f>
        <v>一般情景预测</v>
      </c>
      <c r="C2" s="845"/>
      <c r="G2" s="18"/>
      <c r="H2" s="18"/>
      <c r="I2" s="18"/>
      <c r="J2" s="18"/>
      <c r="K2" s="18"/>
      <c r="L2" s="18"/>
    </row>
    <row r="3" spans="1:13">
      <c r="A3" s="259"/>
      <c r="B3" s="848" t="s">
        <v>207</v>
      </c>
      <c r="C3" s="849"/>
      <c r="D3" s="980" t="s">
        <v>93</v>
      </c>
      <c r="E3" s="959"/>
      <c r="F3" s="959"/>
      <c r="G3" s="981"/>
      <c r="H3" s="977" t="s">
        <v>94</v>
      </c>
      <c r="I3" s="978"/>
      <c r="J3" s="978"/>
      <c r="K3" s="978"/>
      <c r="L3" s="979"/>
      <c r="M3" s="40"/>
    </row>
    <row r="4" spans="1:13">
      <c r="A4" s="259"/>
      <c r="B4" s="850" t="s">
        <v>95</v>
      </c>
      <c r="C4" s="851"/>
      <c r="D4" s="27">
        <v>2005</v>
      </c>
      <c r="E4" s="27">
        <v>2006</v>
      </c>
      <c r="F4" s="27">
        <v>2007</v>
      </c>
      <c r="G4" s="864">
        <v>2008</v>
      </c>
      <c r="H4" s="843" t="s">
        <v>96</v>
      </c>
      <c r="I4" s="843" t="s">
        <v>97</v>
      </c>
      <c r="J4" s="843" t="s">
        <v>98</v>
      </c>
      <c r="K4" s="843" t="s">
        <v>99</v>
      </c>
      <c r="L4" s="843" t="s">
        <v>296</v>
      </c>
      <c r="M4" s="40"/>
    </row>
    <row r="5" spans="1:13">
      <c r="B5" s="846" t="s">
        <v>206</v>
      </c>
      <c r="C5" s="847"/>
      <c r="D5" s="20"/>
      <c r="E5" s="20"/>
      <c r="F5" s="20"/>
      <c r="G5" s="16"/>
      <c r="H5" s="16"/>
      <c r="I5" s="16"/>
      <c r="J5" s="16"/>
      <c r="K5" s="16"/>
      <c r="L5" s="16"/>
    </row>
    <row r="6" spans="1:13" s="877" customFormat="1">
      <c r="A6" s="876"/>
      <c r="B6" s="877" t="s">
        <v>149</v>
      </c>
      <c r="C6" s="878"/>
      <c r="D6" s="879" t="e">
        <f>#REF!</f>
        <v>#REF!</v>
      </c>
      <c r="E6" s="879" t="e">
        <f>#REF!</f>
        <v>#REF!</v>
      </c>
      <c r="F6" s="879" t="e">
        <f>#REF!</f>
        <v>#REF!</v>
      </c>
      <c r="G6" s="879" t="e">
        <f>#REF!</f>
        <v>#REF!</v>
      </c>
      <c r="H6" s="880" t="e">
        <f>'7.P&amp;L'!I7*#REF!</f>
        <v>#REF!</v>
      </c>
      <c r="I6" s="880" t="e">
        <f>'7.P&amp;L'!J7*#REF!</f>
        <v>#REF!</v>
      </c>
      <c r="J6" s="880" t="e">
        <f>'7.P&amp;L'!K7*#REF!</f>
        <v>#REF!</v>
      </c>
      <c r="K6" s="880" t="e">
        <f>'7.P&amp;L'!L7*#REF!</f>
        <v>#REF!</v>
      </c>
      <c r="L6" s="880" t="e">
        <f>'7.P&amp;L'!M7*#REF!</f>
        <v>#REF!</v>
      </c>
    </row>
    <row r="7" spans="1:13">
      <c r="A7" s="206"/>
      <c r="B7" s="12" t="s">
        <v>208</v>
      </c>
      <c r="C7" s="207"/>
      <c r="D7" s="20" t="e">
        <f>#REF!</f>
        <v>#REF!</v>
      </c>
      <c r="E7" s="20" t="e">
        <f>#REF!</f>
        <v>#REF!</v>
      </c>
      <c r="F7" s="20" t="e">
        <f>#REF!</f>
        <v>#REF!</v>
      </c>
      <c r="G7" s="20" t="e">
        <f>#REF!</f>
        <v>#REF!</v>
      </c>
      <c r="H7" s="859"/>
      <c r="I7" s="859"/>
      <c r="J7" s="859"/>
      <c r="K7" s="859"/>
      <c r="L7" s="859"/>
    </row>
    <row r="8" spans="1:13">
      <c r="B8" s="12" t="s">
        <v>150</v>
      </c>
      <c r="C8" s="205"/>
      <c r="D8" s="20" t="e">
        <f>#REF!</f>
        <v>#REF!</v>
      </c>
      <c r="E8" s="20" t="e">
        <f>#REF!</f>
        <v>#REF!</v>
      </c>
      <c r="F8" s="20" t="e">
        <f>#REF!</f>
        <v>#REF!</v>
      </c>
      <c r="G8" s="20" t="e">
        <f>#REF!</f>
        <v>#REF!</v>
      </c>
      <c r="H8" s="859" t="e">
        <f>#REF!*'7.P&amp;L'!J7/365</f>
        <v>#REF!</v>
      </c>
      <c r="I8" s="859" t="e">
        <f>#REF!*'7.P&amp;L'!K7/365</f>
        <v>#REF!</v>
      </c>
      <c r="J8" s="859" t="e">
        <f>#REF!*'7.P&amp;L'!L7/365</f>
        <v>#REF!</v>
      </c>
      <c r="K8" s="859" t="e">
        <f>#REF!*'7.P&amp;L'!M7/365</f>
        <v>#REF!</v>
      </c>
      <c r="L8" s="859" t="e">
        <f>#REF!*'7.P&amp;L'!N7/365</f>
        <v>#REF!</v>
      </c>
    </row>
    <row r="9" spans="1:13">
      <c r="B9" s="12" t="s">
        <v>151</v>
      </c>
      <c r="D9" s="21" t="e">
        <f>#REF!</f>
        <v>#REF!</v>
      </c>
      <c r="E9" s="21" t="e">
        <f>#REF!</f>
        <v>#REF!</v>
      </c>
      <c r="F9" s="21" t="e">
        <f>#REF!</f>
        <v>#REF!</v>
      </c>
      <c r="G9" s="21" t="e">
        <f>#REF!</f>
        <v>#REF!</v>
      </c>
      <c r="H9" s="859">
        <v>0</v>
      </c>
      <c r="I9" s="859">
        <v>0</v>
      </c>
      <c r="J9" s="859">
        <v>0</v>
      </c>
      <c r="K9" s="859">
        <v>0</v>
      </c>
      <c r="L9" s="859">
        <v>0</v>
      </c>
    </row>
    <row r="10" spans="1:13">
      <c r="B10" s="12" t="s">
        <v>152</v>
      </c>
      <c r="D10" s="21" t="e">
        <f>#REF!</f>
        <v>#REF!</v>
      </c>
      <c r="E10" s="21" t="e">
        <f>#REF!</f>
        <v>#REF!</v>
      </c>
      <c r="F10" s="21" t="e">
        <f>#REF!</f>
        <v>#REF!</v>
      </c>
      <c r="G10" s="21" t="e">
        <f>#REF!</f>
        <v>#REF!</v>
      </c>
      <c r="H10" s="859">
        <v>0</v>
      </c>
      <c r="I10" s="859">
        <v>0</v>
      </c>
      <c r="J10" s="859">
        <v>0</v>
      </c>
      <c r="K10" s="859">
        <v>0</v>
      </c>
      <c r="L10" s="859">
        <v>0</v>
      </c>
    </row>
    <row r="11" spans="1:13">
      <c r="A11" s="206"/>
      <c r="B11" s="208" t="s">
        <v>153</v>
      </c>
      <c r="C11" s="205"/>
      <c r="D11" s="20" t="e">
        <f>#REF!</f>
        <v>#REF!</v>
      </c>
      <c r="E11" s="20" t="e">
        <f>#REF!</f>
        <v>#REF!</v>
      </c>
      <c r="F11" s="20" t="e">
        <f>#REF!</f>
        <v>#REF!</v>
      </c>
      <c r="G11" s="20" t="e">
        <f>#REF!</f>
        <v>#REF!</v>
      </c>
      <c r="H11" s="859" t="e">
        <f>#REF!*'7.P&amp;L'!J7/365</f>
        <v>#REF!</v>
      </c>
      <c r="I11" s="859" t="e">
        <f>#REF!*'7.P&amp;L'!K7/365</f>
        <v>#REF!</v>
      </c>
      <c r="J11" s="859" t="e">
        <f>#REF!*'7.P&amp;L'!L7/365</f>
        <v>#REF!</v>
      </c>
      <c r="K11" s="859" t="e">
        <f>#REF!*'7.P&amp;L'!M7/365</f>
        <v>#REF!</v>
      </c>
      <c r="L11" s="859" t="e">
        <f>#REF!*'7.P&amp;L'!N7/365</f>
        <v>#REF!</v>
      </c>
    </row>
    <row r="12" spans="1:13">
      <c r="A12" s="206"/>
      <c r="B12" s="12" t="s">
        <v>154</v>
      </c>
      <c r="C12" s="205"/>
      <c r="D12" s="20" t="e">
        <f>#REF!</f>
        <v>#REF!</v>
      </c>
      <c r="E12" s="20" t="e">
        <f>#REF!</f>
        <v>#REF!</v>
      </c>
      <c r="F12" s="20" t="e">
        <f>#REF!</f>
        <v>#REF!</v>
      </c>
      <c r="G12" s="20" t="e">
        <f>#REF!</f>
        <v>#REF!</v>
      </c>
      <c r="H12" s="859" t="e">
        <f>G12*'7.P&amp;L'!J7/'7.P&amp;L'!I7</f>
        <v>#REF!</v>
      </c>
      <c r="I12" s="859" t="e">
        <f>H12*'7.P&amp;L'!K7/'7.P&amp;L'!J7</f>
        <v>#REF!</v>
      </c>
      <c r="J12" s="859" t="e">
        <f>I12*'7.P&amp;L'!L7/'7.P&amp;L'!K7</f>
        <v>#REF!</v>
      </c>
      <c r="K12" s="859" t="e">
        <f>J12*'7.P&amp;L'!M7/'7.P&amp;L'!L7</f>
        <v>#REF!</v>
      </c>
      <c r="L12" s="859" t="e">
        <f>K12*'7.P&amp;L'!N7/'7.P&amp;L'!M7</f>
        <v>#REF!</v>
      </c>
    </row>
    <row r="13" spans="1:13">
      <c r="A13" s="206"/>
      <c r="B13" s="90" t="s">
        <v>155</v>
      </c>
      <c r="C13" s="209"/>
      <c r="D13" s="21"/>
      <c r="E13" s="21"/>
      <c r="F13" s="21"/>
      <c r="G13" s="21"/>
      <c r="H13" s="859" t="e">
        <f>(H11+H12)*0.1</f>
        <v>#REF!</v>
      </c>
      <c r="I13" s="859" t="e">
        <f>(I11+I12)*0.1</f>
        <v>#REF!</v>
      </c>
      <c r="J13" s="859" t="e">
        <f>(J11+J12)*0.1</f>
        <v>#REF!</v>
      </c>
      <c r="K13" s="859" t="e">
        <f>(K11+K12)*0.1</f>
        <v>#REF!</v>
      </c>
      <c r="L13" s="859" t="e">
        <f>(L11+L12)*0.1</f>
        <v>#REF!</v>
      </c>
    </row>
    <row r="14" spans="1:13">
      <c r="B14" s="208" t="s">
        <v>156</v>
      </c>
      <c r="C14" s="207"/>
      <c r="D14" s="20" t="e">
        <f t="shared" ref="D14:L14" si="0">D11+D12-D13</f>
        <v>#REF!</v>
      </c>
      <c r="E14" s="20" t="e">
        <f t="shared" si="0"/>
        <v>#REF!</v>
      </c>
      <c r="F14" s="20" t="e">
        <f t="shared" si="0"/>
        <v>#REF!</v>
      </c>
      <c r="G14" s="20" t="e">
        <f t="shared" si="0"/>
        <v>#REF!</v>
      </c>
      <c r="H14" s="859" t="e">
        <f t="shared" si="0"/>
        <v>#REF!</v>
      </c>
      <c r="I14" s="859" t="e">
        <f t="shared" si="0"/>
        <v>#REF!</v>
      </c>
      <c r="J14" s="859" t="e">
        <f t="shared" si="0"/>
        <v>#REF!</v>
      </c>
      <c r="K14" s="859" t="e">
        <f t="shared" si="0"/>
        <v>#REF!</v>
      </c>
      <c r="L14" s="859" t="e">
        <f t="shared" si="0"/>
        <v>#REF!</v>
      </c>
    </row>
    <row r="15" spans="1:13">
      <c r="B15" s="12" t="s">
        <v>157</v>
      </c>
      <c r="C15" s="205"/>
      <c r="D15" s="20" t="e">
        <f>#REF!</f>
        <v>#REF!</v>
      </c>
      <c r="E15" s="20" t="e">
        <f>#REF!</f>
        <v>#REF!</v>
      </c>
      <c r="F15" s="20" t="e">
        <f>#REF!</f>
        <v>#REF!</v>
      </c>
      <c r="G15" s="20" t="e">
        <f>#REF!</f>
        <v>#REF!</v>
      </c>
      <c r="H15" s="859" t="e">
        <f>G15+'7.P&amp;L'!J11*#REF!</f>
        <v>#REF!</v>
      </c>
      <c r="I15" s="859" t="e">
        <f>H15+'7.P&amp;L'!K11*#REF!</f>
        <v>#REF!</v>
      </c>
      <c r="J15" s="859" t="e">
        <f>I15+'7.P&amp;L'!L11*#REF!</f>
        <v>#REF!</v>
      </c>
      <c r="K15" s="859" t="e">
        <f>J15+'7.P&amp;L'!M11*#REF!</f>
        <v>#REF!</v>
      </c>
      <c r="L15" s="859" t="e">
        <f>K15+'7.P&amp;L'!N11*#REF!</f>
        <v>#REF!</v>
      </c>
    </row>
    <row r="16" spans="1:13">
      <c r="B16" s="12" t="s">
        <v>158</v>
      </c>
      <c r="C16" s="207"/>
      <c r="D16" s="20"/>
      <c r="E16" s="20"/>
      <c r="F16" s="20"/>
      <c r="G16" s="20"/>
      <c r="H16" s="859"/>
      <c r="I16" s="859"/>
      <c r="J16" s="859"/>
      <c r="K16" s="859"/>
      <c r="L16" s="859"/>
    </row>
    <row r="17" spans="1:12">
      <c r="A17" s="206"/>
      <c r="B17" s="208" t="s">
        <v>159</v>
      </c>
      <c r="C17" s="205"/>
      <c r="D17" s="20" t="e">
        <f>#REF!</f>
        <v>#REF!</v>
      </c>
      <c r="E17" s="20" t="e">
        <f>#REF!</f>
        <v>#REF!</v>
      </c>
      <c r="F17" s="20" t="e">
        <f>#REF!</f>
        <v>#REF!</v>
      </c>
      <c r="G17" s="20" t="e">
        <f>#REF!</f>
        <v>#REF!</v>
      </c>
      <c r="H17" s="859" t="e">
        <f>#REF!*'7.P&amp;L'!J11/365</f>
        <v>#REF!</v>
      </c>
      <c r="I17" s="859" t="e">
        <f>#REF!*'7.P&amp;L'!K11/365</f>
        <v>#REF!</v>
      </c>
      <c r="J17" s="859" t="e">
        <f>#REF!*'7.P&amp;L'!L11/365</f>
        <v>#REF!</v>
      </c>
      <c r="K17" s="859" t="e">
        <f>#REF!*'7.P&amp;L'!M11/365</f>
        <v>#REF!</v>
      </c>
      <c r="L17" s="859" t="e">
        <f>#REF!*'7.P&amp;L'!N11/365</f>
        <v>#REF!</v>
      </c>
    </row>
    <row r="18" spans="1:12">
      <c r="A18" s="206"/>
      <c r="B18" s="208"/>
      <c r="C18" s="205"/>
      <c r="D18" s="20"/>
      <c r="E18" s="20"/>
      <c r="F18" s="20"/>
      <c r="G18" s="20"/>
      <c r="H18" s="859"/>
      <c r="I18" s="859"/>
      <c r="J18" s="859"/>
      <c r="K18" s="859"/>
      <c r="L18" s="859"/>
    </row>
    <row r="19" spans="1:12" ht="24">
      <c r="A19" s="206"/>
      <c r="B19" s="86" t="s">
        <v>209</v>
      </c>
      <c r="C19" s="210"/>
      <c r="D19" s="21"/>
      <c r="E19" s="21"/>
      <c r="F19" s="21"/>
      <c r="G19" s="21"/>
      <c r="H19" s="859"/>
      <c r="I19" s="859"/>
      <c r="J19" s="859"/>
      <c r="K19" s="859"/>
      <c r="L19" s="859"/>
    </row>
    <row r="20" spans="1:12">
      <c r="B20" s="12" t="s">
        <v>160</v>
      </c>
      <c r="C20" s="207"/>
      <c r="D20" s="20" t="e">
        <f t="shared" ref="D20:L20" si="1">D17-D19</f>
        <v>#REF!</v>
      </c>
      <c r="E20" s="20" t="e">
        <f t="shared" si="1"/>
        <v>#REF!</v>
      </c>
      <c r="F20" s="20" t="e">
        <f t="shared" si="1"/>
        <v>#REF!</v>
      </c>
      <c r="G20" s="20" t="e">
        <f t="shared" si="1"/>
        <v>#REF!</v>
      </c>
      <c r="H20" s="859" t="e">
        <f t="shared" si="1"/>
        <v>#REF!</v>
      </c>
      <c r="I20" s="859" t="e">
        <f t="shared" si="1"/>
        <v>#REF!</v>
      </c>
      <c r="J20" s="859" t="e">
        <f t="shared" si="1"/>
        <v>#REF!</v>
      </c>
      <c r="K20" s="859" t="e">
        <f t="shared" si="1"/>
        <v>#REF!</v>
      </c>
      <c r="L20" s="859" t="e">
        <f t="shared" si="1"/>
        <v>#REF!</v>
      </c>
    </row>
    <row r="21" spans="1:12">
      <c r="B21" s="90" t="s">
        <v>161</v>
      </c>
      <c r="C21" s="205"/>
      <c r="D21" s="20" t="e">
        <f>#REF!</f>
        <v>#REF!</v>
      </c>
      <c r="E21" s="20" t="e">
        <f>#REF!</f>
        <v>#REF!</v>
      </c>
      <c r="F21" s="20" t="e">
        <f>#REF!</f>
        <v>#REF!</v>
      </c>
      <c r="G21" s="20" t="e">
        <f>#REF!</f>
        <v>#REF!</v>
      </c>
      <c r="H21" s="860" t="e">
        <f>IF((G21+('[2]7.P&amp;L'!H17+'[2]7.P&amp;L'!H18)*'[2]4.Hypothesis'!H37)&gt;0,G21+('[2]7.P&amp;L'!H17+'[3]7-P&amp;L'!H18)*'[2]4.Hypothesis'!H37,0)</f>
        <v>#REF!</v>
      </c>
      <c r="I21" s="860" t="e">
        <f>IF((H21+('[2]7.P&amp;L'!I17+'[2]7.P&amp;L'!I18)*'[2]4.Hypothesis'!I37)&gt;0,H21+('[2]7.P&amp;L'!I17+'[3]7-P&amp;L'!I18)*'[2]4.Hypothesis'!I37,0)</f>
        <v>#REF!</v>
      </c>
      <c r="J21" s="860" t="e">
        <f>IF((I21+('[2]7.P&amp;L'!J17+'[2]7.P&amp;L'!J18)*'[2]4.Hypothesis'!J37)&gt;0,I21+('[2]7.P&amp;L'!J17+'[3]7-P&amp;L'!J18)*'[2]4.Hypothesis'!J37,0)</f>
        <v>#REF!</v>
      </c>
      <c r="K21" s="860" t="e">
        <f>IF((J21+('[2]7.P&amp;L'!K17+'[2]7.P&amp;L'!K18)*'[2]4.Hypothesis'!K37)&gt;0,J21+('[2]7.P&amp;L'!K17+'[3]7-P&amp;L'!K18)*'[2]4.Hypothesis'!K37,0)</f>
        <v>#REF!</v>
      </c>
      <c r="L21" s="860" t="e">
        <f>IF((K21+('[2]7.P&amp;L'!L17+'[2]7.P&amp;L'!L18)*'[2]4.Hypothesis'!L37)&gt;0,K21+('[2]7.P&amp;L'!L17+'[3]7-P&amp;L'!L18)*'[2]4.Hypothesis'!L37,0)</f>
        <v>#REF!</v>
      </c>
    </row>
    <row r="22" spans="1:12">
      <c r="B22" s="12" t="s">
        <v>162</v>
      </c>
      <c r="D22" s="20"/>
      <c r="E22" s="20"/>
      <c r="F22" s="20"/>
      <c r="G22" s="20"/>
      <c r="H22" s="859"/>
      <c r="I22" s="859"/>
      <c r="J22" s="859"/>
      <c r="K22" s="859"/>
      <c r="L22" s="859"/>
    </row>
    <row r="23" spans="1:12">
      <c r="B23" s="12" t="s">
        <v>210</v>
      </c>
      <c r="D23" s="20"/>
      <c r="E23" s="20"/>
      <c r="F23" s="20"/>
      <c r="G23" s="20"/>
      <c r="H23" s="859"/>
      <c r="I23" s="859"/>
      <c r="J23" s="859"/>
      <c r="K23" s="859"/>
      <c r="L23" s="859"/>
    </row>
    <row r="24" spans="1:12">
      <c r="B24" s="12" t="s">
        <v>211</v>
      </c>
      <c r="D24" s="20"/>
      <c r="E24" s="20"/>
      <c r="F24" s="20"/>
      <c r="G24" s="20"/>
      <c r="H24" s="859"/>
      <c r="I24" s="859"/>
      <c r="J24" s="859"/>
      <c r="K24" s="859"/>
      <c r="L24" s="859"/>
    </row>
    <row r="25" spans="1:12">
      <c r="B25" s="90" t="s">
        <v>163</v>
      </c>
      <c r="C25" s="207"/>
      <c r="D25" s="20"/>
      <c r="E25" s="20"/>
      <c r="F25" s="20"/>
      <c r="G25" s="20"/>
      <c r="H25" s="859"/>
      <c r="I25" s="859"/>
      <c r="J25" s="859"/>
      <c r="K25" s="859"/>
      <c r="L25" s="859"/>
    </row>
    <row r="26" spans="1:12" s="85" customFormat="1">
      <c r="A26" s="204"/>
      <c r="B26" s="160" t="s">
        <v>164</v>
      </c>
      <c r="C26" s="211"/>
      <c r="D26" s="24" t="e">
        <f t="shared" ref="D26:L26" si="2">D6+D7+D8+D14+D15+D20</f>
        <v>#REF!</v>
      </c>
      <c r="E26" s="24" t="e">
        <f t="shared" si="2"/>
        <v>#REF!</v>
      </c>
      <c r="F26" s="24" t="e">
        <f t="shared" si="2"/>
        <v>#REF!</v>
      </c>
      <c r="G26" s="24" t="e">
        <f t="shared" si="2"/>
        <v>#REF!</v>
      </c>
      <c r="H26" s="861" t="e">
        <f t="shared" si="2"/>
        <v>#REF!</v>
      </c>
      <c r="I26" s="861" t="e">
        <f t="shared" si="2"/>
        <v>#REF!</v>
      </c>
      <c r="J26" s="861" t="e">
        <f t="shared" si="2"/>
        <v>#REF!</v>
      </c>
      <c r="K26" s="861" t="e">
        <f t="shared" si="2"/>
        <v>#REF!</v>
      </c>
      <c r="L26" s="861" t="e">
        <f t="shared" si="2"/>
        <v>#REF!</v>
      </c>
    </row>
    <row r="27" spans="1:12">
      <c r="B27" s="208"/>
      <c r="D27" s="20"/>
      <c r="E27" s="20"/>
      <c r="F27" s="20"/>
      <c r="G27" s="20"/>
      <c r="H27" s="859"/>
      <c r="I27" s="859"/>
      <c r="J27" s="859"/>
      <c r="K27" s="859"/>
      <c r="L27" s="859"/>
    </row>
    <row r="28" spans="1:12">
      <c r="B28" s="12" t="s">
        <v>165</v>
      </c>
      <c r="C28" s="205"/>
      <c r="D28" s="20" t="e">
        <f>#REF!</f>
        <v>#REF!</v>
      </c>
      <c r="E28" s="20" t="e">
        <f>#REF!</f>
        <v>#REF!</v>
      </c>
      <c r="F28" s="20" t="e">
        <f>#REF!</f>
        <v>#REF!</v>
      </c>
      <c r="G28" s="20" t="e">
        <f>#REF!</f>
        <v>#REF!</v>
      </c>
      <c r="H28" s="862" t="e">
        <f>G28</f>
        <v>#REF!</v>
      </c>
      <c r="I28" s="862" t="e">
        <f>H28</f>
        <v>#REF!</v>
      </c>
      <c r="J28" s="862" t="e">
        <f>I28</f>
        <v>#REF!</v>
      </c>
      <c r="K28" s="862" t="e">
        <f>J28</f>
        <v>#REF!</v>
      </c>
      <c r="L28" s="862" t="e">
        <f>K28</f>
        <v>#REF!</v>
      </c>
    </row>
    <row r="29" spans="1:12">
      <c r="B29" s="12" t="s">
        <v>212</v>
      </c>
      <c r="C29" s="209"/>
      <c r="D29" s="20"/>
      <c r="E29" s="20"/>
      <c r="F29" s="20"/>
      <c r="G29" s="20"/>
      <c r="H29" s="859"/>
      <c r="I29" s="859"/>
      <c r="J29" s="859"/>
      <c r="K29" s="859"/>
      <c r="L29" s="859"/>
    </row>
    <row r="30" spans="1:12" s="881" customFormat="1">
      <c r="A30" s="876"/>
      <c r="B30" s="881" t="s">
        <v>166</v>
      </c>
      <c r="C30" s="882"/>
      <c r="D30" s="883" t="e">
        <f t="shared" ref="D30:L30" si="3">D28-D29</f>
        <v>#REF!</v>
      </c>
      <c r="E30" s="883" t="e">
        <f t="shared" si="3"/>
        <v>#REF!</v>
      </c>
      <c r="F30" s="883" t="e">
        <f t="shared" si="3"/>
        <v>#REF!</v>
      </c>
      <c r="G30" s="883" t="e">
        <f t="shared" si="3"/>
        <v>#REF!</v>
      </c>
      <c r="H30" s="884" t="e">
        <f t="shared" si="3"/>
        <v>#REF!</v>
      </c>
      <c r="I30" s="884" t="e">
        <f t="shared" si="3"/>
        <v>#REF!</v>
      </c>
      <c r="J30" s="884" t="e">
        <f t="shared" si="3"/>
        <v>#REF!</v>
      </c>
      <c r="K30" s="884" t="e">
        <f t="shared" si="3"/>
        <v>#REF!</v>
      </c>
      <c r="L30" s="884" t="e">
        <f t="shared" si="3"/>
        <v>#REF!</v>
      </c>
    </row>
    <row r="31" spans="1:12">
      <c r="B31" s="12" t="s">
        <v>213</v>
      </c>
      <c r="C31" s="205"/>
      <c r="D31" s="20" t="e">
        <f>#REF!</f>
        <v>#REF!</v>
      </c>
      <c r="E31" s="20" t="e">
        <f>#REF!</f>
        <v>#REF!</v>
      </c>
      <c r="F31" s="20" t="e">
        <f>#REF!</f>
        <v>#REF!</v>
      </c>
      <c r="G31" s="20" t="e">
        <f>#REF!</f>
        <v>#REF!</v>
      </c>
      <c r="H31" s="862" t="e">
        <f t="shared" ref="H31:L32" si="4">G31</f>
        <v>#REF!</v>
      </c>
      <c r="I31" s="862" t="e">
        <f t="shared" si="4"/>
        <v>#REF!</v>
      </c>
      <c r="J31" s="862" t="e">
        <f t="shared" si="4"/>
        <v>#REF!</v>
      </c>
      <c r="K31" s="862" t="e">
        <f t="shared" si="4"/>
        <v>#REF!</v>
      </c>
      <c r="L31" s="862" t="e">
        <f t="shared" si="4"/>
        <v>#REF!</v>
      </c>
    </row>
    <row r="32" spans="1:12">
      <c r="B32" s="564" t="s">
        <v>446</v>
      </c>
      <c r="D32" s="21" t="e">
        <f>#REF!</f>
        <v>#REF!</v>
      </c>
      <c r="E32" s="21" t="e">
        <f>#REF!</f>
        <v>#REF!</v>
      </c>
      <c r="F32" s="20" t="e">
        <f>#REF!</f>
        <v>#REF!</v>
      </c>
      <c r="G32" s="20" t="e">
        <f>#REF!</f>
        <v>#REF!</v>
      </c>
      <c r="H32" s="862" t="e">
        <f t="shared" si="4"/>
        <v>#REF!</v>
      </c>
      <c r="I32" s="862" t="e">
        <f t="shared" si="4"/>
        <v>#REF!</v>
      </c>
      <c r="J32" s="862" t="e">
        <f t="shared" si="4"/>
        <v>#REF!</v>
      </c>
      <c r="K32" s="862" t="e">
        <f t="shared" si="4"/>
        <v>#REF!</v>
      </c>
      <c r="L32" s="862" t="e">
        <f t="shared" si="4"/>
        <v>#REF!</v>
      </c>
    </row>
    <row r="33" spans="1:12">
      <c r="B33" s="12" t="s">
        <v>167</v>
      </c>
      <c r="C33" s="205"/>
      <c r="D33" s="21" t="e">
        <f>#REF!</f>
        <v>#REF!</v>
      </c>
      <c r="E33" s="21" t="e">
        <f>#REF!</f>
        <v>#REF!</v>
      </c>
      <c r="F33" s="21" t="e">
        <f>#REF!</f>
        <v>#REF!</v>
      </c>
      <c r="G33" s="21" t="e">
        <f>#REF!</f>
        <v>#REF!</v>
      </c>
      <c r="H33" s="862" t="e">
        <f>G33+'6.Capital asset'!H25+'6.Capital asset'!H29-'6.Capital asset'!H23-'6.Capital asset'!H24</f>
        <v>#REF!</v>
      </c>
      <c r="I33" s="862" t="e">
        <f>H33+'6.Capital asset'!I25+'6.Capital asset'!I29-'6.Capital asset'!I23-'6.Capital asset'!I24</f>
        <v>#REF!</v>
      </c>
      <c r="J33" s="862" t="e">
        <f>I33+'6.Capital asset'!J25+'6.Capital asset'!J29-'6.Capital asset'!J23-'6.Capital asset'!J24</f>
        <v>#REF!</v>
      </c>
      <c r="K33" s="862" t="e">
        <f>J33+'6.Capital asset'!K25+'6.Capital asset'!K29-'6.Capital asset'!K23-'6.Capital asset'!K24</f>
        <v>#REF!</v>
      </c>
      <c r="L33" s="862" t="e">
        <f>K33+'6.Capital asset'!L25+'6.Capital asset'!L29-'6.Capital asset'!L23-'6.Capital asset'!L24</f>
        <v>#REF!</v>
      </c>
    </row>
    <row r="34" spans="1:12">
      <c r="A34" s="206"/>
      <c r="B34" s="12" t="s">
        <v>168</v>
      </c>
      <c r="C34" s="212"/>
      <c r="D34" s="21"/>
      <c r="E34" s="21"/>
      <c r="F34" s="21"/>
      <c r="G34" s="21"/>
      <c r="H34" s="862">
        <f>G34+'6.Capital asset'!E30</f>
        <v>0</v>
      </c>
      <c r="I34" s="862">
        <f>H34+'6.Capital asset'!F30</f>
        <v>0</v>
      </c>
      <c r="J34" s="862" t="e">
        <f>I34+'6.Capital asset'!G30</f>
        <v>#REF!</v>
      </c>
      <c r="K34" s="862" t="e">
        <f>J34+'6.Capital asset'!H30</f>
        <v>#REF!</v>
      </c>
      <c r="L34" s="862" t="e">
        <f>K34+'6.Capital asset'!I30</f>
        <v>#REF!</v>
      </c>
    </row>
    <row r="35" spans="1:12">
      <c r="B35" s="12" t="s">
        <v>169</v>
      </c>
      <c r="C35" s="213"/>
      <c r="D35" s="20" t="e">
        <f t="shared" ref="D35:L35" si="5">D33-D34</f>
        <v>#REF!</v>
      </c>
      <c r="E35" s="20" t="e">
        <f t="shared" si="5"/>
        <v>#REF!</v>
      </c>
      <c r="F35" s="20" t="e">
        <f t="shared" si="5"/>
        <v>#REF!</v>
      </c>
      <c r="G35" s="20" t="e">
        <f t="shared" si="5"/>
        <v>#REF!</v>
      </c>
      <c r="H35" s="859" t="e">
        <f t="shared" si="5"/>
        <v>#REF!</v>
      </c>
      <c r="I35" s="859" t="e">
        <f t="shared" si="5"/>
        <v>#REF!</v>
      </c>
      <c r="J35" s="859" t="e">
        <f t="shared" si="5"/>
        <v>#REF!</v>
      </c>
      <c r="K35" s="859" t="e">
        <f t="shared" si="5"/>
        <v>#REF!</v>
      </c>
      <c r="L35" s="859" t="e">
        <f t="shared" si="5"/>
        <v>#REF!</v>
      </c>
    </row>
    <row r="36" spans="1:12">
      <c r="A36" s="206"/>
      <c r="B36" s="12" t="s">
        <v>170</v>
      </c>
      <c r="C36" s="212"/>
      <c r="D36" s="21"/>
      <c r="E36" s="21"/>
      <c r="F36" s="21"/>
      <c r="G36" s="21"/>
      <c r="H36" s="859"/>
      <c r="I36" s="859"/>
      <c r="J36" s="859"/>
      <c r="K36" s="859"/>
      <c r="L36" s="859"/>
    </row>
    <row r="37" spans="1:12">
      <c r="B37" s="12" t="s">
        <v>171</v>
      </c>
      <c r="C37" s="213"/>
      <c r="D37" s="20" t="e">
        <f t="shared" ref="D37:L37" si="6">D35-D36</f>
        <v>#REF!</v>
      </c>
      <c r="E37" s="20" t="e">
        <f t="shared" si="6"/>
        <v>#REF!</v>
      </c>
      <c r="F37" s="20" t="e">
        <f t="shared" si="6"/>
        <v>#REF!</v>
      </c>
      <c r="G37" s="20" t="e">
        <f t="shared" si="6"/>
        <v>#REF!</v>
      </c>
      <c r="H37" s="859" t="e">
        <f t="shared" si="6"/>
        <v>#REF!</v>
      </c>
      <c r="I37" s="859" t="e">
        <f t="shared" si="6"/>
        <v>#REF!</v>
      </c>
      <c r="J37" s="859" t="e">
        <f t="shared" si="6"/>
        <v>#REF!</v>
      </c>
      <c r="K37" s="859" t="e">
        <f t="shared" si="6"/>
        <v>#REF!</v>
      </c>
      <c r="L37" s="859" t="e">
        <f t="shared" si="6"/>
        <v>#REF!</v>
      </c>
    </row>
    <row r="38" spans="1:12">
      <c r="B38" s="12" t="s">
        <v>172</v>
      </c>
      <c r="C38" s="205"/>
      <c r="D38" s="20" t="e">
        <f>#REF!</f>
        <v>#REF!</v>
      </c>
      <c r="E38" s="20" t="e">
        <f>#REF!</f>
        <v>#REF!</v>
      </c>
      <c r="F38" s="20" t="e">
        <f>#REF!</f>
        <v>#REF!</v>
      </c>
      <c r="G38" s="20" t="e">
        <f>#REF!</f>
        <v>#REF!</v>
      </c>
      <c r="H38" s="862" t="e">
        <f>G38+'6.Capital asset'!H23</f>
        <v>#REF!</v>
      </c>
      <c r="I38" s="862" t="e">
        <f>H38+'6.Capital asset'!I23</f>
        <v>#REF!</v>
      </c>
      <c r="J38" s="862" t="e">
        <f>I38+'6.Capital asset'!J23</f>
        <v>#REF!</v>
      </c>
      <c r="K38" s="862" t="e">
        <f>J38+'6.Capital asset'!K23</f>
        <v>#REF!</v>
      </c>
      <c r="L38" s="862" t="e">
        <f>K38+'6.Capital asset'!L23</f>
        <v>#REF!</v>
      </c>
    </row>
    <row r="39" spans="1:12">
      <c r="B39" s="12" t="s">
        <v>173</v>
      </c>
      <c r="C39" s="205"/>
      <c r="D39" s="20" t="e">
        <f>#REF!</f>
        <v>#REF!</v>
      </c>
      <c r="E39" s="20" t="e">
        <f>#REF!</f>
        <v>#REF!</v>
      </c>
      <c r="F39" s="20" t="e">
        <f>#REF!</f>
        <v>#REF!</v>
      </c>
      <c r="G39" s="20" t="e">
        <f>#REF!</f>
        <v>#REF!</v>
      </c>
      <c r="H39" s="862" t="e">
        <f>'6.Capital asset'!H26</f>
        <v>#REF!</v>
      </c>
      <c r="I39" s="862" t="e">
        <f>'6.Capital asset'!I26</f>
        <v>#REF!</v>
      </c>
      <c r="J39" s="862" t="e">
        <f>'6.Capital asset'!J26</f>
        <v>#REF!</v>
      </c>
      <c r="K39" s="862" t="e">
        <f>'6.Capital asset'!K26</f>
        <v>#REF!</v>
      </c>
      <c r="L39" s="862" t="e">
        <f>'6.Capital asset'!L26</f>
        <v>#REF!</v>
      </c>
    </row>
    <row r="40" spans="1:12">
      <c r="B40" s="12" t="s">
        <v>174</v>
      </c>
      <c r="C40" s="205"/>
      <c r="D40" s="20" t="e">
        <f>#REF!</f>
        <v>#REF!</v>
      </c>
      <c r="E40" s="20" t="e">
        <f>#REF!</f>
        <v>#REF!</v>
      </c>
      <c r="F40" s="20" t="e">
        <f>#REF!</f>
        <v>#REF!</v>
      </c>
      <c r="G40" s="20" t="e">
        <f>#REF!</f>
        <v>#REF!</v>
      </c>
      <c r="H40" s="862">
        <v>0</v>
      </c>
      <c r="I40" s="862">
        <v>0</v>
      </c>
      <c r="J40" s="862">
        <v>0</v>
      </c>
      <c r="K40" s="862">
        <v>0</v>
      </c>
      <c r="L40" s="862">
        <v>0</v>
      </c>
    </row>
    <row r="41" spans="1:12">
      <c r="B41" s="12" t="s">
        <v>175</v>
      </c>
      <c r="C41" s="213"/>
      <c r="D41" s="20"/>
      <c r="E41" s="20"/>
      <c r="F41" s="20"/>
      <c r="G41" s="20"/>
      <c r="H41" s="859"/>
      <c r="I41" s="859"/>
      <c r="J41" s="859"/>
      <c r="K41" s="859"/>
      <c r="L41" s="859"/>
    </row>
    <row r="42" spans="1:12" s="85" customFormat="1">
      <c r="A42" s="204"/>
      <c r="B42" s="85" t="s">
        <v>214</v>
      </c>
      <c r="C42" s="214"/>
      <c r="D42" s="24" t="e">
        <f t="shared" ref="D42:L42" si="7">D37+D38+D39+D40</f>
        <v>#REF!</v>
      </c>
      <c r="E42" s="24" t="e">
        <f t="shared" si="7"/>
        <v>#REF!</v>
      </c>
      <c r="F42" s="24" t="e">
        <f t="shared" si="7"/>
        <v>#REF!</v>
      </c>
      <c r="G42" s="24" t="e">
        <f t="shared" si="7"/>
        <v>#REF!</v>
      </c>
      <c r="H42" s="861" t="e">
        <f t="shared" si="7"/>
        <v>#REF!</v>
      </c>
      <c r="I42" s="861" t="e">
        <f t="shared" si="7"/>
        <v>#REF!</v>
      </c>
      <c r="J42" s="861" t="e">
        <f t="shared" si="7"/>
        <v>#REF!</v>
      </c>
      <c r="K42" s="861" t="e">
        <f t="shared" si="7"/>
        <v>#REF!</v>
      </c>
      <c r="L42" s="861" t="e">
        <f t="shared" si="7"/>
        <v>#REF!</v>
      </c>
    </row>
    <row r="43" spans="1:12">
      <c r="B43" s="208"/>
      <c r="D43" s="20"/>
      <c r="E43" s="20"/>
      <c r="F43" s="20"/>
      <c r="G43" s="20"/>
      <c r="H43" s="859"/>
      <c r="I43" s="859"/>
      <c r="J43" s="859"/>
      <c r="K43" s="859"/>
      <c r="L43" s="859"/>
    </row>
    <row r="44" spans="1:12">
      <c r="B44" s="208" t="s">
        <v>176</v>
      </c>
      <c r="C44" s="205"/>
      <c r="D44" s="20" t="e">
        <f>#REF!</f>
        <v>#REF!</v>
      </c>
      <c r="E44" s="20" t="e">
        <f>#REF!</f>
        <v>#REF!</v>
      </c>
      <c r="F44" s="20" t="e">
        <f>#REF!</f>
        <v>#REF!</v>
      </c>
      <c r="G44" s="20" t="e">
        <f>#REF!</f>
        <v>#REF!</v>
      </c>
      <c r="H44" s="862" t="e">
        <f>'6.Capital asset'!H47</f>
        <v>#REF!</v>
      </c>
      <c r="I44" s="862" t="e">
        <f>'6.Capital asset'!I47</f>
        <v>#REF!</v>
      </c>
      <c r="J44" s="862" t="e">
        <f>'6.Capital asset'!J47</f>
        <v>#REF!</v>
      </c>
      <c r="K44" s="862" t="e">
        <f>'6.Capital asset'!K47</f>
        <v>#REF!</v>
      </c>
      <c r="L44" s="862" t="e">
        <f>'6.Capital asset'!L47</f>
        <v>#REF!</v>
      </c>
    </row>
    <row r="45" spans="1:12">
      <c r="B45" s="12" t="s">
        <v>177</v>
      </c>
      <c r="C45" s="205"/>
      <c r="D45" s="20" t="e">
        <f>#REF!</f>
        <v>#REF!</v>
      </c>
      <c r="E45" s="20" t="e">
        <f>#REF!</f>
        <v>#REF!</v>
      </c>
      <c r="F45" s="20" t="e">
        <f>#REF!</f>
        <v>#REF!</v>
      </c>
      <c r="G45" s="20" t="e">
        <f>#REF!</f>
        <v>#REF!</v>
      </c>
      <c r="H45" s="862" t="e">
        <f>G45</f>
        <v>#REF!</v>
      </c>
      <c r="I45" s="862" t="e">
        <f>H45</f>
        <v>#REF!</v>
      </c>
      <c r="J45" s="862" t="e">
        <f>I45</f>
        <v>#REF!</v>
      </c>
      <c r="K45" s="862" t="e">
        <f>J45</f>
        <v>#REF!</v>
      </c>
      <c r="L45" s="862" t="e">
        <f>K45</f>
        <v>#REF!</v>
      </c>
    </row>
    <row r="46" spans="1:12">
      <c r="B46" s="12" t="s">
        <v>178</v>
      </c>
      <c r="C46" s="205"/>
      <c r="D46" s="20" t="e">
        <f>#REF!</f>
        <v>#REF!</v>
      </c>
      <c r="E46" s="20" t="e">
        <f>#REF!</f>
        <v>#REF!</v>
      </c>
      <c r="F46" s="20" t="e">
        <f>#REF!</f>
        <v>#REF!</v>
      </c>
      <c r="G46" s="20" t="e">
        <f>#REF!</f>
        <v>#REF!</v>
      </c>
      <c r="H46" s="862">
        <v>0</v>
      </c>
      <c r="I46" s="862">
        <v>0</v>
      </c>
      <c r="J46" s="862">
        <v>0</v>
      </c>
      <c r="K46" s="862">
        <v>0</v>
      </c>
      <c r="L46" s="862">
        <v>0</v>
      </c>
    </row>
    <row r="47" spans="1:12">
      <c r="B47" s="208" t="s">
        <v>215</v>
      </c>
      <c r="C47" s="213"/>
      <c r="D47" s="20" t="e">
        <f>#REF!</f>
        <v>#REF!</v>
      </c>
      <c r="E47" s="20" t="e">
        <f>#REF!</f>
        <v>#REF!</v>
      </c>
      <c r="F47" s="20" t="e">
        <f>#REF!</f>
        <v>#REF!</v>
      </c>
      <c r="G47" s="20" t="e">
        <f>#REF!</f>
        <v>#REF!</v>
      </c>
      <c r="H47" s="862" t="e">
        <f>G47+#REF!*('7.P&amp;L'!J7-'7.P&amp;L'!I7)</f>
        <v>#REF!</v>
      </c>
      <c r="I47" s="862" t="e">
        <f>H47+#REF!*('7.P&amp;L'!K7-'7.P&amp;L'!J7)</f>
        <v>#REF!</v>
      </c>
      <c r="J47" s="862" t="e">
        <f>I47+#REF!*('7.P&amp;L'!L7-'7.P&amp;L'!K7)</f>
        <v>#REF!</v>
      </c>
      <c r="K47" s="862" t="e">
        <f>J47+#REF!*('7.P&amp;L'!M7-'7.P&amp;L'!L7)</f>
        <v>#REF!</v>
      </c>
      <c r="L47" s="862" t="e">
        <f>K47+#REF!*('7.P&amp;L'!N7-'7.P&amp;L'!M7)</f>
        <v>#REF!</v>
      </c>
    </row>
    <row r="48" spans="1:12" s="85" customFormat="1">
      <c r="A48" s="204"/>
      <c r="B48" s="85" t="s">
        <v>179</v>
      </c>
      <c r="C48" s="211"/>
      <c r="D48" s="24" t="e">
        <f t="shared" ref="D48:L48" si="8">SUM(D44:D47)</f>
        <v>#REF!</v>
      </c>
      <c r="E48" s="24" t="e">
        <f t="shared" si="8"/>
        <v>#REF!</v>
      </c>
      <c r="F48" s="24" t="e">
        <f t="shared" si="8"/>
        <v>#REF!</v>
      </c>
      <c r="G48" s="24" t="e">
        <f t="shared" si="8"/>
        <v>#REF!</v>
      </c>
      <c r="H48" s="861" t="e">
        <f t="shared" si="8"/>
        <v>#REF!</v>
      </c>
      <c r="I48" s="861" t="e">
        <f t="shared" si="8"/>
        <v>#REF!</v>
      </c>
      <c r="J48" s="861" t="e">
        <f t="shared" si="8"/>
        <v>#REF!</v>
      </c>
      <c r="K48" s="861" t="e">
        <f t="shared" si="8"/>
        <v>#REF!</v>
      </c>
      <c r="L48" s="861" t="e">
        <f t="shared" si="8"/>
        <v>#REF!</v>
      </c>
    </row>
    <row r="49" spans="1:12" s="85" customFormat="1">
      <c r="A49" s="204"/>
      <c r="B49" s="87" t="s">
        <v>180</v>
      </c>
      <c r="C49" s="215"/>
      <c r="D49" s="24" t="e">
        <f t="shared" ref="D49:L49" si="9">D26+D30+D42+D48+D32</f>
        <v>#REF!</v>
      </c>
      <c r="E49" s="24" t="e">
        <f t="shared" si="9"/>
        <v>#REF!</v>
      </c>
      <c r="F49" s="24" t="e">
        <f t="shared" si="9"/>
        <v>#REF!</v>
      </c>
      <c r="G49" s="24" t="e">
        <f t="shared" si="9"/>
        <v>#REF!</v>
      </c>
      <c r="H49" s="861" t="e">
        <f t="shared" si="9"/>
        <v>#REF!</v>
      </c>
      <c r="I49" s="861" t="e">
        <f t="shared" si="9"/>
        <v>#REF!</v>
      </c>
      <c r="J49" s="861" t="e">
        <f t="shared" si="9"/>
        <v>#REF!</v>
      </c>
      <c r="K49" s="861" t="e">
        <f t="shared" si="9"/>
        <v>#REF!</v>
      </c>
      <c r="L49" s="861" t="e">
        <f t="shared" si="9"/>
        <v>#REF!</v>
      </c>
    </row>
    <row r="50" spans="1:12">
      <c r="C50" s="216"/>
      <c r="D50" s="20"/>
      <c r="E50" s="20"/>
      <c r="F50" s="20"/>
      <c r="G50" s="20"/>
      <c r="H50" s="859"/>
      <c r="I50" s="859"/>
      <c r="J50" s="859"/>
      <c r="K50" s="859"/>
      <c r="L50" s="859"/>
    </row>
    <row r="51" spans="1:12">
      <c r="A51" s="29"/>
      <c r="B51" s="223" t="s">
        <v>181</v>
      </c>
      <c r="C51" s="217"/>
      <c r="D51" s="20"/>
      <c r="E51" s="20"/>
      <c r="F51" s="20"/>
      <c r="G51" s="20"/>
      <c r="H51" s="859"/>
      <c r="I51" s="859"/>
      <c r="J51" s="859"/>
      <c r="K51" s="859"/>
      <c r="L51" s="859"/>
    </row>
    <row r="52" spans="1:12" s="890" customFormat="1">
      <c r="A52" s="885"/>
      <c r="B52" s="886" t="s">
        <v>216</v>
      </c>
      <c r="C52" s="887"/>
      <c r="D52" s="888" t="e">
        <f>#REF!</f>
        <v>#REF!</v>
      </c>
      <c r="E52" s="888" t="e">
        <f>#REF!</f>
        <v>#REF!</v>
      </c>
      <c r="F52" s="888" t="e">
        <f>#REF!</f>
        <v>#REF!</v>
      </c>
      <c r="G52" s="888" t="e">
        <f>#REF!</f>
        <v>#REF!</v>
      </c>
      <c r="H52" s="889" t="e">
        <f t="shared" ref="H52:L53" si="10">G52</f>
        <v>#REF!</v>
      </c>
      <c r="I52" s="889" t="e">
        <f t="shared" si="10"/>
        <v>#REF!</v>
      </c>
      <c r="J52" s="889" t="e">
        <f t="shared" si="10"/>
        <v>#REF!</v>
      </c>
      <c r="K52" s="889" t="e">
        <f t="shared" si="10"/>
        <v>#REF!</v>
      </c>
      <c r="L52" s="889" t="e">
        <f t="shared" si="10"/>
        <v>#REF!</v>
      </c>
    </row>
    <row r="53" spans="1:12">
      <c r="B53" s="12" t="s">
        <v>182</v>
      </c>
      <c r="C53" s="205"/>
      <c r="D53" s="20" t="e">
        <f>#REF!</f>
        <v>#REF!</v>
      </c>
      <c r="E53" s="20" t="e">
        <f>#REF!</f>
        <v>#REF!</v>
      </c>
      <c r="F53" s="20" t="e">
        <f>#REF!</f>
        <v>#REF!</v>
      </c>
      <c r="G53" s="20" t="e">
        <f>#REF!</f>
        <v>#REF!</v>
      </c>
      <c r="H53" s="862" t="e">
        <f t="shared" si="10"/>
        <v>#REF!</v>
      </c>
      <c r="I53" s="862" t="e">
        <f t="shared" si="10"/>
        <v>#REF!</v>
      </c>
      <c r="J53" s="862" t="e">
        <f t="shared" si="10"/>
        <v>#REF!</v>
      </c>
      <c r="K53" s="862" t="e">
        <f t="shared" si="10"/>
        <v>#REF!</v>
      </c>
      <c r="L53" s="862" t="e">
        <f t="shared" si="10"/>
        <v>#REF!</v>
      </c>
    </row>
    <row r="54" spans="1:12">
      <c r="B54" s="90" t="s">
        <v>183</v>
      </c>
      <c r="C54" s="205"/>
      <c r="D54" s="20" t="e">
        <f>#REF!</f>
        <v>#REF!</v>
      </c>
      <c r="E54" s="20" t="e">
        <f>#REF!</f>
        <v>#REF!</v>
      </c>
      <c r="F54" s="20" t="e">
        <f>#REF!</f>
        <v>#REF!</v>
      </c>
      <c r="G54" s="20" t="e">
        <f>#REF!</f>
        <v>#REF!</v>
      </c>
      <c r="H54" s="862" t="e">
        <f>#REF!*'7.P&amp;L'!J11/365</f>
        <v>#REF!</v>
      </c>
      <c r="I54" s="862" t="e">
        <f>#REF!*'7.P&amp;L'!K11/365</f>
        <v>#REF!</v>
      </c>
      <c r="J54" s="862" t="e">
        <f>#REF!*'7.P&amp;L'!L11/365</f>
        <v>#REF!</v>
      </c>
      <c r="K54" s="862" t="e">
        <f>#REF!*'7.P&amp;L'!M11/365</f>
        <v>#REF!</v>
      </c>
      <c r="L54" s="862" t="e">
        <f>#REF!*'7.P&amp;L'!N11/365</f>
        <v>#REF!</v>
      </c>
    </row>
    <row r="55" spans="1:12">
      <c r="B55" s="12" t="s">
        <v>184</v>
      </c>
      <c r="C55" s="205"/>
      <c r="D55" s="20" t="e">
        <f>#REF!</f>
        <v>#REF!</v>
      </c>
      <c r="E55" s="20" t="e">
        <f>#REF!</f>
        <v>#REF!</v>
      </c>
      <c r="F55" s="20" t="e">
        <f>#REF!</f>
        <v>#REF!</v>
      </c>
      <c r="G55" s="20" t="e">
        <f>#REF!</f>
        <v>#REF!</v>
      </c>
      <c r="H55" s="862">
        <v>30</v>
      </c>
      <c r="I55" s="862">
        <v>31</v>
      </c>
      <c r="J55" s="862">
        <v>32</v>
      </c>
      <c r="K55" s="862">
        <v>33</v>
      </c>
      <c r="L55" s="862">
        <v>34</v>
      </c>
    </row>
    <row r="56" spans="1:12">
      <c r="B56" s="88" t="s">
        <v>445</v>
      </c>
      <c r="C56" s="205"/>
      <c r="D56" s="20"/>
      <c r="E56" s="20"/>
      <c r="F56" s="20"/>
      <c r="G56" s="20"/>
      <c r="H56" s="859"/>
      <c r="I56" s="859"/>
      <c r="J56" s="859"/>
      <c r="K56" s="859"/>
      <c r="L56" s="859"/>
    </row>
    <row r="57" spans="1:12">
      <c r="B57" s="12" t="s">
        <v>217</v>
      </c>
      <c r="C57" s="205"/>
      <c r="D57" s="20" t="e">
        <f>#REF!</f>
        <v>#REF!</v>
      </c>
      <c r="E57" s="20" t="e">
        <f>#REF!</f>
        <v>#REF!</v>
      </c>
      <c r="F57" s="20" t="e">
        <f>#REF!</f>
        <v>#REF!</v>
      </c>
      <c r="G57" s="20" t="e">
        <f>#REF!</f>
        <v>#REF!</v>
      </c>
      <c r="H57" s="862" t="e">
        <f t="shared" ref="H57:L59" si="11">G57*1.05</f>
        <v>#REF!</v>
      </c>
      <c r="I57" s="862" t="e">
        <f t="shared" si="11"/>
        <v>#REF!</v>
      </c>
      <c r="J57" s="862" t="e">
        <f t="shared" si="11"/>
        <v>#REF!</v>
      </c>
      <c r="K57" s="862" t="e">
        <f t="shared" si="11"/>
        <v>#REF!</v>
      </c>
      <c r="L57" s="862" t="e">
        <f t="shared" si="11"/>
        <v>#REF!</v>
      </c>
    </row>
    <row r="58" spans="1:12">
      <c r="B58" s="12" t="s">
        <v>218</v>
      </c>
      <c r="C58" s="205"/>
      <c r="D58" s="20" t="e">
        <f>#REF!</f>
        <v>#REF!</v>
      </c>
      <c r="E58" s="20" t="e">
        <f>#REF!</f>
        <v>#REF!</v>
      </c>
      <c r="F58" s="20" t="e">
        <f>#REF!</f>
        <v>#REF!</v>
      </c>
      <c r="G58" s="20" t="e">
        <f>#REF!</f>
        <v>#REF!</v>
      </c>
      <c r="H58" s="862" t="e">
        <f t="shared" si="11"/>
        <v>#REF!</v>
      </c>
      <c r="I58" s="862" t="e">
        <f t="shared" si="11"/>
        <v>#REF!</v>
      </c>
      <c r="J58" s="862" t="e">
        <f t="shared" si="11"/>
        <v>#REF!</v>
      </c>
      <c r="K58" s="862" t="e">
        <f t="shared" si="11"/>
        <v>#REF!</v>
      </c>
      <c r="L58" s="862" t="e">
        <f t="shared" si="11"/>
        <v>#REF!</v>
      </c>
    </row>
    <row r="59" spans="1:12">
      <c r="B59" s="12" t="s">
        <v>185</v>
      </c>
      <c r="C59" s="205"/>
      <c r="D59" s="20" t="e">
        <f>#REF!</f>
        <v>#REF!</v>
      </c>
      <c r="E59" s="20" t="e">
        <f>#REF!</f>
        <v>#REF!</v>
      </c>
      <c r="F59" s="20" t="e">
        <f>#REF!</f>
        <v>#REF!</v>
      </c>
      <c r="G59" s="20" t="e">
        <f>#REF!</f>
        <v>#REF!</v>
      </c>
      <c r="H59" s="862" t="e">
        <f t="shared" si="11"/>
        <v>#REF!</v>
      </c>
      <c r="I59" s="862" t="e">
        <f t="shared" si="11"/>
        <v>#REF!</v>
      </c>
      <c r="J59" s="862" t="e">
        <f t="shared" si="11"/>
        <v>#REF!</v>
      </c>
      <c r="K59" s="862" t="e">
        <f t="shared" si="11"/>
        <v>#REF!</v>
      </c>
      <c r="L59" s="862" t="e">
        <f t="shared" si="11"/>
        <v>#REF!</v>
      </c>
    </row>
    <row r="60" spans="1:12">
      <c r="B60" s="88" t="s">
        <v>447</v>
      </c>
      <c r="C60" s="205"/>
      <c r="D60" s="20" t="e">
        <f>#REF!</f>
        <v>#REF!</v>
      </c>
      <c r="E60" s="20" t="e">
        <f>#REF!</f>
        <v>#REF!</v>
      </c>
      <c r="F60" s="20" t="e">
        <f>#REF!</f>
        <v>#REF!</v>
      </c>
      <c r="G60" s="20" t="e">
        <f>#REF!</f>
        <v>#REF!</v>
      </c>
      <c r="H60" s="859"/>
      <c r="I60" s="859"/>
      <c r="J60" s="859"/>
      <c r="K60" s="859"/>
      <c r="L60" s="859"/>
    </row>
    <row r="61" spans="1:12">
      <c r="B61" s="88" t="s">
        <v>443</v>
      </c>
      <c r="C61" s="205"/>
      <c r="D61" s="20" t="e">
        <f>#REF!</f>
        <v>#REF!</v>
      </c>
      <c r="E61" s="20" t="e">
        <f>#REF!</f>
        <v>#REF!</v>
      </c>
      <c r="F61" s="20" t="e">
        <f>#REF!</f>
        <v>#REF!</v>
      </c>
      <c r="G61" s="20" t="e">
        <f>#REF!</f>
        <v>#REF!</v>
      </c>
      <c r="H61" s="859"/>
      <c r="I61" s="859"/>
      <c r="J61" s="859"/>
      <c r="K61" s="859"/>
      <c r="L61" s="859"/>
    </row>
    <row r="62" spans="1:12">
      <c r="B62" s="90" t="s">
        <v>186</v>
      </c>
      <c r="C62" s="205"/>
      <c r="D62" s="20" t="e">
        <f>#REF!</f>
        <v>#REF!</v>
      </c>
      <c r="E62" s="20" t="e">
        <f>#REF!</f>
        <v>#REF!</v>
      </c>
      <c r="F62" s="20" t="e">
        <f>#REF!</f>
        <v>#REF!</v>
      </c>
      <c r="G62" s="20" t="e">
        <f>#REF!</f>
        <v>#REF!</v>
      </c>
      <c r="H62" s="862">
        <v>0</v>
      </c>
      <c r="I62" s="862">
        <v>0</v>
      </c>
      <c r="J62" s="862">
        <v>0</v>
      </c>
      <c r="K62" s="862">
        <v>0</v>
      </c>
      <c r="L62" s="862">
        <v>0</v>
      </c>
    </row>
    <row r="63" spans="1:12">
      <c r="B63" s="90" t="s">
        <v>187</v>
      </c>
      <c r="C63" s="218"/>
      <c r="D63" s="20" t="e">
        <f>#REF!</f>
        <v>#REF!</v>
      </c>
      <c r="E63" s="20" t="e">
        <f>#REF!</f>
        <v>#REF!</v>
      </c>
      <c r="F63" s="20" t="e">
        <f>#REF!</f>
        <v>#REF!</v>
      </c>
      <c r="G63" s="20" t="e">
        <f>#REF!</f>
        <v>#REF!</v>
      </c>
      <c r="H63" s="862">
        <v>0</v>
      </c>
      <c r="I63" s="862">
        <v>0</v>
      </c>
      <c r="J63" s="862">
        <v>0</v>
      </c>
      <c r="K63" s="862">
        <v>0</v>
      </c>
      <c r="L63" s="862">
        <v>0</v>
      </c>
    </row>
    <row r="64" spans="1:12">
      <c r="B64" s="90" t="s">
        <v>219</v>
      </c>
      <c r="C64" s="218"/>
      <c r="D64" s="20" t="e">
        <f>#REF!</f>
        <v>#REF!</v>
      </c>
      <c r="E64" s="20" t="e">
        <f>#REF!</f>
        <v>#REF!</v>
      </c>
      <c r="F64" s="20" t="e">
        <f>#REF!</f>
        <v>#REF!</v>
      </c>
      <c r="G64" s="20" t="e">
        <f>#REF!</f>
        <v>#REF!</v>
      </c>
      <c r="H64" s="862">
        <v>0</v>
      </c>
      <c r="I64" s="862">
        <v>0</v>
      </c>
      <c r="J64" s="862">
        <v>0</v>
      </c>
      <c r="K64" s="862">
        <v>0</v>
      </c>
      <c r="L64" s="862">
        <v>0</v>
      </c>
    </row>
    <row r="65" spans="1:12" s="85" customFormat="1">
      <c r="A65" s="204"/>
      <c r="B65" s="160" t="s">
        <v>188</v>
      </c>
      <c r="C65" s="219"/>
      <c r="D65" s="24" t="e">
        <f t="shared" ref="D65:L65" si="12">SUM(D52:D64)</f>
        <v>#REF!</v>
      </c>
      <c r="E65" s="24" t="e">
        <f t="shared" si="12"/>
        <v>#REF!</v>
      </c>
      <c r="F65" s="24" t="e">
        <f t="shared" si="12"/>
        <v>#REF!</v>
      </c>
      <c r="G65" s="24" t="e">
        <f t="shared" si="12"/>
        <v>#REF!</v>
      </c>
      <c r="H65" s="861" t="e">
        <f t="shared" si="12"/>
        <v>#REF!</v>
      </c>
      <c r="I65" s="861" t="e">
        <f t="shared" si="12"/>
        <v>#REF!</v>
      </c>
      <c r="J65" s="861" t="e">
        <f t="shared" si="12"/>
        <v>#REF!</v>
      </c>
      <c r="K65" s="861" t="e">
        <f t="shared" si="12"/>
        <v>#REF!</v>
      </c>
      <c r="L65" s="861" t="e">
        <f t="shared" si="12"/>
        <v>#REF!</v>
      </c>
    </row>
    <row r="66" spans="1:12">
      <c r="D66" s="20"/>
      <c r="E66" s="20"/>
      <c r="F66" s="20"/>
      <c r="G66" s="20"/>
      <c r="H66" s="859"/>
      <c r="I66" s="859"/>
      <c r="J66" s="859"/>
      <c r="K66" s="859"/>
      <c r="L66" s="859"/>
    </row>
    <row r="67" spans="1:12" s="896" customFormat="1">
      <c r="A67" s="891"/>
      <c r="B67" s="892" t="s">
        <v>220</v>
      </c>
      <c r="C67" s="893"/>
      <c r="D67" s="894" t="e">
        <f>#REF!</f>
        <v>#REF!</v>
      </c>
      <c r="E67" s="894" t="e">
        <f>#REF!</f>
        <v>#REF!</v>
      </c>
      <c r="F67" s="894" t="e">
        <f>#REF!</f>
        <v>#REF!</v>
      </c>
      <c r="G67" s="894" t="e">
        <f>#REF!</f>
        <v>#REF!</v>
      </c>
      <c r="H67" s="895">
        <v>0</v>
      </c>
      <c r="I67" s="895">
        <v>0</v>
      </c>
      <c r="J67" s="895">
        <v>0</v>
      </c>
      <c r="K67" s="895">
        <v>0</v>
      </c>
      <c r="L67" s="895">
        <v>0</v>
      </c>
    </row>
    <row r="68" spans="1:12">
      <c r="B68" s="12" t="s">
        <v>189</v>
      </c>
      <c r="C68" s="205"/>
      <c r="D68" s="20" t="e">
        <f>#REF!</f>
        <v>#REF!</v>
      </c>
      <c r="E68" s="20" t="e">
        <f>#REF!</f>
        <v>#REF!</v>
      </c>
      <c r="F68" s="20" t="e">
        <f>#REF!</f>
        <v>#REF!</v>
      </c>
      <c r="G68" s="20" t="e">
        <f>#REF!</f>
        <v>#REF!</v>
      </c>
      <c r="H68" s="862">
        <v>0</v>
      </c>
      <c r="I68" s="862">
        <v>0</v>
      </c>
      <c r="J68" s="862">
        <v>0</v>
      </c>
      <c r="K68" s="862">
        <v>0</v>
      </c>
      <c r="L68" s="862">
        <v>0</v>
      </c>
    </row>
    <row r="69" spans="1:12">
      <c r="B69" s="12" t="s">
        <v>190</v>
      </c>
      <c r="C69" s="205"/>
      <c r="D69" s="20" t="e">
        <f>#REF!</f>
        <v>#REF!</v>
      </c>
      <c r="E69" s="20" t="e">
        <f>#REF!</f>
        <v>#REF!</v>
      </c>
      <c r="F69" s="20" t="e">
        <f>#REF!</f>
        <v>#REF!</v>
      </c>
      <c r="G69" s="20" t="e">
        <f>#REF!</f>
        <v>#REF!</v>
      </c>
      <c r="H69" s="862">
        <v>0</v>
      </c>
      <c r="I69" s="862">
        <v>0</v>
      </c>
      <c r="J69" s="862">
        <v>0</v>
      </c>
      <c r="K69" s="862">
        <v>0</v>
      </c>
      <c r="L69" s="862">
        <v>0</v>
      </c>
    </row>
    <row r="70" spans="1:12">
      <c r="B70" s="12" t="s">
        <v>221</v>
      </c>
      <c r="C70" s="205"/>
      <c r="D70" s="20" t="e">
        <f>#REF!</f>
        <v>#REF!</v>
      </c>
      <c r="E70" s="20" t="e">
        <f>#REF!</f>
        <v>#REF!</v>
      </c>
      <c r="F70" s="20" t="e">
        <f>#REF!</f>
        <v>#REF!</v>
      </c>
      <c r="G70" s="20" t="e">
        <f>#REF!</f>
        <v>#REF!</v>
      </c>
      <c r="H70" s="862">
        <v>0</v>
      </c>
      <c r="I70" s="862">
        <v>0</v>
      </c>
      <c r="J70" s="862">
        <v>0</v>
      </c>
      <c r="K70" s="862">
        <v>0</v>
      </c>
      <c r="L70" s="862">
        <v>0</v>
      </c>
    </row>
    <row r="71" spans="1:12">
      <c r="B71" s="90" t="s">
        <v>222</v>
      </c>
      <c r="C71" s="218"/>
      <c r="D71" s="20" t="e">
        <f>#REF!</f>
        <v>#REF!</v>
      </c>
      <c r="E71" s="20" t="e">
        <f>#REF!</f>
        <v>#REF!</v>
      </c>
      <c r="F71" s="20" t="e">
        <f>#REF!</f>
        <v>#REF!</v>
      </c>
      <c r="G71" s="20" t="e">
        <f>#REF!</f>
        <v>#REF!</v>
      </c>
      <c r="H71" s="862">
        <v>0</v>
      </c>
      <c r="I71" s="862">
        <v>0</v>
      </c>
      <c r="J71" s="862">
        <v>0</v>
      </c>
      <c r="K71" s="862">
        <v>0</v>
      </c>
      <c r="L71" s="862">
        <v>0</v>
      </c>
    </row>
    <row r="72" spans="1:12" s="85" customFormat="1">
      <c r="A72" s="204"/>
      <c r="B72" s="85" t="s">
        <v>191</v>
      </c>
      <c r="C72" s="219"/>
      <c r="D72" s="24" t="e">
        <f>SUM(D67:D71)</f>
        <v>#REF!</v>
      </c>
      <c r="E72" s="24" t="e">
        <f>SUM(E67:E71)</f>
        <v>#REF!</v>
      </c>
      <c r="F72" s="24" t="e">
        <f>SUM(F67:F71)</f>
        <v>#REF!</v>
      </c>
      <c r="G72" s="24" t="e">
        <f>SUM(G67:G71)</f>
        <v>#REF!</v>
      </c>
      <c r="H72" s="863" t="e">
        <f>G72</f>
        <v>#REF!</v>
      </c>
      <c r="I72" s="863" t="e">
        <f>H72</f>
        <v>#REF!</v>
      </c>
      <c r="J72" s="863" t="e">
        <f>I72</f>
        <v>#REF!</v>
      </c>
      <c r="K72" s="863" t="e">
        <f>J72</f>
        <v>#REF!</v>
      </c>
      <c r="L72" s="863" t="e">
        <f>K72</f>
        <v>#REF!</v>
      </c>
    </row>
    <row r="73" spans="1:12">
      <c r="B73" s="12" t="s">
        <v>223</v>
      </c>
      <c r="C73" s="218"/>
      <c r="D73" s="20" t="e">
        <f>#REF!</f>
        <v>#REF!</v>
      </c>
      <c r="E73" s="20" t="e">
        <f>#REF!</f>
        <v>#REF!</v>
      </c>
      <c r="F73" s="20" t="e">
        <f>#REF!</f>
        <v>#REF!</v>
      </c>
      <c r="G73" s="20" t="e">
        <f>#REF!</f>
        <v>#REF!</v>
      </c>
      <c r="H73" s="859"/>
      <c r="I73" s="859"/>
      <c r="J73" s="859"/>
      <c r="K73" s="859"/>
      <c r="L73" s="859"/>
    </row>
    <row r="74" spans="1:12" s="85" customFormat="1">
      <c r="A74" s="204"/>
      <c r="B74" s="87" t="s">
        <v>192</v>
      </c>
      <c r="C74" s="219"/>
      <c r="D74" s="24" t="e">
        <f t="shared" ref="D74:L74" si="13">D65+D72+D73</f>
        <v>#REF!</v>
      </c>
      <c r="E74" s="24" t="e">
        <f t="shared" si="13"/>
        <v>#REF!</v>
      </c>
      <c r="F74" s="24" t="e">
        <f t="shared" si="13"/>
        <v>#REF!</v>
      </c>
      <c r="G74" s="24" t="e">
        <f t="shared" si="13"/>
        <v>#REF!</v>
      </c>
      <c r="H74" s="861" t="e">
        <f t="shared" si="13"/>
        <v>#REF!</v>
      </c>
      <c r="I74" s="861" t="e">
        <f t="shared" si="13"/>
        <v>#REF!</v>
      </c>
      <c r="J74" s="861" t="e">
        <f t="shared" si="13"/>
        <v>#REF!</v>
      </c>
      <c r="K74" s="861" t="e">
        <f t="shared" si="13"/>
        <v>#REF!</v>
      </c>
      <c r="L74" s="861" t="e">
        <f t="shared" si="13"/>
        <v>#REF!</v>
      </c>
    </row>
    <row r="75" spans="1:12">
      <c r="A75" s="204"/>
      <c r="B75" s="87"/>
      <c r="C75" s="220"/>
      <c r="D75" s="20"/>
      <c r="E75" s="20"/>
      <c r="F75" s="20"/>
      <c r="G75" s="20"/>
      <c r="H75" s="859"/>
      <c r="I75" s="859"/>
      <c r="J75" s="859"/>
      <c r="K75" s="859"/>
      <c r="L75" s="859"/>
    </row>
    <row r="76" spans="1:12" s="896" customFormat="1">
      <c r="A76" s="891"/>
      <c r="B76" s="892" t="s">
        <v>193</v>
      </c>
      <c r="C76" s="893"/>
      <c r="D76" s="894" t="e">
        <f>#REF!</f>
        <v>#REF!</v>
      </c>
      <c r="E76" s="894" t="e">
        <f>#REF!</f>
        <v>#REF!</v>
      </c>
      <c r="F76" s="894" t="e">
        <f>#REF!</f>
        <v>#REF!</v>
      </c>
      <c r="G76" s="894" t="e">
        <f>#REF!</f>
        <v>#REF!</v>
      </c>
      <c r="H76" s="897" t="e">
        <f>G76+'7.P&amp;L'!J31</f>
        <v>#REF!</v>
      </c>
      <c r="I76" s="897" t="e">
        <f>H76+'7.P&amp;L'!K31</f>
        <v>#REF!</v>
      </c>
      <c r="J76" s="897" t="e">
        <f>I76+'7.P&amp;L'!L31</f>
        <v>#REF!</v>
      </c>
      <c r="K76" s="897" t="e">
        <f>J76+'7.P&amp;L'!M31</f>
        <v>#REF!</v>
      </c>
      <c r="L76" s="897" t="e">
        <f>K76+'7.P&amp;L'!N31</f>
        <v>#REF!</v>
      </c>
    </row>
    <row r="77" spans="1:12">
      <c r="C77" s="205"/>
      <c r="D77" s="20"/>
      <c r="E77" s="20"/>
      <c r="F77" s="20"/>
      <c r="G77" s="20"/>
      <c r="H77" s="859"/>
      <c r="I77" s="859"/>
      <c r="J77" s="859"/>
      <c r="K77" s="859"/>
      <c r="L77" s="859"/>
    </row>
    <row r="78" spans="1:12">
      <c r="B78" s="12" t="s">
        <v>194</v>
      </c>
      <c r="C78" s="205"/>
      <c r="D78" s="20" t="e">
        <f>#REF!</f>
        <v>#REF!</v>
      </c>
      <c r="E78" s="20" t="e">
        <f>#REF!</f>
        <v>#REF!</v>
      </c>
      <c r="F78" s="20" t="e">
        <f>#REF!</f>
        <v>#REF!</v>
      </c>
      <c r="G78" s="20" t="e">
        <f>#REF!</f>
        <v>#REF!</v>
      </c>
      <c r="H78" s="862" t="e">
        <f>G78</f>
        <v>#REF!</v>
      </c>
      <c r="I78" s="862" t="e">
        <f>H78</f>
        <v>#REF!</v>
      </c>
      <c r="J78" s="862" t="e">
        <f>I78</f>
        <v>#REF!</v>
      </c>
      <c r="K78" s="862" t="e">
        <f>J78</f>
        <v>#REF!</v>
      </c>
      <c r="L78" s="862" t="e">
        <f>K78</f>
        <v>#REF!</v>
      </c>
    </row>
    <row r="79" spans="1:12">
      <c r="B79" s="12" t="s">
        <v>195</v>
      </c>
      <c r="D79" s="20"/>
      <c r="E79" s="20"/>
      <c r="F79" s="20"/>
      <c r="G79" s="20"/>
      <c r="H79" s="859"/>
      <c r="I79" s="859"/>
      <c r="J79" s="859"/>
      <c r="K79" s="859"/>
      <c r="L79" s="859"/>
    </row>
    <row r="80" spans="1:12" s="896" customFormat="1">
      <c r="A80" s="891"/>
      <c r="B80" s="896" t="s">
        <v>196</v>
      </c>
      <c r="C80" s="893"/>
      <c r="D80" s="894" t="e">
        <f t="shared" ref="D80:L80" si="14">D78-D79</f>
        <v>#REF!</v>
      </c>
      <c r="E80" s="894" t="e">
        <f t="shared" si="14"/>
        <v>#REF!</v>
      </c>
      <c r="F80" s="894" t="e">
        <f t="shared" si="14"/>
        <v>#REF!</v>
      </c>
      <c r="G80" s="894" t="e">
        <f t="shared" si="14"/>
        <v>#REF!</v>
      </c>
      <c r="H80" s="897" t="e">
        <f t="shared" si="14"/>
        <v>#REF!</v>
      </c>
      <c r="I80" s="897" t="e">
        <f t="shared" si="14"/>
        <v>#REF!</v>
      </c>
      <c r="J80" s="897" t="e">
        <f t="shared" si="14"/>
        <v>#REF!</v>
      </c>
      <c r="K80" s="897" t="e">
        <f t="shared" si="14"/>
        <v>#REF!</v>
      </c>
      <c r="L80" s="897" t="e">
        <f t="shared" si="14"/>
        <v>#REF!</v>
      </c>
    </row>
    <row r="81" spans="1:12" s="896" customFormat="1">
      <c r="A81" s="891"/>
      <c r="B81" s="896" t="s">
        <v>197</v>
      </c>
      <c r="C81" s="893"/>
      <c r="D81" s="894" t="e">
        <f>#REF!</f>
        <v>#REF!</v>
      </c>
      <c r="E81" s="894" t="e">
        <f>#REF!</f>
        <v>#REF!</v>
      </c>
      <c r="F81" s="894" t="e">
        <f>#REF!</f>
        <v>#REF!</v>
      </c>
      <c r="G81" s="894" t="e">
        <f>#REF!</f>
        <v>#REF!</v>
      </c>
      <c r="H81" s="895" t="e">
        <f>G81*'7.P&amp;L'!J34/'7.P&amp;L'!I34</f>
        <v>#REF!</v>
      </c>
      <c r="I81" s="895" t="e">
        <f>H81*'7.P&amp;L'!K34/'7.P&amp;L'!J34</f>
        <v>#REF!</v>
      </c>
      <c r="J81" s="895" t="e">
        <f>I81*'7.P&amp;L'!L34/'7.P&amp;L'!K34</f>
        <v>#REF!</v>
      </c>
      <c r="K81" s="895" t="e">
        <f>J81*'7.P&amp;L'!M34/'7.P&amp;L'!L34</f>
        <v>#REF!</v>
      </c>
      <c r="L81" s="895" t="e">
        <f>K81*'7.P&amp;L'!N34/'7.P&amp;L'!M34</f>
        <v>#REF!</v>
      </c>
    </row>
    <row r="82" spans="1:12">
      <c r="B82" s="12" t="s">
        <v>198</v>
      </c>
      <c r="C82" s="205"/>
      <c r="D82" s="20"/>
      <c r="E82" s="20"/>
      <c r="F82" s="20"/>
      <c r="G82" s="20"/>
      <c r="H82" s="859"/>
      <c r="I82" s="859"/>
      <c r="J82" s="859"/>
      <c r="K82" s="859"/>
      <c r="L82" s="859"/>
    </row>
    <row r="83" spans="1:12" s="896" customFormat="1">
      <c r="A83" s="891"/>
      <c r="B83" s="896" t="s">
        <v>199</v>
      </c>
      <c r="C83" s="893"/>
      <c r="D83" s="894" t="e">
        <f>#REF!</f>
        <v>#REF!</v>
      </c>
      <c r="E83" s="894" t="e">
        <f>#REF!</f>
        <v>#REF!</v>
      </c>
      <c r="F83" s="894" t="e">
        <f>#REF!</f>
        <v>#REF!</v>
      </c>
      <c r="G83" s="894" t="e">
        <f>#REF!</f>
        <v>#REF!</v>
      </c>
      <c r="H83" s="895" t="e">
        <f>G83+'7.P&amp;L'!J46+'7.P&amp;L'!J47</f>
        <v>#REF!</v>
      </c>
      <c r="I83" s="895" t="e">
        <f>H83+'7.P&amp;L'!K46+'7.P&amp;L'!K47</f>
        <v>#REF!</v>
      </c>
      <c r="J83" s="895" t="e">
        <f>I83+'7.P&amp;L'!L46+'7.P&amp;L'!L47</f>
        <v>#REF!</v>
      </c>
      <c r="K83" s="895" t="e">
        <f>J83+'7.P&amp;L'!M46+'7.P&amp;L'!M47</f>
        <v>#REF!</v>
      </c>
      <c r="L83" s="895" t="e">
        <f>K83+'7.P&amp;L'!N46+'7.P&amp;L'!N47</f>
        <v>#REF!</v>
      </c>
    </row>
    <row r="84" spans="1:12">
      <c r="A84" s="206"/>
      <c r="B84" s="12" t="s">
        <v>200</v>
      </c>
      <c r="C84" s="205"/>
      <c r="D84" s="20"/>
      <c r="E84" s="20"/>
      <c r="F84" s="20"/>
      <c r="G84" s="20"/>
      <c r="H84" s="859"/>
      <c r="I84" s="859"/>
      <c r="J84" s="859"/>
      <c r="K84" s="859"/>
      <c r="L84" s="859"/>
    </row>
    <row r="85" spans="1:12">
      <c r="A85" s="204"/>
      <c r="B85" s="12" t="s">
        <v>201</v>
      </c>
      <c r="C85" s="205"/>
      <c r="D85" s="20"/>
      <c r="E85" s="20"/>
      <c r="F85" s="20"/>
      <c r="G85" s="20"/>
      <c r="H85" s="859"/>
      <c r="I85" s="859"/>
      <c r="J85" s="859"/>
      <c r="K85" s="859"/>
      <c r="L85" s="859"/>
    </row>
    <row r="86" spans="1:12" s="896" customFormat="1">
      <c r="A86" s="891"/>
      <c r="B86" s="896" t="s">
        <v>202</v>
      </c>
      <c r="C86" s="893"/>
      <c r="D86" s="894" t="e">
        <f>#REF!</f>
        <v>#REF!</v>
      </c>
      <c r="E86" s="894" t="e">
        <f>#REF!</f>
        <v>#REF!</v>
      </c>
      <c r="F86" s="894" t="e">
        <f>#REF!</f>
        <v>#REF!</v>
      </c>
      <c r="G86" s="894" t="e">
        <f>#REF!</f>
        <v>#REF!</v>
      </c>
      <c r="H86" s="895" t="e">
        <f>'7.P&amp;L'!J49</f>
        <v>#REF!</v>
      </c>
      <c r="I86" s="895" t="e">
        <f>'7.P&amp;L'!K49</f>
        <v>#REF!</v>
      </c>
      <c r="J86" s="895" t="e">
        <f>'7.P&amp;L'!L49</f>
        <v>#REF!</v>
      </c>
      <c r="K86" s="895" t="e">
        <f>'7.P&amp;L'!M49</f>
        <v>#REF!</v>
      </c>
      <c r="L86" s="895" t="e">
        <f>'7.P&amp;L'!N49</f>
        <v>#REF!</v>
      </c>
    </row>
    <row r="87" spans="1:12">
      <c r="B87" s="12" t="s">
        <v>203</v>
      </c>
      <c r="D87" s="20"/>
      <c r="E87" s="20"/>
      <c r="F87" s="20"/>
      <c r="G87" s="20"/>
      <c r="H87" s="859"/>
      <c r="I87" s="859"/>
      <c r="J87" s="859"/>
      <c r="K87" s="859"/>
      <c r="L87" s="859"/>
    </row>
    <row r="88" spans="1:12">
      <c r="B88" s="12" t="s">
        <v>204</v>
      </c>
      <c r="C88" s="221"/>
      <c r="D88" s="20"/>
      <c r="E88" s="20"/>
      <c r="F88" s="20"/>
      <c r="G88" s="20"/>
      <c r="H88" s="859"/>
      <c r="I88" s="859"/>
      <c r="J88" s="859"/>
      <c r="K88" s="859"/>
      <c r="L88" s="859"/>
    </row>
    <row r="89" spans="1:12" s="85" customFormat="1">
      <c r="A89" s="204"/>
      <c r="B89" s="85" t="s">
        <v>448</v>
      </c>
      <c r="C89" s="219"/>
      <c r="D89" s="24" t="e">
        <f>D80+D81+D83+D85+D86+D87+D88</f>
        <v>#REF!</v>
      </c>
      <c r="E89" s="24" t="e">
        <f>E80+E81+E83+E85+E86+E87+E88</f>
        <v>#REF!</v>
      </c>
      <c r="F89" s="24" t="e">
        <f>F80+F81+F83+F85+F86+F87+F88</f>
        <v>#REF!</v>
      </c>
      <c r="G89" s="24" t="e">
        <f>G80+G81+G83+G85+G86+G87+G88</f>
        <v>#REF!</v>
      </c>
      <c r="H89" s="861" t="e">
        <f>G89*1.05</f>
        <v>#REF!</v>
      </c>
      <c r="I89" s="861" t="e">
        <f>H89*1.05</f>
        <v>#REF!</v>
      </c>
      <c r="J89" s="861" t="e">
        <f>I89*1.05</f>
        <v>#REF!</v>
      </c>
      <c r="K89" s="861" t="e">
        <f>J89*1.05</f>
        <v>#REF!</v>
      </c>
      <c r="L89" s="861" t="e">
        <f>K89*1.05</f>
        <v>#REF!</v>
      </c>
    </row>
    <row r="90" spans="1:12" s="85" customFormat="1">
      <c r="A90" s="204"/>
      <c r="B90" s="87" t="s">
        <v>181</v>
      </c>
      <c r="C90" s="222"/>
      <c r="D90" s="24" t="e">
        <f t="shared" ref="D90:L90" si="15">D74+D76+D89</f>
        <v>#REF!</v>
      </c>
      <c r="E90" s="24" t="e">
        <f t="shared" si="15"/>
        <v>#REF!</v>
      </c>
      <c r="F90" s="24" t="e">
        <f t="shared" si="15"/>
        <v>#REF!</v>
      </c>
      <c r="G90" s="24" t="e">
        <f t="shared" si="15"/>
        <v>#REF!</v>
      </c>
      <c r="H90" s="861" t="e">
        <f t="shared" si="15"/>
        <v>#REF!</v>
      </c>
      <c r="I90" s="861" t="e">
        <f t="shared" si="15"/>
        <v>#REF!</v>
      </c>
      <c r="J90" s="861" t="e">
        <f t="shared" si="15"/>
        <v>#REF!</v>
      </c>
      <c r="K90" s="861" t="e">
        <f t="shared" si="15"/>
        <v>#REF!</v>
      </c>
      <c r="L90" s="861" t="e">
        <f t="shared" si="15"/>
        <v>#REF!</v>
      </c>
    </row>
    <row r="91" spans="1:12">
      <c r="C91" s="218"/>
      <c r="D91" s="20"/>
      <c r="E91" s="20"/>
      <c r="F91" s="20"/>
      <c r="G91" s="20"/>
    </row>
    <row r="92" spans="1:12" s="196" customFormat="1">
      <c r="B92" s="197" t="s">
        <v>205</v>
      </c>
      <c r="C92" s="198"/>
      <c r="D92" s="841" t="e">
        <f t="shared" ref="D92:K92" si="16">D49-D90</f>
        <v>#REF!</v>
      </c>
      <c r="E92" s="842" t="e">
        <f t="shared" si="16"/>
        <v>#REF!</v>
      </c>
      <c r="F92" s="842" t="e">
        <f t="shared" si="16"/>
        <v>#REF!</v>
      </c>
      <c r="G92" s="842" t="e">
        <f>G49-G90</f>
        <v>#REF!</v>
      </c>
      <c r="H92" s="224" t="e">
        <f t="shared" si="16"/>
        <v>#REF!</v>
      </c>
      <c r="I92" s="224" t="e">
        <f t="shared" si="16"/>
        <v>#REF!</v>
      </c>
      <c r="J92" s="224" t="e">
        <f t="shared" si="16"/>
        <v>#REF!</v>
      </c>
      <c r="K92" s="224" t="e">
        <f t="shared" si="16"/>
        <v>#REF!</v>
      </c>
      <c r="L92" s="224" t="e">
        <f>L49-L90</f>
        <v>#REF!</v>
      </c>
    </row>
    <row r="93" spans="1:12" s="199" customFormat="1">
      <c r="B93" s="200"/>
      <c r="C93" s="201"/>
      <c r="D93" s="227"/>
      <c r="E93" s="225"/>
      <c r="F93" s="225"/>
      <c r="G93" s="225"/>
      <c r="H93" s="225"/>
      <c r="I93" s="225"/>
      <c r="J93" s="225"/>
      <c r="K93" s="225"/>
      <c r="L93" s="225"/>
    </row>
    <row r="94" spans="1:12" s="199" customFormat="1">
      <c r="B94" s="197" t="s">
        <v>224</v>
      </c>
      <c r="C94" s="201"/>
      <c r="D94" s="226" t="e">
        <f t="shared" ref="D94:K94" si="17">D74/D90</f>
        <v>#REF!</v>
      </c>
      <c r="E94" s="226" t="e">
        <f t="shared" si="17"/>
        <v>#REF!</v>
      </c>
      <c r="F94" s="226" t="e">
        <f t="shared" si="17"/>
        <v>#REF!</v>
      </c>
      <c r="G94" s="226" t="e">
        <f>G74/G90</f>
        <v>#REF!</v>
      </c>
      <c r="H94" s="226" t="e">
        <f t="shared" si="17"/>
        <v>#REF!</v>
      </c>
      <c r="I94" s="226" t="e">
        <f t="shared" si="17"/>
        <v>#REF!</v>
      </c>
      <c r="J94" s="226" t="e">
        <f t="shared" si="17"/>
        <v>#REF!</v>
      </c>
      <c r="K94" s="226" t="e">
        <f t="shared" si="17"/>
        <v>#REF!</v>
      </c>
      <c r="L94" s="226" t="e">
        <f>L74/L90</f>
        <v>#REF!</v>
      </c>
    </row>
  </sheetData>
  <mergeCells count="2">
    <mergeCell ref="H3:L3"/>
    <mergeCell ref="D3:G3"/>
  </mergeCells>
  <phoneticPr fontId="2"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44"/>
  </sheetPr>
  <dimension ref="A1:N152"/>
  <sheetViews>
    <sheetView workbookViewId="0">
      <pane xSplit="5" ySplit="4" topLeftCell="F130" activePane="bottomRight" state="frozen"/>
      <selection pane="topRight" activeCell="F1" sqref="F1"/>
      <selection pane="bottomLeft" activeCell="A5" sqref="A5"/>
      <selection pane="bottomRight" activeCell="K148" sqref="K148"/>
    </sheetView>
  </sheetViews>
  <sheetFormatPr defaultColWidth="9" defaultRowHeight="12.75" customHeight="1"/>
  <cols>
    <col min="1" max="1" width="9" style="489"/>
    <col min="2" max="2" width="2.33203125" style="95" customWidth="1"/>
    <col min="3" max="3" width="3.75" style="89" customWidth="1"/>
    <col min="4" max="4" width="10.08203125" style="89" customWidth="1"/>
    <col min="5" max="6" width="14.75" style="89" customWidth="1"/>
    <col min="7" max="16384" width="9" style="95"/>
  </cols>
  <sheetData>
    <row r="1" spans="2:14" ht="12.75" customHeight="1">
      <c r="B1" s="490" t="str">
        <f>'[1]5-Scenario Analysis'!D5</f>
        <v>一般情景预测</v>
      </c>
    </row>
    <row r="2" spans="2:14" ht="12.75" customHeight="1">
      <c r="B2" s="491"/>
      <c r="C2" s="492"/>
      <c r="D2" s="492"/>
      <c r="E2" s="492"/>
      <c r="F2" s="492"/>
    </row>
    <row r="3" spans="2:14" ht="12.75" customHeight="1">
      <c r="B3" s="493" t="s">
        <v>404</v>
      </c>
      <c r="C3" s="494"/>
      <c r="D3" s="494"/>
      <c r="E3" s="494"/>
      <c r="F3" s="997" t="s">
        <v>405</v>
      </c>
      <c r="G3" s="998"/>
      <c r="H3" s="999"/>
      <c r="I3" s="994" t="s">
        <v>406</v>
      </c>
      <c r="J3" s="995"/>
      <c r="K3" s="995"/>
      <c r="L3" s="995"/>
      <c r="M3" s="996"/>
      <c r="N3" s="495"/>
    </row>
    <row r="4" spans="2:14" ht="12.75" customHeight="1">
      <c r="B4" s="496" t="s">
        <v>95</v>
      </c>
      <c r="C4" s="497"/>
      <c r="D4" s="496"/>
      <c r="E4" s="496"/>
      <c r="F4" s="544">
        <v>2006</v>
      </c>
      <c r="G4" s="544">
        <v>2007</v>
      </c>
      <c r="H4" s="544">
        <v>2008</v>
      </c>
      <c r="I4" s="498" t="s">
        <v>96</v>
      </c>
      <c r="J4" s="498" t="s">
        <v>138</v>
      </c>
      <c r="K4" s="498" t="s">
        <v>139</v>
      </c>
      <c r="L4" s="498" t="s">
        <v>140</v>
      </c>
      <c r="M4" s="498" t="s">
        <v>296</v>
      </c>
      <c r="N4" s="495"/>
    </row>
    <row r="5" spans="2:14" ht="12.75" customHeight="1">
      <c r="B5" s="499"/>
      <c r="C5" s="500"/>
      <c r="D5" s="501"/>
      <c r="E5" s="501"/>
      <c r="F5" s="501"/>
      <c r="H5" s="502"/>
      <c r="I5" s="502"/>
      <c r="J5" s="502"/>
      <c r="K5" s="502"/>
      <c r="L5" s="502"/>
      <c r="M5" s="503"/>
      <c r="N5" s="495"/>
    </row>
    <row r="6" spans="2:14" ht="12.75" customHeight="1">
      <c r="B6" s="504"/>
      <c r="C6" s="505" t="s">
        <v>331</v>
      </c>
      <c r="D6" s="496"/>
      <c r="E6" s="496"/>
      <c r="F6" s="495"/>
      <c r="G6" s="495"/>
      <c r="M6" s="506"/>
      <c r="N6" s="495"/>
    </row>
    <row r="7" spans="2:14" ht="12.75" customHeight="1">
      <c r="B7" s="507"/>
      <c r="C7" s="508"/>
      <c r="D7" s="852" t="s">
        <v>688</v>
      </c>
      <c r="E7" s="509"/>
      <c r="F7" s="95">
        <f>'Cash Flow Statement'!Y66</f>
        <v>34780.49</v>
      </c>
      <c r="G7" s="95">
        <f>'Cash Flow Statement'!AC66</f>
        <v>0</v>
      </c>
      <c r="H7" s="95">
        <f>'Cash Flow Statement'!AA66</f>
        <v>0</v>
      </c>
      <c r="I7" s="95" t="e">
        <f>('7.P&amp;L'!J13-'7.P&amp;L'!J17-'7.P&amp;L'!J18)*0.65</f>
        <v>#REF!</v>
      </c>
      <c r="J7" s="95" t="e">
        <f>('7.P&amp;L'!K13-'7.P&amp;L'!K17-'7.P&amp;L'!K18)*0.65</f>
        <v>#REF!</v>
      </c>
      <c r="K7" s="95" t="e">
        <f>('7.P&amp;L'!L13-'7.P&amp;L'!L17-'7.P&amp;L'!L18)*0.65</f>
        <v>#REF!</v>
      </c>
      <c r="L7" s="95" t="e">
        <f>('7.P&amp;L'!M13-'7.P&amp;L'!M17-'7.P&amp;L'!M18)*0.65</f>
        <v>#REF!</v>
      </c>
      <c r="M7" s="95" t="e">
        <f>('7.P&amp;L'!N13-'7.P&amp;L'!N17-'7.P&amp;L'!N18)*0.65</f>
        <v>#REF!</v>
      </c>
      <c r="N7" s="495"/>
    </row>
    <row r="8" spans="2:14" ht="12.75" customHeight="1">
      <c r="B8" s="510"/>
      <c r="C8" s="511"/>
      <c r="D8" s="1000" t="s">
        <v>407</v>
      </c>
      <c r="E8" s="1001"/>
      <c r="F8" s="95" t="e">
        <f>'8.BS'!E76</f>
        <v>#REF!</v>
      </c>
      <c r="G8" s="95" t="e">
        <f>'8.BS'!F76</f>
        <v>#REF!</v>
      </c>
      <c r="H8" s="95" t="e">
        <f>'8.BS'!G76</f>
        <v>#REF!</v>
      </c>
      <c r="I8" s="95" t="e">
        <f>'8.BS'!H76</f>
        <v>#REF!</v>
      </c>
      <c r="J8" s="95" t="e">
        <f>'8.BS'!I76</f>
        <v>#REF!</v>
      </c>
      <c r="K8" s="95" t="e">
        <f>'8.BS'!J76</f>
        <v>#REF!</v>
      </c>
      <c r="L8" s="95" t="e">
        <f>'8.BS'!K76</f>
        <v>#REF!</v>
      </c>
      <c r="M8" s="95" t="e">
        <f>'8.BS'!L76</f>
        <v>#REF!</v>
      </c>
      <c r="N8" s="495"/>
    </row>
    <row r="9" spans="2:14" ht="12.75" customHeight="1">
      <c r="B9" s="987" t="s">
        <v>408</v>
      </c>
      <c r="C9" s="984"/>
      <c r="D9" s="984"/>
      <c r="E9" s="984"/>
      <c r="F9" s="95"/>
      <c r="N9" s="495"/>
    </row>
    <row r="10" spans="2:14" ht="12.75" customHeight="1">
      <c r="B10" s="513"/>
      <c r="C10" s="514"/>
      <c r="D10" s="514"/>
      <c r="E10" s="853" t="s">
        <v>409</v>
      </c>
      <c r="F10" s="95" t="e">
        <f>'7.P&amp;L'!G19</f>
        <v>#REF!</v>
      </c>
      <c r="G10" s="95" t="e">
        <f>'7.P&amp;L'!H19</f>
        <v>#REF!</v>
      </c>
      <c r="H10" s="95" t="e">
        <f>'7.P&amp;L'!I19</f>
        <v>#REF!</v>
      </c>
      <c r="I10" s="95" t="e">
        <f>'7.P&amp;L'!J19</f>
        <v>#REF!</v>
      </c>
      <c r="J10" s="95" t="e">
        <f>'7.P&amp;L'!K19</f>
        <v>#REF!</v>
      </c>
      <c r="K10" s="95" t="e">
        <f>'7.P&amp;L'!L19</f>
        <v>#REF!</v>
      </c>
      <c r="L10" s="95" t="e">
        <f>'7.P&amp;L'!M19</f>
        <v>#REF!</v>
      </c>
      <c r="M10" s="95" t="e">
        <f>'7.P&amp;L'!N19</f>
        <v>#REF!</v>
      </c>
      <c r="N10" s="495"/>
    </row>
    <row r="11" spans="2:14" ht="12.75" customHeight="1">
      <c r="B11" s="510"/>
      <c r="C11" s="984" t="s">
        <v>332</v>
      </c>
      <c r="D11" s="984"/>
      <c r="E11" s="984"/>
      <c r="F11" s="95"/>
      <c r="N11" s="495"/>
    </row>
    <row r="12" spans="2:14" ht="12.75" customHeight="1">
      <c r="B12" s="510"/>
      <c r="C12" s="992" t="s">
        <v>333</v>
      </c>
      <c r="D12" s="992"/>
      <c r="E12" s="992"/>
      <c r="F12" s="95" t="e">
        <f>'7.P&amp;L'!G20</f>
        <v>#REF!</v>
      </c>
      <c r="G12" s="95" t="e">
        <f>'7.P&amp;L'!H20</f>
        <v>#REF!</v>
      </c>
      <c r="H12" s="95" t="e">
        <f>'7.P&amp;L'!I20</f>
        <v>#REF!</v>
      </c>
      <c r="I12" s="95">
        <v>0</v>
      </c>
      <c r="J12" s="95">
        <v>0</v>
      </c>
      <c r="K12" s="95">
        <v>0</v>
      </c>
      <c r="L12" s="95">
        <v>0</v>
      </c>
      <c r="M12" s="95">
        <v>0</v>
      </c>
      <c r="N12" s="495"/>
    </row>
    <row r="13" spans="2:14" ht="12.75" customHeight="1">
      <c r="B13" s="510"/>
      <c r="C13" s="512"/>
      <c r="D13" s="515"/>
      <c r="E13" s="514" t="s">
        <v>410</v>
      </c>
      <c r="F13" s="95">
        <f>'Cash Flow Statement'!Y72</f>
        <v>80.459999999999994</v>
      </c>
      <c r="G13" s="95">
        <f>'Cash Flow Statement'!AC72</f>
        <v>0</v>
      </c>
      <c r="H13" s="95">
        <f>'Cash Flow Statement'!AD72</f>
        <v>0</v>
      </c>
      <c r="I13" s="95">
        <v>0</v>
      </c>
      <c r="J13" s="95">
        <v>0</v>
      </c>
      <c r="K13" s="95">
        <v>0</v>
      </c>
      <c r="L13" s="95">
        <v>0</v>
      </c>
      <c r="M13" s="95">
        <v>0</v>
      </c>
      <c r="N13" s="495"/>
    </row>
    <row r="14" spans="2:14" ht="12.75" customHeight="1">
      <c r="B14" s="516"/>
      <c r="C14" s="991" t="s">
        <v>334</v>
      </c>
      <c r="D14" s="992"/>
      <c r="E14" s="992"/>
      <c r="F14" s="95" t="e">
        <f>'Cash Flow Statement'!Y68+'Cash Flow Statement'!Y69+'Cash Flow Statement'!Y70</f>
        <v>#VALUE!</v>
      </c>
      <c r="G14" s="95">
        <f>'Cash Flow Statement'!AC68+'Cash Flow Statement'!AC69+'Cash Flow Statement'!AC70</f>
        <v>0</v>
      </c>
      <c r="H14" s="95">
        <f>'Cash Flow Statement'!AG68+'Cash Flow Statement'!AG69+'Cash Flow Statement'!AG70</f>
        <v>0</v>
      </c>
      <c r="I14" s="95" t="e">
        <f>'6.Capital asset'!H30+'6.Capital asset'!H46</f>
        <v>#REF!</v>
      </c>
      <c r="J14" s="95" t="e">
        <f>'6.Capital asset'!I30+'6.Capital asset'!I46</f>
        <v>#REF!</v>
      </c>
      <c r="K14" s="95" t="e">
        <f>'6.Capital asset'!J30+'6.Capital asset'!J46</f>
        <v>#REF!</v>
      </c>
      <c r="L14" s="95" t="e">
        <f>'6.Capital asset'!K30+'6.Capital asset'!K46</f>
        <v>#REF!</v>
      </c>
      <c r="M14" s="95" t="e">
        <f>'6.Capital asset'!L30+'6.Capital asset'!L46</f>
        <v>#REF!</v>
      </c>
      <c r="N14" s="495"/>
    </row>
    <row r="15" spans="2:14" ht="12.75" hidden="1" customHeight="1">
      <c r="B15" s="516"/>
      <c r="C15" s="518" t="s">
        <v>250</v>
      </c>
      <c r="D15" s="517" t="s">
        <v>335</v>
      </c>
      <c r="E15" s="517"/>
      <c r="F15" s="95"/>
      <c r="I15" s="95">
        <v>0</v>
      </c>
      <c r="J15" s="95">
        <v>0</v>
      </c>
      <c r="K15" s="95">
        <v>0</v>
      </c>
      <c r="L15" s="95">
        <v>0</v>
      </c>
      <c r="M15" s="95">
        <v>0</v>
      </c>
      <c r="N15" s="495"/>
    </row>
    <row r="16" spans="2:14" ht="12.75" hidden="1" customHeight="1">
      <c r="B16" s="516"/>
      <c r="C16" s="518" t="s">
        <v>250</v>
      </c>
      <c r="D16" s="517" t="s">
        <v>336</v>
      </c>
      <c r="E16" s="517"/>
      <c r="F16" s="95"/>
      <c r="I16" s="95">
        <v>0</v>
      </c>
      <c r="J16" s="95">
        <v>0</v>
      </c>
      <c r="K16" s="95">
        <v>0</v>
      </c>
      <c r="L16" s="95">
        <v>0</v>
      </c>
      <c r="M16" s="95">
        <v>0</v>
      </c>
      <c r="N16" s="495"/>
    </row>
    <row r="17" spans="2:14" ht="12.75" hidden="1" customHeight="1">
      <c r="B17" s="516"/>
      <c r="C17" s="518" t="s">
        <v>250</v>
      </c>
      <c r="D17" s="517" t="s">
        <v>337</v>
      </c>
      <c r="E17" s="517"/>
      <c r="F17" s="95"/>
      <c r="I17" s="95">
        <v>0</v>
      </c>
      <c r="J17" s="95">
        <v>0</v>
      </c>
      <c r="K17" s="95">
        <v>0</v>
      </c>
      <c r="L17" s="95">
        <v>0</v>
      </c>
      <c r="M17" s="95">
        <v>0</v>
      </c>
      <c r="N17" s="495"/>
    </row>
    <row r="18" spans="2:14" ht="12.75" hidden="1" customHeight="1">
      <c r="B18" s="516"/>
      <c r="C18" s="518" t="s">
        <v>250</v>
      </c>
      <c r="D18" s="517"/>
      <c r="E18" s="517" t="s">
        <v>338</v>
      </c>
      <c r="F18" s="95"/>
      <c r="I18" s="95">
        <v>0</v>
      </c>
      <c r="J18" s="95">
        <v>0</v>
      </c>
      <c r="K18" s="95">
        <v>0</v>
      </c>
      <c r="L18" s="95">
        <v>0</v>
      </c>
      <c r="M18" s="95">
        <v>0</v>
      </c>
      <c r="N18" s="495"/>
    </row>
    <row r="19" spans="2:14" ht="12.75" hidden="1" customHeight="1">
      <c r="B19" s="516"/>
      <c r="C19" s="518" t="s">
        <v>250</v>
      </c>
      <c r="D19" s="517"/>
      <c r="E19" s="517" t="s">
        <v>339</v>
      </c>
      <c r="F19" s="95"/>
      <c r="I19" s="95">
        <v>0</v>
      </c>
      <c r="J19" s="95">
        <v>0</v>
      </c>
      <c r="K19" s="95">
        <v>0</v>
      </c>
      <c r="L19" s="95">
        <v>0</v>
      </c>
      <c r="M19" s="95">
        <v>0</v>
      </c>
      <c r="N19" s="495"/>
    </row>
    <row r="20" spans="2:14" ht="12.75" hidden="1" customHeight="1">
      <c r="B20" s="516"/>
      <c r="C20" s="518" t="s">
        <v>250</v>
      </c>
      <c r="D20" s="517"/>
      <c r="E20" s="517" t="s">
        <v>340</v>
      </c>
      <c r="F20" s="95"/>
      <c r="I20" s="95">
        <v>0</v>
      </c>
      <c r="J20" s="95">
        <v>0</v>
      </c>
      <c r="K20" s="95">
        <v>0</v>
      </c>
      <c r="L20" s="95">
        <v>0</v>
      </c>
      <c r="M20" s="95">
        <v>0</v>
      </c>
      <c r="N20" s="495"/>
    </row>
    <row r="21" spans="2:14" ht="12.75" hidden="1" customHeight="1">
      <c r="B21" s="516"/>
      <c r="C21" s="518" t="s">
        <v>250</v>
      </c>
      <c r="D21" s="517"/>
      <c r="E21" s="517" t="s">
        <v>341</v>
      </c>
      <c r="F21" s="95"/>
      <c r="I21" s="95">
        <v>0</v>
      </c>
      <c r="J21" s="95">
        <v>0</v>
      </c>
      <c r="K21" s="95">
        <v>0</v>
      </c>
      <c r="L21" s="95">
        <v>0</v>
      </c>
      <c r="M21" s="95">
        <v>0</v>
      </c>
      <c r="N21" s="495"/>
    </row>
    <row r="22" spans="2:14" ht="12.75" hidden="1" customHeight="1">
      <c r="B22" s="516"/>
      <c r="C22" s="518" t="s">
        <v>250</v>
      </c>
      <c r="D22" s="517"/>
      <c r="E22" s="517" t="s">
        <v>342</v>
      </c>
      <c r="F22" s="95"/>
      <c r="I22" s="95">
        <v>0</v>
      </c>
      <c r="J22" s="95">
        <v>0</v>
      </c>
      <c r="K22" s="95">
        <v>0</v>
      </c>
      <c r="L22" s="95">
        <v>0</v>
      </c>
      <c r="M22" s="95">
        <v>0</v>
      </c>
      <c r="N22" s="495"/>
    </row>
    <row r="23" spans="2:14" ht="12.75" hidden="1" customHeight="1">
      <c r="B23" s="516"/>
      <c r="C23" s="518" t="s">
        <v>250</v>
      </c>
      <c r="D23" s="517" t="s">
        <v>343</v>
      </c>
      <c r="E23" s="517"/>
      <c r="F23" s="95"/>
      <c r="I23" s="95">
        <v>0</v>
      </c>
      <c r="J23" s="95">
        <v>0</v>
      </c>
      <c r="K23" s="95">
        <v>0</v>
      </c>
      <c r="L23" s="95">
        <v>0</v>
      </c>
      <c r="M23" s="95">
        <v>0</v>
      </c>
      <c r="N23" s="495"/>
    </row>
    <row r="24" spans="2:14" ht="12.75" hidden="1" customHeight="1">
      <c r="B24" s="516"/>
      <c r="C24" s="518" t="s">
        <v>250</v>
      </c>
      <c r="D24" s="517" t="s">
        <v>344</v>
      </c>
      <c r="E24" s="517"/>
      <c r="F24" s="95"/>
      <c r="I24" s="95">
        <v>0</v>
      </c>
      <c r="J24" s="95">
        <v>0</v>
      </c>
      <c r="K24" s="95">
        <v>0</v>
      </c>
      <c r="L24" s="95">
        <v>0</v>
      </c>
      <c r="M24" s="95">
        <v>0</v>
      </c>
      <c r="N24" s="495"/>
    </row>
    <row r="25" spans="2:14" ht="12.75" hidden="1" customHeight="1">
      <c r="B25" s="516"/>
      <c r="C25" s="518" t="s">
        <v>250</v>
      </c>
      <c r="D25" s="517" t="s">
        <v>345</v>
      </c>
      <c r="E25" s="517"/>
      <c r="F25" s="95"/>
      <c r="I25" s="95">
        <v>0</v>
      </c>
      <c r="J25" s="95">
        <v>0</v>
      </c>
      <c r="K25" s="95">
        <v>0</v>
      </c>
      <c r="L25" s="95">
        <v>0</v>
      </c>
      <c r="M25" s="95">
        <v>0</v>
      </c>
      <c r="N25" s="495"/>
    </row>
    <row r="26" spans="2:14" ht="12.75" customHeight="1">
      <c r="B26" s="516"/>
      <c r="C26" s="989" t="s">
        <v>346</v>
      </c>
      <c r="D26" s="984"/>
      <c r="E26" s="984"/>
      <c r="F26" s="95">
        <f>'8.BS'!E13</f>
        <v>0</v>
      </c>
      <c r="G26" s="95">
        <f>'8.BS'!F13</f>
        <v>0</v>
      </c>
      <c r="H26" s="95">
        <f>'8.BS'!G13</f>
        <v>0</v>
      </c>
      <c r="I26" s="95">
        <v>0</v>
      </c>
      <c r="J26" s="95">
        <v>0</v>
      </c>
      <c r="K26" s="95">
        <v>0</v>
      </c>
      <c r="L26" s="95">
        <v>0</v>
      </c>
      <c r="M26" s="95">
        <v>0</v>
      </c>
      <c r="N26" s="495"/>
    </row>
    <row r="27" spans="2:14" ht="12.75" customHeight="1">
      <c r="B27" s="516"/>
      <c r="C27" s="984" t="s">
        <v>347</v>
      </c>
      <c r="D27" s="984"/>
      <c r="E27" s="984"/>
      <c r="F27" s="95">
        <f>'8.BS'!E19</f>
        <v>0</v>
      </c>
      <c r="G27" s="95">
        <f>'8.BS'!F19</f>
        <v>0</v>
      </c>
      <c r="H27" s="95">
        <f>'8.BS'!G19</f>
        <v>0</v>
      </c>
      <c r="I27" s="95">
        <v>0</v>
      </c>
      <c r="J27" s="95">
        <v>0</v>
      </c>
      <c r="K27" s="95">
        <v>0</v>
      </c>
      <c r="L27" s="95">
        <v>0</v>
      </c>
      <c r="M27" s="95">
        <v>0</v>
      </c>
      <c r="N27" s="495"/>
    </row>
    <row r="28" spans="2:14" ht="12.75" customHeight="1">
      <c r="B28" s="516"/>
      <c r="C28" s="984" t="s">
        <v>348</v>
      </c>
      <c r="D28" s="984"/>
      <c r="E28" s="984"/>
      <c r="F28" s="95">
        <f>'8.BS'!E29</f>
        <v>0</v>
      </c>
      <c r="G28" s="95">
        <f>'8.BS'!F29</f>
        <v>0</v>
      </c>
      <c r="H28" s="95">
        <f>'8.BS'!G29</f>
        <v>0</v>
      </c>
      <c r="I28" s="95">
        <v>0</v>
      </c>
      <c r="J28" s="95">
        <v>0</v>
      </c>
      <c r="K28" s="95">
        <v>0</v>
      </c>
      <c r="L28" s="95">
        <v>0</v>
      </c>
      <c r="M28" s="95">
        <v>0</v>
      </c>
      <c r="N28" s="495"/>
    </row>
    <row r="29" spans="2:14" ht="12.75" customHeight="1">
      <c r="B29" s="516"/>
      <c r="C29" s="993" t="s">
        <v>91</v>
      </c>
      <c r="D29" s="984"/>
      <c r="E29" s="984"/>
      <c r="F29" s="95">
        <f>'8.BS'!E36</f>
        <v>0</v>
      </c>
      <c r="G29" s="95">
        <f>'8.BS'!F36</f>
        <v>0</v>
      </c>
      <c r="H29" s="95">
        <f>'8.BS'!G36</f>
        <v>0</v>
      </c>
      <c r="I29" s="95">
        <v>0</v>
      </c>
      <c r="J29" s="95">
        <v>0</v>
      </c>
      <c r="K29" s="95">
        <v>0</v>
      </c>
      <c r="L29" s="95">
        <v>0</v>
      </c>
      <c r="M29" s="95">
        <v>0</v>
      </c>
      <c r="N29" s="495"/>
    </row>
    <row r="30" spans="2:14" ht="12.75" customHeight="1">
      <c r="B30" s="516"/>
      <c r="C30" s="519"/>
      <c r="D30" s="95"/>
      <c r="E30" s="520"/>
      <c r="F30" s="95"/>
      <c r="N30" s="495"/>
    </row>
    <row r="31" spans="2:14" ht="12.75" customHeight="1">
      <c r="B31" s="516"/>
      <c r="D31" s="521" t="s">
        <v>349</v>
      </c>
      <c r="E31" s="520"/>
      <c r="F31" s="95"/>
      <c r="N31" s="495"/>
    </row>
    <row r="32" spans="2:14" ht="12.75" customHeight="1">
      <c r="B32" s="516"/>
      <c r="D32" s="984" t="s">
        <v>350</v>
      </c>
      <c r="E32" s="984"/>
      <c r="F32" s="95" t="e">
        <f>'8.BS'!E8-'8.BS'!D8</f>
        <v>#REF!</v>
      </c>
      <c r="G32" s="95" t="e">
        <f>'8.BS'!F8-'8.BS'!E8</f>
        <v>#REF!</v>
      </c>
      <c r="H32" s="95" t="e">
        <f>'8.BS'!G8-'8.BS'!F8</f>
        <v>#REF!</v>
      </c>
      <c r="I32" s="95" t="e">
        <f>'8.BS'!H8-'8.BS'!G8</f>
        <v>#REF!</v>
      </c>
      <c r="J32" s="95" t="e">
        <f>'8.BS'!I8-'8.BS'!H8</f>
        <v>#REF!</v>
      </c>
      <c r="K32" s="95" t="e">
        <f>'8.BS'!J8-'8.BS'!I8</f>
        <v>#REF!</v>
      </c>
      <c r="L32" s="95" t="e">
        <f>'8.BS'!K8-'8.BS'!J8</f>
        <v>#REF!</v>
      </c>
      <c r="M32" s="95" t="e">
        <f>'8.BS'!L8-'8.BS'!K8</f>
        <v>#REF!</v>
      </c>
      <c r="N32" s="495"/>
    </row>
    <row r="33" spans="2:14" ht="12.75" customHeight="1">
      <c r="B33" s="516"/>
      <c r="D33" s="984" t="s">
        <v>351</v>
      </c>
      <c r="E33" s="984"/>
      <c r="F33" s="95" t="e">
        <f>'8.BS'!E9-'8.BS'!D9</f>
        <v>#REF!</v>
      </c>
      <c r="G33" s="95" t="e">
        <f>'8.BS'!F9-'8.BS'!E9</f>
        <v>#REF!</v>
      </c>
      <c r="H33" s="95" t="e">
        <f>'8.BS'!G9-'8.BS'!F9</f>
        <v>#REF!</v>
      </c>
      <c r="I33" s="95" t="e">
        <f>'8.BS'!H9-'8.BS'!G9</f>
        <v>#REF!</v>
      </c>
      <c r="J33" s="95">
        <f>'8.BS'!I9-'8.BS'!H9</f>
        <v>0</v>
      </c>
      <c r="K33" s="95">
        <f>'8.BS'!J9-'8.BS'!I9</f>
        <v>0</v>
      </c>
      <c r="L33" s="95">
        <f>'8.BS'!K9-'8.BS'!J9</f>
        <v>0</v>
      </c>
      <c r="M33" s="95">
        <f>'8.BS'!L9-'8.BS'!K9</f>
        <v>0</v>
      </c>
      <c r="N33" s="495"/>
    </row>
    <row r="34" spans="2:14" ht="12.75" customHeight="1">
      <c r="B34" s="516"/>
      <c r="D34" s="984" t="s">
        <v>352</v>
      </c>
      <c r="E34" s="984"/>
      <c r="F34" s="95" t="e">
        <f>'8.BS'!E10-'8.BS'!D10</f>
        <v>#REF!</v>
      </c>
      <c r="G34" s="95" t="e">
        <f>'8.BS'!F10-'8.BS'!E10</f>
        <v>#REF!</v>
      </c>
      <c r="H34" s="95" t="e">
        <f>'8.BS'!G10-'8.BS'!F10</f>
        <v>#REF!</v>
      </c>
      <c r="I34" s="95" t="e">
        <f>'8.BS'!H10-'8.BS'!G10</f>
        <v>#REF!</v>
      </c>
      <c r="J34" s="95">
        <f>'8.BS'!I10-'8.BS'!H10</f>
        <v>0</v>
      </c>
      <c r="K34" s="95">
        <f>'8.BS'!J10-'8.BS'!I10</f>
        <v>0</v>
      </c>
      <c r="L34" s="95">
        <f>'8.BS'!K10-'8.BS'!J10</f>
        <v>0</v>
      </c>
      <c r="M34" s="95">
        <f>'8.BS'!L10-'8.BS'!K10</f>
        <v>0</v>
      </c>
      <c r="N34" s="495"/>
    </row>
    <row r="35" spans="2:14" ht="12.75" customHeight="1">
      <c r="B35" s="516"/>
      <c r="C35" s="519"/>
      <c r="D35" s="989" t="s">
        <v>353</v>
      </c>
      <c r="E35" s="989"/>
      <c r="F35" s="95" t="e">
        <f>'8.BS'!E11-'8.BS'!D11</f>
        <v>#REF!</v>
      </c>
      <c r="G35" s="95" t="e">
        <f>'8.BS'!F11-'8.BS'!E11</f>
        <v>#REF!</v>
      </c>
      <c r="H35" s="95" t="e">
        <f>'8.BS'!G11-'8.BS'!F11</f>
        <v>#REF!</v>
      </c>
      <c r="I35" s="95" t="e">
        <f>'8.BS'!H11-'8.BS'!G11</f>
        <v>#REF!</v>
      </c>
      <c r="J35" s="95" t="e">
        <f>'8.BS'!I11-'8.BS'!H11</f>
        <v>#REF!</v>
      </c>
      <c r="K35" s="95" t="e">
        <f>'8.BS'!J11-'8.BS'!I11</f>
        <v>#REF!</v>
      </c>
      <c r="L35" s="95" t="e">
        <f>'8.BS'!K11-'8.BS'!J11</f>
        <v>#REF!</v>
      </c>
      <c r="M35" s="95" t="e">
        <f>'8.BS'!L11-'8.BS'!K11</f>
        <v>#REF!</v>
      </c>
      <c r="N35" s="495"/>
    </row>
    <row r="36" spans="2:14" ht="12.75" customHeight="1">
      <c r="B36" s="516"/>
      <c r="C36" s="519"/>
      <c r="D36" s="984" t="s">
        <v>354</v>
      </c>
      <c r="E36" s="984"/>
      <c r="F36" s="95" t="e">
        <f>'8.BS'!E12-'8.BS'!D12</f>
        <v>#REF!</v>
      </c>
      <c r="G36" s="95" t="e">
        <f>'8.BS'!F12-'8.BS'!E12</f>
        <v>#REF!</v>
      </c>
      <c r="H36" s="95" t="e">
        <f>'8.BS'!G12-'8.BS'!F12</f>
        <v>#REF!</v>
      </c>
      <c r="I36" s="95" t="e">
        <f>'8.BS'!H12-'8.BS'!G12</f>
        <v>#REF!</v>
      </c>
      <c r="J36" s="95" t="e">
        <f>'8.BS'!I12-'8.BS'!H12</f>
        <v>#REF!</v>
      </c>
      <c r="K36" s="95" t="e">
        <f>'8.BS'!J12-'8.BS'!I12</f>
        <v>#REF!</v>
      </c>
      <c r="L36" s="95" t="e">
        <f>'8.BS'!K12-'8.BS'!J12</f>
        <v>#REF!</v>
      </c>
      <c r="M36" s="95" t="e">
        <f>'8.BS'!L12-'8.BS'!K12</f>
        <v>#REF!</v>
      </c>
      <c r="N36" s="495"/>
    </row>
    <row r="37" spans="2:14" ht="12.75" customHeight="1">
      <c r="B37" s="516"/>
      <c r="C37" s="519"/>
      <c r="D37" s="984" t="s">
        <v>355</v>
      </c>
      <c r="E37" s="984"/>
      <c r="F37" s="95" t="e">
        <f>'8.BS'!E15-'8.BS'!D15</f>
        <v>#REF!</v>
      </c>
      <c r="G37" s="95" t="e">
        <f>'8.BS'!F15-'8.BS'!E15</f>
        <v>#REF!</v>
      </c>
      <c r="H37" s="95" t="e">
        <f>'8.BS'!G15-'8.BS'!F15</f>
        <v>#REF!</v>
      </c>
      <c r="I37" s="95" t="e">
        <f>'8.BS'!H15-'8.BS'!G15</f>
        <v>#REF!</v>
      </c>
      <c r="J37" s="95" t="e">
        <f>'8.BS'!I15-'8.BS'!H15</f>
        <v>#REF!</v>
      </c>
      <c r="K37" s="95" t="e">
        <f>'8.BS'!J15-'8.BS'!I15</f>
        <v>#REF!</v>
      </c>
      <c r="L37" s="95" t="e">
        <f>'8.BS'!K15-'8.BS'!J15</f>
        <v>#REF!</v>
      </c>
      <c r="M37" s="95" t="e">
        <f>'8.BS'!L15-'8.BS'!K15</f>
        <v>#REF!</v>
      </c>
      <c r="N37" s="495"/>
    </row>
    <row r="38" spans="2:14" ht="12.75" customHeight="1">
      <c r="B38" s="516"/>
      <c r="C38" s="519"/>
      <c r="D38" s="984" t="s">
        <v>356</v>
      </c>
      <c r="E38" s="984"/>
      <c r="F38" s="95">
        <f>'8.BS'!E16-'8.BS'!D16</f>
        <v>0</v>
      </c>
      <c r="G38" s="95">
        <f>'8.BS'!F16-'8.BS'!E16</f>
        <v>0</v>
      </c>
      <c r="H38" s="95">
        <f>'8.BS'!G16-'8.BS'!F16</f>
        <v>0</v>
      </c>
      <c r="I38" s="95">
        <f>'8.BS'!H16-'8.BS'!G16</f>
        <v>0</v>
      </c>
      <c r="J38" s="95">
        <f>'8.BS'!I16-'8.BS'!H16</f>
        <v>0</v>
      </c>
      <c r="K38" s="95">
        <f>'8.BS'!J16-'8.BS'!I16</f>
        <v>0</v>
      </c>
      <c r="L38" s="95">
        <f>'8.BS'!K16-'8.BS'!J16</f>
        <v>0</v>
      </c>
      <c r="M38" s="95">
        <f>'8.BS'!L16-'8.BS'!K16</f>
        <v>0</v>
      </c>
      <c r="N38" s="495"/>
    </row>
    <row r="39" spans="2:14" ht="12.75" customHeight="1">
      <c r="B39" s="516"/>
      <c r="D39" s="989" t="s">
        <v>357</v>
      </c>
      <c r="E39" s="989"/>
      <c r="F39" s="95" t="e">
        <f>'8.BS'!E17-'8.BS'!D17</f>
        <v>#REF!</v>
      </c>
      <c r="G39" s="95" t="e">
        <f>'8.BS'!F17-'8.BS'!E17</f>
        <v>#REF!</v>
      </c>
      <c r="H39" s="95" t="e">
        <f>'8.BS'!G17-'8.BS'!F17</f>
        <v>#REF!</v>
      </c>
      <c r="I39" s="95" t="e">
        <f>'8.BS'!H17-'8.BS'!G17</f>
        <v>#REF!</v>
      </c>
      <c r="J39" s="95" t="e">
        <f>'8.BS'!I17-'8.BS'!H17</f>
        <v>#REF!</v>
      </c>
      <c r="K39" s="95" t="e">
        <f>'8.BS'!J17-'8.BS'!I17</f>
        <v>#REF!</v>
      </c>
      <c r="L39" s="95" t="e">
        <f>'8.BS'!K17-'8.BS'!J17</f>
        <v>#REF!</v>
      </c>
      <c r="M39" s="95" t="e">
        <f>'8.BS'!L17-'8.BS'!K17</f>
        <v>#REF!</v>
      </c>
      <c r="N39" s="495"/>
    </row>
    <row r="40" spans="2:14" ht="12.75" customHeight="1">
      <c r="B40" s="516"/>
      <c r="D40" s="984" t="s">
        <v>358</v>
      </c>
      <c r="E40" s="984"/>
      <c r="F40" s="95" t="e">
        <f>'8.BS'!E21-'8.BS'!D21</f>
        <v>#REF!</v>
      </c>
      <c r="G40" s="95" t="e">
        <f>'8.BS'!F21-'8.BS'!E21</f>
        <v>#REF!</v>
      </c>
      <c r="H40" s="95" t="e">
        <f>'8.BS'!G21-'8.BS'!F21</f>
        <v>#REF!</v>
      </c>
      <c r="I40" s="95" t="e">
        <f>'8.BS'!H21-'8.BS'!G21</f>
        <v>#REF!</v>
      </c>
      <c r="J40" s="95" t="e">
        <f>'8.BS'!I21-'8.BS'!H21</f>
        <v>#REF!</v>
      </c>
      <c r="K40" s="95" t="e">
        <f>'8.BS'!J21-'8.BS'!I21</f>
        <v>#REF!</v>
      </c>
      <c r="L40" s="95" t="e">
        <f>'8.BS'!K21-'8.BS'!J21</f>
        <v>#REF!</v>
      </c>
      <c r="M40" s="95" t="e">
        <f>'8.BS'!L21-'8.BS'!K21</f>
        <v>#REF!</v>
      </c>
      <c r="N40" s="495"/>
    </row>
    <row r="41" spans="2:14" ht="12.75" customHeight="1">
      <c r="B41" s="516"/>
      <c r="D41" s="514"/>
      <c r="E41" s="514" t="s">
        <v>411</v>
      </c>
      <c r="F41" s="95">
        <f>'8.BS'!E24-'8.BS'!D24</f>
        <v>0</v>
      </c>
      <c r="G41" s="95">
        <f>'8.BS'!F24-'8.BS'!E24</f>
        <v>0</v>
      </c>
      <c r="H41" s="95">
        <f>'8.BS'!G24-'8.BS'!F24</f>
        <v>0</v>
      </c>
      <c r="I41" s="95">
        <f>'8.BS'!H24-'8.BS'!G24</f>
        <v>0</v>
      </c>
      <c r="J41" s="95">
        <f>'8.BS'!I24-'8.BS'!H24</f>
        <v>0</v>
      </c>
      <c r="K41" s="95">
        <f>'8.BS'!J24-'8.BS'!I24</f>
        <v>0</v>
      </c>
      <c r="L41" s="95">
        <f>'8.BS'!K24-'8.BS'!J24</f>
        <v>0</v>
      </c>
      <c r="M41" s="95">
        <f>'8.BS'!L24-'8.BS'!K24</f>
        <v>0</v>
      </c>
      <c r="N41" s="495"/>
    </row>
    <row r="42" spans="2:14" ht="12.75" customHeight="1">
      <c r="B42" s="516"/>
      <c r="D42" s="984" t="s">
        <v>359</v>
      </c>
      <c r="E42" s="984"/>
      <c r="F42" s="95">
        <f>'8.BS'!E25-'8.BS'!D25</f>
        <v>0</v>
      </c>
      <c r="G42" s="95">
        <f>'8.BS'!F25-'8.BS'!E25</f>
        <v>0</v>
      </c>
      <c r="H42" s="95">
        <f>'8.BS'!G25-'8.BS'!F25</f>
        <v>0</v>
      </c>
      <c r="I42" s="95">
        <f>'8.BS'!H25-'8.BS'!G25</f>
        <v>0</v>
      </c>
      <c r="J42" s="95">
        <f>'8.BS'!I25-'8.BS'!H25</f>
        <v>0</v>
      </c>
      <c r="K42" s="95">
        <f>'8.BS'!J25-'8.BS'!I25</f>
        <v>0</v>
      </c>
      <c r="L42" s="95">
        <f>'8.BS'!K25-'8.BS'!J25</f>
        <v>0</v>
      </c>
      <c r="M42" s="95">
        <f>'8.BS'!L25-'8.BS'!K25</f>
        <v>0</v>
      </c>
      <c r="N42" s="495"/>
    </row>
    <row r="43" spans="2:14" ht="12.75" customHeight="1">
      <c r="B43" s="516"/>
      <c r="D43" s="984" t="s">
        <v>360</v>
      </c>
      <c r="E43" s="984"/>
      <c r="F43" s="95" t="e">
        <f>'8.BS'!E46-'8.BS'!D46</f>
        <v>#REF!</v>
      </c>
      <c r="G43" s="95" t="e">
        <f>'8.BS'!F46-'8.BS'!E46</f>
        <v>#REF!</v>
      </c>
      <c r="H43" s="95" t="e">
        <f>'8.BS'!G46-'8.BS'!F46</f>
        <v>#REF!</v>
      </c>
      <c r="I43" s="95" t="e">
        <f>'8.BS'!H46-'8.BS'!G46</f>
        <v>#REF!</v>
      </c>
      <c r="J43" s="95">
        <f>'8.BS'!I46-'8.BS'!H46</f>
        <v>0</v>
      </c>
      <c r="K43" s="95">
        <f>'8.BS'!J46-'8.BS'!I46</f>
        <v>0</v>
      </c>
      <c r="L43" s="95">
        <f>'8.BS'!K46-'8.BS'!J46</f>
        <v>0</v>
      </c>
      <c r="M43" s="95">
        <f>'8.BS'!L46-'8.BS'!K46</f>
        <v>0</v>
      </c>
      <c r="N43" s="495"/>
    </row>
    <row r="44" spans="2:14" ht="12.75" customHeight="1">
      <c r="B44" s="516"/>
      <c r="D44" s="989" t="s">
        <v>361</v>
      </c>
      <c r="E44" s="989"/>
      <c r="F44" s="95" t="e">
        <f>'8.BS'!E47-'8.BS'!D47</f>
        <v>#REF!</v>
      </c>
      <c r="G44" s="95" t="e">
        <f>'8.BS'!F47-'8.BS'!E47</f>
        <v>#REF!</v>
      </c>
      <c r="H44" s="95" t="e">
        <f>'8.BS'!G47-'8.BS'!F47</f>
        <v>#REF!</v>
      </c>
      <c r="I44" s="95" t="e">
        <f>'8.BS'!H47-'8.BS'!G47</f>
        <v>#REF!</v>
      </c>
      <c r="J44" s="95" t="e">
        <f>'8.BS'!I47-'8.BS'!H47</f>
        <v>#REF!</v>
      </c>
      <c r="K44" s="95" t="e">
        <f>'8.BS'!J47-'8.BS'!I47</f>
        <v>#REF!</v>
      </c>
      <c r="L44" s="95" t="e">
        <f>'8.BS'!K47-'8.BS'!J47</f>
        <v>#REF!</v>
      </c>
      <c r="M44" s="95" t="e">
        <f>'8.BS'!L47-'8.BS'!K47</f>
        <v>#REF!</v>
      </c>
      <c r="N44" s="495"/>
    </row>
    <row r="45" spans="2:14" ht="12.75" customHeight="1">
      <c r="B45" s="510"/>
      <c r="C45" s="984" t="s">
        <v>412</v>
      </c>
      <c r="D45" s="984"/>
      <c r="E45" s="984"/>
      <c r="F45" s="95" t="e">
        <f>'8.BS'!E45-'8.BS'!D45</f>
        <v>#REF!</v>
      </c>
      <c r="G45" s="95" t="e">
        <f>'8.BS'!F45-'8.BS'!E45</f>
        <v>#REF!</v>
      </c>
      <c r="H45" s="95" t="e">
        <f>'8.BS'!G45-'8.BS'!F45</f>
        <v>#REF!</v>
      </c>
      <c r="I45" s="95" t="e">
        <f>'8.BS'!H45-'8.BS'!G45</f>
        <v>#REF!</v>
      </c>
      <c r="J45" s="95" t="e">
        <f>'8.BS'!I45-'8.BS'!H45</f>
        <v>#REF!</v>
      </c>
      <c r="K45" s="95" t="e">
        <f>'8.BS'!J45-'8.BS'!I45</f>
        <v>#REF!</v>
      </c>
      <c r="L45" s="95" t="e">
        <f>'8.BS'!K45-'8.BS'!J45</f>
        <v>#REF!</v>
      </c>
      <c r="M45" s="95" t="e">
        <f>'8.BS'!L45-'8.BS'!K45</f>
        <v>#REF!</v>
      </c>
      <c r="N45" s="495"/>
    </row>
    <row r="46" spans="2:14" ht="12.75" customHeight="1">
      <c r="B46" s="516"/>
      <c r="D46" s="989" t="s">
        <v>362</v>
      </c>
      <c r="E46" s="989"/>
      <c r="F46" s="95" t="e">
        <f>'8.BS'!E53-'8.BS'!D53</f>
        <v>#REF!</v>
      </c>
      <c r="G46" s="95" t="e">
        <f>'8.BS'!F53-'8.BS'!E53</f>
        <v>#REF!</v>
      </c>
      <c r="H46" s="95" t="e">
        <f>'8.BS'!G53-'8.BS'!F53</f>
        <v>#REF!</v>
      </c>
      <c r="I46" s="95" t="e">
        <f>'8.BS'!H53-'8.BS'!G53</f>
        <v>#REF!</v>
      </c>
      <c r="J46" s="95" t="e">
        <f>'8.BS'!I53-'8.BS'!H53</f>
        <v>#REF!</v>
      </c>
      <c r="K46" s="95" t="e">
        <f>'8.BS'!J53-'8.BS'!I53</f>
        <v>#REF!</v>
      </c>
      <c r="L46" s="95" t="e">
        <f>'8.BS'!K53-'8.BS'!J53</f>
        <v>#REF!</v>
      </c>
      <c r="M46" s="95" t="e">
        <f>'8.BS'!L53-'8.BS'!K53</f>
        <v>#REF!</v>
      </c>
      <c r="N46" s="495"/>
    </row>
    <row r="47" spans="2:14" ht="12.75" customHeight="1">
      <c r="B47" s="516"/>
      <c r="D47" s="989" t="s">
        <v>363</v>
      </c>
      <c r="E47" s="989"/>
      <c r="F47" s="95" t="e">
        <f>'8.BS'!E54-'8.BS'!D54</f>
        <v>#REF!</v>
      </c>
      <c r="G47" s="95" t="e">
        <f>'8.BS'!F54-'8.BS'!E54</f>
        <v>#REF!</v>
      </c>
      <c r="H47" s="95" t="e">
        <f>'8.BS'!G54-'8.BS'!F54</f>
        <v>#REF!</v>
      </c>
      <c r="I47" s="95" t="e">
        <f>'8.BS'!H54-'8.BS'!G54</f>
        <v>#REF!</v>
      </c>
      <c r="J47" s="95" t="e">
        <f>'8.BS'!I54-'8.BS'!H54</f>
        <v>#REF!</v>
      </c>
      <c r="K47" s="95" t="e">
        <f>'8.BS'!J54-'8.BS'!I54</f>
        <v>#REF!</v>
      </c>
      <c r="L47" s="95" t="e">
        <f>'8.BS'!K54-'8.BS'!J54</f>
        <v>#REF!</v>
      </c>
      <c r="M47" s="95" t="e">
        <f>'8.BS'!L54-'8.BS'!K54</f>
        <v>#REF!</v>
      </c>
      <c r="N47" s="495"/>
    </row>
    <row r="48" spans="2:14" ht="12.75" customHeight="1">
      <c r="B48" s="516"/>
      <c r="D48" s="984" t="s">
        <v>364</v>
      </c>
      <c r="E48" s="984"/>
      <c r="F48" s="95" t="e">
        <f>'8.BS'!E55-'8.BS'!D55</f>
        <v>#REF!</v>
      </c>
      <c r="G48" s="95" t="e">
        <f>'8.BS'!F55-'8.BS'!E55</f>
        <v>#REF!</v>
      </c>
      <c r="H48" s="95" t="e">
        <f>'8.BS'!G55-'8.BS'!F55</f>
        <v>#REF!</v>
      </c>
      <c r="I48" s="95" t="e">
        <f>'8.BS'!H55-'8.BS'!G55</f>
        <v>#REF!</v>
      </c>
      <c r="J48" s="95">
        <f>'8.BS'!I55-'8.BS'!H55</f>
        <v>1</v>
      </c>
      <c r="K48" s="95">
        <f>'8.BS'!J55-'8.BS'!I55</f>
        <v>1</v>
      </c>
      <c r="L48" s="95">
        <f>'8.BS'!K55-'8.BS'!J55</f>
        <v>1</v>
      </c>
      <c r="M48" s="95">
        <f>'8.BS'!L55-'8.BS'!K55</f>
        <v>1</v>
      </c>
      <c r="N48" s="495"/>
    </row>
    <row r="49" spans="2:14" ht="12.75" customHeight="1">
      <c r="B49" s="516"/>
      <c r="D49" s="984" t="s">
        <v>444</v>
      </c>
      <c r="E49" s="984"/>
      <c r="F49" s="95">
        <f>'8.BS'!E56-'8.BS'!D56</f>
        <v>0</v>
      </c>
      <c r="G49" s="95">
        <f>'8.BS'!F56-'8.BS'!E56</f>
        <v>0</v>
      </c>
      <c r="H49" s="95">
        <f>'8.BS'!G56-'8.BS'!F56</f>
        <v>0</v>
      </c>
      <c r="I49" s="95">
        <f>'8.BS'!H56-'8.BS'!G56</f>
        <v>0</v>
      </c>
      <c r="J49" s="95">
        <f>'8.BS'!I56-'8.BS'!H56</f>
        <v>0</v>
      </c>
      <c r="K49" s="95">
        <f>'8.BS'!J56-'8.BS'!I56</f>
        <v>0</v>
      </c>
      <c r="L49" s="95">
        <f>'8.BS'!K56-'8.BS'!J56</f>
        <v>0</v>
      </c>
      <c r="M49" s="95">
        <f>'8.BS'!L56-'8.BS'!K56</f>
        <v>0</v>
      </c>
      <c r="N49" s="495"/>
    </row>
    <row r="50" spans="2:14" ht="12.75" customHeight="1">
      <c r="B50" s="516"/>
      <c r="D50" s="984" t="s">
        <v>413</v>
      </c>
      <c r="E50" s="984"/>
      <c r="F50" s="95" t="e">
        <f>'8.BS'!E57-'8.BS'!D57</f>
        <v>#REF!</v>
      </c>
      <c r="G50" s="95" t="e">
        <f>'8.BS'!F57-'8.BS'!E57</f>
        <v>#REF!</v>
      </c>
      <c r="H50" s="95" t="e">
        <f>'8.BS'!G57-'8.BS'!F57</f>
        <v>#REF!</v>
      </c>
      <c r="I50" s="95" t="e">
        <f>'8.BS'!H57-'8.BS'!G57</f>
        <v>#REF!</v>
      </c>
      <c r="J50" s="95" t="e">
        <f>'8.BS'!I57-'8.BS'!H57</f>
        <v>#REF!</v>
      </c>
      <c r="K50" s="95" t="e">
        <f>'8.BS'!J57-'8.BS'!I57</f>
        <v>#REF!</v>
      </c>
      <c r="L50" s="95" t="e">
        <f>'8.BS'!K57-'8.BS'!J57</f>
        <v>#REF!</v>
      </c>
      <c r="M50" s="95" t="e">
        <f>'8.BS'!L57-'8.BS'!K57</f>
        <v>#REF!</v>
      </c>
      <c r="N50" s="495"/>
    </row>
    <row r="51" spans="2:14" ht="12.75" customHeight="1">
      <c r="B51" s="516"/>
      <c r="D51" s="984" t="s">
        <v>442</v>
      </c>
      <c r="E51" s="984"/>
      <c r="F51" s="95" t="e">
        <f>'8.BS'!E61-'8.BS'!D61</f>
        <v>#REF!</v>
      </c>
      <c r="G51" s="95" t="e">
        <f>'8.BS'!F61-'8.BS'!E61</f>
        <v>#REF!</v>
      </c>
      <c r="H51" s="95" t="e">
        <f>'8.BS'!G61-'8.BS'!F61</f>
        <v>#REF!</v>
      </c>
      <c r="I51" s="95" t="e">
        <f>'8.BS'!H61-'8.BS'!G61</f>
        <v>#REF!</v>
      </c>
      <c r="J51" s="95">
        <f>'8.BS'!I61-'8.BS'!H61</f>
        <v>0</v>
      </c>
      <c r="K51" s="95">
        <f>'8.BS'!J61-'8.BS'!I61</f>
        <v>0</v>
      </c>
      <c r="L51" s="95">
        <f>'8.BS'!K61-'8.BS'!J61</f>
        <v>0</v>
      </c>
      <c r="M51" s="95">
        <f>'8.BS'!L61-'8.BS'!K61</f>
        <v>0</v>
      </c>
      <c r="N51" s="495"/>
    </row>
    <row r="52" spans="2:14" ht="12.75" customHeight="1">
      <c r="B52" s="516"/>
      <c r="D52" s="984" t="s">
        <v>414</v>
      </c>
      <c r="E52" s="984"/>
      <c r="F52" s="95" t="e">
        <f>'8.BS'!E58-'8.BS'!D58</f>
        <v>#REF!</v>
      </c>
      <c r="G52" s="95" t="e">
        <f>'8.BS'!F58-'8.BS'!E58</f>
        <v>#REF!</v>
      </c>
      <c r="H52" s="95" t="e">
        <f>'8.BS'!G58-'8.BS'!F58</f>
        <v>#REF!</v>
      </c>
      <c r="I52" s="95" t="e">
        <f>'8.BS'!H58-'8.BS'!G58</f>
        <v>#REF!</v>
      </c>
      <c r="J52" s="95" t="e">
        <f>'8.BS'!I58-'8.BS'!H58</f>
        <v>#REF!</v>
      </c>
      <c r="K52" s="95" t="e">
        <f>'8.BS'!J58-'8.BS'!I58</f>
        <v>#REF!</v>
      </c>
      <c r="L52" s="95" t="e">
        <f>'8.BS'!K58-'8.BS'!J58</f>
        <v>#REF!</v>
      </c>
      <c r="M52" s="95" t="e">
        <f>'8.BS'!L58-'8.BS'!K58</f>
        <v>#REF!</v>
      </c>
      <c r="N52" s="495"/>
    </row>
    <row r="53" spans="2:14" ht="12.75" customHeight="1">
      <c r="B53" s="516"/>
      <c r="D53" s="984" t="s">
        <v>365</v>
      </c>
      <c r="E53" s="984"/>
      <c r="F53" s="95" t="e">
        <f>'8.BS'!E59-'8.BS'!D59</f>
        <v>#REF!</v>
      </c>
      <c r="G53" s="95" t="e">
        <f>'8.BS'!F59-'8.BS'!E59</f>
        <v>#REF!</v>
      </c>
      <c r="H53" s="95" t="e">
        <f>'8.BS'!G59-'8.BS'!F59</f>
        <v>#REF!</v>
      </c>
      <c r="I53" s="95" t="e">
        <f>'8.BS'!H59-'8.BS'!G59</f>
        <v>#REF!</v>
      </c>
      <c r="J53" s="95" t="e">
        <f>'8.BS'!I59-'8.BS'!H59</f>
        <v>#REF!</v>
      </c>
      <c r="K53" s="95" t="e">
        <f>'8.BS'!J59-'8.BS'!I59</f>
        <v>#REF!</v>
      </c>
      <c r="L53" s="95" t="e">
        <f>'8.BS'!K59-'8.BS'!J59</f>
        <v>#REF!</v>
      </c>
      <c r="M53" s="95" t="e">
        <f>'8.BS'!L59-'8.BS'!K59</f>
        <v>#REF!</v>
      </c>
      <c r="N53" s="495"/>
    </row>
    <row r="54" spans="2:14" ht="12.75" customHeight="1">
      <c r="B54" s="516"/>
      <c r="D54" s="989" t="s">
        <v>366</v>
      </c>
      <c r="E54" s="989"/>
      <c r="F54" s="95" t="e">
        <f>'8.BS'!E62-'8.BS'!D62</f>
        <v>#REF!</v>
      </c>
      <c r="G54" s="95" t="e">
        <f>'8.BS'!F62-'8.BS'!E62</f>
        <v>#REF!</v>
      </c>
      <c r="H54" s="95" t="e">
        <f>'8.BS'!G62-'8.BS'!F62</f>
        <v>#REF!</v>
      </c>
      <c r="I54" s="95" t="e">
        <f>'8.BS'!H62-'8.BS'!G62</f>
        <v>#REF!</v>
      </c>
      <c r="J54" s="95">
        <f>'8.BS'!I62-'8.BS'!H62</f>
        <v>0</v>
      </c>
      <c r="K54" s="95">
        <f>'8.BS'!J62-'8.BS'!I62</f>
        <v>0</v>
      </c>
      <c r="L54" s="95">
        <f>'8.BS'!K62-'8.BS'!J62</f>
        <v>0</v>
      </c>
      <c r="M54" s="95">
        <f>'8.BS'!L62-'8.BS'!K62</f>
        <v>0</v>
      </c>
      <c r="N54" s="495"/>
    </row>
    <row r="55" spans="2:14" ht="12.75" customHeight="1">
      <c r="B55" s="516"/>
      <c r="D55" s="989" t="s">
        <v>367</v>
      </c>
      <c r="E55" s="989"/>
      <c r="F55" s="95" t="e">
        <f>'8.BS'!E63-'8.BS'!D63</f>
        <v>#REF!</v>
      </c>
      <c r="G55" s="95" t="e">
        <f>'8.BS'!F63-'8.BS'!E63</f>
        <v>#REF!</v>
      </c>
      <c r="H55" s="95" t="e">
        <f>'8.BS'!G63-'8.BS'!F63</f>
        <v>#REF!</v>
      </c>
      <c r="I55" s="95" t="e">
        <f>'8.BS'!H63-'8.BS'!G63</f>
        <v>#REF!</v>
      </c>
      <c r="J55" s="95">
        <f>'8.BS'!I63-'8.BS'!H63</f>
        <v>0</v>
      </c>
      <c r="K55" s="95">
        <f>'8.BS'!J63-'8.BS'!I63</f>
        <v>0</v>
      </c>
      <c r="L55" s="95">
        <f>'8.BS'!K63-'8.BS'!J63</f>
        <v>0</v>
      </c>
      <c r="M55" s="95">
        <f>'8.BS'!L63-'8.BS'!K63</f>
        <v>0</v>
      </c>
      <c r="N55" s="495"/>
    </row>
    <row r="56" spans="2:14" ht="12.75" customHeight="1">
      <c r="B56" s="516"/>
      <c r="D56" s="984" t="s">
        <v>368</v>
      </c>
      <c r="E56" s="984"/>
      <c r="F56" s="95" t="e">
        <f>'8.BS'!E69-'8.BS'!D69+'8.BS'!E70-'8.BS'!D70</f>
        <v>#REF!</v>
      </c>
      <c r="G56" s="95" t="e">
        <f>'8.BS'!F69-'8.BS'!E69+'8.BS'!F70-'8.BS'!E70</f>
        <v>#REF!</v>
      </c>
      <c r="H56" s="95" t="e">
        <f>'8.BS'!G69-'8.BS'!F69+'8.BS'!G70-'8.BS'!F70</f>
        <v>#REF!</v>
      </c>
      <c r="I56" s="95" t="e">
        <f>'8.BS'!H69-'8.BS'!G69+'8.BS'!H70-'8.BS'!G70</f>
        <v>#REF!</v>
      </c>
      <c r="J56" s="95">
        <f>'8.BS'!I69-'8.BS'!H69+'8.BS'!I70-'8.BS'!H70</f>
        <v>0</v>
      </c>
      <c r="K56" s="95">
        <f>'8.BS'!J69-'8.BS'!I69+'8.BS'!J70-'8.BS'!I70</f>
        <v>0</v>
      </c>
      <c r="L56" s="95">
        <f>'8.BS'!K69-'8.BS'!J69+'8.BS'!K70-'8.BS'!J70</f>
        <v>0</v>
      </c>
      <c r="M56" s="95">
        <f>'8.BS'!L69-'8.BS'!K69+'8.BS'!L70-'8.BS'!K70</f>
        <v>0</v>
      </c>
      <c r="N56" s="495"/>
    </row>
    <row r="57" spans="2:14" ht="12.75" customHeight="1">
      <c r="B57" s="516"/>
      <c r="D57" s="989" t="s">
        <v>415</v>
      </c>
      <c r="E57" s="989"/>
      <c r="F57" s="95" t="e">
        <f>'8.BS'!E71-'8.BS'!D71</f>
        <v>#REF!</v>
      </c>
      <c r="G57" s="95" t="e">
        <f>'8.BS'!F71-'8.BS'!E71</f>
        <v>#REF!</v>
      </c>
      <c r="H57" s="95" t="e">
        <f>'8.BS'!G71-'8.BS'!F71</f>
        <v>#REF!</v>
      </c>
      <c r="I57" s="95" t="e">
        <f>'8.BS'!H71-'8.BS'!G71</f>
        <v>#REF!</v>
      </c>
      <c r="J57" s="95">
        <f>'8.BS'!I71-'8.BS'!H71</f>
        <v>0</v>
      </c>
      <c r="K57" s="95">
        <f>'8.BS'!J71-'8.BS'!I71</f>
        <v>0</v>
      </c>
      <c r="L57" s="95">
        <f>'8.BS'!K71-'8.BS'!J71</f>
        <v>0</v>
      </c>
      <c r="M57" s="95">
        <f>'8.BS'!L71-'8.BS'!K71</f>
        <v>0</v>
      </c>
      <c r="N57" s="495"/>
    </row>
    <row r="58" spans="2:14" ht="12.75" customHeight="1">
      <c r="B58" s="516"/>
      <c r="D58" s="984" t="s">
        <v>416</v>
      </c>
      <c r="E58" s="984"/>
      <c r="F58" s="95" t="e">
        <f>'8.BS'!E64-'8.BS'!D64</f>
        <v>#REF!</v>
      </c>
      <c r="G58" s="95" t="e">
        <f>'8.BS'!F64-'8.BS'!E64</f>
        <v>#REF!</v>
      </c>
      <c r="H58" s="95" t="e">
        <f>'8.BS'!G64-'8.BS'!F64</f>
        <v>#REF!</v>
      </c>
      <c r="I58" s="95" t="e">
        <f>'8.BS'!H64-'8.BS'!G64</f>
        <v>#REF!</v>
      </c>
      <c r="J58" s="95">
        <f>'8.BS'!I64-'8.BS'!H64</f>
        <v>0</v>
      </c>
      <c r="K58" s="95">
        <f>'8.BS'!J64-'8.BS'!I64</f>
        <v>0</v>
      </c>
      <c r="L58" s="95">
        <f>'8.BS'!K64-'8.BS'!J64</f>
        <v>0</v>
      </c>
      <c r="M58" s="95">
        <f>'8.BS'!L64-'8.BS'!K64</f>
        <v>0</v>
      </c>
      <c r="N58" s="495"/>
    </row>
    <row r="59" spans="2:14" ht="12.75" customHeight="1">
      <c r="B59" s="516"/>
      <c r="D59" s="984" t="s">
        <v>417</v>
      </c>
      <c r="E59" s="984"/>
      <c r="F59" s="95" t="e">
        <f>'8.BS'!E68-'8.BS'!D68</f>
        <v>#REF!</v>
      </c>
      <c r="G59" s="95" t="e">
        <f>'8.BS'!F68-'8.BS'!E68</f>
        <v>#REF!</v>
      </c>
      <c r="H59" s="95" t="e">
        <f>'8.BS'!G68-'8.BS'!F68</f>
        <v>#REF!</v>
      </c>
      <c r="I59" s="95" t="e">
        <f>'8.BS'!H68-'8.BS'!G68</f>
        <v>#REF!</v>
      </c>
      <c r="J59" s="95">
        <f>'8.BS'!I68-'8.BS'!H68</f>
        <v>0</v>
      </c>
      <c r="K59" s="95">
        <f>'8.BS'!J68-'8.BS'!I68</f>
        <v>0</v>
      </c>
      <c r="L59" s="95">
        <f>'8.BS'!K68-'8.BS'!J68</f>
        <v>0</v>
      </c>
      <c r="M59" s="95">
        <f>'8.BS'!L68-'8.BS'!K68</f>
        <v>0</v>
      </c>
      <c r="N59" s="495"/>
    </row>
    <row r="60" spans="2:14" ht="12.75" customHeight="1">
      <c r="B60" s="516"/>
      <c r="D60" s="984" t="s">
        <v>418</v>
      </c>
      <c r="E60" s="984"/>
      <c r="F60" s="95" t="e">
        <f>'8.BS'!E73-'8.BS'!D73</f>
        <v>#REF!</v>
      </c>
      <c r="G60" s="95" t="e">
        <f>'8.BS'!F73-'8.BS'!E73</f>
        <v>#REF!</v>
      </c>
      <c r="H60" s="95" t="e">
        <f>'8.BS'!G73-'8.BS'!F73</f>
        <v>#REF!</v>
      </c>
      <c r="I60" s="95" t="e">
        <f>'8.BS'!H73-'8.BS'!G73</f>
        <v>#REF!</v>
      </c>
      <c r="J60" s="95">
        <f>'8.BS'!I73-'8.BS'!H73</f>
        <v>0</v>
      </c>
      <c r="K60" s="95">
        <f>'8.BS'!J73-'8.BS'!I73</f>
        <v>0</v>
      </c>
      <c r="L60" s="95">
        <f>'8.BS'!K73-'8.BS'!J73</f>
        <v>0</v>
      </c>
      <c r="M60" s="95">
        <f>'8.BS'!L73-'8.BS'!K73</f>
        <v>0</v>
      </c>
      <c r="N60" s="495"/>
    </row>
    <row r="61" spans="2:14" ht="12.75" customHeight="1">
      <c r="B61" s="516"/>
      <c r="D61" s="514"/>
      <c r="E61" s="514"/>
      <c r="F61" s="95"/>
      <c r="N61" s="495"/>
    </row>
    <row r="62" spans="2:14" ht="12.75" customHeight="1">
      <c r="B62" s="516"/>
      <c r="D62" s="520"/>
      <c r="E62" s="95"/>
      <c r="F62" s="95"/>
      <c r="N62" s="495"/>
    </row>
    <row r="63" spans="2:14" ht="12.75" customHeight="1">
      <c r="B63" s="510"/>
      <c r="C63" s="522"/>
      <c r="D63" s="985" t="s">
        <v>419</v>
      </c>
      <c r="E63" s="986"/>
      <c r="F63" s="95" t="e">
        <f t="shared" ref="F63:M63" si="0">SUM(F7:F60)</f>
        <v>#REF!</v>
      </c>
      <c r="G63" s="95" t="e">
        <f t="shared" si="0"/>
        <v>#REF!</v>
      </c>
      <c r="H63" s="95" t="e">
        <f t="shared" si="0"/>
        <v>#REF!</v>
      </c>
      <c r="I63" s="95" t="e">
        <f t="shared" si="0"/>
        <v>#REF!</v>
      </c>
      <c r="J63" s="95" t="e">
        <f t="shared" si="0"/>
        <v>#REF!</v>
      </c>
      <c r="K63" s="95" t="e">
        <f t="shared" si="0"/>
        <v>#REF!</v>
      </c>
      <c r="L63" s="95" t="e">
        <f t="shared" si="0"/>
        <v>#REF!</v>
      </c>
      <c r="M63" s="95" t="e">
        <f t="shared" si="0"/>
        <v>#REF!</v>
      </c>
      <c r="N63" s="495"/>
    </row>
    <row r="64" spans="2:14" ht="12.75" customHeight="1">
      <c r="B64" s="516"/>
      <c r="F64" s="95"/>
      <c r="M64" s="506"/>
      <c r="N64" s="495"/>
    </row>
    <row r="65" spans="1:14" ht="12.75" customHeight="1">
      <c r="B65" s="523"/>
      <c r="C65" s="492"/>
      <c r="D65" s="492"/>
      <c r="E65" s="492"/>
      <c r="F65" s="95"/>
      <c r="M65" s="506"/>
      <c r="N65" s="495"/>
    </row>
    <row r="66" spans="1:14" ht="12.75" customHeight="1">
      <c r="B66" s="504"/>
      <c r="C66" s="990" t="s">
        <v>369</v>
      </c>
      <c r="D66" s="990"/>
      <c r="E66" s="990"/>
      <c r="F66" s="495"/>
      <c r="G66" s="495"/>
      <c r="M66" s="506"/>
      <c r="N66" s="495"/>
    </row>
    <row r="67" spans="1:14" ht="12.75" hidden="1" customHeight="1">
      <c r="B67" s="524"/>
      <c r="C67" s="509"/>
      <c r="D67" s="525" t="s">
        <v>370</v>
      </c>
      <c r="E67" s="526"/>
      <c r="F67" s="95"/>
      <c r="M67" s="506"/>
      <c r="N67" s="495"/>
    </row>
    <row r="68" spans="1:14" ht="12.75" hidden="1" customHeight="1">
      <c r="B68" s="516"/>
      <c r="C68" s="511"/>
      <c r="D68" s="89" t="s">
        <v>371</v>
      </c>
      <c r="F68" s="95"/>
      <c r="M68" s="506"/>
      <c r="N68" s="495"/>
    </row>
    <row r="69" spans="1:14" ht="12.75" hidden="1" customHeight="1">
      <c r="B69" s="516"/>
      <c r="C69" s="511"/>
      <c r="D69" s="89" t="s">
        <v>372</v>
      </c>
      <c r="F69" s="95"/>
      <c r="M69" s="506"/>
      <c r="N69" s="495"/>
    </row>
    <row r="70" spans="1:14" ht="12.75" hidden="1" customHeight="1">
      <c r="B70" s="516"/>
      <c r="C70" s="511"/>
      <c r="E70" s="89" t="s">
        <v>373</v>
      </c>
      <c r="F70" s="95"/>
      <c r="M70" s="506"/>
      <c r="N70" s="495"/>
    </row>
    <row r="71" spans="1:14" ht="12.75" hidden="1" customHeight="1">
      <c r="B71" s="516"/>
      <c r="C71" s="511"/>
      <c r="E71" s="89" t="s">
        <v>374</v>
      </c>
      <c r="F71" s="95"/>
      <c r="M71" s="506"/>
      <c r="N71" s="495"/>
    </row>
    <row r="72" spans="1:14" ht="12.75" hidden="1" customHeight="1">
      <c r="B72" s="516"/>
      <c r="C72" s="511"/>
      <c r="E72" s="89" t="s">
        <v>375</v>
      </c>
      <c r="F72" s="95"/>
      <c r="M72" s="506"/>
      <c r="N72" s="495"/>
    </row>
    <row r="73" spans="1:14" ht="12.75" hidden="1" customHeight="1">
      <c r="B73" s="516"/>
      <c r="C73" s="511"/>
      <c r="E73" s="89" t="s">
        <v>376</v>
      </c>
      <c r="F73" s="95"/>
      <c r="M73" s="506"/>
      <c r="N73" s="495"/>
    </row>
    <row r="74" spans="1:14" ht="12.75" customHeight="1">
      <c r="A74" s="489" t="s">
        <v>689</v>
      </c>
      <c r="B74" s="516"/>
      <c r="C74" s="511"/>
      <c r="D74" s="984" t="s">
        <v>377</v>
      </c>
      <c r="E74" s="984"/>
      <c r="F74" s="95"/>
      <c r="M74" s="506"/>
      <c r="N74" s="495"/>
    </row>
    <row r="75" spans="1:14" ht="12.75" customHeight="1">
      <c r="A75" s="489" t="s">
        <v>690</v>
      </c>
      <c r="B75" s="516"/>
      <c r="C75" s="511"/>
      <c r="D75" s="984" t="s">
        <v>378</v>
      </c>
      <c r="E75" s="984"/>
      <c r="F75" s="95"/>
      <c r="M75" s="506"/>
      <c r="N75" s="495"/>
    </row>
    <row r="76" spans="1:14" ht="12.75" customHeight="1">
      <c r="A76" s="489" t="s">
        <v>691</v>
      </c>
      <c r="B76" s="516"/>
      <c r="C76" s="511"/>
      <c r="D76" s="984" t="s">
        <v>420</v>
      </c>
      <c r="E76" s="984"/>
      <c r="F76" s="95"/>
      <c r="M76" s="506"/>
      <c r="N76" s="495"/>
    </row>
    <row r="77" spans="1:14" ht="12.75" customHeight="1">
      <c r="B77" s="516"/>
      <c r="C77" s="511"/>
      <c r="D77" s="984" t="s">
        <v>421</v>
      </c>
      <c r="E77" s="984"/>
      <c r="F77" s="95"/>
      <c r="M77" s="506"/>
      <c r="N77" s="495"/>
    </row>
    <row r="78" spans="1:14" ht="12.75" customHeight="1">
      <c r="B78" s="516"/>
      <c r="C78" s="511"/>
      <c r="D78" s="984" t="s">
        <v>251</v>
      </c>
      <c r="E78" s="984"/>
      <c r="F78" s="95"/>
      <c r="H78" s="95" t="e">
        <f>'6.Capital asset'!G29</f>
        <v>#REF!</v>
      </c>
      <c r="I78" s="95" t="e">
        <f>'6.Capital asset'!H29</f>
        <v>#REF!</v>
      </c>
      <c r="J78" s="95" t="e">
        <f>'6.Capital asset'!I29</f>
        <v>#REF!</v>
      </c>
      <c r="K78" s="95" t="e">
        <f>'6.Capital asset'!J29</f>
        <v>#REF!</v>
      </c>
      <c r="L78" s="95" t="e">
        <f>'6.Capital asset'!K29</f>
        <v>#REF!</v>
      </c>
      <c r="M78" s="95" t="e">
        <f>'6.Capital asset'!L29</f>
        <v>#REF!</v>
      </c>
      <c r="N78" s="495"/>
    </row>
    <row r="79" spans="1:14" ht="12.75" hidden="1" customHeight="1">
      <c r="B79" s="516"/>
      <c r="C79" s="511"/>
      <c r="E79" s="89" t="s">
        <v>379</v>
      </c>
      <c r="F79" s="95"/>
      <c r="N79" s="495"/>
    </row>
    <row r="80" spans="1:14" ht="12.75" customHeight="1">
      <c r="B80" s="516"/>
      <c r="C80" s="511"/>
      <c r="D80" s="982"/>
      <c r="E80" s="983"/>
      <c r="F80" s="95"/>
      <c r="N80" s="495"/>
    </row>
    <row r="81" spans="2:14" ht="12.75" customHeight="1">
      <c r="B81" s="510"/>
      <c r="C81" s="522"/>
      <c r="D81" s="985" t="s">
        <v>422</v>
      </c>
      <c r="E81" s="985"/>
      <c r="F81" s="95"/>
      <c r="H81" s="95" t="e">
        <f t="shared" ref="H81:M81" si="1">SUM(H74:H78)</f>
        <v>#REF!</v>
      </c>
      <c r="I81" s="95" t="e">
        <f t="shared" si="1"/>
        <v>#REF!</v>
      </c>
      <c r="J81" s="95" t="e">
        <f t="shared" si="1"/>
        <v>#REF!</v>
      </c>
      <c r="K81" s="95" t="e">
        <f t="shared" si="1"/>
        <v>#REF!</v>
      </c>
      <c r="L81" s="95" t="e">
        <f t="shared" si="1"/>
        <v>#REF!</v>
      </c>
      <c r="M81" s="95" t="e">
        <f t="shared" si="1"/>
        <v>#REF!</v>
      </c>
      <c r="N81" s="495"/>
    </row>
    <row r="82" spans="2:14" ht="12.75" customHeight="1">
      <c r="B82" s="516"/>
      <c r="F82" s="95"/>
      <c r="N82" s="495"/>
    </row>
    <row r="83" spans="2:14" ht="12.75" customHeight="1">
      <c r="B83" s="523"/>
      <c r="C83" s="492"/>
      <c r="D83" s="492"/>
      <c r="F83" s="95"/>
      <c r="M83" s="506"/>
      <c r="N83" s="495"/>
    </row>
    <row r="84" spans="2:14" ht="12.75" customHeight="1">
      <c r="B84" s="504"/>
      <c r="C84" s="505" t="s">
        <v>380</v>
      </c>
      <c r="D84" s="496"/>
      <c r="E84" s="527"/>
      <c r="F84" s="95"/>
      <c r="M84" s="506"/>
      <c r="N84" s="495"/>
    </row>
    <row r="85" spans="2:14" ht="12.75" hidden="1" customHeight="1">
      <c r="B85" s="524"/>
      <c r="C85" s="526"/>
      <c r="D85" s="526" t="s">
        <v>381</v>
      </c>
      <c r="F85" s="95"/>
      <c r="M85" s="506"/>
      <c r="N85" s="495"/>
    </row>
    <row r="86" spans="2:14" ht="12.75" hidden="1" customHeight="1">
      <c r="B86" s="516"/>
      <c r="D86" s="89" t="s">
        <v>382</v>
      </c>
      <c r="F86" s="95"/>
      <c r="M86" s="506"/>
      <c r="N86" s="495"/>
    </row>
    <row r="87" spans="2:14" ht="12.75" hidden="1" customHeight="1">
      <c r="B87" s="516"/>
      <c r="D87" s="89" t="s">
        <v>383</v>
      </c>
      <c r="F87" s="95"/>
      <c r="M87" s="506"/>
      <c r="N87" s="495"/>
    </row>
    <row r="88" spans="2:14" ht="12.75" hidden="1" customHeight="1">
      <c r="B88" s="516"/>
      <c r="D88" s="89" t="s">
        <v>384</v>
      </c>
      <c r="F88" s="95"/>
      <c r="M88" s="506"/>
      <c r="N88" s="495"/>
    </row>
    <row r="89" spans="2:14" ht="12.75" hidden="1" customHeight="1">
      <c r="B89" s="516"/>
      <c r="D89" s="89" t="s">
        <v>385</v>
      </c>
      <c r="F89" s="95"/>
      <c r="M89" s="506"/>
      <c r="N89" s="495"/>
    </row>
    <row r="90" spans="2:14" ht="12.75" hidden="1" customHeight="1">
      <c r="B90" s="516"/>
      <c r="D90" s="89" t="s">
        <v>386</v>
      </c>
      <c r="F90" s="95"/>
      <c r="M90" s="506"/>
      <c r="N90" s="495"/>
    </row>
    <row r="91" spans="2:14" ht="12.75" hidden="1" customHeight="1">
      <c r="B91" s="516"/>
      <c r="D91" s="89" t="s">
        <v>387</v>
      </c>
      <c r="F91" s="95"/>
      <c r="M91" s="506"/>
      <c r="N91" s="495"/>
    </row>
    <row r="92" spans="2:14" ht="12.75" hidden="1" customHeight="1">
      <c r="B92" s="516"/>
      <c r="D92" s="89" t="s">
        <v>388</v>
      </c>
      <c r="F92" s="95"/>
      <c r="M92" s="506"/>
      <c r="N92" s="495"/>
    </row>
    <row r="93" spans="2:14" ht="12.75" hidden="1" customHeight="1">
      <c r="B93" s="516"/>
      <c r="D93" s="89" t="s">
        <v>389</v>
      </c>
      <c r="F93" s="95"/>
      <c r="M93" s="506"/>
      <c r="N93" s="495"/>
    </row>
    <row r="94" spans="2:14" ht="12.75" hidden="1" customHeight="1">
      <c r="B94" s="516"/>
      <c r="D94" s="89" t="s">
        <v>390</v>
      </c>
      <c r="F94" s="95"/>
      <c r="M94" s="506"/>
      <c r="N94" s="495"/>
    </row>
    <row r="95" spans="2:14" ht="12.75" hidden="1" customHeight="1">
      <c r="B95" s="516"/>
      <c r="D95" s="89" t="s">
        <v>391</v>
      </c>
      <c r="F95" s="95"/>
      <c r="M95" s="506"/>
      <c r="N95" s="495"/>
    </row>
    <row r="96" spans="2:14" ht="12.75" hidden="1" customHeight="1">
      <c r="B96" s="516"/>
      <c r="D96" s="89" t="s">
        <v>392</v>
      </c>
      <c r="F96" s="95"/>
      <c r="M96" s="506"/>
      <c r="N96" s="495"/>
    </row>
    <row r="97" spans="2:14" ht="12.75" hidden="1" customHeight="1">
      <c r="B97" s="516"/>
      <c r="D97" s="89" t="s">
        <v>393</v>
      </c>
      <c r="F97" s="95"/>
      <c r="M97" s="506"/>
      <c r="N97" s="495"/>
    </row>
    <row r="98" spans="2:14" ht="12.75" hidden="1" customHeight="1">
      <c r="B98" s="516"/>
      <c r="D98" s="89" t="s">
        <v>394</v>
      </c>
      <c r="F98" s="95"/>
      <c r="M98" s="506"/>
      <c r="N98" s="495"/>
    </row>
    <row r="99" spans="2:14" ht="12.75" hidden="1" customHeight="1">
      <c r="B99" s="516"/>
      <c r="D99" s="89" t="s">
        <v>395</v>
      </c>
      <c r="F99" s="95"/>
      <c r="M99" s="506"/>
      <c r="N99" s="495"/>
    </row>
    <row r="100" spans="2:14" ht="12.75" customHeight="1">
      <c r="B100" s="516"/>
      <c r="F100" s="95"/>
      <c r="M100" s="506"/>
      <c r="N100" s="495"/>
    </row>
    <row r="101" spans="2:14" ht="12.75" customHeight="1">
      <c r="B101" s="516"/>
      <c r="D101" s="984" t="s">
        <v>396</v>
      </c>
      <c r="E101" s="984"/>
      <c r="F101" s="95"/>
      <c r="M101" s="506"/>
      <c r="N101" s="495"/>
    </row>
    <row r="102" spans="2:14" ht="12.75" customHeight="1">
      <c r="B102" s="516"/>
      <c r="D102" s="984" t="s">
        <v>397</v>
      </c>
      <c r="E102" s="984"/>
      <c r="F102" s="95">
        <f>'7.P&amp;L'!G43</f>
        <v>0</v>
      </c>
      <c r="G102" s="95">
        <f>'7.P&amp;L'!H43</f>
        <v>0</v>
      </c>
      <c r="H102" s="95">
        <f>'7.P&amp;L'!I43</f>
        <v>0</v>
      </c>
      <c r="I102" s="95">
        <f>'7.P&amp;L'!J43</f>
        <v>0</v>
      </c>
      <c r="J102" s="95">
        <f>'7.P&amp;L'!K43</f>
        <v>0</v>
      </c>
      <c r="K102" s="95">
        <f>'7.P&amp;L'!L43</f>
        <v>0</v>
      </c>
      <c r="L102" s="95">
        <f>'7.P&amp;L'!M43</f>
        <v>0</v>
      </c>
      <c r="M102" s="95">
        <f>'7.P&amp;L'!N43</f>
        <v>0</v>
      </c>
      <c r="N102" s="495"/>
    </row>
    <row r="103" spans="2:14" ht="12.75" customHeight="1">
      <c r="B103" s="516"/>
      <c r="D103" s="984" t="s">
        <v>409</v>
      </c>
      <c r="E103" s="984"/>
      <c r="F103" s="95" t="e">
        <f>'7.P&amp;L'!G19</f>
        <v>#REF!</v>
      </c>
      <c r="G103" s="95" t="e">
        <f>'7.P&amp;L'!H19</f>
        <v>#REF!</v>
      </c>
      <c r="H103" s="95" t="e">
        <f>'7.P&amp;L'!I19</f>
        <v>#REF!</v>
      </c>
      <c r="I103" s="95" t="e">
        <f>'7.P&amp;L'!J19</f>
        <v>#REF!</v>
      </c>
      <c r="J103" s="95" t="e">
        <f>'7.P&amp;L'!K19</f>
        <v>#REF!</v>
      </c>
      <c r="K103" s="95" t="e">
        <f>'7.P&amp;L'!L19</f>
        <v>#REF!</v>
      </c>
      <c r="L103" s="95" t="e">
        <f>'7.P&amp;L'!M19</f>
        <v>#REF!</v>
      </c>
      <c r="M103" s="95" t="e">
        <f>'7.P&amp;L'!N19</f>
        <v>#REF!</v>
      </c>
      <c r="N103" s="495"/>
    </row>
    <row r="104" spans="2:14" ht="12.75" customHeight="1">
      <c r="B104" s="516"/>
      <c r="D104" s="984" t="s">
        <v>398</v>
      </c>
      <c r="E104" s="984"/>
      <c r="F104" s="95"/>
      <c r="N104" s="495"/>
    </row>
    <row r="105" spans="2:14" ht="12.75" customHeight="1">
      <c r="B105" s="516"/>
      <c r="D105" s="984" t="s">
        <v>423</v>
      </c>
      <c r="E105" s="984"/>
      <c r="F105" s="95" t="e">
        <f>'8.BS'!E81-'8.BS'!D81</f>
        <v>#REF!</v>
      </c>
      <c r="G105" s="95" t="e">
        <f>'8.BS'!F81-'8.BS'!E81</f>
        <v>#REF!</v>
      </c>
      <c r="H105" s="95" t="e">
        <f>'8.BS'!G81-'8.BS'!F81</f>
        <v>#REF!</v>
      </c>
      <c r="I105" s="95" t="e">
        <f>'8.BS'!H81-'8.BS'!G81</f>
        <v>#REF!</v>
      </c>
      <c r="J105" s="95" t="e">
        <f>'8.BS'!I81-'8.BS'!H81</f>
        <v>#REF!</v>
      </c>
      <c r="K105" s="95" t="e">
        <f>'8.BS'!J81-'8.BS'!I81</f>
        <v>#REF!</v>
      </c>
      <c r="L105" s="95" t="e">
        <f>'8.BS'!K81-'8.BS'!J81</f>
        <v>#REF!</v>
      </c>
      <c r="M105" s="95" t="e">
        <f>'8.BS'!L81-'8.BS'!K81</f>
        <v>#REF!</v>
      </c>
      <c r="N105" s="495"/>
    </row>
    <row r="106" spans="2:14" ht="12.75" customHeight="1">
      <c r="B106" s="987" t="s">
        <v>399</v>
      </c>
      <c r="C106" s="988"/>
      <c r="D106" s="988"/>
      <c r="E106" s="988"/>
      <c r="F106" s="95" t="e">
        <f t="shared" ref="F106:M106" si="2">SUM(F101:F105)</f>
        <v>#REF!</v>
      </c>
      <c r="G106" s="95" t="e">
        <f t="shared" si="2"/>
        <v>#REF!</v>
      </c>
      <c r="H106" s="95" t="e">
        <f t="shared" si="2"/>
        <v>#REF!</v>
      </c>
      <c r="I106" s="95" t="e">
        <f t="shared" si="2"/>
        <v>#REF!</v>
      </c>
      <c r="J106" s="95" t="e">
        <f t="shared" si="2"/>
        <v>#REF!</v>
      </c>
      <c r="K106" s="95" t="e">
        <f t="shared" si="2"/>
        <v>#REF!</v>
      </c>
      <c r="L106" s="95" t="e">
        <f t="shared" si="2"/>
        <v>#REF!</v>
      </c>
      <c r="M106" s="95" t="e">
        <f t="shared" si="2"/>
        <v>#REF!</v>
      </c>
      <c r="N106" s="495"/>
    </row>
    <row r="107" spans="2:14" ht="12.75" customHeight="1">
      <c r="B107" s="516"/>
      <c r="D107" s="984" t="s">
        <v>400</v>
      </c>
      <c r="E107" s="984"/>
      <c r="F107" s="95"/>
      <c r="N107" s="495"/>
    </row>
    <row r="108" spans="2:14" ht="12.75" customHeight="1">
      <c r="B108" s="516"/>
      <c r="D108" s="514"/>
      <c r="E108" s="514"/>
      <c r="F108" s="95"/>
      <c r="N108" s="495"/>
    </row>
    <row r="109" spans="2:14" ht="12.75" customHeight="1">
      <c r="B109" s="510"/>
      <c r="C109" s="511"/>
      <c r="D109" s="985" t="s">
        <v>424</v>
      </c>
      <c r="E109" s="986"/>
      <c r="F109" s="95" t="e">
        <f t="shared" ref="F109:M109" si="3">SUM(F106:F107)</f>
        <v>#REF!</v>
      </c>
      <c r="G109" s="95" t="e">
        <f t="shared" si="3"/>
        <v>#REF!</v>
      </c>
      <c r="H109" s="95" t="e">
        <f t="shared" si="3"/>
        <v>#REF!</v>
      </c>
      <c r="I109" s="95" t="e">
        <f t="shared" si="3"/>
        <v>#REF!</v>
      </c>
      <c r="J109" s="95" t="e">
        <f t="shared" si="3"/>
        <v>#REF!</v>
      </c>
      <c r="K109" s="95" t="e">
        <f t="shared" si="3"/>
        <v>#REF!</v>
      </c>
      <c r="L109" s="95" t="e">
        <f t="shared" si="3"/>
        <v>#REF!</v>
      </c>
      <c r="M109" s="95" t="e">
        <f t="shared" si="3"/>
        <v>#REF!</v>
      </c>
      <c r="N109" s="495"/>
    </row>
    <row r="110" spans="2:14" ht="12.75" customHeight="1">
      <c r="B110" s="516"/>
      <c r="F110" s="95"/>
      <c r="N110" s="495"/>
    </row>
    <row r="111" spans="2:14" ht="12.75" customHeight="1">
      <c r="B111" s="516"/>
      <c r="F111" s="95"/>
      <c r="N111" s="495"/>
    </row>
    <row r="112" spans="2:14" ht="12.75" customHeight="1">
      <c r="B112" s="516"/>
      <c r="F112" s="95"/>
      <c r="N112" s="495"/>
    </row>
    <row r="113" spans="2:14" ht="12.75" customHeight="1">
      <c r="B113" s="516"/>
      <c r="C113" s="511" t="s">
        <v>401</v>
      </c>
      <c r="F113" s="95" t="e">
        <f t="shared" ref="F113:M113" si="4">F63+F81+F109</f>
        <v>#REF!</v>
      </c>
      <c r="G113" s="95" t="e">
        <f t="shared" si="4"/>
        <v>#REF!</v>
      </c>
      <c r="H113" s="95" t="e">
        <f t="shared" si="4"/>
        <v>#REF!</v>
      </c>
      <c r="I113" s="95" t="e">
        <f t="shared" si="4"/>
        <v>#REF!</v>
      </c>
      <c r="J113" s="95" t="e">
        <f t="shared" si="4"/>
        <v>#REF!</v>
      </c>
      <c r="K113" s="95" t="e">
        <f t="shared" si="4"/>
        <v>#REF!</v>
      </c>
      <c r="L113" s="95" t="e">
        <f t="shared" si="4"/>
        <v>#REF!</v>
      </c>
      <c r="M113" s="95" t="e">
        <f t="shared" si="4"/>
        <v>#REF!</v>
      </c>
      <c r="N113" s="495"/>
    </row>
    <row r="114" spans="2:14" ht="12.75" customHeight="1">
      <c r="B114" s="516"/>
      <c r="F114" s="95"/>
      <c r="N114" s="495"/>
    </row>
    <row r="115" spans="2:14" ht="12.75" customHeight="1">
      <c r="B115" s="516"/>
      <c r="C115" s="511" t="s">
        <v>402</v>
      </c>
      <c r="F115" s="95" t="e">
        <f>'8.BS'!E6</f>
        <v>#REF!</v>
      </c>
      <c r="G115" s="95" t="e">
        <f>'8.BS'!F6</f>
        <v>#REF!</v>
      </c>
      <c r="H115" s="95" t="e">
        <f>'8.BS'!G6</f>
        <v>#REF!</v>
      </c>
      <c r="I115" s="95" t="e">
        <f>'8.BS'!H6</f>
        <v>#REF!</v>
      </c>
      <c r="J115" s="95" t="e">
        <f>'8.BS'!I6</f>
        <v>#REF!</v>
      </c>
      <c r="K115" s="95" t="e">
        <f>'8.BS'!J6</f>
        <v>#REF!</v>
      </c>
      <c r="L115" s="95" t="e">
        <f>'8.BS'!K6</f>
        <v>#REF!</v>
      </c>
      <c r="M115" s="95" t="e">
        <f>'8.BS'!L6</f>
        <v>#REF!</v>
      </c>
      <c r="N115" s="495"/>
    </row>
    <row r="116" spans="2:14" ht="12.75" customHeight="1">
      <c r="B116" s="516"/>
      <c r="F116" s="95"/>
      <c r="N116" s="495"/>
    </row>
    <row r="117" spans="2:14" ht="12.75" customHeight="1">
      <c r="B117" s="516"/>
      <c r="C117" s="511" t="s">
        <v>403</v>
      </c>
      <c r="F117" s="95" t="e">
        <f t="shared" ref="F117:M117" si="5">F113+F115</f>
        <v>#REF!</v>
      </c>
      <c r="G117" s="95" t="e">
        <f t="shared" si="5"/>
        <v>#REF!</v>
      </c>
      <c r="H117" s="95" t="e">
        <f t="shared" si="5"/>
        <v>#REF!</v>
      </c>
      <c r="I117" s="95" t="e">
        <f t="shared" si="5"/>
        <v>#REF!</v>
      </c>
      <c r="J117" s="95" t="e">
        <f t="shared" si="5"/>
        <v>#REF!</v>
      </c>
      <c r="K117" s="95" t="e">
        <f t="shared" si="5"/>
        <v>#REF!</v>
      </c>
      <c r="L117" s="95" t="e">
        <f t="shared" si="5"/>
        <v>#REF!</v>
      </c>
      <c r="M117" s="95" t="e">
        <f t="shared" si="5"/>
        <v>#REF!</v>
      </c>
      <c r="N117" s="495"/>
    </row>
    <row r="118" spans="2:14" ht="12.75" customHeight="1">
      <c r="B118" s="516"/>
      <c r="F118" s="95"/>
      <c r="N118" s="495"/>
    </row>
    <row r="119" spans="2:14" ht="12.75" customHeight="1">
      <c r="B119" s="528"/>
      <c r="C119" s="529" t="s">
        <v>425</v>
      </c>
      <c r="D119" s="530"/>
      <c r="E119" s="530"/>
      <c r="F119" s="95" t="e">
        <f t="shared" ref="F119:M119" si="6">F63+F81</f>
        <v>#REF!</v>
      </c>
      <c r="G119" s="95" t="e">
        <f t="shared" si="6"/>
        <v>#REF!</v>
      </c>
      <c r="H119" s="95" t="e">
        <f t="shared" si="6"/>
        <v>#REF!</v>
      </c>
      <c r="I119" s="95" t="e">
        <f t="shared" si="6"/>
        <v>#REF!</v>
      </c>
      <c r="J119" s="95" t="e">
        <f t="shared" si="6"/>
        <v>#REF!</v>
      </c>
      <c r="K119" s="95" t="e">
        <f t="shared" si="6"/>
        <v>#REF!</v>
      </c>
      <c r="L119" s="95" t="e">
        <f t="shared" si="6"/>
        <v>#REF!</v>
      </c>
      <c r="M119" s="95" t="e">
        <f t="shared" si="6"/>
        <v>#REF!</v>
      </c>
      <c r="N119" s="495"/>
    </row>
    <row r="120" spans="2:14" ht="12.75" customHeight="1">
      <c r="B120" s="516"/>
      <c r="C120" s="511"/>
      <c r="F120" s="95"/>
      <c r="N120" s="495"/>
    </row>
    <row r="121" spans="2:14" ht="12.75" customHeight="1">
      <c r="B121" s="523"/>
      <c r="C121" s="531"/>
      <c r="F121" s="95"/>
      <c r="M121" s="506"/>
      <c r="N121" s="495"/>
    </row>
    <row r="122" spans="2:14" ht="12.75" customHeight="1">
      <c r="B122" s="504"/>
      <c r="C122" s="505" t="s">
        <v>426</v>
      </c>
      <c r="D122" s="527"/>
      <c r="E122" s="532"/>
      <c r="F122" s="95"/>
      <c r="M122" s="506"/>
      <c r="N122" s="495"/>
    </row>
    <row r="123" spans="2:14" ht="12.75" customHeight="1">
      <c r="B123" s="524"/>
      <c r="C123" s="526"/>
      <c r="F123" s="95"/>
      <c r="M123" s="506"/>
      <c r="N123" s="495"/>
    </row>
    <row r="124" spans="2:14" ht="12.75" customHeight="1">
      <c r="B124" s="516"/>
      <c r="C124" s="252"/>
      <c r="E124" s="247" t="s">
        <v>427</v>
      </c>
      <c r="F124" s="95" t="e">
        <f>'7.P&amp;L'!G34+'7.P&amp;L'!G28+'7.P&amp;L'!G19</f>
        <v>#REF!</v>
      </c>
      <c r="G124" s="95" t="e">
        <f>'7.P&amp;L'!H34+'7.P&amp;L'!H28+'7.P&amp;L'!H19</f>
        <v>#REF!</v>
      </c>
      <c r="H124" s="95" t="e">
        <f>'7.P&amp;L'!I34+'7.P&amp;L'!I28+'7.P&amp;L'!I19</f>
        <v>#REF!</v>
      </c>
      <c r="I124" s="95" t="e">
        <f>'7.P&amp;L'!J34+'7.P&amp;L'!J28+'7.P&amp;L'!J19</f>
        <v>#REF!</v>
      </c>
      <c r="J124" s="95" t="e">
        <f>'7.P&amp;L'!K34+'7.P&amp;L'!K28+'7.P&amp;L'!K19</f>
        <v>#REF!</v>
      </c>
      <c r="K124" s="95" t="e">
        <f>'7.P&amp;L'!L34+'7.P&amp;L'!L28+'7.P&amp;L'!L19</f>
        <v>#REF!</v>
      </c>
      <c r="L124" s="95" t="e">
        <f>'7.P&amp;L'!M34+'7.P&amp;L'!M28+'7.P&amp;L'!M19</f>
        <v>#REF!</v>
      </c>
      <c r="M124" s="95" t="e">
        <f>'7.P&amp;L'!N34+'7.P&amp;L'!N28+'7.P&amp;L'!N19</f>
        <v>#REF!</v>
      </c>
      <c r="N124" s="495"/>
    </row>
    <row r="125" spans="2:14" ht="12.75" customHeight="1">
      <c r="B125" s="516"/>
      <c r="E125" s="514" t="s">
        <v>428</v>
      </c>
      <c r="F125" s="95" t="e">
        <f>#REF!</f>
        <v>#REF!</v>
      </c>
      <c r="G125" s="95" t="e">
        <f>#REF!</f>
        <v>#REF!</v>
      </c>
      <c r="H125" s="95" t="e">
        <f>#REF!</f>
        <v>#REF!</v>
      </c>
      <c r="I125" s="95" t="e">
        <f>#REF!</f>
        <v>#REF!</v>
      </c>
      <c r="J125" s="95" t="e">
        <f>#REF!</f>
        <v>#REF!</v>
      </c>
      <c r="K125" s="95" t="e">
        <f>#REF!</f>
        <v>#REF!</v>
      </c>
      <c r="L125" s="95" t="e">
        <f>#REF!</f>
        <v>#REF!</v>
      </c>
      <c r="M125" s="95" t="e">
        <f>#REF!</f>
        <v>#REF!</v>
      </c>
      <c r="N125" s="495"/>
    </row>
    <row r="126" spans="2:14" ht="12.75" customHeight="1">
      <c r="B126" s="516"/>
      <c r="C126" s="252"/>
      <c r="E126" s="247" t="s">
        <v>429</v>
      </c>
      <c r="F126" s="237" t="e">
        <f t="shared" ref="F126:M126" si="7">F124*(1-F125)</f>
        <v>#REF!</v>
      </c>
      <c r="G126" s="237" t="e">
        <f t="shared" si="7"/>
        <v>#REF!</v>
      </c>
      <c r="H126" s="237" t="e">
        <f t="shared" si="7"/>
        <v>#REF!</v>
      </c>
      <c r="I126" s="237" t="e">
        <f t="shared" si="7"/>
        <v>#REF!</v>
      </c>
      <c r="J126" s="237" t="e">
        <f t="shared" si="7"/>
        <v>#REF!</v>
      </c>
      <c r="K126" s="237" t="e">
        <f t="shared" si="7"/>
        <v>#REF!</v>
      </c>
      <c r="L126" s="237" t="e">
        <f t="shared" si="7"/>
        <v>#REF!</v>
      </c>
      <c r="M126" s="237" t="e">
        <f t="shared" si="7"/>
        <v>#REF!</v>
      </c>
      <c r="N126" s="495"/>
    </row>
    <row r="127" spans="2:14" ht="12.75" customHeight="1">
      <c r="B127" s="516"/>
      <c r="E127" s="514"/>
      <c r="F127" s="95"/>
      <c r="N127" s="495"/>
    </row>
    <row r="128" spans="2:14" ht="12.75" customHeight="1">
      <c r="B128" s="516"/>
      <c r="E128" s="514" t="s">
        <v>430</v>
      </c>
      <c r="F128" s="95">
        <f>'8.BS'!E34</f>
        <v>0</v>
      </c>
      <c r="G128" s="95">
        <f>'8.BS'!F34</f>
        <v>0</v>
      </c>
      <c r="H128" s="95">
        <f>'8.BS'!G34</f>
        <v>0</v>
      </c>
      <c r="I128" s="95">
        <f>'8.BS'!H34</f>
        <v>0</v>
      </c>
      <c r="J128" s="95">
        <f>'8.BS'!I34</f>
        <v>0</v>
      </c>
      <c r="K128" s="95" t="e">
        <f>'8.BS'!J34</f>
        <v>#REF!</v>
      </c>
      <c r="L128" s="95" t="e">
        <f>'8.BS'!K34</f>
        <v>#REF!</v>
      </c>
      <c r="M128" s="95" t="e">
        <f>'8.BS'!L34</f>
        <v>#REF!</v>
      </c>
      <c r="N128" s="495"/>
    </row>
    <row r="129" spans="2:14" ht="12.75" customHeight="1">
      <c r="B129" s="516"/>
      <c r="E129" s="514" t="s">
        <v>431</v>
      </c>
      <c r="F129" s="237" t="e">
        <f>'8.BS'!F37-'8.BS'!E37+'8.BS'!F48-'8.BS'!E48+'6.Capital asset'!F30+'6.Capital asset'!F46-('8.BS'!G68-'8.BS'!F68+'8.BS'!G69-'8.BS'!F69+'8.BS'!G70-'8.BS'!F70)</f>
        <v>#REF!</v>
      </c>
      <c r="G129" s="237" t="e">
        <f>'8.BS'!G37-'8.BS'!F37+'8.BS'!G48-'8.BS'!F48+'6.Capital asset'!G30+'6.Capital asset'!G46-('8.BS'!H68-'8.BS'!G68+'8.BS'!H69-'8.BS'!G69+'8.BS'!H70-'8.BS'!G70)</f>
        <v>#REF!</v>
      </c>
      <c r="H129" s="237" t="e">
        <f>'8.BS'!H37-'8.BS'!G37+'8.BS'!H48-'8.BS'!G48+'6.Capital asset'!H30+'6.Capital asset'!H46-('8.BS'!I68-'8.BS'!H68+'8.BS'!I69-'8.BS'!H69+'8.BS'!I70-'8.BS'!H70)</f>
        <v>#REF!</v>
      </c>
      <c r="I129" s="237" t="e">
        <f>'8.BS'!I37-'8.BS'!H37+'8.BS'!I48-'8.BS'!H48+'6.Capital asset'!I30+'6.Capital asset'!I46-('8.BS'!J68-'8.BS'!I68+'8.BS'!J69-'8.BS'!I69+'8.BS'!J70-'8.BS'!I70)</f>
        <v>#REF!</v>
      </c>
      <c r="J129" s="237" t="e">
        <f>'8.BS'!J37-'8.BS'!I37+'8.BS'!J48-'8.BS'!I48+'6.Capital asset'!J30+'6.Capital asset'!J46-('8.BS'!K68-'8.BS'!J68+'8.BS'!K69-'8.BS'!J69+'8.BS'!K70-'8.BS'!J70)</f>
        <v>#REF!</v>
      </c>
      <c r="K129" s="237" t="e">
        <f>'8.BS'!K37-'8.BS'!J37+'8.BS'!K48-'8.BS'!J48+'6.Capital asset'!K30+'6.Capital asset'!K46-('8.BS'!L68-'8.BS'!K68+'8.BS'!L69-'8.BS'!K69+'8.BS'!L70-'8.BS'!K70)</f>
        <v>#REF!</v>
      </c>
      <c r="L129" s="237" t="e">
        <f>'8.BS'!L37-'8.BS'!K37+'8.BS'!L48-'8.BS'!K48+'6.Capital asset'!L30+'6.Capital asset'!L46-('8.BS'!M68-'8.BS'!L68+'8.BS'!M69-'8.BS'!L69+'8.BS'!M70-'8.BS'!L70)</f>
        <v>#REF!</v>
      </c>
      <c r="M129" s="237" t="e">
        <f>'8.BS'!M37-'8.BS'!L37+'8.BS'!M48-'8.BS'!L48+'6.Capital asset'!M30+'6.Capital asset'!M46-('8.BS'!N68-'8.BS'!M68+'8.BS'!N69-'8.BS'!M69+'8.BS'!N70-'8.BS'!M70)</f>
        <v>#REF!</v>
      </c>
      <c r="N129" s="495"/>
    </row>
    <row r="130" spans="2:14" ht="12.75" customHeight="1">
      <c r="B130" s="516"/>
      <c r="E130" s="514" t="s">
        <v>432</v>
      </c>
      <c r="F130" s="95">
        <f t="shared" ref="F130:M130" si="8">F139</f>
        <v>0</v>
      </c>
      <c r="G130" s="95" t="e">
        <f t="shared" si="8"/>
        <v>#REF!</v>
      </c>
      <c r="H130" s="95" t="e">
        <f t="shared" si="8"/>
        <v>#REF!</v>
      </c>
      <c r="I130" s="95" t="e">
        <f t="shared" si="8"/>
        <v>#REF!</v>
      </c>
      <c r="J130" s="95" t="e">
        <f t="shared" si="8"/>
        <v>#REF!</v>
      </c>
      <c r="K130" s="95" t="e">
        <f t="shared" si="8"/>
        <v>#REF!</v>
      </c>
      <c r="L130" s="95" t="e">
        <f t="shared" si="8"/>
        <v>#REF!</v>
      </c>
      <c r="M130" s="95">
        <f t="shared" si="8"/>
        <v>430.24136727505675</v>
      </c>
      <c r="N130" s="495"/>
    </row>
    <row r="131" spans="2:14" ht="12.75" customHeight="1">
      <c r="B131" s="516"/>
      <c r="F131" s="95"/>
      <c r="N131" s="495"/>
    </row>
    <row r="132" spans="2:14" ht="12.75" customHeight="1">
      <c r="B132" s="510"/>
      <c r="C132" s="511"/>
      <c r="D132" s="511"/>
      <c r="E132" s="533" t="s">
        <v>433</v>
      </c>
      <c r="F132" s="95" t="e">
        <f t="shared" ref="F132:M132" si="9">F126+F128-F129-F130</f>
        <v>#REF!</v>
      </c>
      <c r="G132" s="95" t="e">
        <f t="shared" si="9"/>
        <v>#REF!</v>
      </c>
      <c r="H132" s="95" t="e">
        <f t="shared" si="9"/>
        <v>#REF!</v>
      </c>
      <c r="I132" s="95" t="e">
        <f t="shared" si="9"/>
        <v>#REF!</v>
      </c>
      <c r="J132" s="95" t="e">
        <f t="shared" si="9"/>
        <v>#REF!</v>
      </c>
      <c r="K132" s="95" t="e">
        <f t="shared" si="9"/>
        <v>#REF!</v>
      </c>
      <c r="L132" s="95" t="e">
        <f t="shared" si="9"/>
        <v>#REF!</v>
      </c>
      <c r="M132" s="95" t="e">
        <f t="shared" si="9"/>
        <v>#REF!</v>
      </c>
      <c r="N132" s="495"/>
    </row>
    <row r="133" spans="2:14" ht="12.75" customHeight="1">
      <c r="B133" s="516"/>
      <c r="D133" s="492"/>
      <c r="E133" s="534"/>
      <c r="F133" s="95"/>
      <c r="N133" s="495"/>
    </row>
    <row r="134" spans="2:14" ht="12.75" customHeight="1">
      <c r="B134" s="516"/>
      <c r="C134" s="535"/>
      <c r="D134" s="494" t="s">
        <v>434</v>
      </c>
      <c r="E134" s="504"/>
      <c r="F134" s="495"/>
      <c r="G134" s="495"/>
      <c r="I134" s="495"/>
      <c r="J134" s="495"/>
      <c r="K134" s="495"/>
      <c r="L134" s="495"/>
      <c r="M134" s="495"/>
      <c r="N134" s="495"/>
    </row>
    <row r="135" spans="2:14" ht="12.75" customHeight="1">
      <c r="B135" s="516"/>
      <c r="C135" s="535"/>
      <c r="D135" s="496"/>
      <c r="E135" s="536" t="s">
        <v>435</v>
      </c>
      <c r="F135" s="495" t="e">
        <f>'8.BS'!E26-'8.BS'!E6</f>
        <v>#REF!</v>
      </c>
      <c r="G135" s="495" t="e">
        <f>'8.BS'!F26-'8.BS'!F6</f>
        <v>#REF!</v>
      </c>
      <c r="H135" s="495" t="e">
        <f>'8.BS'!G26-'8.BS'!G6</f>
        <v>#REF!</v>
      </c>
      <c r="I135" s="495" t="e">
        <f>'8.BS'!H26-'8.BS'!H6</f>
        <v>#REF!</v>
      </c>
      <c r="J135" s="495" t="e">
        <f>'8.BS'!I26-'8.BS'!I6</f>
        <v>#REF!</v>
      </c>
      <c r="K135" s="495" t="e">
        <f>'8.BS'!J26-'8.BS'!J6</f>
        <v>#REF!</v>
      </c>
      <c r="L135" s="495">
        <f>'[2]8.BS'!M26-'[2]8.BS'!M6</f>
        <v>2188.9820795871983</v>
      </c>
      <c r="M135" s="495">
        <f>'[2]8.BS'!N26-'[2]8.BS'!N6</f>
        <v>2747.855773433701</v>
      </c>
      <c r="N135" s="495"/>
    </row>
    <row r="136" spans="2:14" ht="12.75" customHeight="1">
      <c r="B136" s="516"/>
      <c r="C136" s="535"/>
      <c r="D136" s="496"/>
      <c r="E136" s="536" t="s">
        <v>436</v>
      </c>
      <c r="F136" s="495" t="e">
        <f>'8.BS'!E65</f>
        <v>#REF!</v>
      </c>
      <c r="G136" s="495" t="e">
        <f>'8.BS'!F65</f>
        <v>#REF!</v>
      </c>
      <c r="H136" s="495" t="e">
        <f>'8.BS'!G65</f>
        <v>#REF!</v>
      </c>
      <c r="I136" s="495" t="e">
        <f>'8.BS'!H65</f>
        <v>#REF!</v>
      </c>
      <c r="J136" s="495" t="e">
        <f>'8.BS'!I65</f>
        <v>#REF!</v>
      </c>
      <c r="K136" s="495" t="e">
        <f>'8.BS'!J65</f>
        <v>#REF!</v>
      </c>
      <c r="L136" s="495">
        <f>'[2]8.BS'!M65</f>
        <v>921.25042843545407</v>
      </c>
      <c r="M136" s="495">
        <f>'[2]8.BS'!N65</f>
        <v>1049.8827550069</v>
      </c>
      <c r="N136" s="495"/>
    </row>
    <row r="137" spans="2:14" ht="12.75" customHeight="1">
      <c r="B137" s="516"/>
      <c r="C137" s="535"/>
      <c r="D137" s="496"/>
      <c r="E137" s="536" t="s">
        <v>437</v>
      </c>
      <c r="F137" s="495" t="e">
        <f t="shared" ref="F137:M137" si="10">F135-F136</f>
        <v>#REF!</v>
      </c>
      <c r="G137" s="495" t="e">
        <f t="shared" si="10"/>
        <v>#REF!</v>
      </c>
      <c r="H137" s="495" t="e">
        <f t="shared" si="10"/>
        <v>#REF!</v>
      </c>
      <c r="I137" s="495" t="e">
        <f t="shared" si="10"/>
        <v>#REF!</v>
      </c>
      <c r="J137" s="495" t="e">
        <f t="shared" si="10"/>
        <v>#REF!</v>
      </c>
      <c r="K137" s="495" t="e">
        <f t="shared" si="10"/>
        <v>#REF!</v>
      </c>
      <c r="L137" s="495">
        <f t="shared" si="10"/>
        <v>1267.7316511517442</v>
      </c>
      <c r="M137" s="495">
        <f t="shared" si="10"/>
        <v>1697.973018426801</v>
      </c>
      <c r="N137" s="495"/>
    </row>
    <row r="138" spans="2:14" ht="12.75" customHeight="1">
      <c r="B138" s="516"/>
      <c r="C138" s="535"/>
      <c r="D138" s="496"/>
      <c r="E138" s="536"/>
      <c r="F138" s="495"/>
      <c r="G138" s="495"/>
      <c r="M138" s="506"/>
      <c r="N138" s="495"/>
    </row>
    <row r="139" spans="2:14" ht="12.75" customHeight="1">
      <c r="B139" s="516"/>
      <c r="C139" s="535"/>
      <c r="D139" s="496"/>
      <c r="E139" s="537" t="s">
        <v>434</v>
      </c>
      <c r="F139" s="866"/>
      <c r="G139" s="866" t="e">
        <f t="shared" ref="G139:L139" si="11">G137-F137</f>
        <v>#REF!</v>
      </c>
      <c r="H139" s="866" t="e">
        <f t="shared" si="11"/>
        <v>#REF!</v>
      </c>
      <c r="I139" s="866" t="e">
        <f>I137-H137</f>
        <v>#REF!</v>
      </c>
      <c r="J139" s="866" t="e">
        <f t="shared" si="11"/>
        <v>#REF!</v>
      </c>
      <c r="K139" s="866" t="e">
        <f t="shared" si="11"/>
        <v>#REF!</v>
      </c>
      <c r="L139" s="866" t="e">
        <f t="shared" si="11"/>
        <v>#REF!</v>
      </c>
      <c r="M139" s="866">
        <f>M137-L137</f>
        <v>430.24136727505675</v>
      </c>
      <c r="N139" s="495"/>
    </row>
    <row r="140" spans="2:14" ht="12.75" customHeight="1">
      <c r="B140" s="516"/>
      <c r="D140" s="538"/>
      <c r="E140" s="539"/>
      <c r="F140" s="95"/>
      <c r="M140" s="506"/>
      <c r="N140" s="495"/>
    </row>
    <row r="141" spans="2:14" ht="12.75" customHeight="1">
      <c r="B141" s="523"/>
      <c r="C141" s="492"/>
      <c r="D141" s="492"/>
      <c r="F141" s="95"/>
      <c r="M141" s="506"/>
      <c r="N141" s="495"/>
    </row>
    <row r="142" spans="2:14" ht="12.75" customHeight="1">
      <c r="B142" s="504"/>
      <c r="C142" s="505" t="s">
        <v>438</v>
      </c>
      <c r="D142" s="496"/>
      <c r="E142" s="527"/>
      <c r="F142" s="95"/>
      <c r="M142" s="506"/>
      <c r="N142" s="495"/>
    </row>
    <row r="143" spans="2:14" ht="12.75" customHeight="1">
      <c r="B143" s="524"/>
      <c r="C143" s="526"/>
      <c r="D143" s="526"/>
      <c r="F143" s="95"/>
      <c r="M143" s="506"/>
      <c r="N143" s="495"/>
    </row>
    <row r="144" spans="2:14" ht="12.75" customHeight="1">
      <c r="B144" s="516"/>
      <c r="C144" s="95"/>
      <c r="E144" s="514" t="s">
        <v>439</v>
      </c>
      <c r="F144" s="95" t="e">
        <f>'7.P&amp;L'!G27*(1-'7.P&amp;L'!G29)</f>
        <v>#REF!</v>
      </c>
      <c r="G144" s="95" t="e">
        <f>'7.P&amp;L'!H27*(1-'7.P&amp;L'!H29)</f>
        <v>#REF!</v>
      </c>
      <c r="H144" s="95" t="e">
        <f>'7.P&amp;L'!I27*(1-'7.P&amp;L'!I29)</f>
        <v>#REF!</v>
      </c>
      <c r="I144" s="95" t="e">
        <f>'7.P&amp;L'!J27*(1-'7.P&amp;L'!J29)</f>
        <v>#REF!</v>
      </c>
      <c r="J144" s="95" t="e">
        <f>'7.P&amp;L'!K27*(1-'7.P&amp;L'!K29)</f>
        <v>#REF!</v>
      </c>
      <c r="K144" s="95" t="e">
        <f>'7.P&amp;L'!L27*(1-'7.P&amp;L'!L29)</f>
        <v>#REF!</v>
      </c>
      <c r="L144" s="95" t="e">
        <f>'7.P&amp;L'!M27*(1-'7.P&amp;L'!M29)</f>
        <v>#REF!</v>
      </c>
      <c r="M144" s="95" t="e">
        <f>'7.P&amp;L'!N27*(1-'7.P&amp;L'!N29)</f>
        <v>#REF!</v>
      </c>
      <c r="N144" s="495"/>
    </row>
    <row r="145" spans="2:14" ht="12.75" customHeight="1">
      <c r="B145" s="516"/>
      <c r="C145" s="95"/>
      <c r="E145" s="514" t="s">
        <v>430</v>
      </c>
      <c r="F145" s="95"/>
      <c r="I145" s="95" t="e">
        <f>'6.Capital asset'!G30</f>
        <v>#REF!</v>
      </c>
      <c r="J145" s="95" t="e">
        <f>'6.Capital asset'!H30</f>
        <v>#REF!</v>
      </c>
      <c r="K145" s="95" t="e">
        <f>'6.Capital asset'!I30</f>
        <v>#REF!</v>
      </c>
      <c r="L145" s="95" t="e">
        <f>'6.Capital asset'!J30</f>
        <v>#REF!</v>
      </c>
      <c r="M145" s="95" t="e">
        <f>'6.Capital asset'!K30</f>
        <v>#REF!</v>
      </c>
      <c r="N145" s="495"/>
    </row>
    <row r="146" spans="2:14" ht="12.75" customHeight="1">
      <c r="B146" s="516"/>
      <c r="C146" s="95"/>
      <c r="E146" s="514" t="s">
        <v>440</v>
      </c>
      <c r="F146" s="95"/>
      <c r="I146" s="237" t="e">
        <f>('8.BS'!H52+'8.BS'!H63+'8.BS'!H66+'8.BS'!H67)-('8.BS'!G52+'8.BS'!G63+'8.BS'!G66+'8.BS'!G67)</f>
        <v>#REF!</v>
      </c>
      <c r="J146" s="237" t="e">
        <f>('8.BS'!I52+'8.BS'!I63+'8.BS'!I66+'8.BS'!I67)-('8.BS'!H52+'8.BS'!H63+'8.BS'!H66+'8.BS'!H67)</f>
        <v>#REF!</v>
      </c>
      <c r="K146" s="237" t="e">
        <f>('8.BS'!J52+'8.BS'!J63+'8.BS'!J66+'8.BS'!J67)-('8.BS'!I52+'8.BS'!I63+'8.BS'!I66+'8.BS'!I67)</f>
        <v>#REF!</v>
      </c>
      <c r="L146" s="237" t="e">
        <f>('8.BS'!K52+'8.BS'!K63+'8.BS'!K66+'8.BS'!K67)-('8.BS'!J52+'8.BS'!J63+'8.BS'!J66+'8.BS'!J67)</f>
        <v>#REF!</v>
      </c>
      <c r="M146" s="237" t="e">
        <f>('8.BS'!L52+'8.BS'!L63+'8.BS'!L66+'8.BS'!L67)-('8.BS'!K52+'8.BS'!K63+'8.BS'!K66+'8.BS'!K67)</f>
        <v>#REF!</v>
      </c>
      <c r="N146" s="495"/>
    </row>
    <row r="147" spans="2:14" ht="12.75" customHeight="1">
      <c r="B147" s="516"/>
      <c r="C147" s="95"/>
      <c r="E147" s="514" t="s">
        <v>431</v>
      </c>
      <c r="F147" s="237" t="e">
        <f>'8.BS'!F30-'8.BS'!E30+'8.BS'!F42-'8.BS'!E42+'8.BS'!F48-'8.BS'!E48+'6.Capital asset'!F30+'6.Capital asset'!F46-('8.BS'!F68-'8.BS'!E68+'8.BS'!F69-'8.BS'!E69+'8.BS'!F70-'8.BS'!E70)</f>
        <v>#REF!</v>
      </c>
      <c r="G147" s="237" t="e">
        <f>'8.BS'!G30-'8.BS'!F30+'8.BS'!G42-'8.BS'!F42+'8.BS'!G48-'8.BS'!F48+'6.Capital asset'!G30+'6.Capital asset'!G46-('8.BS'!G68-'8.BS'!F68+'8.BS'!G69-'8.BS'!F69+'8.BS'!G70-'8.BS'!F70)</f>
        <v>#REF!</v>
      </c>
      <c r="H147" s="865" t="e">
        <f t="shared" ref="H147:M147" si="12">H129</f>
        <v>#REF!</v>
      </c>
      <c r="I147" s="865" t="e">
        <f t="shared" si="12"/>
        <v>#REF!</v>
      </c>
      <c r="J147" s="865" t="e">
        <f t="shared" si="12"/>
        <v>#REF!</v>
      </c>
      <c r="K147" s="865" t="e">
        <f t="shared" si="12"/>
        <v>#REF!</v>
      </c>
      <c r="L147" s="865" t="e">
        <f t="shared" si="12"/>
        <v>#REF!</v>
      </c>
      <c r="M147" s="865" t="e">
        <f t="shared" si="12"/>
        <v>#REF!</v>
      </c>
      <c r="N147" s="495"/>
    </row>
    <row r="148" spans="2:14" ht="12.75" customHeight="1">
      <c r="B148" s="516"/>
      <c r="C148" s="95"/>
      <c r="E148" s="514" t="s">
        <v>432</v>
      </c>
      <c r="F148" s="865">
        <f t="shared" ref="F148:M148" si="13">F139</f>
        <v>0</v>
      </c>
      <c r="G148" s="865" t="e">
        <f t="shared" si="13"/>
        <v>#REF!</v>
      </c>
      <c r="H148" s="865" t="e">
        <f t="shared" si="13"/>
        <v>#REF!</v>
      </c>
      <c r="I148" s="865" t="e">
        <f t="shared" si="13"/>
        <v>#REF!</v>
      </c>
      <c r="J148" s="865" t="e">
        <f t="shared" si="13"/>
        <v>#REF!</v>
      </c>
      <c r="K148" s="865" t="e">
        <f t="shared" si="13"/>
        <v>#REF!</v>
      </c>
      <c r="L148" s="865" t="e">
        <f t="shared" si="13"/>
        <v>#REF!</v>
      </c>
      <c r="M148" s="865">
        <f t="shared" si="13"/>
        <v>430.24136727505675</v>
      </c>
      <c r="N148" s="495"/>
    </row>
    <row r="149" spans="2:14" ht="12.75" customHeight="1">
      <c r="B149" s="516"/>
      <c r="E149" s="514"/>
      <c r="F149" s="95"/>
      <c r="M149" s="506"/>
      <c r="N149" s="495"/>
    </row>
    <row r="150" spans="2:14" ht="12.75" customHeight="1">
      <c r="B150" s="510"/>
      <c r="C150" s="522"/>
      <c r="D150" s="511"/>
      <c r="E150" s="533" t="s">
        <v>441</v>
      </c>
      <c r="F150" s="867" t="e">
        <f>F144+F145+F146-F148-F147</f>
        <v>#REF!</v>
      </c>
      <c r="G150" s="867" t="e">
        <f t="shared" ref="G150:M150" si="14">G144+G145+G146-G148-G147</f>
        <v>#REF!</v>
      </c>
      <c r="H150" s="867" t="e">
        <f t="shared" si="14"/>
        <v>#REF!</v>
      </c>
      <c r="I150" s="867" t="e">
        <f t="shared" si="14"/>
        <v>#REF!</v>
      </c>
      <c r="J150" s="867" t="e">
        <f t="shared" si="14"/>
        <v>#REF!</v>
      </c>
      <c r="K150" s="867" t="e">
        <f t="shared" si="14"/>
        <v>#REF!</v>
      </c>
      <c r="L150" s="867" t="e">
        <f t="shared" si="14"/>
        <v>#REF!</v>
      </c>
      <c r="M150" s="867" t="e">
        <f t="shared" si="14"/>
        <v>#REF!</v>
      </c>
      <c r="N150" s="495"/>
    </row>
    <row r="151" spans="2:14" ht="12.75" customHeight="1">
      <c r="B151" s="540"/>
      <c r="C151" s="541"/>
      <c r="D151" s="541"/>
      <c r="E151" s="541"/>
      <c r="F151" s="542"/>
      <c r="G151" s="542"/>
      <c r="H151" s="542"/>
      <c r="I151" s="542"/>
      <c r="J151" s="542"/>
      <c r="K151" s="542"/>
      <c r="L151" s="542"/>
      <c r="M151" s="543"/>
      <c r="N151" s="495"/>
    </row>
    <row r="152" spans="2:14" ht="12.75" customHeight="1">
      <c r="B152" s="502"/>
      <c r="C152" s="526"/>
      <c r="D152" s="526"/>
      <c r="E152" s="526"/>
      <c r="F152" s="526"/>
      <c r="G152" s="502"/>
      <c r="H152" s="502"/>
      <c r="I152" s="502"/>
      <c r="J152" s="502"/>
      <c r="K152" s="502"/>
      <c r="L152" s="502"/>
      <c r="M152" s="502"/>
    </row>
  </sheetData>
  <mergeCells count="56">
    <mergeCell ref="C12:E12"/>
    <mergeCell ref="I3:M3"/>
    <mergeCell ref="F3:H3"/>
    <mergeCell ref="D8:E8"/>
    <mergeCell ref="B9:E9"/>
    <mergeCell ref="C11:E11"/>
    <mergeCell ref="D38:E38"/>
    <mergeCell ref="C14:E14"/>
    <mergeCell ref="C26:E26"/>
    <mergeCell ref="C27:E27"/>
    <mergeCell ref="C28:E28"/>
    <mergeCell ref="C29:E29"/>
    <mergeCell ref="D32:E32"/>
    <mergeCell ref="D33:E33"/>
    <mergeCell ref="D34:E34"/>
    <mergeCell ref="D35:E35"/>
    <mergeCell ref="D36:E36"/>
    <mergeCell ref="D37:E37"/>
    <mergeCell ref="D51:E51"/>
    <mergeCell ref="D39:E39"/>
    <mergeCell ref="D40:E40"/>
    <mergeCell ref="D42:E42"/>
    <mergeCell ref="D43:E43"/>
    <mergeCell ref="D44:E44"/>
    <mergeCell ref="C45:E45"/>
    <mergeCell ref="D46:E46"/>
    <mergeCell ref="D47:E47"/>
    <mergeCell ref="D48:E48"/>
    <mergeCell ref="D49:E49"/>
    <mergeCell ref="D50:E50"/>
    <mergeCell ref="D74:E74"/>
    <mergeCell ref="D75:E75"/>
    <mergeCell ref="D76:E76"/>
    <mergeCell ref="D77:E77"/>
    <mergeCell ref="D52:E52"/>
    <mergeCell ref="D53:E53"/>
    <mergeCell ref="D54:E54"/>
    <mergeCell ref="D55:E55"/>
    <mergeCell ref="D56:E56"/>
    <mergeCell ref="D57:E57"/>
    <mergeCell ref="D58:E58"/>
    <mergeCell ref="D59:E59"/>
    <mergeCell ref="D60:E60"/>
    <mergeCell ref="D63:E63"/>
    <mergeCell ref="C66:E66"/>
    <mergeCell ref="D80:E80"/>
    <mergeCell ref="D103:E103"/>
    <mergeCell ref="D78:E78"/>
    <mergeCell ref="D109:E109"/>
    <mergeCell ref="D104:E104"/>
    <mergeCell ref="D105:E105"/>
    <mergeCell ref="B106:E106"/>
    <mergeCell ref="D107:E107"/>
    <mergeCell ref="D81:E81"/>
    <mergeCell ref="D101:E101"/>
    <mergeCell ref="D102:E102"/>
  </mergeCells>
  <phoneticPr fontId="2"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50"/>
  </sheetPr>
  <dimension ref="A1:R802"/>
  <sheetViews>
    <sheetView workbookViewId="0">
      <selection activeCell="F56" sqref="F56"/>
    </sheetView>
  </sheetViews>
  <sheetFormatPr defaultColWidth="9" defaultRowHeight="11.5"/>
  <cols>
    <col min="1" max="1" width="4.08203125" style="382" customWidth="1"/>
    <col min="2" max="2" width="17.25" style="382" customWidth="1"/>
    <col min="3" max="11" width="12" style="382" customWidth="1"/>
    <col min="12" max="12" width="8.5" style="382" customWidth="1"/>
    <col min="13" max="16384" width="9" style="382"/>
  </cols>
  <sheetData>
    <row r="1" spans="1:12" ht="15.5">
      <c r="A1" s="381"/>
      <c r="B1" s="381"/>
      <c r="C1" s="381"/>
    </row>
    <row r="3" spans="1:12" ht="12">
      <c r="B3" s="228" t="str">
        <f>'[1]5-Scenario Analysis'!D5</f>
        <v>一般情景预测</v>
      </c>
    </row>
    <row r="4" spans="1:12" s="383" customFormat="1" ht="12">
      <c r="B4" s="384"/>
    </row>
    <row r="5" spans="1:12" s="385" customFormat="1" ht="13.5">
      <c r="B5" s="386" t="s">
        <v>265</v>
      </c>
      <c r="C5" s="387"/>
    </row>
    <row r="7" spans="1:12" s="388" customFormat="1" ht="12">
      <c r="B7" s="84" t="s">
        <v>266</v>
      </c>
      <c r="C7" s="566" t="str">
        <f>'Income Statement'!B3</f>
        <v>贵州茅台</v>
      </c>
      <c r="D7" s="80" t="s">
        <v>267</v>
      </c>
      <c r="E7" s="565" t="str">
        <f>'Income Statement'!B2</f>
        <v>600519.SH</v>
      </c>
      <c r="F7" s="391"/>
      <c r="G7" s="391"/>
      <c r="H7" s="392"/>
      <c r="I7" s="393"/>
    </row>
    <row r="8" spans="1:12" s="388" customFormat="1" ht="12">
      <c r="B8" s="394"/>
      <c r="C8" s="395"/>
      <c r="D8" s="82" t="s">
        <v>268</v>
      </c>
      <c r="E8" s="396"/>
      <c r="F8" s="82" t="s">
        <v>269</v>
      </c>
      <c r="G8" s="396">
        <v>0</v>
      </c>
      <c r="H8" s="82" t="s">
        <v>270</v>
      </c>
      <c r="I8" s="397">
        <v>0</v>
      </c>
    </row>
    <row r="9" spans="1:12" s="388" customFormat="1" ht="12">
      <c r="B9" s="81" t="s">
        <v>271</v>
      </c>
      <c r="C9" s="396" t="e">
        <f>'8.BS'!G78</f>
        <v>#REF!</v>
      </c>
      <c r="D9" s="388" t="s">
        <v>272</v>
      </c>
      <c r="E9" s="396">
        <v>25</v>
      </c>
      <c r="F9" s="388" t="s">
        <v>273</v>
      </c>
      <c r="G9" s="396">
        <v>0</v>
      </c>
      <c r="H9" s="388" t="s">
        <v>274</v>
      </c>
      <c r="I9" s="397">
        <v>0</v>
      </c>
      <c r="L9" s="398"/>
    </row>
    <row r="10" spans="1:12" ht="12">
      <c r="B10" s="399" t="s">
        <v>275</v>
      </c>
      <c r="C10" s="400">
        <v>39999</v>
      </c>
      <c r="D10" s="401"/>
      <c r="E10" s="231"/>
      <c r="F10" s="83" t="s">
        <v>276</v>
      </c>
      <c r="G10" s="402">
        <v>1</v>
      </c>
      <c r="H10" s="83" t="s">
        <v>276</v>
      </c>
      <c r="I10" s="403">
        <v>0</v>
      </c>
      <c r="L10" s="404"/>
    </row>
    <row r="12" spans="1:12" ht="12">
      <c r="B12" s="405" t="s">
        <v>277</v>
      </c>
      <c r="C12" s="406" t="s">
        <v>278</v>
      </c>
      <c r="D12" s="407"/>
      <c r="E12" s="408"/>
      <c r="F12" s="408"/>
      <c r="G12" s="409"/>
      <c r="H12" s="410"/>
      <c r="I12" s="242"/>
      <c r="J12" s="242"/>
    </row>
    <row r="13" spans="1:12" ht="12.75" customHeight="1">
      <c r="B13" s="411" t="s">
        <v>279</v>
      </c>
      <c r="C13" s="412">
        <v>8</v>
      </c>
      <c r="D13" s="407"/>
      <c r="E13" s="413"/>
      <c r="F13" s="414"/>
      <c r="G13" s="415"/>
      <c r="H13" s="416"/>
      <c r="I13" s="417"/>
      <c r="J13" s="416"/>
    </row>
    <row r="14" spans="1:12" ht="12">
      <c r="B14" s="81" t="s">
        <v>280</v>
      </c>
      <c r="C14" s="418">
        <v>0.08</v>
      </c>
      <c r="D14" s="419"/>
      <c r="E14" s="413"/>
      <c r="F14" s="414"/>
      <c r="G14" s="415"/>
      <c r="H14" s="416"/>
      <c r="I14" s="417"/>
      <c r="J14" s="416"/>
    </row>
    <row r="15" spans="1:12" ht="12">
      <c r="B15" s="81" t="s">
        <v>281</v>
      </c>
      <c r="C15" s="418">
        <v>0.02</v>
      </c>
      <c r="D15" s="419"/>
      <c r="E15" s="413"/>
      <c r="F15" s="414"/>
      <c r="G15" s="415"/>
      <c r="H15" s="416"/>
      <c r="I15" s="417"/>
      <c r="J15" s="416"/>
    </row>
    <row r="16" spans="1:12" ht="12">
      <c r="B16" s="411" t="s">
        <v>282</v>
      </c>
      <c r="C16" s="418">
        <v>0</v>
      </c>
      <c r="D16" s="419"/>
      <c r="E16" s="420"/>
      <c r="F16" s="414"/>
      <c r="G16" s="415"/>
      <c r="H16" s="416"/>
      <c r="I16" s="417"/>
      <c r="J16" s="416"/>
    </row>
    <row r="17" spans="2:10" ht="12">
      <c r="B17" s="411" t="s">
        <v>283</v>
      </c>
      <c r="C17" s="418">
        <v>0</v>
      </c>
      <c r="D17" s="419"/>
      <c r="E17" s="413"/>
      <c r="F17" s="414"/>
      <c r="G17" s="415"/>
      <c r="H17" s="416"/>
      <c r="I17" s="417"/>
      <c r="J17" s="416"/>
    </row>
    <row r="18" spans="2:10" ht="12">
      <c r="B18" s="411" t="s">
        <v>284</v>
      </c>
      <c r="C18" s="418">
        <f>'2.Parameter'!D6</f>
        <v>3.9E-2</v>
      </c>
      <c r="D18" s="419"/>
      <c r="E18" s="413"/>
      <c r="F18" s="414"/>
      <c r="G18" s="415"/>
      <c r="H18" s="416"/>
      <c r="I18" s="417"/>
      <c r="J18" s="416"/>
    </row>
    <row r="19" spans="2:10" ht="12">
      <c r="B19" s="411" t="s">
        <v>285</v>
      </c>
      <c r="C19" s="421">
        <v>1</v>
      </c>
      <c r="D19" s="419"/>
      <c r="E19" s="413"/>
      <c r="F19" s="414"/>
      <c r="G19" s="415"/>
      <c r="H19" s="416"/>
      <c r="I19" s="417"/>
      <c r="J19" s="416"/>
    </row>
    <row r="20" spans="2:10">
      <c r="B20" s="422" t="s">
        <v>286</v>
      </c>
      <c r="C20" s="418">
        <f>'2.Parameter'!D7</f>
        <v>0.1188</v>
      </c>
      <c r="D20" s="419"/>
      <c r="E20" s="414"/>
      <c r="F20" s="414"/>
      <c r="G20" s="415"/>
      <c r="H20" s="416"/>
      <c r="I20" s="417"/>
      <c r="J20" s="416"/>
    </row>
    <row r="21" spans="2:10">
      <c r="B21" s="422" t="s">
        <v>287</v>
      </c>
      <c r="C21" s="418">
        <f>C18+C19*(C20-C18)</f>
        <v>0.11880000000000002</v>
      </c>
      <c r="D21" s="419"/>
      <c r="E21" s="414"/>
      <c r="F21" s="414"/>
      <c r="G21" s="415"/>
      <c r="H21" s="416"/>
      <c r="I21" s="417"/>
      <c r="J21" s="416"/>
    </row>
    <row r="22" spans="2:10" ht="12">
      <c r="B22" s="411" t="s">
        <v>288</v>
      </c>
      <c r="C22" s="418" t="e">
        <f>#REF!</f>
        <v>#REF!</v>
      </c>
      <c r="D22" s="419"/>
      <c r="E22" s="414"/>
      <c r="F22" s="414"/>
      <c r="G22" s="415"/>
      <c r="H22" s="416"/>
      <c r="I22" s="417"/>
      <c r="J22" s="416"/>
    </row>
    <row r="23" spans="2:10">
      <c r="B23" s="422" t="s">
        <v>289</v>
      </c>
      <c r="C23" s="418">
        <v>0</v>
      </c>
      <c r="D23" s="419"/>
      <c r="E23" s="414"/>
      <c r="F23" s="414"/>
      <c r="G23" s="415"/>
      <c r="H23" s="416"/>
      <c r="I23" s="417"/>
      <c r="J23" s="416"/>
    </row>
    <row r="24" spans="2:10">
      <c r="B24" s="422" t="s">
        <v>290</v>
      </c>
      <c r="C24" s="423" t="e">
        <f>E8*E9+G8*G9*G10+I8*I9*I10+E9*(C9-E8-G8-I8)</f>
        <v>#REF!</v>
      </c>
      <c r="D24" s="419"/>
      <c r="E24" s="414"/>
      <c r="F24" s="414"/>
      <c r="G24" s="415"/>
      <c r="H24" s="416"/>
      <c r="I24" s="417"/>
      <c r="J24" s="416"/>
    </row>
    <row r="25" spans="2:10">
      <c r="B25" s="422" t="s">
        <v>291</v>
      </c>
      <c r="C25" s="423" t="e">
        <f>'8.BS'!G67-'8.BS'!G64+'8.BS'!G68-'8.BS'!G52</f>
        <v>#REF!</v>
      </c>
      <c r="D25" s="419"/>
      <c r="E25" s="414"/>
      <c r="F25" s="414"/>
      <c r="G25" s="415"/>
      <c r="H25" s="416"/>
      <c r="I25" s="417"/>
      <c r="J25" s="416"/>
    </row>
    <row r="26" spans="2:10">
      <c r="B26" s="422" t="s">
        <v>292</v>
      </c>
      <c r="C26" s="418" t="e">
        <f>(C21*C24+C23*C25)/(C24+C25)</f>
        <v>#REF!</v>
      </c>
      <c r="D26" s="419"/>
      <c r="E26" s="414"/>
      <c r="F26" s="414"/>
      <c r="G26" s="415"/>
      <c r="H26" s="416"/>
      <c r="I26" s="417"/>
      <c r="J26" s="416"/>
    </row>
    <row r="27" spans="2:10" ht="15">
      <c r="B27" s="424"/>
      <c r="C27" s="425"/>
      <c r="D27" s="419"/>
      <c r="E27" s="1002"/>
      <c r="F27" s="1003"/>
      <c r="G27" s="426"/>
      <c r="H27" s="410"/>
      <c r="I27" s="427"/>
      <c r="J27" s="428"/>
    </row>
    <row r="28" spans="2:10" ht="12">
      <c r="B28" s="429"/>
      <c r="C28" s="430"/>
      <c r="D28" s="419"/>
      <c r="E28" s="431"/>
      <c r="F28" s="431"/>
      <c r="G28" s="432"/>
    </row>
    <row r="29" spans="2:10" ht="12">
      <c r="B29" s="405" t="s">
        <v>293</v>
      </c>
      <c r="C29" s="433" t="s">
        <v>136</v>
      </c>
      <c r="D29" s="433" t="s">
        <v>137</v>
      </c>
      <c r="E29" s="433" t="s">
        <v>138</v>
      </c>
      <c r="F29" s="433" t="s">
        <v>139</v>
      </c>
      <c r="G29" s="433" t="s">
        <v>140</v>
      </c>
      <c r="H29" s="433" t="s">
        <v>296</v>
      </c>
      <c r="I29" s="434"/>
      <c r="J29" s="434"/>
    </row>
    <row r="30" spans="2:10">
      <c r="B30" s="435" t="s">
        <v>294</v>
      </c>
      <c r="C30" s="436" t="e">
        <f>'9.CF'!H132</f>
        <v>#REF!</v>
      </c>
      <c r="D30" s="436" t="e">
        <f>'9.CF'!I132</f>
        <v>#REF!</v>
      </c>
      <c r="E30" s="436" t="e">
        <f>'9.CF'!J132</f>
        <v>#REF!</v>
      </c>
      <c r="F30" s="436" t="e">
        <f>'9.CF'!K132</f>
        <v>#REF!</v>
      </c>
      <c r="G30" s="436" t="e">
        <f>'9.CF'!L132</f>
        <v>#REF!</v>
      </c>
      <c r="H30" s="436" t="e">
        <f>'9.CF'!M132</f>
        <v>#REF!</v>
      </c>
      <c r="I30" s="437"/>
      <c r="J30" s="437"/>
    </row>
    <row r="31" spans="2:10">
      <c r="B31" s="438"/>
      <c r="C31" s="430"/>
      <c r="D31" s="430"/>
      <c r="E31" s="430"/>
      <c r="F31" s="430"/>
      <c r="G31" s="437"/>
      <c r="H31" s="437"/>
      <c r="I31" s="437"/>
      <c r="J31" s="437"/>
    </row>
    <row r="32" spans="2:10" s="439" customFormat="1" ht="12">
      <c r="B32" s="405" t="s">
        <v>295</v>
      </c>
      <c r="C32" s="433" t="s">
        <v>296</v>
      </c>
      <c r="D32" s="433" t="s">
        <v>297</v>
      </c>
      <c r="E32" s="433" t="s">
        <v>298</v>
      </c>
      <c r="F32" s="433" t="s">
        <v>299</v>
      </c>
      <c r="G32" s="433" t="s">
        <v>300</v>
      </c>
      <c r="H32" s="433" t="s">
        <v>301</v>
      </c>
      <c r="I32" s="433" t="s">
        <v>302</v>
      </c>
      <c r="J32" s="433" t="s">
        <v>493</v>
      </c>
    </row>
    <row r="33" spans="2:10">
      <c r="B33" s="435" t="s">
        <v>294</v>
      </c>
      <c r="C33" s="440" t="e">
        <f>H30*(1+$C$14)</f>
        <v>#REF!</v>
      </c>
      <c r="D33" s="440" t="e">
        <f t="shared" ref="D33:J33" si="0">C33*(1+$C$14)</f>
        <v>#REF!</v>
      </c>
      <c r="E33" s="440" t="e">
        <f t="shared" si="0"/>
        <v>#REF!</v>
      </c>
      <c r="F33" s="440" t="e">
        <f t="shared" si="0"/>
        <v>#REF!</v>
      </c>
      <c r="G33" s="440" t="e">
        <f t="shared" si="0"/>
        <v>#REF!</v>
      </c>
      <c r="H33" s="440" t="e">
        <f t="shared" si="0"/>
        <v>#REF!</v>
      </c>
      <c r="I33" s="440" t="e">
        <f t="shared" si="0"/>
        <v>#REF!</v>
      </c>
      <c r="J33" s="441" t="e">
        <f t="shared" si="0"/>
        <v>#REF!</v>
      </c>
    </row>
    <row r="34" spans="2:10">
      <c r="B34" s="438"/>
      <c r="C34" s="430"/>
      <c r="D34" s="430"/>
      <c r="E34" s="430"/>
      <c r="F34" s="430"/>
      <c r="G34" s="430"/>
      <c r="H34" s="430"/>
      <c r="I34" s="430"/>
      <c r="J34" s="430"/>
    </row>
    <row r="35" spans="2:10" ht="12">
      <c r="B35" s="405" t="s">
        <v>303</v>
      </c>
      <c r="C35" s="433" t="s">
        <v>696</v>
      </c>
      <c r="D35" s="433" t="s">
        <v>305</v>
      </c>
      <c r="E35" s="433" t="s">
        <v>306</v>
      </c>
      <c r="F35" s="433" t="s">
        <v>307</v>
      </c>
      <c r="G35" s="433" t="s">
        <v>308</v>
      </c>
      <c r="H35" s="433" t="s">
        <v>309</v>
      </c>
      <c r="I35" s="433" t="s">
        <v>310</v>
      </c>
      <c r="J35" s="433" t="s">
        <v>698</v>
      </c>
    </row>
    <row r="36" spans="2:10">
      <c r="B36" s="435" t="s">
        <v>294</v>
      </c>
      <c r="C36" s="440" t="e">
        <f>J33*(1+$C$15)</f>
        <v>#REF!</v>
      </c>
      <c r="D36" s="440" t="e">
        <f>C36*(1+$C$15)</f>
        <v>#REF!</v>
      </c>
      <c r="E36" s="440" t="e">
        <f t="shared" ref="E36:J36" si="1">D36*(1+$C$15)</f>
        <v>#REF!</v>
      </c>
      <c r="F36" s="440" t="e">
        <f t="shared" si="1"/>
        <v>#REF!</v>
      </c>
      <c r="G36" s="440" t="e">
        <f t="shared" si="1"/>
        <v>#REF!</v>
      </c>
      <c r="H36" s="440" t="e">
        <f t="shared" si="1"/>
        <v>#REF!</v>
      </c>
      <c r="I36" s="440" t="e">
        <f t="shared" si="1"/>
        <v>#REF!</v>
      </c>
      <c r="J36" s="440" t="e">
        <f t="shared" si="1"/>
        <v>#REF!</v>
      </c>
    </row>
    <row r="37" spans="2:10">
      <c r="B37" s="438"/>
      <c r="C37" s="430"/>
      <c r="D37" s="430"/>
      <c r="E37" s="430"/>
      <c r="F37" s="430"/>
      <c r="G37" s="430"/>
      <c r="H37" s="430"/>
      <c r="I37" s="430"/>
      <c r="J37" s="430"/>
    </row>
    <row r="38" spans="2:10" s="439" customFormat="1" ht="24">
      <c r="B38" s="442" t="s">
        <v>311</v>
      </c>
      <c r="C38" s="443" t="s">
        <v>312</v>
      </c>
      <c r="D38" s="444" t="s">
        <v>313</v>
      </c>
      <c r="E38" s="445"/>
      <c r="F38" s="446"/>
      <c r="G38" s="447"/>
    </row>
    <row r="39" spans="2:10" ht="12">
      <c r="B39" s="411" t="s">
        <v>293</v>
      </c>
      <c r="C39" s="448" t="e">
        <f>(D30+NPV(C26,E30:H30))/(1+C26)^((DATE(2009,12,31)-C10)/365)</f>
        <v>#REF!</v>
      </c>
      <c r="D39" s="418" t="e">
        <f>C39/$C$43</f>
        <v>#REF!</v>
      </c>
      <c r="E39" s="449"/>
      <c r="F39" s="450"/>
      <c r="G39" s="430"/>
    </row>
    <row r="40" spans="2:10" ht="12">
      <c r="B40" s="411" t="s">
        <v>295</v>
      </c>
      <c r="C40" s="448" t="e">
        <f>(C33+NPV(C26,D33:J33))/(1+C26)^5/(1+C26)^((DATE(2009,12,31)-C10)/365)</f>
        <v>#REF!</v>
      </c>
      <c r="D40" s="418" t="e">
        <f>C40/$C$43</f>
        <v>#REF!</v>
      </c>
      <c r="E40" s="451"/>
      <c r="F40" s="452"/>
      <c r="G40" s="430"/>
    </row>
    <row r="41" spans="2:10" ht="12">
      <c r="B41" s="411" t="s">
        <v>303</v>
      </c>
      <c r="C41" s="448" t="e">
        <f>(C36+NPV(C26,D36:J36))/(1+C26)^13/(1+C26)^((DATE(2009,12,31)-C10)/365)</f>
        <v>#REF!</v>
      </c>
      <c r="D41" s="418" t="e">
        <f>C41/$C$43</f>
        <v>#REF!</v>
      </c>
      <c r="E41" s="430"/>
      <c r="F41" s="430"/>
      <c r="G41" s="430"/>
    </row>
    <row r="42" spans="2:10" ht="12">
      <c r="B42" s="411" t="s">
        <v>314</v>
      </c>
      <c r="C42" s="868" t="e">
        <f>J36*(1+C16)*(1+C26)/(C26-C16)/(1+C26)^21/(1+C26)^((DATE(2009,12,31)-C10)/365)</f>
        <v>#REF!</v>
      </c>
      <c r="D42" s="418" t="e">
        <f>C42/$C$43</f>
        <v>#REF!</v>
      </c>
      <c r="E42" s="430"/>
      <c r="F42" s="430"/>
      <c r="G42" s="430"/>
    </row>
    <row r="43" spans="2:10" ht="12">
      <c r="B43" s="411" t="s">
        <v>315</v>
      </c>
      <c r="C43" s="448" t="e">
        <f>SUM(C39:C42)</f>
        <v>#REF!</v>
      </c>
      <c r="D43" s="418" t="e">
        <f>C43/$C$43</f>
        <v>#REF!</v>
      </c>
      <c r="E43" s="430"/>
      <c r="F43" s="453"/>
      <c r="G43" s="430"/>
    </row>
    <row r="44" spans="2:10" ht="12">
      <c r="B44" s="454" t="s">
        <v>316</v>
      </c>
      <c r="C44" s="448" t="e">
        <f>'8.BS'!F6+'8.BS'!F7+'8.BS'!F28</f>
        <v>#REF!</v>
      </c>
      <c r="D44" s="418"/>
      <c r="E44" s="430"/>
      <c r="F44" s="453"/>
      <c r="G44" s="430"/>
    </row>
    <row r="45" spans="2:10" ht="12">
      <c r="B45" s="454" t="s">
        <v>317</v>
      </c>
      <c r="C45" s="448" t="e">
        <f>'8.BS'!G76</f>
        <v>#REF!</v>
      </c>
      <c r="D45" s="418"/>
      <c r="E45" s="430"/>
      <c r="F45" s="453"/>
      <c r="G45" s="430"/>
    </row>
    <row r="46" spans="2:10" ht="12">
      <c r="B46" s="454" t="s">
        <v>318</v>
      </c>
      <c r="C46" s="448" t="e">
        <f>'8.BS'!F52+'8.BS'!F67+'8.BS'!F68+'8.BS'!F64</f>
        <v>#REF!</v>
      </c>
      <c r="D46" s="418"/>
      <c r="E46" s="430"/>
      <c r="F46" s="453"/>
      <c r="G46" s="430"/>
    </row>
    <row r="47" spans="2:10" ht="12">
      <c r="B47" s="411" t="s">
        <v>319</v>
      </c>
      <c r="C47" s="448" t="e">
        <f>C43+C44-C45-C46</f>
        <v>#REF!</v>
      </c>
      <c r="D47" s="418"/>
      <c r="E47" s="430"/>
      <c r="F47" s="453"/>
      <c r="G47" s="430"/>
    </row>
    <row r="48" spans="2:10" ht="12">
      <c r="B48" s="411" t="s">
        <v>320</v>
      </c>
      <c r="C48" s="448" t="e">
        <f>C9</f>
        <v>#REF!</v>
      </c>
      <c r="D48" s="418"/>
      <c r="E48" s="430"/>
      <c r="F48" s="453"/>
      <c r="G48" s="430"/>
    </row>
    <row r="49" spans="1:18" ht="12">
      <c r="B49" s="411" t="s">
        <v>321</v>
      </c>
      <c r="C49" s="455" t="e">
        <f>C47/C48</f>
        <v>#REF!</v>
      </c>
      <c r="D49" s="418"/>
      <c r="E49" s="430"/>
      <c r="F49" s="453"/>
      <c r="G49" s="430"/>
    </row>
    <row r="50" spans="1:18" ht="12">
      <c r="B50" s="424"/>
      <c r="C50" s="456"/>
      <c r="D50" s="457"/>
      <c r="E50" s="430"/>
      <c r="F50" s="458"/>
      <c r="G50" s="430"/>
    </row>
    <row r="51" spans="1:18" ht="12">
      <c r="B51" s="429"/>
      <c r="C51" s="430"/>
      <c r="D51" s="430"/>
      <c r="E51" s="430"/>
      <c r="F51" s="430"/>
      <c r="G51" s="430"/>
    </row>
    <row r="52" spans="1:18" ht="12">
      <c r="B52" s="429"/>
      <c r="C52" s="430"/>
      <c r="D52" s="430"/>
      <c r="E52" s="430"/>
      <c r="F52" s="430"/>
      <c r="G52" s="430"/>
    </row>
    <row r="53" spans="1:18" ht="12">
      <c r="A53" s="229"/>
      <c r="B53" s="459" t="s">
        <v>322</v>
      </c>
      <c r="C53" s="430"/>
      <c r="D53" s="430"/>
      <c r="E53" s="430"/>
      <c r="F53" s="430"/>
      <c r="G53" s="430"/>
      <c r="H53" s="229"/>
      <c r="I53" s="229"/>
      <c r="J53" s="229"/>
    </row>
    <row r="54" spans="1:18">
      <c r="A54" s="394"/>
      <c r="B54" s="229"/>
      <c r="C54" s="229"/>
      <c r="D54" s="229"/>
      <c r="E54" s="229"/>
      <c r="F54" s="229"/>
      <c r="G54" s="229"/>
      <c r="H54" s="229"/>
      <c r="I54" s="229"/>
      <c r="J54" s="229"/>
      <c r="K54" s="229"/>
      <c r="L54" s="229"/>
      <c r="M54" s="229"/>
      <c r="N54" s="229"/>
      <c r="O54" s="229"/>
      <c r="P54" s="229"/>
      <c r="Q54" s="229"/>
      <c r="R54" s="229"/>
    </row>
    <row r="55" spans="1:18" s="439" customFormat="1" ht="15">
      <c r="A55" s="460"/>
      <c r="B55" s="461" t="s">
        <v>323</v>
      </c>
      <c r="C55" s="1004" t="s">
        <v>324</v>
      </c>
      <c r="D55" s="1005"/>
      <c r="E55" s="1005"/>
      <c r="F55" s="1005"/>
      <c r="G55" s="1005"/>
      <c r="H55" s="1006"/>
      <c r="I55" s="1007"/>
      <c r="J55" s="462"/>
      <c r="K55" s="463"/>
      <c r="L55" s="464"/>
      <c r="M55" s="464"/>
      <c r="N55" s="464"/>
      <c r="O55" s="464"/>
      <c r="P55" s="464"/>
      <c r="Q55" s="464"/>
      <c r="R55" s="464"/>
    </row>
    <row r="56" spans="1:18">
      <c r="A56" s="394"/>
      <c r="B56" s="465" t="s">
        <v>325</v>
      </c>
      <c r="C56" s="466">
        <f>D56-0.5%</f>
        <v>-0.01</v>
      </c>
      <c r="D56" s="466">
        <f>E56-0.5%</f>
        <v>-5.0000000000000001E-3</v>
      </c>
      <c r="E56" s="466">
        <f>INT(C16*100+0.5)/100</f>
        <v>0</v>
      </c>
      <c r="F56" s="466">
        <f t="shared" ref="F56:K56" si="2">E56+0.5%</f>
        <v>5.0000000000000001E-3</v>
      </c>
      <c r="G56" s="466">
        <f t="shared" si="2"/>
        <v>0.01</v>
      </c>
      <c r="H56" s="466">
        <f t="shared" si="2"/>
        <v>1.4999999999999999E-2</v>
      </c>
      <c r="I56" s="466">
        <f t="shared" si="2"/>
        <v>0.02</v>
      </c>
      <c r="J56" s="466">
        <f t="shared" si="2"/>
        <v>2.5000000000000001E-2</v>
      </c>
      <c r="K56" s="467">
        <f t="shared" si="2"/>
        <v>3.0000000000000002E-2</v>
      </c>
      <c r="L56" s="229"/>
      <c r="M56" s="229"/>
      <c r="N56" s="229"/>
      <c r="O56" s="229"/>
      <c r="P56" s="229"/>
      <c r="Q56" s="229"/>
      <c r="R56" s="229"/>
    </row>
    <row r="57" spans="1:18">
      <c r="A57" s="394"/>
      <c r="B57" s="468" t="e">
        <f>B58-0.5%</f>
        <v>#REF!</v>
      </c>
      <c r="C57" s="469" t="e">
        <f t="shared" ref="C57:K57" si="3">(($C$30+NPV($B$57,$D$30:$G$30)+($C$33+NPV($B$57,$D$33:$J$33))/(1+$B$57)^5+$J$33*(1+C56)/($B$57-C56)/(1+$B$57)^12)/(1+$B$57)^((DATE(2005,12,31)-$C$10)/365)+($C$44-$C$45-$C$46))/$C$9</f>
        <v>#REF!</v>
      </c>
      <c r="D57" s="469" t="e">
        <f t="shared" si="3"/>
        <v>#REF!</v>
      </c>
      <c r="E57" s="469" t="e">
        <f t="shared" si="3"/>
        <v>#REF!</v>
      </c>
      <c r="F57" s="469" t="e">
        <f t="shared" si="3"/>
        <v>#REF!</v>
      </c>
      <c r="G57" s="469" t="e">
        <f t="shared" si="3"/>
        <v>#REF!</v>
      </c>
      <c r="H57" s="469" t="e">
        <f t="shared" si="3"/>
        <v>#REF!</v>
      </c>
      <c r="I57" s="469" t="e">
        <f t="shared" si="3"/>
        <v>#REF!</v>
      </c>
      <c r="J57" s="469" t="e">
        <f t="shared" si="3"/>
        <v>#REF!</v>
      </c>
      <c r="K57" s="470" t="e">
        <f t="shared" si="3"/>
        <v>#REF!</v>
      </c>
      <c r="L57" s="229"/>
      <c r="M57" s="229"/>
      <c r="N57" s="229"/>
      <c r="O57" s="229"/>
      <c r="P57" s="229"/>
      <c r="Q57" s="229"/>
      <c r="R57" s="229"/>
    </row>
    <row r="58" spans="1:18">
      <c r="A58" s="394"/>
      <c r="B58" s="468" t="e">
        <f>B59-0.5%</f>
        <v>#REF!</v>
      </c>
      <c r="C58" s="471" t="e">
        <f t="shared" ref="C58:K58" si="4">(($C$30+NPV($B$58,$D$30:$G$30)+($C$33+NPV($B$58,$D$33:$J$33))/(1+$B$58)^5+$J$33*(1+C56)/($B$58-C56)/(1+$B$58)^12)/(1+$B$58)^((DATE(2005,12,31)-$C$10)/365)+($C$44-$C$45-$C$46))/$C$9</f>
        <v>#REF!</v>
      </c>
      <c r="D58" s="471" t="e">
        <f t="shared" si="4"/>
        <v>#REF!</v>
      </c>
      <c r="E58" s="471" t="e">
        <f t="shared" si="4"/>
        <v>#REF!</v>
      </c>
      <c r="F58" s="471" t="e">
        <f t="shared" si="4"/>
        <v>#REF!</v>
      </c>
      <c r="G58" s="471" t="e">
        <f t="shared" si="4"/>
        <v>#REF!</v>
      </c>
      <c r="H58" s="471" t="e">
        <f t="shared" si="4"/>
        <v>#REF!</v>
      </c>
      <c r="I58" s="471" t="e">
        <f t="shared" si="4"/>
        <v>#REF!</v>
      </c>
      <c r="J58" s="471" t="e">
        <f t="shared" si="4"/>
        <v>#REF!</v>
      </c>
      <c r="K58" s="472" t="e">
        <f t="shared" si="4"/>
        <v>#REF!</v>
      </c>
      <c r="L58" s="229"/>
      <c r="M58" s="229"/>
      <c r="N58" s="229"/>
      <c r="O58" s="229"/>
      <c r="P58" s="229"/>
      <c r="Q58" s="229"/>
      <c r="R58" s="229"/>
    </row>
    <row r="59" spans="1:18">
      <c r="A59" s="394"/>
      <c r="B59" s="468" t="e">
        <f>B60-0.5%</f>
        <v>#REF!</v>
      </c>
      <c r="C59" s="473" t="e">
        <f t="shared" ref="C59:K59" si="5">(($C$30+NPV($B$59,$D$30:$G$30)+($C$33+NPV($B$59,$D$33:$J$33))/(1+$B$59)^5+$J$33*(1+C56)/($B$59-C56)/(1+$B$59)^12)/(1+$B$59)^((DATE(2005,12,31)-$C$10)/365)+($C$44-$C$45-$C$46))/$C$9</f>
        <v>#REF!</v>
      </c>
      <c r="D59" s="473" t="e">
        <f t="shared" si="5"/>
        <v>#REF!</v>
      </c>
      <c r="E59" s="473" t="e">
        <f t="shared" si="5"/>
        <v>#REF!</v>
      </c>
      <c r="F59" s="473" t="e">
        <f t="shared" si="5"/>
        <v>#REF!</v>
      </c>
      <c r="G59" s="473" t="e">
        <f t="shared" si="5"/>
        <v>#REF!</v>
      </c>
      <c r="H59" s="473" t="e">
        <f t="shared" si="5"/>
        <v>#REF!</v>
      </c>
      <c r="I59" s="473" t="e">
        <f t="shared" si="5"/>
        <v>#REF!</v>
      </c>
      <c r="J59" s="473" t="e">
        <f t="shared" si="5"/>
        <v>#REF!</v>
      </c>
      <c r="K59" s="474" t="e">
        <f t="shared" si="5"/>
        <v>#REF!</v>
      </c>
      <c r="L59" s="229"/>
      <c r="M59" s="229"/>
      <c r="N59" s="229"/>
      <c r="O59" s="229"/>
      <c r="P59" s="229"/>
      <c r="Q59" s="229"/>
      <c r="R59" s="229"/>
    </row>
    <row r="60" spans="1:18">
      <c r="A60" s="394"/>
      <c r="B60" s="468" t="e">
        <f>B61-0.5%</f>
        <v>#REF!</v>
      </c>
      <c r="C60" s="473" t="e">
        <f t="shared" ref="C60:K60" si="6">(($C$30+NPV($B$60,$D$30:$G$30)+($C$33+NPV($B$60,$D$33:$J$33))/(1+$B$60)^5+$J$33*(1+C56)/($B$60-C56)/(1+$B$60)^12)/(1+$B$60)^((DATE(2005,12,31)-$C$10)/365)+($C$44-$C$45-$C$46))/$C$9</f>
        <v>#REF!</v>
      </c>
      <c r="D60" s="473" t="e">
        <f t="shared" si="6"/>
        <v>#REF!</v>
      </c>
      <c r="E60" s="473" t="e">
        <f t="shared" si="6"/>
        <v>#REF!</v>
      </c>
      <c r="F60" s="473" t="e">
        <f t="shared" si="6"/>
        <v>#REF!</v>
      </c>
      <c r="G60" s="473" t="e">
        <f t="shared" si="6"/>
        <v>#REF!</v>
      </c>
      <c r="H60" s="473" t="e">
        <f t="shared" si="6"/>
        <v>#REF!</v>
      </c>
      <c r="I60" s="473" t="e">
        <f t="shared" si="6"/>
        <v>#REF!</v>
      </c>
      <c r="J60" s="473" t="e">
        <f t="shared" si="6"/>
        <v>#REF!</v>
      </c>
      <c r="K60" s="474" t="e">
        <f t="shared" si="6"/>
        <v>#REF!</v>
      </c>
      <c r="L60" s="229"/>
      <c r="M60" s="229"/>
      <c r="N60" s="229"/>
      <c r="O60" s="229"/>
      <c r="P60" s="229"/>
      <c r="Q60" s="229"/>
      <c r="R60" s="229"/>
    </row>
    <row r="61" spans="1:18">
      <c r="A61" s="394"/>
      <c r="B61" s="468" t="e">
        <f>B62-0.5%</f>
        <v>#REF!</v>
      </c>
      <c r="C61" s="473" t="e">
        <f t="shared" ref="C61:K61" si="7">(($C$30+NPV($B$61,$D$30:$G$30)+($C$33+NPV($B$61,$D$33:$J$33))/(1+$B$61)^5+$J$33*(1+C56)/($B$61-C56)/(1+$B$61)^12)/(1+$B$61)^((DATE(2005,12,31)-$C$10)/365)+($C$44-$C$45-$C$46))/$C$9</f>
        <v>#REF!</v>
      </c>
      <c r="D61" s="473" t="e">
        <f t="shared" si="7"/>
        <v>#REF!</v>
      </c>
      <c r="E61" s="473" t="e">
        <f t="shared" si="7"/>
        <v>#REF!</v>
      </c>
      <c r="F61" s="473" t="e">
        <f t="shared" si="7"/>
        <v>#REF!</v>
      </c>
      <c r="G61" s="473" t="e">
        <f t="shared" si="7"/>
        <v>#REF!</v>
      </c>
      <c r="H61" s="473" t="e">
        <f t="shared" si="7"/>
        <v>#REF!</v>
      </c>
      <c r="I61" s="473" t="e">
        <f t="shared" si="7"/>
        <v>#REF!</v>
      </c>
      <c r="J61" s="473" t="e">
        <f t="shared" si="7"/>
        <v>#REF!</v>
      </c>
      <c r="K61" s="474" t="e">
        <f t="shared" si="7"/>
        <v>#REF!</v>
      </c>
      <c r="L61" s="229"/>
      <c r="M61" s="229"/>
      <c r="N61" s="229"/>
      <c r="O61" s="229"/>
      <c r="P61" s="229"/>
      <c r="Q61" s="229"/>
      <c r="R61" s="229"/>
    </row>
    <row r="62" spans="1:18">
      <c r="A62" s="394"/>
      <c r="B62" s="468" t="e">
        <f>INT(C26*100+0.5)/100</f>
        <v>#REF!</v>
      </c>
      <c r="C62" s="473" t="e">
        <f t="shared" ref="C62:K62" si="8">(($C$30+NPV($B$62,$D$30:$G$30)+($C$33+NPV($B$62,$D$33:$J$33))/(1+$B$62)^5+$J$33*(1+C56)/($B$62-C56)/(1+$B$62)^12)/(1+$B$62)^((DATE(2005,12,31)-$C$10)/365)+($C$44-$C$45-$C$46))/$C$9</f>
        <v>#REF!</v>
      </c>
      <c r="D62" s="473" t="e">
        <f t="shared" si="8"/>
        <v>#REF!</v>
      </c>
      <c r="E62" s="473" t="e">
        <f t="shared" si="8"/>
        <v>#REF!</v>
      </c>
      <c r="F62" s="473" t="e">
        <f t="shared" si="8"/>
        <v>#REF!</v>
      </c>
      <c r="G62" s="473" t="e">
        <f t="shared" si="8"/>
        <v>#REF!</v>
      </c>
      <c r="H62" s="473" t="e">
        <f t="shared" si="8"/>
        <v>#REF!</v>
      </c>
      <c r="I62" s="473" t="e">
        <f t="shared" si="8"/>
        <v>#REF!</v>
      </c>
      <c r="J62" s="473" t="e">
        <f t="shared" si="8"/>
        <v>#REF!</v>
      </c>
      <c r="K62" s="474" t="e">
        <f t="shared" si="8"/>
        <v>#REF!</v>
      </c>
      <c r="L62" s="229"/>
      <c r="M62" s="229"/>
      <c r="N62" s="229"/>
      <c r="O62" s="229"/>
      <c r="P62" s="229"/>
      <c r="Q62" s="229"/>
      <c r="R62" s="229"/>
    </row>
    <row r="63" spans="1:18">
      <c r="A63" s="394"/>
      <c r="B63" s="468" t="e">
        <f>B62+0.5%</f>
        <v>#REF!</v>
      </c>
      <c r="C63" s="473" t="e">
        <f t="shared" ref="C63:K63" si="9">(($C$30+NPV($B$63,$D$30:$G$30)+($C$33+NPV($B$63,$D$33:$J$33))/(1+$B$63)^5+$J$33*(1+C56)/($B$63-C56)/(1+$B$63)^12)/(1+$B$63)^((DATE(2005,12,31)-$C$10)/365)+($C$44-$C$45-$C$46))/$C$9</f>
        <v>#REF!</v>
      </c>
      <c r="D63" s="473" t="e">
        <f t="shared" si="9"/>
        <v>#REF!</v>
      </c>
      <c r="E63" s="473" t="e">
        <f t="shared" si="9"/>
        <v>#REF!</v>
      </c>
      <c r="F63" s="473" t="e">
        <f t="shared" si="9"/>
        <v>#REF!</v>
      </c>
      <c r="G63" s="473" t="e">
        <f t="shared" si="9"/>
        <v>#REF!</v>
      </c>
      <c r="H63" s="473" t="e">
        <f t="shared" si="9"/>
        <v>#REF!</v>
      </c>
      <c r="I63" s="473" t="e">
        <f t="shared" si="9"/>
        <v>#REF!</v>
      </c>
      <c r="J63" s="473" t="e">
        <f t="shared" si="9"/>
        <v>#REF!</v>
      </c>
      <c r="K63" s="474" t="e">
        <f t="shared" si="9"/>
        <v>#REF!</v>
      </c>
      <c r="L63" s="229"/>
      <c r="M63" s="229"/>
      <c r="N63" s="229"/>
      <c r="O63" s="229"/>
      <c r="P63" s="229"/>
      <c r="Q63" s="229"/>
      <c r="R63" s="229"/>
    </row>
    <row r="64" spans="1:18">
      <c r="A64" s="394"/>
      <c r="B64" s="468" t="e">
        <f>B63+0.5%</f>
        <v>#REF!</v>
      </c>
      <c r="C64" s="473" t="e">
        <f t="shared" ref="C64:K64" si="10">(($C$30+NPV($B$64,$D$30:$G$30)+($C$33+NPV($B$64,$D$33:$J$33))/(1+$B$64)^5+$J$33*(1+C56)/($B$64-C56)/(1+$B$64)^12)/(1+$B$64)^((DATE(2005,12,31)-$C$10)/365)+($C$44-$C$45-$C$46))/$C$9</f>
        <v>#REF!</v>
      </c>
      <c r="D64" s="473" t="e">
        <f t="shared" si="10"/>
        <v>#REF!</v>
      </c>
      <c r="E64" s="473" t="e">
        <f t="shared" si="10"/>
        <v>#REF!</v>
      </c>
      <c r="F64" s="473" t="e">
        <f t="shared" si="10"/>
        <v>#REF!</v>
      </c>
      <c r="G64" s="473" t="e">
        <f t="shared" si="10"/>
        <v>#REF!</v>
      </c>
      <c r="H64" s="473" t="e">
        <f t="shared" si="10"/>
        <v>#REF!</v>
      </c>
      <c r="I64" s="473" t="e">
        <f t="shared" si="10"/>
        <v>#REF!</v>
      </c>
      <c r="J64" s="473" t="e">
        <f t="shared" si="10"/>
        <v>#REF!</v>
      </c>
      <c r="K64" s="474" t="e">
        <f t="shared" si="10"/>
        <v>#REF!</v>
      </c>
      <c r="L64" s="229"/>
      <c r="M64" s="229"/>
      <c r="N64" s="229"/>
      <c r="O64" s="229"/>
      <c r="P64" s="229"/>
      <c r="Q64" s="229"/>
      <c r="R64" s="229"/>
    </row>
    <row r="65" spans="1:18">
      <c r="A65" s="394"/>
      <c r="B65" s="468" t="e">
        <f>B64+0.5%</f>
        <v>#REF!</v>
      </c>
      <c r="C65" s="473" t="e">
        <f t="shared" ref="C65:K65" si="11">(($C$30+NPV($B$65,$D$30:$G$30)+($C$33+NPV($B$65,$D$33:$J$33))/(1+$B$65)^5+$J$33*(1+C56)/($B$65-C56)/(1+$B$65)^12)/(1+$B$65)^((DATE(2005,12,31)-$C$10)/365)+($C$44-$C$45-$C$46))/$C$9</f>
        <v>#REF!</v>
      </c>
      <c r="D65" s="473" t="e">
        <f t="shared" si="11"/>
        <v>#REF!</v>
      </c>
      <c r="E65" s="473" t="e">
        <f t="shared" si="11"/>
        <v>#REF!</v>
      </c>
      <c r="F65" s="473" t="e">
        <f t="shared" si="11"/>
        <v>#REF!</v>
      </c>
      <c r="G65" s="473" t="e">
        <f t="shared" si="11"/>
        <v>#REF!</v>
      </c>
      <c r="H65" s="473" t="e">
        <f t="shared" si="11"/>
        <v>#REF!</v>
      </c>
      <c r="I65" s="473" t="e">
        <f t="shared" si="11"/>
        <v>#REF!</v>
      </c>
      <c r="J65" s="473" t="e">
        <f t="shared" si="11"/>
        <v>#REF!</v>
      </c>
      <c r="K65" s="474" t="e">
        <f t="shared" si="11"/>
        <v>#REF!</v>
      </c>
      <c r="L65" s="229"/>
      <c r="M65" s="229"/>
      <c r="N65" s="229"/>
      <c r="O65" s="229"/>
      <c r="P65" s="229"/>
      <c r="Q65" s="229"/>
      <c r="R65" s="229"/>
    </row>
    <row r="66" spans="1:18">
      <c r="A66" s="394"/>
      <c r="B66" s="468" t="e">
        <f>B65+0.5%</f>
        <v>#REF!</v>
      </c>
      <c r="C66" s="473" t="e">
        <f t="shared" ref="C66:K66" si="12">(($C$30+NPV($B$66,$D$30:$G$30)+($C$33+NPV($B$66,$D$33:$J$33))/(1+$B$66)^5+$J$33*(1+C56)/($B$66-C56)/(1+$B$66)^12)/(1+$B$66)^((DATE(2005,12,31)-$C$10)/365)+($C$44-$C$45-$C$46))/$C$9</f>
        <v>#REF!</v>
      </c>
      <c r="D66" s="473" t="e">
        <f t="shared" si="12"/>
        <v>#REF!</v>
      </c>
      <c r="E66" s="473" t="e">
        <f t="shared" si="12"/>
        <v>#REF!</v>
      </c>
      <c r="F66" s="473" t="e">
        <f t="shared" si="12"/>
        <v>#REF!</v>
      </c>
      <c r="G66" s="473" t="e">
        <f t="shared" si="12"/>
        <v>#REF!</v>
      </c>
      <c r="H66" s="473" t="e">
        <f t="shared" si="12"/>
        <v>#REF!</v>
      </c>
      <c r="I66" s="473" t="e">
        <f t="shared" si="12"/>
        <v>#REF!</v>
      </c>
      <c r="J66" s="473" t="e">
        <f t="shared" si="12"/>
        <v>#REF!</v>
      </c>
      <c r="K66" s="474" t="e">
        <f t="shared" si="12"/>
        <v>#REF!</v>
      </c>
      <c r="L66" s="229"/>
      <c r="M66" s="229"/>
      <c r="N66" s="229"/>
      <c r="O66" s="229"/>
      <c r="P66" s="229"/>
      <c r="Q66" s="229"/>
      <c r="R66" s="229"/>
    </row>
    <row r="67" spans="1:18">
      <c r="A67" s="394"/>
      <c r="B67" s="475" t="e">
        <f>B66+0.5%</f>
        <v>#REF!</v>
      </c>
      <c r="C67" s="456" t="e">
        <f t="shared" ref="C67:K67" si="13">(($C$30+NPV($B$67,$D$30:$G$30)+($C$33+NPV($B$67,$D$33:$J$33))/(1+$B$67)^5+$J$33*(1+C56)/($B$67-C56)/(1+$B$67)^12)/(1+$B$67)^((DATE(2005,12,31)-$C$10)/365)+($C$44-$C$45-$C$46))/$C$9</f>
        <v>#REF!</v>
      </c>
      <c r="D67" s="456" t="e">
        <f t="shared" si="13"/>
        <v>#REF!</v>
      </c>
      <c r="E67" s="456" t="e">
        <f t="shared" si="13"/>
        <v>#REF!</v>
      </c>
      <c r="F67" s="456" t="e">
        <f t="shared" si="13"/>
        <v>#REF!</v>
      </c>
      <c r="G67" s="456" t="e">
        <f t="shared" si="13"/>
        <v>#REF!</v>
      </c>
      <c r="H67" s="456" t="e">
        <f t="shared" si="13"/>
        <v>#REF!</v>
      </c>
      <c r="I67" s="456" t="e">
        <f t="shared" si="13"/>
        <v>#REF!</v>
      </c>
      <c r="J67" s="456" t="e">
        <f t="shared" si="13"/>
        <v>#REF!</v>
      </c>
      <c r="K67" s="476" t="e">
        <f t="shared" si="13"/>
        <v>#REF!</v>
      </c>
      <c r="L67" s="229"/>
      <c r="M67" s="229"/>
      <c r="N67" s="229"/>
      <c r="O67" s="229"/>
      <c r="P67" s="229"/>
      <c r="Q67" s="229"/>
      <c r="R67" s="229"/>
    </row>
    <row r="68" spans="1:18">
      <c r="A68" s="394"/>
      <c r="B68" s="229"/>
      <c r="C68" s="229"/>
      <c r="D68" s="229"/>
      <c r="E68" s="229"/>
      <c r="F68" s="229"/>
      <c r="G68" s="229"/>
      <c r="H68" s="229"/>
      <c r="I68" s="229"/>
      <c r="J68" s="229"/>
      <c r="K68" s="229"/>
      <c r="L68" s="229"/>
      <c r="M68" s="229"/>
      <c r="N68" s="229"/>
      <c r="O68" s="229"/>
      <c r="P68" s="229"/>
      <c r="Q68" s="229"/>
      <c r="R68" s="229"/>
    </row>
    <row r="69" spans="1:18">
      <c r="A69" s="229"/>
      <c r="B69" s="229"/>
      <c r="C69" s="229"/>
      <c r="D69" s="229"/>
      <c r="E69" s="229"/>
      <c r="F69" s="229"/>
      <c r="G69" s="229"/>
      <c r="H69" s="229"/>
      <c r="I69" s="229"/>
      <c r="J69" s="229"/>
      <c r="K69" s="229"/>
      <c r="L69" s="229"/>
      <c r="M69" s="229"/>
      <c r="N69" s="229"/>
      <c r="O69" s="229"/>
      <c r="P69" s="229"/>
      <c r="Q69" s="229"/>
      <c r="R69" s="229"/>
    </row>
    <row r="70" spans="1:18" s="388" customFormat="1"/>
    <row r="71" spans="1:18">
      <c r="A71" s="229"/>
      <c r="B71" s="229"/>
      <c r="C71" s="229"/>
      <c r="D71" s="229"/>
      <c r="E71" s="229"/>
      <c r="F71" s="229"/>
      <c r="G71" s="229"/>
      <c r="H71" s="229"/>
      <c r="I71" s="229"/>
      <c r="J71" s="229"/>
      <c r="K71" s="229"/>
      <c r="L71" s="229"/>
      <c r="M71" s="229"/>
      <c r="N71" s="229"/>
      <c r="O71" s="229"/>
      <c r="P71" s="229"/>
      <c r="Q71" s="229"/>
      <c r="R71" s="229"/>
    </row>
    <row r="72" spans="1:18" ht="12">
      <c r="A72" s="229"/>
      <c r="B72" s="82"/>
      <c r="C72" s="229"/>
      <c r="D72" s="229"/>
      <c r="E72" s="229"/>
      <c r="F72" s="229"/>
      <c r="G72" s="229"/>
      <c r="H72" s="229"/>
      <c r="I72" s="229"/>
      <c r="J72" s="229"/>
      <c r="K72" s="229"/>
      <c r="L72" s="229"/>
      <c r="M72" s="229"/>
      <c r="N72" s="229"/>
      <c r="O72" s="229"/>
      <c r="P72" s="229"/>
      <c r="Q72" s="229"/>
      <c r="R72" s="229"/>
    </row>
    <row r="73" spans="1:18" ht="12">
      <c r="A73" s="229"/>
      <c r="B73" s="229"/>
      <c r="C73" s="82"/>
      <c r="D73" s="229"/>
      <c r="E73" s="229"/>
      <c r="F73" s="229"/>
      <c r="G73" s="229"/>
      <c r="H73" s="229"/>
      <c r="I73" s="229"/>
      <c r="J73" s="229"/>
      <c r="K73" s="229"/>
      <c r="L73" s="229"/>
      <c r="M73" s="229"/>
      <c r="N73" s="229"/>
      <c r="O73" s="229"/>
      <c r="P73" s="229"/>
      <c r="Q73" s="229"/>
      <c r="R73" s="229"/>
    </row>
    <row r="74" spans="1:18" ht="12">
      <c r="A74" s="229"/>
      <c r="B74" s="229"/>
      <c r="C74" s="82"/>
      <c r="D74" s="229"/>
      <c r="E74" s="229"/>
      <c r="F74" s="229"/>
      <c r="G74" s="229"/>
      <c r="H74" s="229"/>
      <c r="I74" s="229"/>
      <c r="J74" s="229"/>
      <c r="K74" s="229"/>
      <c r="L74" s="229"/>
      <c r="M74" s="229"/>
      <c r="N74" s="229"/>
      <c r="O74" s="229"/>
      <c r="P74" s="229"/>
      <c r="Q74" s="229"/>
      <c r="R74" s="229"/>
    </row>
    <row r="75" spans="1:18">
      <c r="A75" s="229"/>
      <c r="B75" s="229"/>
      <c r="C75" s="229"/>
      <c r="D75" s="229"/>
      <c r="E75" s="229"/>
      <c r="F75" s="229"/>
      <c r="G75" s="229"/>
      <c r="H75" s="229"/>
      <c r="I75" s="229"/>
      <c r="J75" s="229"/>
      <c r="K75" s="229"/>
      <c r="L75" s="229"/>
      <c r="M75" s="229"/>
      <c r="N75" s="229"/>
      <c r="O75" s="229"/>
      <c r="P75" s="229"/>
      <c r="Q75" s="229"/>
      <c r="R75" s="229"/>
    </row>
    <row r="76" spans="1:18">
      <c r="A76" s="229"/>
      <c r="B76" s="229"/>
      <c r="C76" s="229"/>
      <c r="D76" s="229"/>
      <c r="E76" s="229"/>
      <c r="F76" s="229"/>
      <c r="G76" s="229"/>
      <c r="H76" s="229"/>
      <c r="I76" s="229"/>
      <c r="J76" s="229"/>
      <c r="K76" s="229"/>
      <c r="L76" s="229"/>
      <c r="M76" s="229"/>
      <c r="N76" s="229"/>
      <c r="O76" s="229"/>
      <c r="P76" s="229"/>
      <c r="Q76" s="229"/>
      <c r="R76" s="229"/>
    </row>
    <row r="77" spans="1:18">
      <c r="A77" s="229"/>
      <c r="B77" s="229"/>
      <c r="C77" s="229"/>
      <c r="D77" s="229"/>
      <c r="E77" s="229"/>
      <c r="F77" s="229"/>
      <c r="G77" s="229"/>
      <c r="H77" s="229"/>
      <c r="I77" s="229"/>
      <c r="J77" s="229"/>
      <c r="K77" s="229"/>
      <c r="L77" s="229"/>
      <c r="M77" s="229"/>
      <c r="N77" s="229"/>
      <c r="O77" s="229"/>
      <c r="P77" s="229"/>
      <c r="Q77" s="229"/>
      <c r="R77" s="229"/>
    </row>
    <row r="78" spans="1:18">
      <c r="A78" s="229"/>
      <c r="B78" s="229"/>
      <c r="C78" s="229"/>
      <c r="D78" s="229"/>
      <c r="E78" s="229"/>
      <c r="F78" s="229"/>
      <c r="G78" s="229"/>
      <c r="H78" s="229"/>
      <c r="I78" s="229"/>
      <c r="J78" s="229"/>
      <c r="K78" s="229"/>
      <c r="L78" s="229"/>
      <c r="M78" s="229"/>
      <c r="N78" s="229"/>
      <c r="O78" s="229"/>
      <c r="P78" s="229"/>
      <c r="Q78" s="229"/>
      <c r="R78" s="229"/>
    </row>
    <row r="79" spans="1:18">
      <c r="A79" s="229"/>
      <c r="B79" s="229"/>
      <c r="C79" s="229"/>
      <c r="D79" s="229"/>
      <c r="E79" s="229"/>
      <c r="F79" s="229"/>
      <c r="G79" s="229"/>
      <c r="H79" s="229"/>
      <c r="I79" s="229"/>
      <c r="J79" s="229"/>
      <c r="K79" s="229"/>
      <c r="L79" s="229"/>
      <c r="M79" s="229"/>
      <c r="N79" s="229"/>
      <c r="O79" s="229"/>
      <c r="P79" s="229"/>
      <c r="Q79" s="229"/>
      <c r="R79" s="229"/>
    </row>
    <row r="80" spans="1:18">
      <c r="A80" s="229"/>
      <c r="B80" s="229"/>
      <c r="C80" s="229"/>
      <c r="D80" s="229"/>
      <c r="E80" s="229"/>
      <c r="F80" s="229"/>
      <c r="G80" s="229"/>
      <c r="H80" s="229"/>
      <c r="I80" s="229"/>
      <c r="J80" s="229"/>
      <c r="K80" s="229"/>
      <c r="L80" s="229"/>
      <c r="M80" s="229"/>
      <c r="N80" s="229"/>
      <c r="O80" s="229"/>
      <c r="P80" s="229"/>
      <c r="Q80" s="229"/>
      <c r="R80" s="229"/>
    </row>
    <row r="81" spans="1:18">
      <c r="A81" s="229"/>
      <c r="B81" s="229"/>
      <c r="C81" s="229"/>
      <c r="D81" s="229"/>
      <c r="E81" s="229"/>
      <c r="F81" s="229"/>
      <c r="G81" s="229"/>
      <c r="H81" s="229"/>
      <c r="I81" s="229"/>
      <c r="J81" s="229"/>
      <c r="K81" s="229"/>
      <c r="L81" s="229"/>
      <c r="M81" s="229"/>
      <c r="N81" s="229"/>
      <c r="O81" s="229"/>
      <c r="P81" s="229"/>
      <c r="Q81" s="229"/>
      <c r="R81" s="229"/>
    </row>
    <row r="82" spans="1:18">
      <c r="A82" s="229"/>
      <c r="B82" s="229"/>
      <c r="C82" s="229"/>
      <c r="D82" s="229"/>
      <c r="E82" s="229"/>
      <c r="F82" s="229"/>
      <c r="G82" s="229"/>
      <c r="H82" s="229"/>
      <c r="I82" s="229"/>
      <c r="J82" s="229"/>
      <c r="K82" s="229"/>
      <c r="L82" s="229"/>
      <c r="M82" s="229"/>
      <c r="N82" s="229"/>
      <c r="O82" s="229"/>
      <c r="P82" s="229"/>
      <c r="Q82" s="229"/>
      <c r="R82" s="229"/>
    </row>
    <row r="83" spans="1:18">
      <c r="A83" s="229"/>
      <c r="B83" s="229"/>
      <c r="C83" s="229"/>
      <c r="D83" s="229"/>
      <c r="E83" s="229"/>
      <c r="F83" s="229"/>
      <c r="G83" s="229"/>
      <c r="H83" s="229"/>
      <c r="I83" s="229"/>
      <c r="J83" s="229"/>
      <c r="K83" s="229"/>
      <c r="L83" s="229"/>
      <c r="M83" s="229"/>
      <c r="N83" s="229"/>
      <c r="O83" s="229"/>
      <c r="P83" s="229"/>
      <c r="Q83" s="229"/>
      <c r="R83" s="229"/>
    </row>
    <row r="84" spans="1:18">
      <c r="A84" s="229"/>
      <c r="B84" s="229"/>
      <c r="C84" s="229"/>
      <c r="D84" s="229"/>
      <c r="E84" s="229"/>
      <c r="F84" s="229"/>
      <c r="G84" s="229"/>
      <c r="H84" s="229"/>
      <c r="I84" s="229"/>
      <c r="J84" s="229"/>
      <c r="K84" s="229"/>
      <c r="L84" s="229"/>
      <c r="M84" s="229"/>
      <c r="N84" s="229"/>
      <c r="O84" s="229"/>
      <c r="P84" s="229"/>
      <c r="Q84" s="229"/>
      <c r="R84" s="229"/>
    </row>
    <row r="85" spans="1:18">
      <c r="A85" s="229"/>
      <c r="B85" s="229"/>
      <c r="C85" s="229"/>
      <c r="D85" s="229"/>
      <c r="E85" s="229"/>
      <c r="F85" s="229"/>
      <c r="G85" s="229"/>
      <c r="H85" s="229"/>
      <c r="I85" s="229"/>
      <c r="J85" s="229"/>
      <c r="K85" s="229"/>
      <c r="L85" s="229"/>
      <c r="M85" s="229"/>
      <c r="N85" s="229"/>
      <c r="O85" s="229"/>
      <c r="P85" s="229"/>
      <c r="Q85" s="229"/>
      <c r="R85" s="229"/>
    </row>
    <row r="86" spans="1:18">
      <c r="A86" s="229"/>
      <c r="B86" s="229"/>
      <c r="C86" s="229"/>
      <c r="D86" s="229"/>
      <c r="E86" s="229"/>
      <c r="F86" s="229"/>
      <c r="G86" s="229"/>
      <c r="H86" s="229"/>
      <c r="I86" s="229"/>
      <c r="J86" s="229"/>
      <c r="K86" s="229"/>
      <c r="L86" s="229"/>
      <c r="M86" s="229"/>
      <c r="N86" s="229"/>
      <c r="O86" s="229"/>
      <c r="P86" s="229"/>
      <c r="Q86" s="229"/>
      <c r="R86" s="229"/>
    </row>
    <row r="87" spans="1:18">
      <c r="A87" s="229"/>
      <c r="B87" s="229"/>
      <c r="C87" s="229"/>
      <c r="D87" s="229"/>
      <c r="E87" s="229"/>
      <c r="F87" s="229"/>
      <c r="G87" s="229"/>
      <c r="H87" s="229"/>
      <c r="I87" s="229"/>
      <c r="J87" s="229"/>
      <c r="K87" s="229"/>
      <c r="L87" s="229"/>
      <c r="M87" s="229"/>
      <c r="N87" s="229"/>
      <c r="O87" s="229"/>
      <c r="P87" s="229"/>
      <c r="Q87" s="229"/>
      <c r="R87" s="229"/>
    </row>
    <row r="88" spans="1:18">
      <c r="A88" s="229"/>
      <c r="B88" s="229"/>
      <c r="C88" s="229"/>
      <c r="D88" s="229"/>
      <c r="E88" s="229"/>
      <c r="F88" s="229"/>
      <c r="G88" s="229"/>
      <c r="H88" s="229"/>
      <c r="I88" s="229"/>
      <c r="J88" s="229"/>
      <c r="K88" s="229"/>
      <c r="L88" s="229"/>
      <c r="M88" s="229"/>
      <c r="N88" s="229"/>
      <c r="O88" s="229"/>
      <c r="P88" s="229"/>
      <c r="Q88" s="229"/>
      <c r="R88" s="229"/>
    </row>
    <row r="89" spans="1:18">
      <c r="A89" s="229"/>
      <c r="B89" s="229"/>
      <c r="C89" s="229"/>
      <c r="D89" s="229"/>
      <c r="E89" s="229"/>
      <c r="F89" s="229"/>
      <c r="G89" s="229"/>
      <c r="H89" s="229"/>
      <c r="I89" s="229"/>
      <c r="J89" s="229"/>
      <c r="K89" s="229"/>
      <c r="L89" s="229"/>
      <c r="M89" s="229"/>
      <c r="N89" s="229"/>
      <c r="O89" s="229"/>
      <c r="P89" s="229"/>
      <c r="Q89" s="229"/>
      <c r="R89" s="229"/>
    </row>
    <row r="90" spans="1:18">
      <c r="A90" s="229"/>
      <c r="B90" s="229"/>
      <c r="C90" s="229"/>
      <c r="D90" s="229"/>
      <c r="E90" s="229"/>
      <c r="F90" s="229"/>
      <c r="G90" s="229"/>
      <c r="H90" s="229"/>
      <c r="I90" s="229"/>
      <c r="J90" s="229"/>
      <c r="K90" s="229"/>
      <c r="L90" s="229"/>
      <c r="M90" s="229"/>
      <c r="N90" s="229"/>
      <c r="O90" s="229"/>
      <c r="P90" s="229"/>
      <c r="Q90" s="229"/>
      <c r="R90" s="229"/>
    </row>
    <row r="91" spans="1:18">
      <c r="A91" s="229"/>
      <c r="B91" s="229"/>
      <c r="C91" s="229"/>
      <c r="D91" s="229"/>
      <c r="E91" s="229"/>
      <c r="F91" s="229"/>
      <c r="G91" s="229"/>
      <c r="H91" s="229"/>
      <c r="I91" s="229"/>
      <c r="J91" s="229"/>
      <c r="K91" s="229"/>
      <c r="L91" s="229"/>
      <c r="M91" s="229"/>
      <c r="N91" s="229"/>
      <c r="O91" s="229"/>
      <c r="P91" s="229"/>
      <c r="Q91" s="229"/>
      <c r="R91" s="229"/>
    </row>
    <row r="92" spans="1:18">
      <c r="A92" s="229"/>
      <c r="B92" s="229"/>
      <c r="C92" s="229"/>
      <c r="D92" s="229"/>
      <c r="E92" s="229"/>
      <c r="F92" s="229"/>
      <c r="G92" s="229"/>
      <c r="H92" s="229"/>
      <c r="I92" s="229"/>
      <c r="J92" s="229"/>
      <c r="K92" s="229"/>
      <c r="L92" s="229"/>
      <c r="M92" s="229"/>
      <c r="N92" s="229"/>
      <c r="O92" s="229"/>
      <c r="P92" s="229"/>
      <c r="Q92" s="229"/>
      <c r="R92" s="229"/>
    </row>
    <row r="93" spans="1:18">
      <c r="A93" s="229"/>
      <c r="B93" s="229"/>
      <c r="C93" s="229"/>
      <c r="D93" s="229"/>
      <c r="E93" s="229"/>
      <c r="F93" s="229"/>
      <c r="G93" s="229"/>
      <c r="H93" s="229"/>
      <c r="I93" s="229"/>
      <c r="J93" s="229"/>
      <c r="K93" s="229"/>
      <c r="L93" s="229"/>
      <c r="M93" s="229"/>
      <c r="N93" s="229"/>
      <c r="O93" s="229"/>
      <c r="P93" s="229"/>
      <c r="Q93" s="229"/>
      <c r="R93" s="229"/>
    </row>
    <row r="94" spans="1:18">
      <c r="A94" s="229"/>
      <c r="B94" s="229"/>
      <c r="C94" s="229"/>
      <c r="D94" s="229"/>
      <c r="E94" s="229"/>
      <c r="F94" s="229"/>
      <c r="G94" s="229"/>
      <c r="H94" s="229"/>
      <c r="I94" s="229"/>
      <c r="J94" s="229"/>
      <c r="K94" s="229"/>
      <c r="L94" s="229"/>
      <c r="M94" s="229"/>
      <c r="N94" s="229"/>
      <c r="O94" s="229"/>
      <c r="P94" s="229"/>
      <c r="Q94" s="229"/>
      <c r="R94" s="229"/>
    </row>
    <row r="95" spans="1:18">
      <c r="A95" s="229"/>
      <c r="B95" s="229"/>
      <c r="C95" s="229"/>
      <c r="D95" s="229"/>
      <c r="E95" s="229"/>
      <c r="F95" s="229"/>
      <c r="G95" s="229"/>
      <c r="H95" s="229"/>
      <c r="I95" s="229"/>
      <c r="J95" s="229"/>
      <c r="K95" s="229"/>
      <c r="L95" s="229"/>
      <c r="M95" s="229"/>
      <c r="N95" s="229"/>
      <c r="O95" s="229"/>
      <c r="P95" s="229"/>
      <c r="Q95" s="229"/>
      <c r="R95" s="229"/>
    </row>
    <row r="96" spans="1:18">
      <c r="A96" s="229"/>
      <c r="B96" s="229"/>
      <c r="C96" s="229"/>
      <c r="D96" s="229"/>
      <c r="E96" s="229"/>
      <c r="F96" s="229"/>
      <c r="G96" s="229"/>
      <c r="H96" s="229"/>
      <c r="I96" s="229"/>
      <c r="J96" s="229"/>
      <c r="K96" s="229"/>
      <c r="L96" s="229"/>
      <c r="M96" s="229"/>
      <c r="N96" s="229"/>
      <c r="O96" s="229"/>
      <c r="P96" s="229"/>
      <c r="Q96" s="229"/>
      <c r="R96" s="229"/>
    </row>
    <row r="97" spans="1:18">
      <c r="A97" s="229"/>
      <c r="B97" s="229"/>
      <c r="C97" s="229"/>
      <c r="D97" s="229"/>
      <c r="E97" s="229"/>
      <c r="F97" s="229"/>
      <c r="G97" s="229"/>
      <c r="H97" s="229"/>
      <c r="I97" s="229"/>
      <c r="J97" s="229"/>
      <c r="K97" s="229"/>
      <c r="L97" s="229"/>
      <c r="M97" s="229"/>
      <c r="N97" s="229"/>
      <c r="O97" s="229"/>
      <c r="P97" s="229"/>
      <c r="Q97" s="229"/>
      <c r="R97" s="229"/>
    </row>
    <row r="98" spans="1:18">
      <c r="A98" s="229"/>
      <c r="B98" s="229"/>
      <c r="C98" s="229"/>
      <c r="D98" s="229"/>
      <c r="E98" s="229"/>
      <c r="F98" s="229"/>
      <c r="G98" s="229"/>
      <c r="H98" s="229"/>
      <c r="I98" s="229"/>
      <c r="J98" s="229"/>
      <c r="K98" s="229"/>
      <c r="L98" s="229"/>
      <c r="M98" s="229"/>
      <c r="N98" s="229"/>
      <c r="O98" s="229"/>
      <c r="P98" s="229"/>
      <c r="Q98" s="229"/>
      <c r="R98" s="229"/>
    </row>
    <row r="99" spans="1:18">
      <c r="A99" s="229"/>
      <c r="B99" s="229"/>
      <c r="C99" s="229"/>
      <c r="D99" s="229"/>
      <c r="E99" s="229"/>
      <c r="F99" s="229"/>
      <c r="G99" s="229"/>
      <c r="H99" s="229"/>
      <c r="I99" s="229"/>
      <c r="J99" s="229"/>
      <c r="K99" s="229"/>
      <c r="L99" s="229"/>
      <c r="M99" s="229"/>
      <c r="N99" s="229"/>
      <c r="O99" s="229"/>
      <c r="P99" s="229"/>
      <c r="Q99" s="229"/>
      <c r="R99" s="229"/>
    </row>
    <row r="100" spans="1:18">
      <c r="A100" s="229"/>
      <c r="B100" s="229"/>
      <c r="C100" s="229"/>
      <c r="D100" s="229"/>
      <c r="E100" s="229"/>
      <c r="F100" s="229"/>
      <c r="G100" s="229"/>
      <c r="H100" s="229"/>
      <c r="I100" s="229"/>
      <c r="J100" s="229"/>
      <c r="K100" s="229"/>
      <c r="L100" s="229"/>
      <c r="M100" s="229"/>
      <c r="N100" s="229"/>
      <c r="O100" s="229"/>
      <c r="P100" s="229"/>
      <c r="Q100" s="229"/>
      <c r="R100" s="229"/>
    </row>
    <row r="101" spans="1:18">
      <c r="A101" s="229"/>
      <c r="B101" s="229"/>
      <c r="C101" s="229"/>
      <c r="D101" s="229"/>
      <c r="E101" s="229"/>
      <c r="F101" s="229"/>
      <c r="G101" s="229"/>
      <c r="H101" s="229"/>
      <c r="I101" s="229"/>
      <c r="J101" s="229"/>
      <c r="K101" s="229"/>
      <c r="L101" s="229"/>
      <c r="M101" s="229"/>
      <c r="N101" s="229"/>
      <c r="O101" s="229"/>
      <c r="P101" s="229"/>
      <c r="Q101" s="229"/>
      <c r="R101" s="229"/>
    </row>
    <row r="102" spans="1:18">
      <c r="A102" s="229"/>
      <c r="B102" s="229"/>
      <c r="C102" s="229"/>
      <c r="D102" s="229"/>
      <c r="E102" s="229"/>
      <c r="F102" s="229"/>
      <c r="G102" s="229"/>
      <c r="H102" s="229"/>
      <c r="I102" s="229"/>
      <c r="J102" s="229"/>
      <c r="K102" s="229"/>
      <c r="L102" s="229"/>
      <c r="M102" s="229"/>
      <c r="N102" s="229"/>
      <c r="O102" s="229"/>
      <c r="P102" s="229"/>
      <c r="Q102" s="229"/>
      <c r="R102" s="229"/>
    </row>
    <row r="103" spans="1:18">
      <c r="A103" s="229"/>
      <c r="B103" s="229"/>
      <c r="C103" s="229"/>
      <c r="D103" s="229"/>
      <c r="E103" s="229"/>
      <c r="F103" s="229"/>
      <c r="G103" s="229"/>
      <c r="H103" s="229"/>
      <c r="I103" s="229"/>
      <c r="J103" s="229"/>
      <c r="K103" s="229"/>
      <c r="L103" s="229"/>
      <c r="M103" s="229"/>
      <c r="N103" s="229"/>
      <c r="O103" s="229"/>
      <c r="P103" s="229"/>
      <c r="Q103" s="229"/>
      <c r="R103" s="229"/>
    </row>
    <row r="104" spans="1:18">
      <c r="A104" s="229"/>
      <c r="B104" s="229"/>
      <c r="C104" s="229"/>
      <c r="D104" s="229"/>
      <c r="E104" s="229"/>
      <c r="F104" s="229"/>
      <c r="G104" s="229"/>
      <c r="H104" s="229"/>
      <c r="I104" s="229"/>
      <c r="J104" s="229"/>
      <c r="K104" s="229"/>
      <c r="L104" s="229"/>
      <c r="M104" s="229"/>
      <c r="N104" s="229"/>
      <c r="O104" s="229"/>
      <c r="P104" s="229"/>
      <c r="Q104" s="229"/>
      <c r="R104" s="229"/>
    </row>
    <row r="105" spans="1:18">
      <c r="A105" s="229"/>
      <c r="B105" s="229"/>
      <c r="C105" s="229"/>
      <c r="D105" s="229"/>
      <c r="E105" s="229"/>
      <c r="F105" s="229"/>
      <c r="G105" s="229"/>
      <c r="H105" s="229"/>
      <c r="I105" s="229"/>
      <c r="J105" s="229"/>
      <c r="K105" s="229"/>
      <c r="L105" s="229"/>
      <c r="M105" s="229"/>
      <c r="N105" s="229"/>
      <c r="O105" s="229"/>
      <c r="P105" s="229"/>
      <c r="Q105" s="229"/>
      <c r="R105" s="229"/>
    </row>
    <row r="106" spans="1:18">
      <c r="A106" s="229"/>
      <c r="B106" s="229"/>
      <c r="C106" s="229"/>
      <c r="D106" s="229"/>
      <c r="E106" s="229"/>
      <c r="F106" s="229"/>
      <c r="G106" s="229"/>
      <c r="H106" s="229"/>
      <c r="I106" s="229"/>
      <c r="J106" s="229"/>
      <c r="K106" s="229"/>
      <c r="L106" s="229"/>
      <c r="M106" s="229"/>
      <c r="N106" s="229"/>
      <c r="O106" s="229"/>
      <c r="P106" s="229"/>
      <c r="Q106" s="229"/>
      <c r="R106" s="229"/>
    </row>
    <row r="107" spans="1:18">
      <c r="A107" s="229"/>
      <c r="B107" s="229"/>
      <c r="C107" s="229"/>
      <c r="D107" s="229"/>
      <c r="E107" s="229"/>
      <c r="F107" s="229"/>
      <c r="G107" s="229"/>
      <c r="H107" s="229"/>
      <c r="I107" s="229"/>
      <c r="J107" s="229"/>
      <c r="K107" s="229"/>
      <c r="L107" s="229"/>
      <c r="M107" s="229"/>
      <c r="N107" s="229"/>
      <c r="O107" s="229"/>
      <c r="P107" s="229"/>
      <c r="Q107" s="229"/>
      <c r="R107" s="229"/>
    </row>
    <row r="108" spans="1:18">
      <c r="A108" s="229"/>
      <c r="B108" s="229"/>
      <c r="C108" s="229"/>
      <c r="D108" s="229"/>
      <c r="E108" s="229"/>
      <c r="F108" s="229"/>
      <c r="G108" s="229"/>
      <c r="H108" s="229"/>
      <c r="I108" s="229"/>
      <c r="J108" s="229"/>
      <c r="K108" s="229"/>
      <c r="L108" s="229"/>
      <c r="M108" s="229"/>
      <c r="N108" s="229"/>
      <c r="O108" s="229"/>
      <c r="P108" s="229"/>
      <c r="Q108" s="229"/>
      <c r="R108" s="229"/>
    </row>
    <row r="109" spans="1:18">
      <c r="A109" s="229"/>
      <c r="B109" s="229"/>
      <c r="C109" s="229"/>
      <c r="D109" s="229"/>
      <c r="E109" s="229"/>
      <c r="F109" s="229"/>
      <c r="G109" s="229"/>
      <c r="H109" s="229"/>
      <c r="I109" s="229"/>
      <c r="J109" s="229"/>
      <c r="K109" s="229"/>
      <c r="L109" s="229"/>
      <c r="M109" s="229"/>
      <c r="N109" s="229"/>
      <c r="O109" s="229"/>
      <c r="P109" s="229"/>
      <c r="Q109" s="229"/>
      <c r="R109" s="229"/>
    </row>
    <row r="110" spans="1:18">
      <c r="A110" s="229"/>
      <c r="B110" s="229"/>
      <c r="C110" s="229"/>
      <c r="D110" s="229"/>
      <c r="E110" s="229"/>
      <c r="F110" s="229"/>
      <c r="G110" s="229"/>
      <c r="H110" s="229"/>
      <c r="I110" s="229"/>
      <c r="J110" s="229"/>
      <c r="K110" s="229"/>
      <c r="L110" s="229"/>
      <c r="M110" s="229"/>
      <c r="N110" s="229"/>
      <c r="O110" s="229"/>
      <c r="P110" s="229"/>
      <c r="Q110" s="229"/>
      <c r="R110" s="229"/>
    </row>
    <row r="111" spans="1:18">
      <c r="A111" s="229"/>
      <c r="B111" s="229"/>
      <c r="C111" s="229"/>
      <c r="D111" s="229"/>
      <c r="E111" s="229"/>
      <c r="F111" s="229"/>
      <c r="G111" s="229"/>
      <c r="H111" s="229"/>
      <c r="I111" s="229"/>
      <c r="J111" s="229"/>
      <c r="K111" s="229"/>
      <c r="L111" s="229"/>
      <c r="M111" s="229"/>
      <c r="N111" s="229"/>
      <c r="O111" s="229"/>
      <c r="P111" s="229"/>
      <c r="Q111" s="229"/>
      <c r="R111" s="229"/>
    </row>
    <row r="112" spans="1:18">
      <c r="A112" s="229"/>
      <c r="B112" s="229"/>
      <c r="C112" s="229"/>
      <c r="D112" s="229"/>
      <c r="E112" s="229"/>
      <c r="F112" s="229"/>
      <c r="G112" s="229"/>
      <c r="H112" s="229"/>
      <c r="I112" s="229"/>
      <c r="J112" s="229"/>
      <c r="K112" s="229"/>
      <c r="L112" s="229"/>
      <c r="M112" s="229"/>
      <c r="N112" s="229"/>
      <c r="O112" s="229"/>
      <c r="P112" s="229"/>
      <c r="Q112" s="229"/>
      <c r="R112" s="229"/>
    </row>
    <row r="113" spans="1:18">
      <c r="A113" s="229"/>
      <c r="B113" s="229"/>
      <c r="C113" s="229"/>
      <c r="D113" s="229"/>
      <c r="E113" s="229"/>
      <c r="F113" s="229"/>
      <c r="G113" s="229"/>
      <c r="H113" s="229"/>
      <c r="I113" s="229"/>
      <c r="J113" s="229"/>
      <c r="K113" s="229"/>
      <c r="L113" s="229"/>
      <c r="M113" s="229"/>
      <c r="N113" s="229"/>
      <c r="O113" s="229"/>
      <c r="P113" s="229"/>
      <c r="Q113" s="229"/>
      <c r="R113" s="229"/>
    </row>
    <row r="114" spans="1:18">
      <c r="A114" s="229"/>
      <c r="B114" s="229"/>
      <c r="C114" s="229"/>
      <c r="D114" s="229"/>
      <c r="E114" s="229"/>
      <c r="F114" s="229"/>
      <c r="G114" s="229"/>
      <c r="H114" s="229"/>
      <c r="I114" s="229"/>
      <c r="J114" s="229"/>
      <c r="K114" s="229"/>
      <c r="L114" s="229"/>
      <c r="M114" s="229"/>
      <c r="N114" s="229"/>
      <c r="O114" s="229"/>
      <c r="P114" s="229"/>
      <c r="Q114" s="229"/>
      <c r="R114" s="229"/>
    </row>
    <row r="115" spans="1:18">
      <c r="A115" s="229"/>
      <c r="B115" s="229"/>
      <c r="C115" s="229"/>
      <c r="D115" s="229"/>
      <c r="E115" s="229"/>
      <c r="F115" s="229"/>
      <c r="G115" s="229"/>
      <c r="H115" s="229"/>
      <c r="I115" s="229"/>
      <c r="J115" s="229"/>
      <c r="K115" s="229"/>
      <c r="L115" s="229"/>
      <c r="M115" s="229"/>
      <c r="N115" s="229"/>
      <c r="O115" s="229"/>
      <c r="P115" s="229"/>
      <c r="Q115" s="229"/>
      <c r="R115" s="229"/>
    </row>
    <row r="116" spans="1:18">
      <c r="A116" s="229"/>
      <c r="B116" s="229"/>
      <c r="C116" s="229"/>
      <c r="D116" s="229"/>
      <c r="E116" s="229"/>
      <c r="F116" s="229"/>
      <c r="G116" s="229"/>
      <c r="H116" s="229"/>
      <c r="I116" s="229"/>
      <c r="J116" s="229"/>
      <c r="K116" s="229"/>
      <c r="L116" s="229"/>
      <c r="M116" s="229"/>
      <c r="N116" s="229"/>
      <c r="O116" s="229"/>
      <c r="P116" s="229"/>
      <c r="Q116" s="229"/>
      <c r="R116" s="229"/>
    </row>
    <row r="117" spans="1:18">
      <c r="A117" s="229"/>
      <c r="B117" s="229"/>
      <c r="C117" s="229"/>
      <c r="D117" s="229"/>
      <c r="E117" s="229"/>
      <c r="F117" s="229"/>
      <c r="G117" s="229"/>
      <c r="H117" s="229"/>
      <c r="I117" s="229"/>
      <c r="J117" s="229"/>
      <c r="K117" s="229"/>
      <c r="L117" s="229"/>
      <c r="M117" s="229"/>
      <c r="N117" s="229"/>
      <c r="O117" s="229"/>
      <c r="P117" s="229"/>
      <c r="Q117" s="229"/>
      <c r="R117" s="229"/>
    </row>
    <row r="118" spans="1:18">
      <c r="A118" s="229"/>
      <c r="B118" s="229"/>
      <c r="C118" s="229"/>
      <c r="D118" s="229"/>
      <c r="E118" s="229"/>
      <c r="F118" s="229"/>
      <c r="G118" s="229"/>
      <c r="H118" s="229"/>
      <c r="I118" s="229"/>
      <c r="J118" s="229"/>
      <c r="K118" s="229"/>
      <c r="L118" s="229"/>
      <c r="M118" s="229"/>
      <c r="N118" s="229"/>
      <c r="O118" s="229"/>
      <c r="P118" s="229"/>
      <c r="Q118" s="229"/>
      <c r="R118" s="229"/>
    </row>
    <row r="119" spans="1:18">
      <c r="A119" s="229"/>
      <c r="B119" s="229"/>
      <c r="C119" s="229"/>
      <c r="D119" s="229"/>
      <c r="E119" s="229"/>
      <c r="F119" s="229"/>
      <c r="G119" s="229"/>
      <c r="H119" s="229"/>
      <c r="I119" s="229"/>
      <c r="J119" s="229"/>
      <c r="K119" s="229"/>
      <c r="L119" s="229"/>
      <c r="M119" s="229"/>
      <c r="N119" s="229"/>
      <c r="O119" s="229"/>
      <c r="P119" s="229"/>
      <c r="Q119" s="229"/>
      <c r="R119" s="229"/>
    </row>
    <row r="120" spans="1:18">
      <c r="A120" s="229"/>
      <c r="B120" s="229"/>
      <c r="C120" s="229"/>
      <c r="D120" s="229"/>
      <c r="E120" s="229"/>
      <c r="F120" s="229"/>
      <c r="G120" s="229"/>
      <c r="H120" s="229"/>
      <c r="I120" s="229"/>
      <c r="J120" s="229"/>
      <c r="K120" s="229"/>
      <c r="L120" s="229"/>
      <c r="M120" s="229"/>
      <c r="N120" s="229"/>
      <c r="O120" s="229"/>
      <c r="P120" s="229"/>
      <c r="Q120" s="229"/>
      <c r="R120" s="229"/>
    </row>
    <row r="121" spans="1:18">
      <c r="A121" s="229"/>
      <c r="B121" s="229"/>
      <c r="C121" s="229"/>
      <c r="D121" s="229"/>
      <c r="E121" s="229"/>
      <c r="F121" s="229"/>
      <c r="G121" s="229"/>
      <c r="H121" s="229"/>
      <c r="I121" s="229"/>
      <c r="J121" s="229"/>
      <c r="K121" s="229"/>
      <c r="L121" s="229"/>
      <c r="M121" s="229"/>
      <c r="N121" s="229"/>
      <c r="O121" s="229"/>
      <c r="P121" s="229"/>
      <c r="Q121" s="229"/>
      <c r="R121" s="229"/>
    </row>
    <row r="122" spans="1:18">
      <c r="A122" s="229"/>
      <c r="B122" s="229"/>
      <c r="C122" s="229"/>
      <c r="D122" s="229"/>
      <c r="E122" s="229"/>
      <c r="F122" s="229"/>
      <c r="G122" s="229"/>
      <c r="H122" s="229"/>
      <c r="I122" s="229"/>
      <c r="J122" s="229"/>
      <c r="K122" s="229"/>
      <c r="L122" s="229"/>
      <c r="M122" s="229"/>
      <c r="N122" s="229"/>
      <c r="O122" s="229"/>
      <c r="P122" s="229"/>
      <c r="Q122" s="229"/>
      <c r="R122" s="229"/>
    </row>
    <row r="123" spans="1:18">
      <c r="A123" s="229"/>
      <c r="B123" s="229"/>
      <c r="C123" s="229"/>
      <c r="D123" s="229"/>
      <c r="E123" s="229"/>
      <c r="F123" s="229"/>
      <c r="G123" s="229"/>
      <c r="H123" s="229"/>
      <c r="I123" s="229"/>
      <c r="J123" s="229"/>
      <c r="K123" s="229"/>
      <c r="L123" s="229"/>
      <c r="M123" s="229"/>
      <c r="N123" s="229"/>
      <c r="O123" s="229"/>
      <c r="P123" s="229"/>
      <c r="Q123" s="229"/>
      <c r="R123" s="229"/>
    </row>
    <row r="124" spans="1:18">
      <c r="A124" s="229"/>
      <c r="B124" s="229"/>
      <c r="C124" s="229"/>
      <c r="D124" s="229"/>
      <c r="E124" s="229"/>
      <c r="F124" s="229"/>
      <c r="G124" s="229"/>
      <c r="H124" s="229"/>
      <c r="I124" s="229"/>
      <c r="J124" s="229"/>
      <c r="K124" s="229"/>
      <c r="L124" s="229"/>
      <c r="M124" s="229"/>
      <c r="N124" s="229"/>
      <c r="O124" s="229"/>
      <c r="P124" s="229"/>
      <c r="Q124" s="229"/>
      <c r="R124" s="229"/>
    </row>
    <row r="125" spans="1:18">
      <c r="A125" s="229"/>
      <c r="B125" s="229"/>
      <c r="C125" s="229"/>
      <c r="D125" s="229"/>
      <c r="E125" s="229"/>
      <c r="F125" s="229"/>
      <c r="G125" s="229"/>
      <c r="H125" s="229"/>
      <c r="I125" s="229"/>
      <c r="J125" s="229"/>
      <c r="K125" s="229"/>
      <c r="L125" s="229"/>
      <c r="M125" s="229"/>
      <c r="N125" s="229"/>
      <c r="O125" s="229"/>
      <c r="P125" s="229"/>
      <c r="Q125" s="229"/>
      <c r="R125" s="229"/>
    </row>
    <row r="126" spans="1:18">
      <c r="A126" s="229"/>
      <c r="B126" s="229"/>
      <c r="C126" s="229"/>
      <c r="D126" s="229"/>
      <c r="E126" s="229"/>
      <c r="F126" s="229"/>
      <c r="G126" s="229"/>
      <c r="H126" s="229"/>
      <c r="I126" s="229"/>
      <c r="J126" s="229"/>
      <c r="K126" s="229"/>
      <c r="L126" s="229"/>
      <c r="M126" s="229"/>
      <c r="N126" s="229"/>
      <c r="O126" s="229"/>
      <c r="P126" s="229"/>
      <c r="Q126" s="229"/>
      <c r="R126" s="229"/>
    </row>
    <row r="127" spans="1:18">
      <c r="A127" s="229"/>
      <c r="B127" s="229"/>
      <c r="C127" s="229"/>
      <c r="D127" s="229"/>
      <c r="E127" s="229"/>
      <c r="F127" s="229"/>
      <c r="G127" s="229"/>
      <c r="H127" s="229"/>
      <c r="I127" s="229"/>
      <c r="J127" s="229"/>
      <c r="K127" s="229"/>
      <c r="L127" s="229"/>
      <c r="M127" s="229"/>
      <c r="N127" s="229"/>
      <c r="O127" s="229"/>
      <c r="P127" s="229"/>
      <c r="Q127" s="229"/>
      <c r="R127" s="229"/>
    </row>
    <row r="128" spans="1:18">
      <c r="A128" s="229"/>
      <c r="B128" s="229"/>
      <c r="C128" s="229"/>
      <c r="D128" s="229"/>
      <c r="E128" s="229"/>
      <c r="F128" s="229"/>
      <c r="G128" s="229"/>
      <c r="H128" s="229"/>
      <c r="I128" s="229"/>
      <c r="J128" s="229"/>
      <c r="K128" s="229"/>
      <c r="L128" s="229"/>
      <c r="M128" s="229"/>
      <c r="N128" s="229"/>
      <c r="O128" s="229"/>
      <c r="P128" s="229"/>
      <c r="Q128" s="229"/>
      <c r="R128" s="229"/>
    </row>
    <row r="129" spans="1:18">
      <c r="A129" s="229"/>
      <c r="B129" s="229"/>
      <c r="C129" s="229"/>
      <c r="D129" s="229"/>
      <c r="E129" s="229"/>
      <c r="F129" s="229"/>
      <c r="G129" s="229"/>
      <c r="H129" s="229"/>
      <c r="I129" s="229"/>
      <c r="J129" s="229"/>
      <c r="K129" s="229"/>
      <c r="L129" s="229"/>
      <c r="M129" s="229"/>
      <c r="N129" s="229"/>
      <c r="O129" s="229"/>
      <c r="P129" s="229"/>
      <c r="Q129" s="229"/>
      <c r="R129" s="229"/>
    </row>
    <row r="130" spans="1:18">
      <c r="A130" s="229"/>
      <c r="B130" s="229"/>
      <c r="C130" s="229"/>
      <c r="D130" s="229"/>
      <c r="E130" s="229"/>
      <c r="F130" s="229"/>
      <c r="G130" s="229"/>
      <c r="H130" s="229"/>
      <c r="I130" s="229"/>
      <c r="J130" s="229"/>
      <c r="K130" s="229"/>
      <c r="L130" s="229"/>
      <c r="M130" s="229"/>
      <c r="N130" s="229"/>
      <c r="O130" s="229"/>
      <c r="P130" s="229"/>
      <c r="Q130" s="229"/>
      <c r="R130" s="229"/>
    </row>
    <row r="131" spans="1:18">
      <c r="A131" s="229"/>
      <c r="B131" s="229"/>
      <c r="C131" s="229"/>
      <c r="D131" s="229"/>
      <c r="E131" s="229"/>
      <c r="F131" s="229"/>
      <c r="G131" s="229"/>
      <c r="H131" s="229"/>
      <c r="I131" s="229"/>
      <c r="J131" s="229"/>
      <c r="K131" s="229"/>
      <c r="L131" s="229"/>
      <c r="M131" s="229"/>
      <c r="N131" s="229"/>
      <c r="O131" s="229"/>
      <c r="P131" s="229"/>
      <c r="Q131" s="229"/>
      <c r="R131" s="229"/>
    </row>
    <row r="132" spans="1:18">
      <c r="A132" s="229"/>
      <c r="B132" s="229"/>
      <c r="C132" s="229"/>
      <c r="D132" s="229"/>
      <c r="E132" s="229"/>
      <c r="F132" s="229"/>
      <c r="G132" s="229"/>
      <c r="H132" s="229"/>
      <c r="I132" s="229"/>
      <c r="J132" s="229"/>
      <c r="K132" s="229"/>
      <c r="L132" s="229"/>
      <c r="M132" s="229"/>
      <c r="N132" s="229"/>
      <c r="O132" s="229"/>
      <c r="P132" s="229"/>
      <c r="Q132" s="229"/>
      <c r="R132" s="229"/>
    </row>
    <row r="133" spans="1:18">
      <c r="A133" s="229"/>
      <c r="B133" s="229"/>
      <c r="C133" s="229"/>
      <c r="D133" s="229"/>
      <c r="E133" s="229"/>
      <c r="F133" s="229"/>
      <c r="G133" s="229"/>
      <c r="H133" s="229"/>
      <c r="I133" s="229"/>
      <c r="J133" s="229"/>
      <c r="K133" s="229"/>
      <c r="L133" s="229"/>
      <c r="M133" s="229"/>
      <c r="N133" s="229"/>
      <c r="O133" s="229"/>
      <c r="P133" s="229"/>
      <c r="Q133" s="229"/>
      <c r="R133" s="229"/>
    </row>
    <row r="134" spans="1:18">
      <c r="A134" s="229"/>
      <c r="B134" s="229"/>
      <c r="C134" s="229"/>
      <c r="D134" s="229"/>
      <c r="E134" s="229"/>
      <c r="F134" s="229"/>
      <c r="G134" s="229"/>
      <c r="H134" s="229"/>
      <c r="I134" s="229"/>
      <c r="J134" s="229"/>
      <c r="K134" s="229"/>
      <c r="L134" s="229"/>
      <c r="M134" s="229"/>
      <c r="N134" s="229"/>
      <c r="O134" s="229"/>
      <c r="P134" s="229"/>
      <c r="Q134" s="229"/>
      <c r="R134" s="229"/>
    </row>
    <row r="135" spans="1:18">
      <c r="A135" s="229"/>
      <c r="B135" s="229"/>
      <c r="C135" s="229"/>
      <c r="D135" s="229"/>
      <c r="E135" s="229"/>
      <c r="F135" s="229"/>
      <c r="G135" s="229"/>
      <c r="H135" s="229"/>
      <c r="I135" s="229"/>
      <c r="J135" s="229"/>
      <c r="K135" s="229"/>
      <c r="L135" s="229"/>
      <c r="M135" s="229"/>
      <c r="N135" s="229"/>
      <c r="O135" s="229"/>
      <c r="P135" s="229"/>
      <c r="Q135" s="229"/>
      <c r="R135" s="229"/>
    </row>
    <row r="136" spans="1:18">
      <c r="A136" s="229"/>
      <c r="B136" s="229"/>
      <c r="C136" s="229"/>
      <c r="D136" s="229"/>
      <c r="E136" s="229"/>
      <c r="F136" s="229"/>
      <c r="G136" s="229"/>
      <c r="H136" s="229"/>
      <c r="I136" s="229"/>
      <c r="J136" s="229"/>
      <c r="K136" s="229"/>
      <c r="L136" s="229"/>
      <c r="M136" s="229"/>
      <c r="N136" s="229"/>
      <c r="O136" s="229"/>
      <c r="P136" s="229"/>
      <c r="Q136" s="229"/>
      <c r="R136" s="229"/>
    </row>
    <row r="137" spans="1:18">
      <c r="A137" s="229"/>
      <c r="B137" s="229"/>
      <c r="C137" s="229"/>
      <c r="D137" s="229"/>
      <c r="E137" s="229"/>
      <c r="F137" s="229"/>
      <c r="G137" s="229"/>
      <c r="H137" s="229"/>
      <c r="I137" s="229"/>
      <c r="J137" s="229"/>
      <c r="K137" s="229"/>
      <c r="L137" s="229"/>
      <c r="M137" s="229"/>
      <c r="N137" s="229"/>
      <c r="O137" s="229"/>
      <c r="P137" s="229"/>
      <c r="Q137" s="229"/>
      <c r="R137" s="229"/>
    </row>
    <row r="138" spans="1:18">
      <c r="A138" s="229"/>
      <c r="B138" s="229"/>
      <c r="C138" s="229"/>
      <c r="D138" s="229"/>
      <c r="E138" s="229"/>
      <c r="F138" s="229"/>
      <c r="G138" s="229"/>
      <c r="H138" s="229"/>
      <c r="I138" s="229"/>
      <c r="J138" s="229"/>
      <c r="K138" s="229"/>
      <c r="L138" s="229"/>
      <c r="M138" s="229"/>
      <c r="N138" s="229"/>
      <c r="O138" s="229"/>
      <c r="P138" s="229"/>
      <c r="Q138" s="229"/>
      <c r="R138" s="229"/>
    </row>
    <row r="139" spans="1:18">
      <c r="A139" s="229"/>
      <c r="B139" s="229"/>
      <c r="C139" s="229"/>
      <c r="D139" s="229"/>
      <c r="E139" s="229"/>
      <c r="F139" s="229"/>
      <c r="G139" s="229"/>
      <c r="H139" s="229"/>
      <c r="I139" s="229"/>
      <c r="J139" s="229"/>
      <c r="K139" s="229"/>
      <c r="L139" s="229"/>
      <c r="M139" s="229"/>
      <c r="N139" s="229"/>
      <c r="O139" s="229"/>
      <c r="P139" s="229"/>
      <c r="Q139" s="229"/>
      <c r="R139" s="229"/>
    </row>
    <row r="140" spans="1:18">
      <c r="A140" s="229"/>
      <c r="B140" s="229"/>
      <c r="C140" s="229"/>
      <c r="D140" s="229"/>
      <c r="E140" s="229"/>
      <c r="F140" s="229"/>
      <c r="G140" s="229"/>
      <c r="H140" s="229"/>
      <c r="I140" s="229"/>
      <c r="J140" s="229"/>
      <c r="K140" s="229"/>
      <c r="L140" s="229"/>
      <c r="M140" s="229"/>
      <c r="N140" s="229"/>
      <c r="O140" s="229"/>
      <c r="P140" s="229"/>
      <c r="Q140" s="229"/>
      <c r="R140" s="229"/>
    </row>
    <row r="141" spans="1:18">
      <c r="A141" s="229"/>
      <c r="B141" s="229"/>
      <c r="C141" s="229"/>
      <c r="D141" s="229"/>
      <c r="E141" s="229"/>
      <c r="F141" s="229"/>
      <c r="G141" s="229"/>
      <c r="H141" s="229"/>
      <c r="I141" s="229"/>
      <c r="J141" s="229"/>
      <c r="K141" s="229"/>
      <c r="L141" s="229"/>
      <c r="M141" s="229"/>
      <c r="N141" s="229"/>
      <c r="O141" s="229"/>
      <c r="P141" s="229"/>
      <c r="Q141" s="229"/>
      <c r="R141" s="229"/>
    </row>
    <row r="142" spans="1:18">
      <c r="A142" s="229"/>
      <c r="B142" s="229"/>
      <c r="C142" s="229"/>
      <c r="D142" s="229"/>
      <c r="E142" s="229"/>
      <c r="F142" s="229"/>
      <c r="G142" s="229"/>
      <c r="H142" s="229"/>
      <c r="I142" s="229"/>
      <c r="J142" s="229"/>
      <c r="K142" s="229"/>
      <c r="L142" s="229"/>
      <c r="M142" s="229"/>
      <c r="N142" s="229"/>
      <c r="O142" s="229"/>
      <c r="P142" s="229"/>
      <c r="Q142" s="229"/>
      <c r="R142" s="229"/>
    </row>
    <row r="143" spans="1:18">
      <c r="A143" s="229"/>
      <c r="B143" s="229"/>
      <c r="C143" s="229"/>
      <c r="D143" s="229"/>
      <c r="E143" s="229"/>
      <c r="F143" s="229"/>
      <c r="G143" s="229"/>
      <c r="H143" s="229"/>
      <c r="I143" s="229"/>
      <c r="J143" s="229"/>
      <c r="K143" s="229"/>
      <c r="L143" s="229"/>
      <c r="M143" s="229"/>
      <c r="N143" s="229"/>
      <c r="O143" s="229"/>
      <c r="P143" s="229"/>
      <c r="Q143" s="229"/>
      <c r="R143" s="229"/>
    </row>
    <row r="144" spans="1:18">
      <c r="A144" s="229"/>
      <c r="B144" s="229"/>
      <c r="C144" s="229"/>
      <c r="D144" s="229"/>
      <c r="E144" s="229"/>
      <c r="F144" s="229"/>
      <c r="G144" s="229"/>
      <c r="H144" s="229"/>
      <c r="I144" s="229"/>
      <c r="J144" s="229"/>
      <c r="K144" s="229"/>
      <c r="L144" s="229"/>
      <c r="M144" s="229"/>
      <c r="N144" s="229"/>
      <c r="O144" s="229"/>
      <c r="P144" s="229"/>
      <c r="Q144" s="229"/>
      <c r="R144" s="229"/>
    </row>
    <row r="145" spans="1:18">
      <c r="A145" s="229"/>
      <c r="B145" s="229"/>
      <c r="C145" s="229"/>
      <c r="D145" s="229"/>
      <c r="E145" s="229"/>
      <c r="F145" s="229"/>
      <c r="G145" s="229"/>
      <c r="H145" s="229"/>
      <c r="I145" s="229"/>
      <c r="J145" s="229"/>
      <c r="K145" s="229"/>
      <c r="L145" s="229"/>
      <c r="M145" s="229"/>
      <c r="N145" s="229"/>
      <c r="O145" s="229"/>
      <c r="P145" s="229"/>
      <c r="Q145" s="229"/>
      <c r="R145" s="229"/>
    </row>
    <row r="146" spans="1:18">
      <c r="A146" s="229"/>
      <c r="B146" s="229"/>
      <c r="C146" s="229"/>
      <c r="D146" s="229"/>
      <c r="E146" s="229"/>
      <c r="F146" s="229"/>
      <c r="G146" s="229"/>
      <c r="H146" s="229"/>
      <c r="I146" s="229"/>
      <c r="J146" s="229"/>
      <c r="K146" s="229"/>
      <c r="L146" s="229"/>
      <c r="M146" s="229"/>
      <c r="N146" s="229"/>
      <c r="O146" s="229"/>
      <c r="P146" s="229"/>
      <c r="Q146" s="229"/>
      <c r="R146" s="229"/>
    </row>
    <row r="147" spans="1:18">
      <c r="A147" s="229"/>
      <c r="B147" s="229"/>
      <c r="C147" s="229"/>
      <c r="D147" s="229"/>
      <c r="E147" s="229"/>
      <c r="F147" s="229"/>
      <c r="G147" s="229"/>
      <c r="H147" s="229"/>
      <c r="I147" s="229"/>
      <c r="J147" s="229"/>
      <c r="K147" s="229"/>
      <c r="L147" s="229"/>
      <c r="M147" s="229"/>
      <c r="N147" s="229"/>
      <c r="O147" s="229"/>
      <c r="P147" s="229"/>
      <c r="Q147" s="229"/>
      <c r="R147" s="229"/>
    </row>
    <row r="148" spans="1:18">
      <c r="A148" s="229"/>
      <c r="B148" s="229"/>
      <c r="C148" s="229"/>
      <c r="D148" s="229"/>
      <c r="E148" s="229"/>
      <c r="F148" s="229"/>
      <c r="G148" s="229"/>
      <c r="H148" s="229"/>
      <c r="I148" s="229"/>
      <c r="J148" s="229"/>
      <c r="K148" s="229"/>
      <c r="L148" s="229"/>
      <c r="M148" s="229"/>
      <c r="N148" s="229"/>
      <c r="O148" s="229"/>
      <c r="P148" s="229"/>
      <c r="Q148" s="229"/>
      <c r="R148" s="229"/>
    </row>
    <row r="149" spans="1:18">
      <c r="A149" s="229"/>
      <c r="B149" s="229"/>
      <c r="C149" s="229"/>
      <c r="D149" s="229"/>
      <c r="E149" s="229"/>
      <c r="F149" s="229"/>
      <c r="G149" s="229"/>
      <c r="H149" s="229"/>
      <c r="I149" s="229"/>
      <c r="J149" s="229"/>
      <c r="K149" s="229"/>
      <c r="L149" s="229"/>
      <c r="M149" s="229"/>
      <c r="N149" s="229"/>
      <c r="O149" s="229"/>
      <c r="P149" s="229"/>
      <c r="Q149" s="229"/>
      <c r="R149" s="229"/>
    </row>
    <row r="150" spans="1:18">
      <c r="A150" s="229"/>
      <c r="B150" s="229"/>
      <c r="C150" s="229"/>
      <c r="D150" s="229"/>
      <c r="E150" s="229"/>
      <c r="F150" s="229"/>
      <c r="G150" s="229"/>
      <c r="H150" s="229"/>
      <c r="I150" s="229"/>
      <c r="J150" s="229"/>
      <c r="K150" s="229"/>
      <c r="L150" s="229"/>
      <c r="M150" s="229"/>
      <c r="N150" s="229"/>
      <c r="O150" s="229"/>
      <c r="P150" s="229"/>
      <c r="Q150" s="229"/>
      <c r="R150" s="229"/>
    </row>
    <row r="151" spans="1:18">
      <c r="A151" s="229"/>
      <c r="B151" s="229"/>
      <c r="C151" s="229"/>
      <c r="D151" s="229"/>
      <c r="E151" s="229"/>
      <c r="F151" s="229"/>
      <c r="G151" s="229"/>
      <c r="H151" s="229"/>
      <c r="I151" s="229"/>
      <c r="J151" s="229"/>
      <c r="K151" s="229"/>
      <c r="L151" s="229"/>
      <c r="M151" s="229"/>
      <c r="N151" s="229"/>
      <c r="O151" s="229"/>
      <c r="P151" s="229"/>
      <c r="Q151" s="229"/>
      <c r="R151" s="229"/>
    </row>
    <row r="152" spans="1:18">
      <c r="A152" s="229"/>
      <c r="B152" s="229"/>
      <c r="C152" s="229"/>
      <c r="D152" s="229"/>
      <c r="E152" s="229"/>
      <c r="F152" s="229"/>
      <c r="G152" s="229"/>
      <c r="H152" s="229"/>
      <c r="I152" s="229"/>
      <c r="J152" s="229"/>
      <c r="K152" s="229"/>
      <c r="L152" s="229"/>
      <c r="M152" s="229"/>
      <c r="N152" s="229"/>
      <c r="O152" s="229"/>
      <c r="P152" s="229"/>
      <c r="Q152" s="229"/>
      <c r="R152" s="229"/>
    </row>
    <row r="153" spans="1:18">
      <c r="A153" s="229"/>
      <c r="B153" s="229"/>
      <c r="C153" s="229"/>
      <c r="D153" s="229"/>
      <c r="E153" s="229"/>
      <c r="F153" s="229"/>
      <c r="G153" s="229"/>
      <c r="H153" s="229"/>
      <c r="I153" s="229"/>
      <c r="J153" s="229"/>
      <c r="K153" s="229"/>
      <c r="L153" s="229"/>
      <c r="M153" s="229"/>
      <c r="N153" s="229"/>
      <c r="O153" s="229"/>
      <c r="P153" s="229"/>
      <c r="Q153" s="229"/>
      <c r="R153" s="229"/>
    </row>
    <row r="154" spans="1:18">
      <c r="A154" s="229"/>
      <c r="B154" s="229"/>
      <c r="C154" s="229"/>
      <c r="D154" s="229"/>
      <c r="E154" s="229"/>
      <c r="F154" s="229"/>
      <c r="G154" s="229"/>
      <c r="H154" s="229"/>
      <c r="I154" s="229"/>
      <c r="J154" s="229"/>
      <c r="K154" s="229"/>
      <c r="L154" s="229"/>
      <c r="M154" s="229"/>
      <c r="N154" s="229"/>
      <c r="O154" s="229"/>
      <c r="P154" s="229"/>
      <c r="Q154" s="229"/>
      <c r="R154" s="229"/>
    </row>
    <row r="155" spans="1:18">
      <c r="A155" s="229"/>
      <c r="B155" s="229"/>
      <c r="C155" s="229"/>
      <c r="D155" s="229"/>
      <c r="E155" s="229"/>
      <c r="F155" s="229"/>
      <c r="G155" s="229"/>
      <c r="H155" s="229"/>
      <c r="I155" s="229"/>
      <c r="J155" s="229"/>
      <c r="K155" s="229"/>
      <c r="L155" s="229"/>
      <c r="M155" s="229"/>
      <c r="N155" s="229"/>
      <c r="O155" s="229"/>
      <c r="P155" s="229"/>
      <c r="Q155" s="229"/>
      <c r="R155" s="229"/>
    </row>
    <row r="156" spans="1:18">
      <c r="A156" s="229"/>
      <c r="B156" s="229"/>
      <c r="C156" s="229"/>
      <c r="D156" s="229"/>
      <c r="E156" s="229"/>
      <c r="F156" s="229"/>
      <c r="G156" s="229"/>
      <c r="H156" s="229"/>
      <c r="I156" s="229"/>
      <c r="J156" s="229"/>
      <c r="K156" s="229"/>
      <c r="L156" s="229"/>
      <c r="M156" s="229"/>
      <c r="N156" s="229"/>
      <c r="O156" s="229"/>
      <c r="P156" s="229"/>
      <c r="Q156" s="229"/>
      <c r="R156" s="229"/>
    </row>
    <row r="157" spans="1:18">
      <c r="A157" s="229"/>
      <c r="B157" s="229"/>
      <c r="C157" s="229"/>
      <c r="D157" s="229"/>
      <c r="E157" s="229"/>
      <c r="F157" s="229"/>
      <c r="G157" s="229"/>
      <c r="H157" s="229"/>
      <c r="I157" s="229"/>
      <c r="J157" s="229"/>
      <c r="K157" s="229"/>
      <c r="L157" s="229"/>
      <c r="M157" s="229"/>
      <c r="N157" s="229"/>
      <c r="O157" s="229"/>
      <c r="P157" s="229"/>
      <c r="Q157" s="229"/>
      <c r="R157" s="229"/>
    </row>
    <row r="158" spans="1:18">
      <c r="A158" s="229"/>
      <c r="B158" s="229"/>
      <c r="C158" s="229"/>
      <c r="D158" s="229"/>
      <c r="E158" s="229"/>
      <c r="F158" s="229"/>
      <c r="G158" s="229"/>
      <c r="H158" s="229"/>
      <c r="I158" s="229"/>
      <c r="J158" s="229"/>
      <c r="K158" s="229"/>
      <c r="L158" s="229"/>
      <c r="M158" s="229"/>
      <c r="N158" s="229"/>
      <c r="O158" s="229"/>
      <c r="P158" s="229"/>
      <c r="Q158" s="229"/>
      <c r="R158" s="229"/>
    </row>
    <row r="159" spans="1:18">
      <c r="A159" s="229"/>
      <c r="B159" s="229"/>
      <c r="C159" s="229"/>
      <c r="D159" s="229"/>
      <c r="E159" s="229"/>
      <c r="F159" s="229"/>
      <c r="G159" s="229"/>
      <c r="H159" s="229"/>
      <c r="I159" s="229"/>
      <c r="J159" s="229"/>
      <c r="K159" s="229"/>
      <c r="L159" s="229"/>
      <c r="M159" s="229"/>
      <c r="N159" s="229"/>
      <c r="O159" s="229"/>
      <c r="P159" s="229"/>
      <c r="Q159" s="229"/>
      <c r="R159" s="229"/>
    </row>
    <row r="160" spans="1:18">
      <c r="A160" s="229"/>
      <c r="B160" s="229"/>
      <c r="C160" s="229"/>
      <c r="D160" s="229"/>
      <c r="E160" s="229"/>
      <c r="F160" s="229"/>
      <c r="G160" s="229"/>
      <c r="H160" s="229"/>
      <c r="I160" s="229"/>
      <c r="J160" s="229"/>
      <c r="K160" s="229"/>
      <c r="L160" s="229"/>
      <c r="M160" s="229"/>
      <c r="N160" s="229"/>
      <c r="O160" s="229"/>
      <c r="P160" s="229"/>
      <c r="Q160" s="229"/>
      <c r="R160" s="229"/>
    </row>
    <row r="161" spans="1:18">
      <c r="A161" s="229"/>
      <c r="B161" s="229"/>
      <c r="C161" s="229"/>
      <c r="D161" s="229"/>
      <c r="E161" s="229"/>
      <c r="F161" s="229"/>
      <c r="G161" s="229"/>
      <c r="H161" s="229"/>
      <c r="I161" s="229"/>
      <c r="J161" s="229"/>
      <c r="K161" s="229"/>
      <c r="L161" s="229"/>
      <c r="M161" s="229"/>
      <c r="N161" s="229"/>
      <c r="O161" s="229"/>
      <c r="P161" s="229"/>
      <c r="Q161" s="229"/>
      <c r="R161" s="229"/>
    </row>
    <row r="162" spans="1:18">
      <c r="A162" s="229"/>
      <c r="B162" s="229"/>
      <c r="C162" s="229"/>
      <c r="D162" s="229"/>
      <c r="E162" s="229"/>
      <c r="F162" s="229"/>
      <c r="G162" s="229"/>
      <c r="H162" s="229"/>
      <c r="I162" s="229"/>
      <c r="J162" s="229"/>
      <c r="K162" s="229"/>
      <c r="L162" s="229"/>
      <c r="M162" s="229"/>
      <c r="N162" s="229"/>
      <c r="O162" s="229"/>
      <c r="P162" s="229"/>
      <c r="Q162" s="229"/>
      <c r="R162" s="229"/>
    </row>
    <row r="163" spans="1:18">
      <c r="A163" s="229"/>
      <c r="B163" s="229"/>
      <c r="C163" s="229"/>
      <c r="D163" s="229"/>
      <c r="E163" s="229"/>
      <c r="F163" s="229"/>
      <c r="G163" s="229"/>
      <c r="H163" s="229"/>
      <c r="I163" s="229"/>
      <c r="J163" s="229"/>
      <c r="K163" s="229"/>
      <c r="L163" s="229"/>
      <c r="M163" s="229"/>
      <c r="N163" s="229"/>
      <c r="O163" s="229"/>
      <c r="P163" s="229"/>
      <c r="Q163" s="229"/>
      <c r="R163" s="229"/>
    </row>
    <row r="164" spans="1:18">
      <c r="A164" s="229"/>
      <c r="B164" s="229"/>
      <c r="C164" s="229"/>
      <c r="D164" s="229"/>
      <c r="E164" s="229"/>
      <c r="F164" s="229"/>
      <c r="G164" s="229"/>
      <c r="H164" s="229"/>
      <c r="I164" s="229"/>
      <c r="J164" s="229"/>
      <c r="K164" s="229"/>
      <c r="L164" s="229"/>
      <c r="M164" s="229"/>
      <c r="N164" s="229"/>
      <c r="O164" s="229"/>
      <c r="P164" s="229"/>
      <c r="Q164" s="229"/>
      <c r="R164" s="229"/>
    </row>
    <row r="165" spans="1:18">
      <c r="A165" s="229"/>
      <c r="B165" s="229"/>
      <c r="C165" s="229"/>
      <c r="D165" s="229"/>
      <c r="E165" s="229"/>
      <c r="F165" s="229"/>
      <c r="G165" s="229"/>
      <c r="H165" s="229"/>
      <c r="I165" s="229"/>
      <c r="J165" s="229"/>
      <c r="K165" s="229"/>
      <c r="L165" s="229"/>
      <c r="M165" s="229"/>
      <c r="N165" s="229"/>
      <c r="O165" s="229"/>
      <c r="P165" s="229"/>
      <c r="Q165" s="229"/>
      <c r="R165" s="229"/>
    </row>
    <row r="166" spans="1:18">
      <c r="A166" s="229"/>
      <c r="B166" s="229"/>
      <c r="C166" s="229"/>
      <c r="D166" s="229"/>
      <c r="E166" s="229"/>
      <c r="F166" s="229"/>
      <c r="G166" s="229"/>
      <c r="H166" s="229"/>
      <c r="I166" s="229"/>
      <c r="J166" s="229"/>
      <c r="K166" s="229"/>
      <c r="L166" s="229"/>
      <c r="M166" s="229"/>
      <c r="N166" s="229"/>
      <c r="O166" s="229"/>
      <c r="P166" s="229"/>
      <c r="Q166" s="229"/>
      <c r="R166" s="229"/>
    </row>
    <row r="167" spans="1:18">
      <c r="A167" s="229"/>
      <c r="B167" s="229"/>
      <c r="C167" s="229"/>
      <c r="D167" s="229"/>
      <c r="E167" s="229"/>
      <c r="F167" s="229"/>
      <c r="G167" s="229"/>
      <c r="H167" s="229"/>
      <c r="I167" s="229"/>
      <c r="J167" s="229"/>
      <c r="K167" s="229"/>
      <c r="L167" s="229"/>
      <c r="M167" s="229"/>
      <c r="N167" s="229"/>
      <c r="O167" s="229"/>
      <c r="P167" s="229"/>
      <c r="Q167" s="229"/>
      <c r="R167" s="229"/>
    </row>
    <row r="168" spans="1:18">
      <c r="A168" s="229"/>
      <c r="B168" s="229"/>
      <c r="C168" s="229"/>
      <c r="D168" s="229"/>
      <c r="E168" s="229"/>
      <c r="F168" s="229"/>
      <c r="G168" s="229"/>
      <c r="H168" s="229"/>
      <c r="I168" s="229"/>
      <c r="J168" s="229"/>
      <c r="K168" s="229"/>
      <c r="L168" s="229"/>
      <c r="M168" s="229"/>
      <c r="N168" s="229"/>
      <c r="O168" s="229"/>
      <c r="P168" s="229"/>
      <c r="Q168" s="229"/>
      <c r="R168" s="229"/>
    </row>
    <row r="169" spans="1:18">
      <c r="A169" s="229"/>
      <c r="B169" s="229"/>
      <c r="C169" s="229"/>
      <c r="D169" s="229"/>
      <c r="E169" s="229"/>
      <c r="F169" s="229"/>
      <c r="G169" s="229"/>
      <c r="H169" s="229"/>
      <c r="I169" s="229"/>
      <c r="J169" s="229"/>
      <c r="K169" s="229"/>
      <c r="L169" s="229"/>
      <c r="M169" s="229"/>
      <c r="N169" s="229"/>
      <c r="O169" s="229"/>
      <c r="P169" s="229"/>
      <c r="Q169" s="229"/>
      <c r="R169" s="229"/>
    </row>
    <row r="170" spans="1:18">
      <c r="A170" s="229"/>
      <c r="B170" s="229"/>
      <c r="C170" s="229"/>
      <c r="D170" s="229"/>
      <c r="E170" s="229"/>
      <c r="F170" s="229"/>
      <c r="G170" s="229"/>
      <c r="H170" s="229"/>
      <c r="I170" s="229"/>
      <c r="J170" s="229"/>
      <c r="K170" s="229"/>
      <c r="L170" s="229"/>
      <c r="M170" s="229"/>
      <c r="N170" s="229"/>
      <c r="O170" s="229"/>
      <c r="P170" s="229"/>
      <c r="Q170" s="229"/>
      <c r="R170" s="229"/>
    </row>
    <row r="171" spans="1:18">
      <c r="A171" s="229"/>
      <c r="B171" s="229"/>
      <c r="C171" s="229"/>
      <c r="D171" s="229"/>
      <c r="E171" s="229"/>
      <c r="F171" s="229"/>
      <c r="G171" s="229"/>
      <c r="H171" s="229"/>
      <c r="I171" s="229"/>
      <c r="J171" s="229"/>
      <c r="K171" s="229"/>
      <c r="L171" s="229"/>
      <c r="M171" s="229"/>
      <c r="N171" s="229"/>
      <c r="O171" s="229"/>
      <c r="P171" s="229"/>
      <c r="Q171" s="229"/>
      <c r="R171" s="229"/>
    </row>
    <row r="172" spans="1:18">
      <c r="A172" s="229"/>
      <c r="B172" s="229"/>
      <c r="C172" s="229"/>
      <c r="D172" s="229"/>
      <c r="E172" s="229"/>
      <c r="F172" s="229"/>
      <c r="G172" s="229"/>
      <c r="H172" s="229"/>
      <c r="I172" s="229"/>
      <c r="J172" s="229"/>
      <c r="K172" s="229"/>
      <c r="L172" s="229"/>
      <c r="M172" s="229"/>
      <c r="N172" s="229"/>
      <c r="O172" s="229"/>
      <c r="P172" s="229"/>
      <c r="Q172" s="229"/>
      <c r="R172" s="229"/>
    </row>
    <row r="173" spans="1:18">
      <c r="A173" s="229"/>
      <c r="B173" s="229"/>
      <c r="C173" s="229"/>
      <c r="D173" s="229"/>
      <c r="E173" s="229"/>
      <c r="F173" s="229"/>
      <c r="G173" s="229"/>
      <c r="H173" s="229"/>
      <c r="I173" s="229"/>
      <c r="J173" s="229"/>
      <c r="K173" s="229"/>
      <c r="L173" s="229"/>
      <c r="M173" s="229"/>
      <c r="N173" s="229"/>
      <c r="O173" s="229"/>
      <c r="P173" s="229"/>
      <c r="Q173" s="229"/>
      <c r="R173" s="229"/>
    </row>
    <row r="174" spans="1:18">
      <c r="A174" s="229"/>
      <c r="B174" s="229"/>
      <c r="C174" s="229"/>
      <c r="D174" s="229"/>
      <c r="E174" s="229"/>
      <c r="F174" s="229"/>
      <c r="G174" s="229"/>
      <c r="H174" s="229"/>
      <c r="I174" s="229"/>
      <c r="J174" s="229"/>
      <c r="K174" s="229"/>
      <c r="L174" s="229"/>
      <c r="M174" s="229"/>
      <c r="N174" s="229"/>
      <c r="O174" s="229"/>
      <c r="P174" s="229"/>
      <c r="Q174" s="229"/>
      <c r="R174" s="229"/>
    </row>
    <row r="175" spans="1:18">
      <c r="A175" s="229"/>
      <c r="B175" s="229"/>
      <c r="C175" s="229"/>
      <c r="D175" s="229"/>
      <c r="E175" s="229"/>
      <c r="F175" s="229"/>
      <c r="G175" s="229"/>
      <c r="H175" s="229"/>
      <c r="I175" s="229"/>
      <c r="J175" s="229"/>
      <c r="K175" s="229"/>
      <c r="L175" s="229"/>
      <c r="M175" s="229"/>
      <c r="N175" s="229"/>
      <c r="O175" s="229"/>
      <c r="P175" s="229"/>
      <c r="Q175" s="229"/>
      <c r="R175" s="229"/>
    </row>
    <row r="176" spans="1:18">
      <c r="A176" s="229"/>
      <c r="B176" s="229"/>
      <c r="C176" s="229"/>
      <c r="D176" s="229"/>
      <c r="E176" s="229"/>
      <c r="F176" s="229"/>
      <c r="G176" s="229"/>
      <c r="H176" s="229"/>
      <c r="I176" s="229"/>
      <c r="J176" s="229"/>
      <c r="K176" s="229"/>
      <c r="L176" s="229"/>
      <c r="M176" s="229"/>
      <c r="N176" s="229"/>
      <c r="O176" s="229"/>
      <c r="P176" s="229"/>
      <c r="Q176" s="229"/>
      <c r="R176" s="229"/>
    </row>
    <row r="177" spans="1:18">
      <c r="A177" s="229"/>
      <c r="B177" s="229"/>
      <c r="C177" s="229"/>
      <c r="D177" s="229"/>
      <c r="E177" s="229"/>
      <c r="F177" s="229"/>
      <c r="G177" s="229"/>
      <c r="H177" s="229"/>
      <c r="I177" s="229"/>
      <c r="J177" s="229"/>
      <c r="K177" s="229"/>
      <c r="L177" s="229"/>
      <c r="M177" s="229"/>
      <c r="N177" s="229"/>
      <c r="O177" s="229"/>
      <c r="P177" s="229"/>
      <c r="Q177" s="229"/>
      <c r="R177" s="229"/>
    </row>
    <row r="178" spans="1:18">
      <c r="A178" s="229"/>
      <c r="B178" s="229"/>
      <c r="C178" s="229"/>
      <c r="D178" s="229"/>
      <c r="E178" s="229"/>
      <c r="F178" s="229"/>
      <c r="G178" s="229"/>
      <c r="H178" s="229"/>
      <c r="I178" s="229"/>
      <c r="J178" s="229"/>
      <c r="K178" s="229"/>
      <c r="L178" s="229"/>
      <c r="M178" s="229"/>
      <c r="N178" s="229"/>
      <c r="O178" s="229"/>
      <c r="P178" s="229"/>
      <c r="Q178" s="229"/>
      <c r="R178" s="229"/>
    </row>
    <row r="179" spans="1:18">
      <c r="A179" s="229"/>
      <c r="B179" s="229"/>
      <c r="C179" s="229"/>
      <c r="D179" s="229"/>
      <c r="E179" s="229"/>
      <c r="F179" s="229"/>
      <c r="G179" s="229"/>
      <c r="H179" s="229"/>
      <c r="I179" s="229"/>
      <c r="J179" s="229"/>
      <c r="K179" s="229"/>
      <c r="L179" s="229"/>
      <c r="M179" s="229"/>
      <c r="N179" s="229"/>
      <c r="O179" s="229"/>
      <c r="P179" s="229"/>
      <c r="Q179" s="229"/>
      <c r="R179" s="229"/>
    </row>
    <row r="180" spans="1:18">
      <c r="A180" s="229"/>
      <c r="B180" s="229"/>
      <c r="C180" s="229"/>
      <c r="D180" s="229"/>
      <c r="E180" s="229"/>
      <c r="F180" s="229"/>
      <c r="G180" s="229"/>
      <c r="H180" s="229"/>
      <c r="I180" s="229"/>
      <c r="J180" s="229"/>
      <c r="K180" s="229"/>
      <c r="L180" s="229"/>
      <c r="M180" s="229"/>
      <c r="N180" s="229"/>
      <c r="O180" s="229"/>
      <c r="P180" s="229"/>
      <c r="Q180" s="229"/>
      <c r="R180" s="229"/>
    </row>
    <row r="181" spans="1:18">
      <c r="A181" s="229"/>
      <c r="B181" s="229"/>
      <c r="C181" s="229"/>
      <c r="D181" s="229"/>
      <c r="E181" s="229"/>
      <c r="F181" s="229"/>
      <c r="G181" s="229"/>
      <c r="H181" s="229"/>
      <c r="I181" s="229"/>
      <c r="J181" s="229"/>
      <c r="K181" s="229"/>
      <c r="L181" s="229"/>
      <c r="M181" s="229"/>
      <c r="N181" s="229"/>
      <c r="O181" s="229"/>
      <c r="P181" s="229"/>
      <c r="Q181" s="229"/>
      <c r="R181" s="229"/>
    </row>
    <row r="182" spans="1:18">
      <c r="A182" s="229"/>
      <c r="B182" s="229"/>
      <c r="C182" s="229"/>
      <c r="D182" s="229"/>
      <c r="E182" s="229"/>
      <c r="F182" s="229"/>
      <c r="G182" s="229"/>
      <c r="H182" s="229"/>
      <c r="I182" s="229"/>
      <c r="J182" s="229"/>
      <c r="K182" s="229"/>
      <c r="L182" s="229"/>
      <c r="M182" s="229"/>
      <c r="N182" s="229"/>
      <c r="O182" s="229"/>
      <c r="P182" s="229"/>
      <c r="Q182" s="229"/>
      <c r="R182" s="229"/>
    </row>
    <row r="183" spans="1:18">
      <c r="A183" s="229"/>
      <c r="B183" s="229"/>
      <c r="C183" s="229"/>
      <c r="D183" s="229"/>
      <c r="E183" s="229"/>
      <c r="F183" s="229"/>
      <c r="G183" s="229"/>
      <c r="H183" s="229"/>
      <c r="I183" s="229"/>
      <c r="J183" s="229"/>
      <c r="K183" s="229"/>
      <c r="L183" s="229"/>
      <c r="M183" s="229"/>
      <c r="N183" s="229"/>
      <c r="O183" s="229"/>
      <c r="P183" s="229"/>
      <c r="Q183" s="229"/>
      <c r="R183" s="229"/>
    </row>
    <row r="184" spans="1:18">
      <c r="A184" s="229"/>
      <c r="B184" s="229"/>
      <c r="C184" s="229"/>
      <c r="D184" s="229"/>
      <c r="E184" s="229"/>
      <c r="F184" s="229"/>
      <c r="G184" s="229"/>
      <c r="H184" s="229"/>
      <c r="I184" s="229"/>
      <c r="J184" s="229"/>
      <c r="K184" s="229"/>
      <c r="L184" s="229"/>
      <c r="M184" s="229"/>
      <c r="N184" s="229"/>
      <c r="O184" s="229"/>
      <c r="P184" s="229"/>
      <c r="Q184" s="229"/>
      <c r="R184" s="229"/>
    </row>
    <row r="185" spans="1:18">
      <c r="A185" s="229"/>
      <c r="B185" s="229"/>
      <c r="C185" s="229"/>
      <c r="D185" s="229"/>
      <c r="E185" s="229"/>
      <c r="F185" s="229"/>
      <c r="G185" s="229"/>
      <c r="H185" s="229"/>
      <c r="I185" s="229"/>
      <c r="J185" s="229"/>
      <c r="K185" s="229"/>
      <c r="L185" s="229"/>
      <c r="M185" s="229"/>
      <c r="N185" s="229"/>
      <c r="O185" s="229"/>
      <c r="P185" s="229"/>
      <c r="Q185" s="229"/>
      <c r="R185" s="229"/>
    </row>
    <row r="186" spans="1:18">
      <c r="A186" s="229"/>
      <c r="B186" s="229"/>
      <c r="C186" s="229"/>
      <c r="D186" s="229"/>
      <c r="E186" s="229"/>
      <c r="F186" s="229"/>
      <c r="G186" s="229"/>
      <c r="H186" s="229"/>
      <c r="I186" s="229"/>
      <c r="J186" s="229"/>
      <c r="K186" s="229"/>
      <c r="L186" s="229"/>
      <c r="M186" s="229"/>
      <c r="N186" s="229"/>
      <c r="O186" s="229"/>
      <c r="P186" s="229"/>
      <c r="Q186" s="229"/>
      <c r="R186" s="229"/>
    </row>
    <row r="187" spans="1:18">
      <c r="A187" s="229"/>
      <c r="B187" s="229"/>
      <c r="C187" s="229"/>
      <c r="D187" s="229"/>
      <c r="E187" s="229"/>
      <c r="F187" s="229"/>
      <c r="G187" s="229"/>
      <c r="H187" s="229"/>
      <c r="I187" s="229"/>
      <c r="J187" s="229"/>
      <c r="K187" s="229"/>
      <c r="L187" s="229"/>
      <c r="M187" s="229"/>
      <c r="N187" s="229"/>
      <c r="O187" s="229"/>
      <c r="P187" s="229"/>
      <c r="Q187" s="229"/>
      <c r="R187" s="229"/>
    </row>
    <row r="188" spans="1:18">
      <c r="A188" s="229"/>
      <c r="B188" s="229"/>
      <c r="C188" s="229"/>
      <c r="D188" s="229"/>
      <c r="E188" s="229"/>
      <c r="F188" s="229"/>
      <c r="G188" s="229"/>
      <c r="H188" s="229"/>
      <c r="I188" s="229"/>
      <c r="J188" s="229"/>
      <c r="K188" s="229"/>
      <c r="L188" s="229"/>
      <c r="M188" s="229"/>
      <c r="N188" s="229"/>
      <c r="O188" s="229"/>
      <c r="P188" s="229"/>
      <c r="Q188" s="229"/>
      <c r="R188" s="229"/>
    </row>
    <row r="189" spans="1:18">
      <c r="A189" s="229"/>
      <c r="B189" s="229"/>
      <c r="C189" s="229"/>
      <c r="D189" s="229"/>
      <c r="E189" s="229"/>
      <c r="F189" s="229"/>
      <c r="G189" s="229"/>
      <c r="H189" s="229"/>
      <c r="I189" s="229"/>
      <c r="J189" s="229"/>
      <c r="K189" s="229"/>
      <c r="L189" s="229"/>
      <c r="M189" s="229"/>
      <c r="N189" s="229"/>
      <c r="O189" s="229"/>
      <c r="P189" s="229"/>
      <c r="Q189" s="229"/>
      <c r="R189" s="229"/>
    </row>
    <row r="190" spans="1:18">
      <c r="A190" s="229"/>
      <c r="B190" s="229"/>
      <c r="C190" s="229"/>
      <c r="D190" s="229"/>
      <c r="E190" s="229"/>
      <c r="F190" s="229"/>
      <c r="G190" s="229"/>
      <c r="H190" s="229"/>
      <c r="I190" s="229"/>
      <c r="J190" s="229"/>
      <c r="K190" s="229"/>
      <c r="L190" s="229"/>
      <c r="M190" s="229"/>
      <c r="N190" s="229"/>
      <c r="O190" s="229"/>
      <c r="P190" s="229"/>
      <c r="Q190" s="229"/>
      <c r="R190" s="229"/>
    </row>
    <row r="191" spans="1:18">
      <c r="A191" s="229"/>
      <c r="B191" s="229"/>
      <c r="C191" s="229"/>
      <c r="D191" s="229"/>
      <c r="E191" s="229"/>
      <c r="F191" s="229"/>
      <c r="G191" s="229"/>
      <c r="H191" s="229"/>
      <c r="I191" s="229"/>
      <c r="J191" s="229"/>
      <c r="K191" s="229"/>
      <c r="L191" s="229"/>
      <c r="M191" s="229"/>
      <c r="N191" s="229"/>
      <c r="O191" s="229"/>
      <c r="P191" s="229"/>
      <c r="Q191" s="229"/>
      <c r="R191" s="229"/>
    </row>
    <row r="192" spans="1:18">
      <c r="A192" s="229"/>
      <c r="B192" s="229"/>
      <c r="C192" s="229"/>
      <c r="D192" s="229"/>
      <c r="E192" s="229"/>
      <c r="F192" s="229"/>
      <c r="G192" s="229"/>
      <c r="H192" s="229"/>
      <c r="I192" s="229"/>
      <c r="J192" s="229"/>
      <c r="K192" s="229"/>
      <c r="L192" s="229"/>
      <c r="M192" s="229"/>
      <c r="N192" s="229"/>
      <c r="O192" s="229"/>
      <c r="P192" s="229"/>
      <c r="Q192" s="229"/>
      <c r="R192" s="229"/>
    </row>
    <row r="193" spans="1:18">
      <c r="A193" s="229"/>
      <c r="B193" s="229"/>
      <c r="C193" s="229"/>
      <c r="D193" s="229"/>
      <c r="E193" s="229"/>
      <c r="F193" s="229"/>
      <c r="G193" s="229"/>
      <c r="H193" s="229"/>
      <c r="I193" s="229"/>
      <c r="J193" s="229"/>
      <c r="K193" s="229"/>
      <c r="L193" s="229"/>
      <c r="M193" s="229"/>
      <c r="N193" s="229"/>
      <c r="O193" s="229"/>
      <c r="P193" s="229"/>
      <c r="Q193" s="229"/>
      <c r="R193" s="229"/>
    </row>
    <row r="194" spans="1:18">
      <c r="A194" s="229"/>
      <c r="B194" s="229"/>
      <c r="C194" s="229"/>
      <c r="D194" s="229"/>
      <c r="E194" s="229"/>
      <c r="F194" s="229"/>
      <c r="G194" s="229"/>
      <c r="H194" s="229"/>
      <c r="I194" s="229"/>
      <c r="J194" s="229"/>
      <c r="K194" s="229"/>
      <c r="L194" s="229"/>
      <c r="M194" s="229"/>
      <c r="N194" s="229"/>
      <c r="O194" s="229"/>
      <c r="P194" s="229"/>
      <c r="Q194" s="229"/>
      <c r="R194" s="229"/>
    </row>
    <row r="195" spans="1:18">
      <c r="A195" s="229"/>
      <c r="B195" s="229"/>
      <c r="C195" s="229"/>
      <c r="D195" s="229"/>
      <c r="E195" s="229"/>
      <c r="F195" s="229"/>
      <c r="G195" s="229"/>
      <c r="H195" s="229"/>
      <c r="I195" s="229"/>
      <c r="J195" s="229"/>
      <c r="K195" s="229"/>
      <c r="L195" s="229"/>
      <c r="M195" s="229"/>
      <c r="N195" s="229"/>
      <c r="O195" s="229"/>
      <c r="P195" s="229"/>
      <c r="Q195" s="229"/>
      <c r="R195" s="229"/>
    </row>
    <row r="196" spans="1:18">
      <c r="A196" s="229"/>
      <c r="B196" s="229"/>
      <c r="C196" s="229"/>
      <c r="D196" s="229"/>
      <c r="E196" s="229"/>
      <c r="F196" s="229"/>
      <c r="G196" s="229"/>
      <c r="H196" s="229"/>
      <c r="I196" s="229"/>
      <c r="J196" s="229"/>
      <c r="K196" s="229"/>
      <c r="L196" s="229"/>
      <c r="M196" s="229"/>
      <c r="N196" s="229"/>
      <c r="O196" s="229"/>
      <c r="P196" s="229"/>
      <c r="Q196" s="229"/>
      <c r="R196" s="229"/>
    </row>
    <row r="197" spans="1:18">
      <c r="A197" s="229"/>
      <c r="B197" s="229"/>
      <c r="C197" s="229"/>
      <c r="D197" s="229"/>
      <c r="E197" s="229"/>
      <c r="F197" s="229"/>
      <c r="G197" s="229"/>
      <c r="H197" s="229"/>
      <c r="I197" s="229"/>
      <c r="J197" s="229"/>
      <c r="K197" s="229"/>
      <c r="L197" s="229"/>
      <c r="M197" s="229"/>
      <c r="N197" s="229"/>
      <c r="O197" s="229"/>
      <c r="P197" s="229"/>
      <c r="Q197" s="229"/>
      <c r="R197" s="229"/>
    </row>
    <row r="198" spans="1:18">
      <c r="A198" s="229"/>
      <c r="B198" s="229"/>
      <c r="C198" s="229"/>
      <c r="D198" s="229"/>
      <c r="E198" s="229"/>
      <c r="F198" s="229"/>
      <c r="G198" s="229"/>
      <c r="H198" s="229"/>
      <c r="I198" s="229"/>
      <c r="J198" s="229"/>
      <c r="K198" s="229"/>
      <c r="L198" s="229"/>
      <c r="M198" s="229"/>
      <c r="N198" s="229"/>
      <c r="O198" s="229"/>
      <c r="P198" s="229"/>
      <c r="Q198" s="229"/>
      <c r="R198" s="229"/>
    </row>
    <row r="199" spans="1:18">
      <c r="A199" s="229"/>
      <c r="B199" s="229"/>
      <c r="C199" s="229"/>
      <c r="D199" s="229"/>
      <c r="E199" s="229"/>
      <c r="F199" s="229"/>
      <c r="G199" s="229"/>
      <c r="H199" s="229"/>
      <c r="I199" s="229"/>
      <c r="J199" s="229"/>
      <c r="K199" s="229"/>
      <c r="L199" s="229"/>
      <c r="M199" s="229"/>
      <c r="N199" s="229"/>
      <c r="O199" s="229"/>
      <c r="P199" s="229"/>
      <c r="Q199" s="229"/>
      <c r="R199" s="229"/>
    </row>
    <row r="200" spans="1:18">
      <c r="A200" s="229"/>
      <c r="B200" s="229"/>
      <c r="C200" s="229"/>
      <c r="D200" s="229"/>
      <c r="E200" s="229"/>
      <c r="F200" s="229"/>
      <c r="G200" s="229"/>
      <c r="H200" s="229"/>
      <c r="I200" s="229"/>
      <c r="J200" s="229"/>
      <c r="K200" s="229"/>
      <c r="L200" s="229"/>
      <c r="M200" s="229"/>
      <c r="N200" s="229"/>
      <c r="O200" s="229"/>
      <c r="P200" s="229"/>
      <c r="Q200" s="229"/>
      <c r="R200" s="229"/>
    </row>
    <row r="201" spans="1:18">
      <c r="A201" s="229"/>
      <c r="B201" s="229"/>
      <c r="C201" s="229"/>
      <c r="D201" s="229"/>
      <c r="E201" s="229"/>
      <c r="F201" s="229"/>
      <c r="G201" s="229"/>
      <c r="H201" s="229"/>
      <c r="I201" s="229"/>
      <c r="J201" s="229"/>
      <c r="K201" s="229"/>
      <c r="L201" s="229"/>
      <c r="M201" s="229"/>
      <c r="N201" s="229"/>
      <c r="O201" s="229"/>
      <c r="P201" s="229"/>
      <c r="Q201" s="229"/>
      <c r="R201" s="229"/>
    </row>
    <row r="202" spans="1:18">
      <c r="A202" s="229"/>
      <c r="B202" s="229"/>
      <c r="C202" s="229"/>
      <c r="D202" s="229"/>
      <c r="E202" s="229"/>
      <c r="F202" s="229"/>
      <c r="G202" s="229"/>
      <c r="H202" s="229"/>
      <c r="I202" s="229"/>
      <c r="J202" s="229"/>
      <c r="K202" s="229"/>
      <c r="L202" s="229"/>
      <c r="M202" s="229"/>
      <c r="N202" s="229"/>
      <c r="O202" s="229"/>
      <c r="P202" s="229"/>
      <c r="Q202" s="229"/>
      <c r="R202" s="229"/>
    </row>
    <row r="203" spans="1:18">
      <c r="A203" s="229"/>
      <c r="B203" s="229"/>
      <c r="C203" s="229"/>
      <c r="D203" s="229"/>
      <c r="E203" s="229"/>
      <c r="F203" s="229"/>
      <c r="G203" s="229"/>
      <c r="H203" s="229"/>
      <c r="I203" s="229"/>
      <c r="J203" s="229"/>
      <c r="K203" s="229"/>
      <c r="L203" s="229"/>
      <c r="M203" s="229"/>
      <c r="N203" s="229"/>
      <c r="O203" s="229"/>
      <c r="P203" s="229"/>
      <c r="Q203" s="229"/>
      <c r="R203" s="229"/>
    </row>
    <row r="204" spans="1:18">
      <c r="A204" s="229"/>
      <c r="B204" s="229"/>
      <c r="C204" s="229"/>
      <c r="D204" s="229"/>
      <c r="E204" s="229"/>
      <c r="F204" s="229"/>
      <c r="G204" s="229"/>
      <c r="H204" s="229"/>
      <c r="I204" s="229"/>
      <c r="J204" s="229"/>
      <c r="K204" s="229"/>
      <c r="L204" s="229"/>
      <c r="M204" s="229"/>
      <c r="N204" s="229"/>
      <c r="O204" s="229"/>
      <c r="P204" s="229"/>
      <c r="Q204" s="229"/>
      <c r="R204" s="229"/>
    </row>
    <row r="205" spans="1:18">
      <c r="A205" s="229"/>
      <c r="B205" s="229"/>
      <c r="C205" s="229"/>
      <c r="D205" s="229"/>
      <c r="E205" s="229"/>
      <c r="F205" s="229"/>
      <c r="G205" s="229"/>
      <c r="H205" s="229"/>
      <c r="I205" s="229"/>
      <c r="J205" s="229"/>
      <c r="K205" s="229"/>
      <c r="L205" s="229"/>
      <c r="M205" s="229"/>
      <c r="N205" s="229"/>
      <c r="O205" s="229"/>
      <c r="P205" s="229"/>
      <c r="Q205" s="229"/>
      <c r="R205" s="229"/>
    </row>
    <row r="206" spans="1:18">
      <c r="A206" s="229"/>
      <c r="B206" s="229"/>
      <c r="C206" s="229"/>
      <c r="D206" s="229"/>
      <c r="E206" s="229"/>
      <c r="F206" s="229"/>
      <c r="G206" s="229"/>
      <c r="H206" s="229"/>
      <c r="I206" s="229"/>
      <c r="J206" s="229"/>
      <c r="K206" s="229"/>
      <c r="L206" s="229"/>
      <c r="M206" s="229"/>
      <c r="N206" s="229"/>
      <c r="O206" s="229"/>
      <c r="P206" s="229"/>
      <c r="Q206" s="229"/>
      <c r="R206" s="229"/>
    </row>
    <row r="207" spans="1:18">
      <c r="A207" s="229"/>
      <c r="B207" s="229"/>
      <c r="C207" s="229"/>
      <c r="D207" s="229"/>
      <c r="E207" s="229"/>
      <c r="F207" s="229"/>
      <c r="G207" s="229"/>
      <c r="H207" s="229"/>
      <c r="I207" s="229"/>
      <c r="J207" s="229"/>
      <c r="K207" s="229"/>
      <c r="L207" s="229"/>
      <c r="M207" s="229"/>
      <c r="N207" s="229"/>
      <c r="O207" s="229"/>
      <c r="P207" s="229"/>
      <c r="Q207" s="229"/>
      <c r="R207" s="229"/>
    </row>
    <row r="208" spans="1:18">
      <c r="A208" s="229"/>
      <c r="B208" s="229"/>
      <c r="C208" s="229"/>
      <c r="D208" s="229"/>
      <c r="E208" s="229"/>
      <c r="F208" s="229"/>
      <c r="G208" s="229"/>
      <c r="H208" s="229"/>
      <c r="I208" s="229"/>
      <c r="J208" s="229"/>
      <c r="K208" s="229"/>
      <c r="L208" s="229"/>
      <c r="M208" s="229"/>
      <c r="N208" s="229"/>
      <c r="O208" s="229"/>
      <c r="P208" s="229"/>
      <c r="Q208" s="229"/>
      <c r="R208" s="229"/>
    </row>
    <row r="209" spans="1:18">
      <c r="A209" s="229"/>
      <c r="B209" s="229"/>
      <c r="C209" s="229"/>
      <c r="D209" s="229"/>
      <c r="E209" s="229"/>
      <c r="F209" s="229"/>
      <c r="G209" s="229"/>
      <c r="H209" s="229"/>
      <c r="I209" s="229"/>
      <c r="J209" s="229"/>
      <c r="K209" s="229"/>
      <c r="L209" s="229"/>
      <c r="M209" s="229"/>
      <c r="N209" s="229"/>
      <c r="O209" s="229"/>
      <c r="P209" s="229"/>
      <c r="Q209" s="229"/>
      <c r="R209" s="229"/>
    </row>
    <row r="210" spans="1:18">
      <c r="A210" s="229"/>
      <c r="B210" s="229"/>
      <c r="C210" s="229"/>
      <c r="D210" s="229"/>
      <c r="E210" s="229"/>
      <c r="F210" s="229"/>
      <c r="G210" s="229"/>
      <c r="H210" s="229"/>
      <c r="I210" s="229"/>
      <c r="J210" s="229"/>
      <c r="K210" s="229"/>
      <c r="L210" s="229"/>
      <c r="M210" s="229"/>
      <c r="N210" s="229"/>
      <c r="O210" s="229"/>
      <c r="P210" s="229"/>
      <c r="Q210" s="229"/>
      <c r="R210" s="229"/>
    </row>
    <row r="211" spans="1:18">
      <c r="A211" s="229"/>
      <c r="B211" s="229"/>
      <c r="C211" s="229"/>
      <c r="D211" s="229"/>
      <c r="E211" s="229"/>
      <c r="F211" s="229"/>
      <c r="G211" s="229"/>
      <c r="H211" s="229"/>
      <c r="I211" s="229"/>
      <c r="J211" s="229"/>
      <c r="K211" s="229"/>
      <c r="L211" s="229"/>
      <c r="M211" s="229"/>
      <c r="N211" s="229"/>
      <c r="O211" s="229"/>
      <c r="P211" s="229"/>
      <c r="Q211" s="229"/>
      <c r="R211" s="229"/>
    </row>
    <row r="212" spans="1:18">
      <c r="A212" s="229"/>
      <c r="B212" s="229"/>
      <c r="C212" s="229"/>
      <c r="D212" s="229"/>
      <c r="E212" s="229"/>
      <c r="F212" s="229"/>
      <c r="G212" s="229"/>
      <c r="H212" s="229"/>
      <c r="I212" s="229"/>
      <c r="J212" s="229"/>
      <c r="K212" s="229"/>
      <c r="L212" s="229"/>
      <c r="M212" s="229"/>
      <c r="N212" s="229"/>
      <c r="O212" s="229"/>
      <c r="P212" s="229"/>
      <c r="Q212" s="229"/>
      <c r="R212" s="229"/>
    </row>
    <row r="213" spans="1:18">
      <c r="A213" s="229"/>
      <c r="B213" s="229"/>
      <c r="C213" s="229"/>
      <c r="D213" s="229"/>
      <c r="E213" s="229"/>
      <c r="F213" s="229"/>
      <c r="G213" s="229"/>
      <c r="H213" s="229"/>
      <c r="I213" s="229"/>
      <c r="J213" s="229"/>
      <c r="K213" s="229"/>
      <c r="L213" s="229"/>
      <c r="M213" s="229"/>
      <c r="N213" s="229"/>
      <c r="O213" s="229"/>
      <c r="P213" s="229"/>
      <c r="Q213" s="229"/>
      <c r="R213" s="229"/>
    </row>
    <row r="214" spans="1:18">
      <c r="A214" s="229"/>
      <c r="B214" s="229"/>
      <c r="C214" s="229"/>
      <c r="D214" s="229"/>
      <c r="E214" s="229"/>
      <c r="F214" s="229"/>
      <c r="G214" s="229"/>
      <c r="H214" s="229"/>
      <c r="I214" s="229"/>
      <c r="J214" s="229"/>
      <c r="K214" s="229"/>
      <c r="L214" s="229"/>
      <c r="M214" s="229"/>
      <c r="N214" s="229"/>
      <c r="O214" s="229"/>
      <c r="P214" s="229"/>
      <c r="Q214" s="229"/>
      <c r="R214" s="229"/>
    </row>
    <row r="215" spans="1:18">
      <c r="A215" s="229"/>
      <c r="B215" s="229"/>
      <c r="C215" s="229"/>
      <c r="D215" s="229"/>
      <c r="E215" s="229"/>
      <c r="F215" s="229"/>
      <c r="G215" s="229"/>
      <c r="H215" s="229"/>
      <c r="I215" s="229"/>
      <c r="J215" s="229"/>
      <c r="K215" s="229"/>
      <c r="L215" s="229"/>
      <c r="M215" s="229"/>
      <c r="N215" s="229"/>
      <c r="O215" s="229"/>
      <c r="P215" s="229"/>
      <c r="Q215" s="229"/>
      <c r="R215" s="229"/>
    </row>
    <row r="216" spans="1:18">
      <c r="A216" s="229"/>
      <c r="B216" s="229"/>
      <c r="C216" s="229"/>
      <c r="D216" s="229"/>
      <c r="E216" s="229"/>
      <c r="F216" s="229"/>
      <c r="G216" s="229"/>
      <c r="H216" s="229"/>
      <c r="I216" s="229"/>
      <c r="J216" s="229"/>
      <c r="K216" s="229"/>
      <c r="L216" s="229"/>
      <c r="M216" s="229"/>
      <c r="N216" s="229"/>
      <c r="O216" s="229"/>
      <c r="P216" s="229"/>
      <c r="Q216" s="229"/>
      <c r="R216" s="229"/>
    </row>
    <row r="217" spans="1:18">
      <c r="A217" s="229"/>
      <c r="B217" s="229"/>
      <c r="C217" s="229"/>
      <c r="D217" s="229"/>
      <c r="E217" s="229"/>
      <c r="F217" s="229"/>
      <c r="G217" s="229"/>
      <c r="H217" s="229"/>
      <c r="I217" s="229"/>
      <c r="J217" s="229"/>
      <c r="K217" s="229"/>
      <c r="L217" s="229"/>
      <c r="M217" s="229"/>
      <c r="N217" s="229"/>
      <c r="O217" s="229"/>
      <c r="P217" s="229"/>
      <c r="Q217" s="229"/>
      <c r="R217" s="229"/>
    </row>
    <row r="218" spans="1:18">
      <c r="A218" s="229"/>
      <c r="B218" s="229"/>
      <c r="C218" s="229"/>
      <c r="D218" s="229"/>
      <c r="E218" s="229"/>
      <c r="F218" s="229"/>
      <c r="G218" s="229"/>
      <c r="H218" s="229"/>
      <c r="I218" s="229"/>
      <c r="J218" s="229"/>
      <c r="K218" s="229"/>
      <c r="L218" s="229"/>
      <c r="M218" s="229"/>
      <c r="N218" s="229"/>
      <c r="O218" s="229"/>
      <c r="P218" s="229"/>
      <c r="Q218" s="229"/>
      <c r="R218" s="229"/>
    </row>
    <row r="219" spans="1:18">
      <c r="A219" s="229"/>
      <c r="B219" s="229"/>
      <c r="C219" s="229"/>
      <c r="D219" s="229"/>
      <c r="E219" s="229"/>
      <c r="F219" s="229"/>
      <c r="G219" s="229"/>
      <c r="H219" s="229"/>
      <c r="I219" s="229"/>
      <c r="J219" s="229"/>
      <c r="K219" s="229"/>
      <c r="L219" s="229"/>
      <c r="M219" s="229"/>
      <c r="N219" s="229"/>
      <c r="O219" s="229"/>
      <c r="P219" s="229"/>
      <c r="Q219" s="229"/>
      <c r="R219" s="229"/>
    </row>
    <row r="220" spans="1:18">
      <c r="A220" s="229"/>
      <c r="B220" s="229"/>
      <c r="C220" s="229"/>
      <c r="D220" s="229"/>
      <c r="E220" s="229"/>
      <c r="F220" s="229"/>
      <c r="G220" s="229"/>
      <c r="H220" s="229"/>
      <c r="I220" s="229"/>
      <c r="J220" s="229"/>
      <c r="K220" s="229"/>
      <c r="L220" s="229"/>
      <c r="M220" s="229"/>
      <c r="N220" s="229"/>
      <c r="O220" s="229"/>
      <c r="P220" s="229"/>
      <c r="Q220" s="229"/>
      <c r="R220" s="229"/>
    </row>
    <row r="221" spans="1:18">
      <c r="A221" s="229"/>
      <c r="B221" s="229"/>
      <c r="C221" s="229"/>
      <c r="D221" s="229"/>
      <c r="E221" s="229"/>
      <c r="F221" s="229"/>
      <c r="G221" s="229"/>
      <c r="H221" s="229"/>
      <c r="I221" s="229"/>
      <c r="J221" s="229"/>
      <c r="K221" s="229"/>
      <c r="L221" s="229"/>
      <c r="M221" s="229"/>
      <c r="N221" s="229"/>
      <c r="O221" s="229"/>
      <c r="P221" s="229"/>
      <c r="Q221" s="229"/>
      <c r="R221" s="229"/>
    </row>
    <row r="222" spans="1:18">
      <c r="A222" s="229"/>
      <c r="B222" s="229"/>
      <c r="C222" s="229"/>
      <c r="D222" s="229"/>
      <c r="E222" s="229"/>
      <c r="F222" s="229"/>
      <c r="G222" s="229"/>
      <c r="H222" s="229"/>
      <c r="I222" s="229"/>
      <c r="J222" s="229"/>
      <c r="K222" s="229"/>
      <c r="L222" s="229"/>
      <c r="M222" s="229"/>
      <c r="N222" s="229"/>
      <c r="O222" s="229"/>
      <c r="P222" s="229"/>
      <c r="Q222" s="229"/>
      <c r="R222" s="229"/>
    </row>
    <row r="223" spans="1:18">
      <c r="A223" s="229"/>
      <c r="B223" s="229"/>
      <c r="C223" s="229"/>
      <c r="D223" s="229"/>
      <c r="E223" s="229"/>
      <c r="F223" s="229"/>
      <c r="G223" s="229"/>
      <c r="H223" s="229"/>
      <c r="I223" s="229"/>
      <c r="J223" s="229"/>
      <c r="K223" s="229"/>
      <c r="L223" s="229"/>
      <c r="M223" s="229"/>
      <c r="N223" s="229"/>
      <c r="O223" s="229"/>
      <c r="P223" s="229"/>
      <c r="Q223" s="229"/>
      <c r="R223" s="229"/>
    </row>
    <row r="224" spans="1:18">
      <c r="A224" s="229"/>
      <c r="B224" s="229"/>
      <c r="C224" s="229"/>
      <c r="D224" s="229"/>
      <c r="E224" s="229"/>
      <c r="F224" s="229"/>
      <c r="G224" s="229"/>
      <c r="H224" s="229"/>
      <c r="I224" s="229"/>
      <c r="J224" s="229"/>
      <c r="K224" s="229"/>
      <c r="L224" s="229"/>
      <c r="M224" s="229"/>
      <c r="N224" s="229"/>
      <c r="O224" s="229"/>
      <c r="P224" s="229"/>
      <c r="Q224" s="229"/>
      <c r="R224" s="229"/>
    </row>
    <row r="225" spans="1:18">
      <c r="A225" s="229"/>
      <c r="B225" s="229"/>
      <c r="C225" s="229"/>
      <c r="D225" s="229"/>
      <c r="E225" s="229"/>
      <c r="F225" s="229"/>
      <c r="G225" s="229"/>
      <c r="H225" s="229"/>
      <c r="I225" s="229"/>
      <c r="J225" s="229"/>
      <c r="K225" s="229"/>
      <c r="L225" s="229"/>
      <c r="M225" s="229"/>
      <c r="N225" s="229"/>
      <c r="O225" s="229"/>
      <c r="P225" s="229"/>
      <c r="Q225" s="229"/>
      <c r="R225" s="229"/>
    </row>
    <row r="226" spans="1:18">
      <c r="A226" s="229"/>
      <c r="B226" s="229"/>
      <c r="C226" s="229"/>
      <c r="D226" s="229"/>
      <c r="E226" s="229"/>
      <c r="F226" s="229"/>
      <c r="G226" s="229"/>
      <c r="H226" s="229"/>
      <c r="I226" s="229"/>
      <c r="J226" s="229"/>
      <c r="K226" s="229"/>
      <c r="L226" s="229"/>
      <c r="M226" s="229"/>
      <c r="N226" s="229"/>
      <c r="O226" s="229"/>
      <c r="P226" s="229"/>
      <c r="Q226" s="229"/>
      <c r="R226" s="229"/>
    </row>
    <row r="227" spans="1:18">
      <c r="A227" s="229"/>
      <c r="B227" s="229"/>
      <c r="C227" s="229"/>
      <c r="D227" s="229"/>
      <c r="E227" s="229"/>
      <c r="F227" s="229"/>
      <c r="G227" s="229"/>
      <c r="H227" s="229"/>
      <c r="I227" s="229"/>
      <c r="J227" s="229"/>
      <c r="K227" s="229"/>
      <c r="L227" s="229"/>
      <c r="M227" s="229"/>
      <c r="N227" s="229"/>
      <c r="O227" s="229"/>
      <c r="P227" s="229"/>
      <c r="Q227" s="229"/>
      <c r="R227" s="229"/>
    </row>
    <row r="228" spans="1:18">
      <c r="A228" s="229"/>
      <c r="B228" s="229"/>
      <c r="C228" s="229"/>
      <c r="D228" s="229"/>
      <c r="E228" s="229"/>
      <c r="F228" s="229"/>
      <c r="G228" s="229"/>
      <c r="H228" s="229"/>
      <c r="I228" s="229"/>
      <c r="J228" s="229"/>
      <c r="K228" s="229"/>
      <c r="L228" s="229"/>
      <c r="M228" s="229"/>
      <c r="N228" s="229"/>
      <c r="O228" s="229"/>
      <c r="P228" s="229"/>
      <c r="Q228" s="229"/>
      <c r="R228" s="229"/>
    </row>
    <row r="229" spans="1:18">
      <c r="A229" s="229"/>
      <c r="B229" s="229"/>
      <c r="C229" s="229"/>
      <c r="D229" s="229"/>
      <c r="E229" s="229"/>
      <c r="F229" s="229"/>
      <c r="G229" s="229"/>
      <c r="H229" s="229"/>
      <c r="I229" s="229"/>
      <c r="J229" s="229"/>
      <c r="K229" s="229"/>
      <c r="L229" s="229"/>
      <c r="M229" s="229"/>
      <c r="N229" s="229"/>
      <c r="O229" s="229"/>
      <c r="P229" s="229"/>
      <c r="Q229" s="229"/>
      <c r="R229" s="229"/>
    </row>
    <row r="230" spans="1:18">
      <c r="A230" s="229"/>
      <c r="B230" s="229"/>
      <c r="C230" s="229"/>
      <c r="D230" s="229"/>
      <c r="E230" s="229"/>
      <c r="F230" s="229"/>
      <c r="G230" s="229"/>
      <c r="H230" s="229"/>
      <c r="I230" s="229"/>
      <c r="J230" s="229"/>
      <c r="K230" s="229"/>
      <c r="L230" s="229"/>
      <c r="M230" s="229"/>
      <c r="N230" s="229"/>
      <c r="O230" s="229"/>
      <c r="P230" s="229"/>
      <c r="Q230" s="229"/>
      <c r="R230" s="229"/>
    </row>
    <row r="231" spans="1:18">
      <c r="A231" s="229"/>
      <c r="B231" s="229"/>
      <c r="C231" s="229"/>
      <c r="D231" s="229"/>
      <c r="E231" s="229"/>
      <c r="F231" s="229"/>
      <c r="G231" s="229"/>
      <c r="H231" s="229"/>
      <c r="I231" s="229"/>
      <c r="J231" s="229"/>
      <c r="K231" s="229"/>
      <c r="L231" s="229"/>
      <c r="M231" s="229"/>
      <c r="N231" s="229"/>
      <c r="O231" s="229"/>
      <c r="P231" s="229"/>
      <c r="Q231" s="229"/>
      <c r="R231" s="229"/>
    </row>
    <row r="232" spans="1:18">
      <c r="A232" s="229"/>
      <c r="B232" s="229"/>
      <c r="C232" s="229"/>
      <c r="D232" s="229"/>
      <c r="E232" s="229"/>
      <c r="F232" s="229"/>
      <c r="G232" s="229"/>
      <c r="H232" s="229"/>
      <c r="I232" s="229"/>
      <c r="J232" s="229"/>
      <c r="K232" s="229"/>
      <c r="L232" s="229"/>
      <c r="M232" s="229"/>
      <c r="N232" s="229"/>
      <c r="O232" s="229"/>
      <c r="P232" s="229"/>
      <c r="Q232" s="229"/>
      <c r="R232" s="229"/>
    </row>
    <row r="233" spans="1:18">
      <c r="A233" s="229"/>
      <c r="B233" s="229"/>
      <c r="C233" s="229"/>
      <c r="D233" s="229"/>
      <c r="E233" s="229"/>
      <c r="F233" s="229"/>
      <c r="G233" s="229"/>
      <c r="H233" s="229"/>
      <c r="I233" s="229"/>
      <c r="J233" s="229"/>
      <c r="K233" s="229"/>
      <c r="L233" s="229"/>
      <c r="M233" s="229"/>
      <c r="N233" s="229"/>
      <c r="O233" s="229"/>
      <c r="P233" s="229"/>
      <c r="Q233" s="229"/>
      <c r="R233" s="229"/>
    </row>
    <row r="234" spans="1:18">
      <c r="A234" s="229"/>
      <c r="B234" s="229"/>
      <c r="C234" s="229"/>
      <c r="D234" s="229"/>
      <c r="E234" s="229"/>
      <c r="F234" s="229"/>
      <c r="G234" s="229"/>
      <c r="H234" s="229"/>
      <c r="I234" s="229"/>
      <c r="J234" s="229"/>
      <c r="K234" s="229"/>
      <c r="L234" s="229"/>
      <c r="M234" s="229"/>
      <c r="N234" s="229"/>
      <c r="O234" s="229"/>
      <c r="P234" s="229"/>
      <c r="Q234" s="229"/>
      <c r="R234" s="229"/>
    </row>
    <row r="235" spans="1:18">
      <c r="A235" s="229"/>
      <c r="B235" s="229"/>
      <c r="C235" s="229"/>
      <c r="D235" s="229"/>
      <c r="E235" s="229"/>
      <c r="F235" s="229"/>
      <c r="G235" s="229"/>
      <c r="H235" s="229"/>
      <c r="I235" s="229"/>
      <c r="J235" s="229"/>
      <c r="K235" s="229"/>
      <c r="L235" s="229"/>
      <c r="M235" s="229"/>
      <c r="N235" s="229"/>
      <c r="O235" s="229"/>
      <c r="P235" s="229"/>
      <c r="Q235" s="229"/>
      <c r="R235" s="229"/>
    </row>
    <row r="236" spans="1:18">
      <c r="A236" s="229"/>
      <c r="B236" s="229"/>
      <c r="C236" s="229"/>
      <c r="D236" s="229"/>
      <c r="E236" s="229"/>
      <c r="F236" s="229"/>
      <c r="G236" s="229"/>
      <c r="H236" s="229"/>
      <c r="I236" s="229"/>
      <c r="J236" s="229"/>
      <c r="K236" s="229"/>
      <c r="L236" s="229"/>
      <c r="M236" s="229"/>
      <c r="N236" s="229"/>
      <c r="O236" s="229"/>
      <c r="P236" s="229"/>
      <c r="Q236" s="229"/>
      <c r="R236" s="229"/>
    </row>
    <row r="237" spans="1:18">
      <c r="A237" s="229"/>
      <c r="B237" s="229"/>
      <c r="C237" s="229"/>
      <c r="D237" s="229"/>
      <c r="E237" s="229"/>
      <c r="F237" s="229"/>
      <c r="G237" s="229"/>
      <c r="H237" s="229"/>
      <c r="I237" s="229"/>
      <c r="J237" s="229"/>
      <c r="K237" s="229"/>
      <c r="L237" s="229"/>
      <c r="M237" s="229"/>
      <c r="N237" s="229"/>
      <c r="O237" s="229"/>
      <c r="P237" s="229"/>
      <c r="Q237" s="229"/>
      <c r="R237" s="229"/>
    </row>
    <row r="238" spans="1:18">
      <c r="A238" s="229"/>
      <c r="B238" s="229"/>
      <c r="C238" s="229"/>
      <c r="D238" s="229"/>
      <c r="E238" s="229"/>
      <c r="F238" s="229"/>
      <c r="G238" s="229"/>
      <c r="H238" s="229"/>
      <c r="I238" s="229"/>
      <c r="J238" s="229"/>
      <c r="K238" s="229"/>
      <c r="L238" s="229"/>
      <c r="M238" s="229"/>
      <c r="N238" s="229"/>
      <c r="O238" s="229"/>
      <c r="P238" s="229"/>
      <c r="Q238" s="229"/>
      <c r="R238" s="229"/>
    </row>
    <row r="239" spans="1:18">
      <c r="A239" s="229"/>
      <c r="B239" s="229"/>
      <c r="C239" s="229"/>
      <c r="D239" s="229"/>
      <c r="E239" s="229"/>
      <c r="F239" s="229"/>
      <c r="G239" s="229"/>
      <c r="H239" s="229"/>
      <c r="I239" s="229"/>
      <c r="J239" s="229"/>
      <c r="K239" s="229"/>
      <c r="L239" s="229"/>
      <c r="M239" s="229"/>
      <c r="N239" s="229"/>
      <c r="O239" s="229"/>
      <c r="P239" s="229"/>
      <c r="Q239" s="229"/>
      <c r="R239" s="229"/>
    </row>
    <row r="240" spans="1:18">
      <c r="A240" s="229"/>
      <c r="B240" s="229"/>
      <c r="C240" s="229"/>
      <c r="D240" s="229"/>
      <c r="E240" s="229"/>
      <c r="F240" s="229"/>
      <c r="G240" s="229"/>
      <c r="H240" s="229"/>
      <c r="I240" s="229"/>
      <c r="J240" s="229"/>
      <c r="K240" s="229"/>
      <c r="L240" s="229"/>
      <c r="M240" s="229"/>
      <c r="N240" s="229"/>
      <c r="O240" s="229"/>
      <c r="P240" s="229"/>
      <c r="Q240" s="229"/>
      <c r="R240" s="229"/>
    </row>
    <row r="241" spans="1:18">
      <c r="A241" s="229"/>
      <c r="B241" s="229"/>
      <c r="C241" s="229"/>
      <c r="D241" s="229"/>
      <c r="E241" s="229"/>
      <c r="F241" s="229"/>
      <c r="G241" s="229"/>
      <c r="H241" s="229"/>
      <c r="I241" s="229"/>
      <c r="J241" s="229"/>
      <c r="K241" s="229"/>
      <c r="L241" s="229"/>
      <c r="M241" s="229"/>
      <c r="N241" s="229"/>
      <c r="O241" s="229"/>
      <c r="P241" s="229"/>
      <c r="Q241" s="229"/>
      <c r="R241" s="229"/>
    </row>
    <row r="242" spans="1:18">
      <c r="A242" s="229"/>
      <c r="B242" s="229"/>
      <c r="C242" s="229"/>
      <c r="D242" s="229"/>
      <c r="E242" s="229"/>
      <c r="F242" s="229"/>
      <c r="G242" s="229"/>
      <c r="H242" s="229"/>
      <c r="I242" s="229"/>
      <c r="J242" s="229"/>
      <c r="K242" s="229"/>
      <c r="L242" s="229"/>
      <c r="M242" s="229"/>
      <c r="N242" s="229"/>
      <c r="O242" s="229"/>
      <c r="P242" s="229"/>
      <c r="Q242" s="229"/>
      <c r="R242" s="229"/>
    </row>
    <row r="243" spans="1:18">
      <c r="A243" s="229"/>
      <c r="B243" s="229"/>
      <c r="C243" s="229"/>
      <c r="D243" s="229"/>
      <c r="E243" s="229"/>
      <c r="F243" s="229"/>
      <c r="G243" s="229"/>
      <c r="H243" s="229"/>
      <c r="I243" s="229"/>
      <c r="J243" s="229"/>
      <c r="K243" s="229"/>
      <c r="L243" s="229"/>
      <c r="M243" s="229"/>
      <c r="N243" s="229"/>
      <c r="O243" s="229"/>
      <c r="P243" s="229"/>
      <c r="Q243" s="229"/>
      <c r="R243" s="229"/>
    </row>
    <row r="244" spans="1:18">
      <c r="A244" s="229"/>
      <c r="B244" s="229"/>
      <c r="C244" s="229"/>
      <c r="D244" s="229"/>
      <c r="E244" s="229"/>
      <c r="F244" s="229"/>
      <c r="G244" s="229"/>
      <c r="H244" s="229"/>
      <c r="I244" s="229"/>
      <c r="J244" s="229"/>
      <c r="K244" s="229"/>
      <c r="L244" s="229"/>
      <c r="M244" s="229"/>
      <c r="N244" s="229"/>
      <c r="O244" s="229"/>
      <c r="P244" s="229"/>
      <c r="Q244" s="229"/>
      <c r="R244" s="229"/>
    </row>
    <row r="245" spans="1:18">
      <c r="A245" s="229"/>
      <c r="B245" s="229"/>
      <c r="C245" s="229"/>
      <c r="D245" s="229"/>
      <c r="E245" s="229"/>
      <c r="F245" s="229"/>
      <c r="G245" s="229"/>
      <c r="H245" s="229"/>
      <c r="I245" s="229"/>
      <c r="J245" s="229"/>
      <c r="K245" s="229"/>
      <c r="L245" s="229"/>
      <c r="M245" s="229"/>
      <c r="N245" s="229"/>
      <c r="O245" s="229"/>
      <c r="P245" s="229"/>
      <c r="Q245" s="229"/>
      <c r="R245" s="229"/>
    </row>
    <row r="246" spans="1:18">
      <c r="A246" s="229"/>
      <c r="B246" s="229"/>
      <c r="C246" s="229"/>
      <c r="D246" s="229"/>
      <c r="E246" s="229"/>
      <c r="F246" s="229"/>
      <c r="G246" s="229"/>
      <c r="H246" s="229"/>
      <c r="I246" s="229"/>
      <c r="J246" s="229"/>
      <c r="K246" s="229"/>
      <c r="L246" s="229"/>
      <c r="M246" s="229"/>
      <c r="N246" s="229"/>
      <c r="O246" s="229"/>
      <c r="P246" s="229"/>
      <c r="Q246" s="229"/>
      <c r="R246" s="229"/>
    </row>
    <row r="247" spans="1:18">
      <c r="A247" s="229"/>
      <c r="B247" s="229"/>
      <c r="C247" s="229"/>
      <c r="D247" s="229"/>
      <c r="E247" s="229"/>
      <c r="F247" s="229"/>
      <c r="G247" s="229"/>
      <c r="H247" s="229"/>
      <c r="I247" s="229"/>
      <c r="J247" s="229"/>
      <c r="K247" s="229"/>
      <c r="L247" s="229"/>
      <c r="M247" s="229"/>
      <c r="N247" s="229"/>
      <c r="O247" s="229"/>
      <c r="P247" s="229"/>
      <c r="Q247" s="229"/>
      <c r="R247" s="229"/>
    </row>
    <row r="248" spans="1:18">
      <c r="A248" s="229"/>
      <c r="B248" s="229"/>
      <c r="C248" s="229"/>
      <c r="D248" s="229"/>
      <c r="E248" s="229"/>
      <c r="F248" s="229"/>
      <c r="G248" s="229"/>
      <c r="H248" s="229"/>
      <c r="I248" s="229"/>
      <c r="J248" s="229"/>
      <c r="K248" s="229"/>
      <c r="L248" s="229"/>
      <c r="M248" s="229"/>
      <c r="N248" s="229"/>
      <c r="O248" s="229"/>
      <c r="P248" s="229"/>
      <c r="Q248" s="229"/>
      <c r="R248" s="229"/>
    </row>
    <row r="249" spans="1:18">
      <c r="A249" s="229"/>
      <c r="B249" s="229"/>
      <c r="C249" s="229"/>
      <c r="D249" s="229"/>
      <c r="E249" s="229"/>
      <c r="F249" s="229"/>
      <c r="G249" s="229"/>
      <c r="H249" s="229"/>
      <c r="I249" s="229"/>
      <c r="J249" s="229"/>
      <c r="K249" s="229"/>
      <c r="L249" s="229"/>
      <c r="M249" s="229"/>
      <c r="N249" s="229"/>
      <c r="O249" s="229"/>
      <c r="P249" s="229"/>
      <c r="Q249" s="229"/>
      <c r="R249" s="229"/>
    </row>
    <row r="250" spans="1:18">
      <c r="A250" s="229"/>
      <c r="B250" s="229"/>
      <c r="C250" s="229"/>
      <c r="D250" s="229"/>
      <c r="E250" s="229"/>
      <c r="F250" s="229"/>
      <c r="G250" s="229"/>
      <c r="H250" s="229"/>
      <c r="I250" s="229"/>
      <c r="J250" s="229"/>
      <c r="K250" s="229"/>
      <c r="L250" s="229"/>
      <c r="M250" s="229"/>
      <c r="N250" s="229"/>
      <c r="O250" s="229"/>
      <c r="P250" s="229"/>
      <c r="Q250" s="229"/>
      <c r="R250" s="229"/>
    </row>
    <row r="251" spans="1:18">
      <c r="A251" s="229"/>
      <c r="B251" s="229"/>
      <c r="C251" s="229"/>
      <c r="D251" s="229"/>
      <c r="E251" s="229"/>
      <c r="F251" s="229"/>
      <c r="G251" s="229"/>
      <c r="H251" s="229"/>
      <c r="I251" s="229"/>
      <c r="J251" s="229"/>
      <c r="K251" s="229"/>
      <c r="L251" s="229"/>
      <c r="M251" s="229"/>
      <c r="N251" s="229"/>
      <c r="O251" s="229"/>
      <c r="P251" s="229"/>
      <c r="Q251" s="229"/>
      <c r="R251" s="229"/>
    </row>
    <row r="252" spans="1:18">
      <c r="A252" s="229"/>
      <c r="B252" s="229"/>
      <c r="C252" s="229"/>
      <c r="D252" s="229"/>
      <c r="E252" s="229"/>
      <c r="F252" s="229"/>
      <c r="G252" s="229"/>
      <c r="H252" s="229"/>
      <c r="I252" s="229"/>
      <c r="J252" s="229"/>
      <c r="K252" s="229"/>
      <c r="L252" s="229"/>
      <c r="M252" s="229"/>
      <c r="N252" s="229"/>
      <c r="O252" s="229"/>
      <c r="P252" s="229"/>
      <c r="Q252" s="229"/>
      <c r="R252" s="229"/>
    </row>
    <row r="253" spans="1:18">
      <c r="A253" s="229"/>
      <c r="B253" s="229"/>
      <c r="C253" s="229"/>
      <c r="D253" s="229"/>
      <c r="E253" s="229"/>
      <c r="F253" s="229"/>
      <c r="G253" s="229"/>
      <c r="H253" s="229"/>
      <c r="I253" s="229"/>
      <c r="J253" s="229"/>
      <c r="K253" s="229"/>
      <c r="L253" s="229"/>
      <c r="M253" s="229"/>
      <c r="N253" s="229"/>
      <c r="O253" s="229"/>
      <c r="P253" s="229"/>
      <c r="Q253" s="229"/>
      <c r="R253" s="229"/>
    </row>
    <row r="254" spans="1:18">
      <c r="A254" s="229"/>
      <c r="B254" s="229"/>
      <c r="C254" s="229"/>
      <c r="D254" s="229"/>
      <c r="E254" s="229"/>
      <c r="F254" s="229"/>
      <c r="G254" s="229"/>
      <c r="H254" s="229"/>
      <c r="I254" s="229"/>
      <c r="J254" s="229"/>
      <c r="K254" s="229"/>
      <c r="L254" s="229"/>
      <c r="M254" s="229"/>
      <c r="N254" s="229"/>
      <c r="O254" s="229"/>
      <c r="P254" s="229"/>
      <c r="Q254" s="229"/>
      <c r="R254" s="229"/>
    </row>
    <row r="255" spans="1:18">
      <c r="A255" s="229"/>
      <c r="B255" s="229"/>
      <c r="C255" s="229"/>
      <c r="D255" s="229"/>
      <c r="E255" s="229"/>
      <c r="F255" s="229"/>
      <c r="G255" s="229"/>
      <c r="H255" s="229"/>
      <c r="I255" s="229"/>
      <c r="J255" s="229"/>
      <c r="K255" s="229"/>
      <c r="L255" s="229"/>
      <c r="M255" s="229"/>
      <c r="N255" s="229"/>
      <c r="O255" s="229"/>
      <c r="P255" s="229"/>
      <c r="Q255" s="229"/>
      <c r="R255" s="229"/>
    </row>
    <row r="256" spans="1:18">
      <c r="A256" s="229"/>
      <c r="B256" s="229"/>
      <c r="C256" s="229"/>
      <c r="D256" s="229"/>
      <c r="E256" s="229"/>
      <c r="F256" s="229"/>
      <c r="G256" s="229"/>
      <c r="H256" s="229"/>
      <c r="I256" s="229"/>
      <c r="J256" s="229"/>
      <c r="K256" s="229"/>
      <c r="L256" s="229"/>
      <c r="M256" s="229"/>
      <c r="N256" s="229"/>
      <c r="O256" s="229"/>
      <c r="P256" s="229"/>
      <c r="Q256" s="229"/>
      <c r="R256" s="229"/>
    </row>
    <row r="257" spans="1:18">
      <c r="A257" s="229"/>
      <c r="B257" s="229"/>
      <c r="C257" s="229"/>
      <c r="D257" s="229"/>
      <c r="E257" s="229"/>
      <c r="F257" s="229"/>
      <c r="G257" s="229"/>
      <c r="H257" s="229"/>
      <c r="I257" s="229"/>
      <c r="J257" s="229"/>
      <c r="K257" s="229"/>
      <c r="L257" s="229"/>
      <c r="M257" s="229"/>
      <c r="N257" s="229"/>
      <c r="O257" s="229"/>
      <c r="P257" s="229"/>
      <c r="Q257" s="229"/>
      <c r="R257" s="229"/>
    </row>
    <row r="258" spans="1:18">
      <c r="A258" s="229"/>
      <c r="B258" s="229"/>
      <c r="C258" s="229"/>
      <c r="D258" s="229"/>
      <c r="E258" s="229"/>
      <c r="F258" s="229"/>
      <c r="G258" s="229"/>
      <c r="H258" s="229"/>
      <c r="I258" s="229"/>
      <c r="J258" s="229"/>
      <c r="K258" s="229"/>
      <c r="L258" s="229"/>
      <c r="M258" s="229"/>
      <c r="N258" s="229"/>
      <c r="O258" s="229"/>
      <c r="P258" s="229"/>
      <c r="Q258" s="229"/>
      <c r="R258" s="229"/>
    </row>
    <row r="259" spans="1:18">
      <c r="A259" s="229"/>
      <c r="B259" s="229"/>
      <c r="C259" s="229"/>
      <c r="D259" s="229"/>
      <c r="E259" s="229"/>
      <c r="F259" s="229"/>
      <c r="G259" s="229"/>
      <c r="H259" s="229"/>
      <c r="I259" s="229"/>
      <c r="J259" s="229"/>
      <c r="K259" s="229"/>
      <c r="L259" s="229"/>
      <c r="M259" s="229"/>
      <c r="N259" s="229"/>
      <c r="O259" s="229"/>
      <c r="P259" s="229"/>
      <c r="Q259" s="229"/>
      <c r="R259" s="229"/>
    </row>
    <row r="260" spans="1:18">
      <c r="A260" s="229"/>
      <c r="B260" s="229"/>
      <c r="C260" s="229"/>
      <c r="D260" s="229"/>
      <c r="E260" s="229"/>
      <c r="F260" s="229"/>
      <c r="G260" s="229"/>
      <c r="H260" s="229"/>
      <c r="I260" s="229"/>
      <c r="J260" s="229"/>
      <c r="K260" s="229"/>
      <c r="L260" s="229"/>
      <c r="M260" s="229"/>
      <c r="N260" s="229"/>
      <c r="O260" s="229"/>
      <c r="P260" s="229"/>
      <c r="Q260" s="229"/>
      <c r="R260" s="229"/>
    </row>
    <row r="261" spans="1:18">
      <c r="A261" s="229"/>
      <c r="B261" s="229"/>
      <c r="C261" s="229"/>
      <c r="D261" s="229"/>
      <c r="E261" s="229"/>
      <c r="F261" s="229"/>
      <c r="G261" s="229"/>
      <c r="H261" s="229"/>
      <c r="I261" s="229"/>
      <c r="J261" s="229"/>
      <c r="K261" s="229"/>
      <c r="L261" s="229"/>
      <c r="M261" s="229"/>
      <c r="N261" s="229"/>
      <c r="O261" s="229"/>
      <c r="P261" s="229"/>
      <c r="Q261" s="229"/>
      <c r="R261" s="229"/>
    </row>
    <row r="262" spans="1:18">
      <c r="A262" s="229"/>
      <c r="B262" s="229"/>
      <c r="C262" s="229"/>
      <c r="D262" s="229"/>
      <c r="E262" s="229"/>
      <c r="F262" s="229"/>
      <c r="G262" s="229"/>
      <c r="H262" s="229"/>
      <c r="I262" s="229"/>
      <c r="J262" s="229"/>
      <c r="K262" s="229"/>
      <c r="L262" s="229"/>
      <c r="M262" s="229"/>
      <c r="N262" s="229"/>
      <c r="O262" s="229"/>
      <c r="P262" s="229"/>
      <c r="Q262" s="229"/>
      <c r="R262" s="229"/>
    </row>
    <row r="263" spans="1:18">
      <c r="A263" s="229"/>
      <c r="B263" s="229"/>
      <c r="C263" s="229"/>
      <c r="D263" s="229"/>
      <c r="E263" s="229"/>
      <c r="F263" s="229"/>
      <c r="G263" s="229"/>
      <c r="H263" s="229"/>
      <c r="I263" s="229"/>
      <c r="J263" s="229"/>
      <c r="K263" s="229"/>
      <c r="L263" s="229"/>
      <c r="M263" s="229"/>
      <c r="N263" s="229"/>
      <c r="O263" s="229"/>
      <c r="P263" s="229"/>
      <c r="Q263" s="229"/>
      <c r="R263" s="229"/>
    </row>
    <row r="264" spans="1:18">
      <c r="A264" s="229"/>
      <c r="B264" s="229"/>
      <c r="C264" s="229"/>
      <c r="D264" s="229"/>
      <c r="E264" s="229"/>
      <c r="F264" s="229"/>
      <c r="G264" s="229"/>
      <c r="H264" s="229"/>
      <c r="I264" s="229"/>
      <c r="J264" s="229"/>
      <c r="K264" s="229"/>
      <c r="L264" s="229"/>
      <c r="M264" s="229"/>
      <c r="N264" s="229"/>
      <c r="O264" s="229"/>
      <c r="P264" s="229"/>
      <c r="Q264" s="229"/>
      <c r="R264" s="229"/>
    </row>
    <row r="265" spans="1:18">
      <c r="A265" s="229"/>
      <c r="B265" s="229"/>
      <c r="C265" s="229"/>
      <c r="D265" s="229"/>
      <c r="E265" s="229"/>
      <c r="F265" s="229"/>
      <c r="G265" s="229"/>
      <c r="H265" s="229"/>
      <c r="I265" s="229"/>
      <c r="J265" s="229"/>
      <c r="K265" s="229"/>
      <c r="L265" s="229"/>
      <c r="M265" s="229"/>
      <c r="N265" s="229"/>
      <c r="O265" s="229"/>
      <c r="P265" s="229"/>
      <c r="Q265" s="229"/>
      <c r="R265" s="229"/>
    </row>
    <row r="266" spans="1:18">
      <c r="A266" s="229"/>
      <c r="B266" s="229"/>
      <c r="C266" s="229"/>
      <c r="D266" s="229"/>
      <c r="E266" s="229"/>
      <c r="F266" s="229"/>
      <c r="G266" s="229"/>
      <c r="H266" s="229"/>
      <c r="I266" s="229"/>
      <c r="J266" s="229"/>
      <c r="K266" s="229"/>
      <c r="L266" s="229"/>
      <c r="M266" s="229"/>
      <c r="N266" s="229"/>
      <c r="O266" s="229"/>
      <c r="P266" s="229"/>
      <c r="Q266" s="229"/>
      <c r="R266" s="229"/>
    </row>
    <row r="267" spans="1:18">
      <c r="A267" s="229"/>
      <c r="B267" s="229"/>
      <c r="C267" s="229"/>
      <c r="D267" s="229"/>
      <c r="E267" s="229"/>
      <c r="F267" s="229"/>
      <c r="G267" s="229"/>
      <c r="H267" s="229"/>
      <c r="I267" s="229"/>
      <c r="J267" s="229"/>
      <c r="K267" s="229"/>
      <c r="L267" s="229"/>
      <c r="M267" s="229"/>
      <c r="N267" s="229"/>
      <c r="O267" s="229"/>
      <c r="P267" s="229"/>
      <c r="Q267" s="229"/>
      <c r="R267" s="229"/>
    </row>
    <row r="268" spans="1:18">
      <c r="A268" s="229"/>
      <c r="B268" s="229"/>
      <c r="C268" s="229"/>
      <c r="D268" s="229"/>
      <c r="E268" s="229"/>
      <c r="F268" s="229"/>
      <c r="G268" s="229"/>
      <c r="H268" s="229"/>
      <c r="I268" s="229"/>
      <c r="J268" s="229"/>
      <c r="K268" s="229"/>
      <c r="L268" s="229"/>
      <c r="M268" s="229"/>
      <c r="N268" s="229"/>
      <c r="O268" s="229"/>
      <c r="P268" s="229"/>
      <c r="Q268" s="229"/>
      <c r="R268" s="229"/>
    </row>
    <row r="269" spans="1:18">
      <c r="A269" s="229"/>
      <c r="B269" s="229"/>
      <c r="C269" s="229"/>
      <c r="D269" s="229"/>
      <c r="E269" s="229"/>
      <c r="F269" s="229"/>
      <c r="G269" s="229"/>
      <c r="H269" s="229"/>
      <c r="I269" s="229"/>
      <c r="J269" s="229"/>
      <c r="K269" s="229"/>
      <c r="L269" s="229"/>
      <c r="M269" s="229"/>
      <c r="N269" s="229"/>
      <c r="O269" s="229"/>
      <c r="P269" s="229"/>
      <c r="Q269" s="229"/>
      <c r="R269" s="229"/>
    </row>
    <row r="270" spans="1:18">
      <c r="A270" s="229"/>
      <c r="B270" s="229"/>
      <c r="C270" s="229"/>
      <c r="D270" s="229"/>
      <c r="E270" s="229"/>
      <c r="F270" s="229"/>
      <c r="G270" s="229"/>
      <c r="H270" s="229"/>
      <c r="I270" s="229"/>
      <c r="J270" s="229"/>
      <c r="K270" s="229"/>
      <c r="L270" s="229"/>
      <c r="M270" s="229"/>
      <c r="N270" s="229"/>
      <c r="O270" s="229"/>
      <c r="P270" s="229"/>
      <c r="Q270" s="229"/>
      <c r="R270" s="229"/>
    </row>
    <row r="271" spans="1:18">
      <c r="A271" s="229"/>
      <c r="B271" s="229"/>
      <c r="C271" s="229"/>
      <c r="D271" s="229"/>
      <c r="E271" s="229"/>
      <c r="F271" s="229"/>
      <c r="G271" s="229"/>
      <c r="H271" s="229"/>
      <c r="I271" s="229"/>
      <c r="J271" s="229"/>
      <c r="K271" s="229"/>
      <c r="L271" s="229"/>
      <c r="M271" s="229"/>
      <c r="N271" s="229"/>
      <c r="O271" s="229"/>
      <c r="P271" s="229"/>
      <c r="Q271" s="229"/>
      <c r="R271" s="229"/>
    </row>
    <row r="272" spans="1:18">
      <c r="A272" s="229"/>
      <c r="B272" s="229"/>
      <c r="C272" s="229"/>
      <c r="D272" s="229"/>
      <c r="E272" s="229"/>
      <c r="F272" s="229"/>
      <c r="G272" s="229"/>
      <c r="H272" s="229"/>
      <c r="I272" s="229"/>
      <c r="J272" s="229"/>
      <c r="K272" s="229"/>
      <c r="L272" s="229"/>
      <c r="M272" s="229"/>
      <c r="N272" s="229"/>
      <c r="O272" s="229"/>
      <c r="P272" s="229"/>
      <c r="Q272" s="229"/>
      <c r="R272" s="229"/>
    </row>
    <row r="273" spans="1:18">
      <c r="A273" s="229"/>
      <c r="B273" s="229"/>
      <c r="C273" s="229"/>
      <c r="D273" s="229"/>
      <c r="E273" s="229"/>
      <c r="F273" s="229"/>
      <c r="G273" s="229"/>
      <c r="H273" s="229"/>
      <c r="I273" s="229"/>
      <c r="J273" s="229"/>
      <c r="K273" s="229"/>
      <c r="L273" s="229"/>
      <c r="M273" s="229"/>
      <c r="N273" s="229"/>
      <c r="O273" s="229"/>
      <c r="P273" s="229"/>
      <c r="Q273" s="229"/>
      <c r="R273" s="229"/>
    </row>
    <row r="274" spans="1:18">
      <c r="A274" s="229"/>
      <c r="B274" s="229"/>
      <c r="C274" s="229"/>
      <c r="D274" s="229"/>
      <c r="E274" s="229"/>
      <c r="F274" s="229"/>
      <c r="G274" s="229"/>
      <c r="H274" s="229"/>
      <c r="I274" s="229"/>
      <c r="J274" s="229"/>
      <c r="K274" s="229"/>
      <c r="L274" s="229"/>
      <c r="M274" s="229"/>
      <c r="N274" s="229"/>
      <c r="O274" s="229"/>
      <c r="P274" s="229"/>
      <c r="Q274" s="229"/>
      <c r="R274" s="229"/>
    </row>
    <row r="275" spans="1:18">
      <c r="A275" s="229"/>
      <c r="B275" s="229"/>
      <c r="C275" s="229"/>
      <c r="D275" s="229"/>
      <c r="E275" s="229"/>
      <c r="F275" s="229"/>
      <c r="G275" s="229"/>
      <c r="H275" s="229"/>
      <c r="I275" s="229"/>
      <c r="J275" s="229"/>
      <c r="K275" s="229"/>
      <c r="L275" s="229"/>
      <c r="M275" s="229"/>
      <c r="N275" s="229"/>
      <c r="O275" s="229"/>
      <c r="P275" s="229"/>
      <c r="Q275" s="229"/>
      <c r="R275" s="229"/>
    </row>
    <row r="276" spans="1:18">
      <c r="A276" s="229"/>
      <c r="B276" s="229"/>
      <c r="C276" s="229"/>
      <c r="D276" s="229"/>
      <c r="E276" s="229"/>
      <c r="F276" s="229"/>
      <c r="G276" s="229"/>
      <c r="H276" s="229"/>
      <c r="I276" s="229"/>
      <c r="J276" s="229"/>
      <c r="K276" s="229"/>
      <c r="L276" s="229"/>
      <c r="M276" s="229"/>
      <c r="N276" s="229"/>
      <c r="O276" s="229"/>
      <c r="P276" s="229"/>
      <c r="Q276" s="229"/>
      <c r="R276" s="229"/>
    </row>
    <row r="277" spans="1:18">
      <c r="A277" s="229"/>
      <c r="B277" s="229"/>
      <c r="C277" s="229"/>
      <c r="D277" s="229"/>
      <c r="E277" s="229"/>
      <c r="F277" s="229"/>
      <c r="G277" s="229"/>
      <c r="H277" s="229"/>
      <c r="I277" s="229"/>
      <c r="J277" s="229"/>
      <c r="K277" s="229"/>
      <c r="L277" s="229"/>
      <c r="M277" s="229"/>
      <c r="N277" s="229"/>
      <c r="O277" s="229"/>
      <c r="P277" s="229"/>
      <c r="Q277" s="229"/>
      <c r="R277" s="229"/>
    </row>
    <row r="278" spans="1:18">
      <c r="A278" s="229"/>
      <c r="B278" s="229"/>
      <c r="C278" s="229"/>
      <c r="D278" s="229"/>
      <c r="E278" s="229"/>
      <c r="F278" s="229"/>
      <c r="G278" s="229"/>
      <c r="H278" s="229"/>
      <c r="I278" s="229"/>
      <c r="J278" s="229"/>
      <c r="K278" s="229"/>
      <c r="L278" s="229"/>
      <c r="M278" s="229"/>
      <c r="N278" s="229"/>
      <c r="O278" s="229"/>
      <c r="P278" s="229"/>
      <c r="Q278" s="229"/>
      <c r="R278" s="229"/>
    </row>
    <row r="279" spans="1:18">
      <c r="A279" s="229"/>
      <c r="B279" s="229"/>
      <c r="C279" s="229"/>
      <c r="D279" s="229"/>
      <c r="E279" s="229"/>
      <c r="F279" s="229"/>
      <c r="G279" s="229"/>
      <c r="H279" s="229"/>
      <c r="I279" s="229"/>
      <c r="J279" s="229"/>
      <c r="K279" s="229"/>
      <c r="L279" s="229"/>
      <c r="M279" s="229"/>
      <c r="N279" s="229"/>
      <c r="O279" s="229"/>
      <c r="P279" s="229"/>
      <c r="Q279" s="229"/>
      <c r="R279" s="229"/>
    </row>
    <row r="280" spans="1:18">
      <c r="A280" s="229"/>
      <c r="B280" s="229"/>
      <c r="C280" s="229"/>
      <c r="D280" s="229"/>
      <c r="E280" s="229"/>
      <c r="F280" s="229"/>
      <c r="G280" s="229"/>
      <c r="H280" s="229"/>
      <c r="I280" s="229"/>
      <c r="J280" s="229"/>
      <c r="K280" s="229"/>
      <c r="L280" s="229"/>
      <c r="M280" s="229"/>
      <c r="N280" s="229"/>
      <c r="O280" s="229"/>
      <c r="P280" s="229"/>
      <c r="Q280" s="229"/>
      <c r="R280" s="229"/>
    </row>
    <row r="281" spans="1:18">
      <c r="A281" s="229"/>
      <c r="B281" s="229"/>
      <c r="C281" s="229"/>
      <c r="D281" s="229"/>
      <c r="E281" s="229"/>
      <c r="F281" s="229"/>
      <c r="G281" s="229"/>
      <c r="H281" s="229"/>
      <c r="I281" s="229"/>
      <c r="J281" s="229"/>
      <c r="K281" s="229"/>
      <c r="L281" s="229"/>
      <c r="M281" s="229"/>
      <c r="N281" s="229"/>
      <c r="O281" s="229"/>
      <c r="P281" s="229"/>
      <c r="Q281" s="229"/>
      <c r="R281" s="229"/>
    </row>
    <row r="282" spans="1:18">
      <c r="A282" s="229"/>
      <c r="B282" s="229"/>
      <c r="C282" s="229"/>
      <c r="D282" s="229"/>
      <c r="E282" s="229"/>
      <c r="F282" s="229"/>
      <c r="G282" s="229"/>
      <c r="H282" s="229"/>
      <c r="I282" s="229"/>
      <c r="J282" s="229"/>
      <c r="K282" s="229"/>
      <c r="L282" s="229"/>
      <c r="M282" s="229"/>
      <c r="N282" s="229"/>
      <c r="O282" s="229"/>
      <c r="P282" s="229"/>
      <c r="Q282" s="229"/>
      <c r="R282" s="229"/>
    </row>
    <row r="283" spans="1:18">
      <c r="A283" s="229"/>
      <c r="B283" s="229"/>
      <c r="C283" s="229"/>
      <c r="D283" s="229"/>
      <c r="E283" s="229"/>
      <c r="F283" s="229"/>
      <c r="G283" s="229"/>
      <c r="H283" s="229"/>
      <c r="I283" s="229"/>
      <c r="J283" s="229"/>
      <c r="K283" s="229"/>
      <c r="L283" s="229"/>
      <c r="M283" s="229"/>
      <c r="N283" s="229"/>
      <c r="O283" s="229"/>
      <c r="P283" s="229"/>
      <c r="Q283" s="229"/>
      <c r="R283" s="229"/>
    </row>
    <row r="284" spans="1:18">
      <c r="A284" s="229"/>
      <c r="B284" s="229"/>
      <c r="C284" s="229"/>
      <c r="D284" s="229"/>
      <c r="E284" s="229"/>
      <c r="F284" s="229"/>
      <c r="G284" s="229"/>
      <c r="H284" s="229"/>
      <c r="I284" s="229"/>
      <c r="J284" s="229"/>
      <c r="K284" s="229"/>
      <c r="L284" s="229"/>
      <c r="M284" s="229"/>
      <c r="N284" s="229"/>
      <c r="O284" s="229"/>
      <c r="P284" s="229"/>
      <c r="Q284" s="229"/>
      <c r="R284" s="229"/>
    </row>
    <row r="285" spans="1:18">
      <c r="A285" s="229"/>
      <c r="B285" s="229"/>
      <c r="C285" s="229"/>
      <c r="D285" s="229"/>
      <c r="E285" s="229"/>
      <c r="F285" s="229"/>
      <c r="G285" s="229"/>
      <c r="H285" s="229"/>
      <c r="I285" s="229"/>
      <c r="J285" s="229"/>
      <c r="K285" s="229"/>
      <c r="L285" s="229"/>
      <c r="M285" s="229"/>
      <c r="N285" s="229"/>
      <c r="O285" s="229"/>
      <c r="P285" s="229"/>
      <c r="Q285" s="229"/>
      <c r="R285" s="229"/>
    </row>
    <row r="286" spans="1:18">
      <c r="A286" s="229"/>
      <c r="B286" s="229"/>
      <c r="C286" s="229"/>
      <c r="D286" s="229"/>
      <c r="E286" s="229"/>
      <c r="F286" s="229"/>
      <c r="G286" s="229"/>
      <c r="H286" s="229"/>
      <c r="I286" s="229"/>
      <c r="J286" s="229"/>
      <c r="K286" s="229"/>
      <c r="L286" s="229"/>
      <c r="M286" s="229"/>
      <c r="N286" s="229"/>
      <c r="O286" s="229"/>
      <c r="P286" s="229"/>
      <c r="Q286" s="229"/>
      <c r="R286" s="229"/>
    </row>
    <row r="287" spans="1:18">
      <c r="A287" s="229"/>
      <c r="B287" s="229"/>
      <c r="C287" s="229"/>
      <c r="D287" s="229"/>
      <c r="E287" s="229"/>
      <c r="F287" s="229"/>
      <c r="G287" s="229"/>
      <c r="H287" s="229"/>
      <c r="I287" s="229"/>
      <c r="J287" s="229"/>
      <c r="K287" s="229"/>
      <c r="L287" s="229"/>
      <c r="M287" s="229"/>
      <c r="N287" s="229"/>
      <c r="O287" s="229"/>
      <c r="P287" s="229"/>
      <c r="Q287" s="229"/>
      <c r="R287" s="229"/>
    </row>
    <row r="288" spans="1:18">
      <c r="A288" s="229"/>
      <c r="B288" s="229"/>
      <c r="C288" s="229"/>
      <c r="D288" s="229"/>
      <c r="E288" s="229"/>
      <c r="F288" s="229"/>
      <c r="G288" s="229"/>
      <c r="H288" s="229"/>
      <c r="I288" s="229"/>
      <c r="J288" s="229"/>
      <c r="K288" s="229"/>
      <c r="L288" s="229"/>
      <c r="M288" s="229"/>
      <c r="N288" s="229"/>
      <c r="O288" s="229"/>
      <c r="P288" s="229"/>
      <c r="Q288" s="229"/>
      <c r="R288" s="229"/>
    </row>
    <row r="289" spans="1:18">
      <c r="A289" s="229"/>
      <c r="B289" s="229"/>
      <c r="C289" s="229"/>
      <c r="D289" s="229"/>
      <c r="E289" s="229"/>
      <c r="F289" s="229"/>
      <c r="G289" s="229"/>
      <c r="H289" s="229"/>
      <c r="I289" s="229"/>
      <c r="J289" s="229"/>
      <c r="K289" s="229"/>
      <c r="L289" s="229"/>
      <c r="M289" s="229"/>
      <c r="N289" s="229"/>
      <c r="O289" s="229"/>
      <c r="P289" s="229"/>
      <c r="Q289" s="229"/>
      <c r="R289" s="229"/>
    </row>
    <row r="290" spans="1:18">
      <c r="A290" s="229"/>
      <c r="B290" s="229"/>
      <c r="C290" s="229"/>
      <c r="D290" s="229"/>
      <c r="E290" s="229"/>
      <c r="F290" s="229"/>
      <c r="G290" s="229"/>
      <c r="H290" s="229"/>
      <c r="I290" s="229"/>
      <c r="J290" s="229"/>
      <c r="K290" s="229"/>
      <c r="L290" s="229"/>
      <c r="M290" s="229"/>
      <c r="N290" s="229"/>
      <c r="O290" s="229"/>
      <c r="P290" s="229"/>
      <c r="Q290" s="229"/>
      <c r="R290" s="229"/>
    </row>
    <row r="291" spans="1:18">
      <c r="A291" s="229"/>
      <c r="B291" s="229"/>
      <c r="C291" s="229"/>
      <c r="D291" s="229"/>
      <c r="E291" s="229"/>
      <c r="F291" s="229"/>
      <c r="G291" s="229"/>
      <c r="H291" s="229"/>
      <c r="I291" s="229"/>
      <c r="J291" s="229"/>
      <c r="K291" s="229"/>
      <c r="L291" s="229"/>
      <c r="M291" s="229"/>
      <c r="N291" s="229"/>
      <c r="O291" s="229"/>
      <c r="P291" s="229"/>
      <c r="Q291" s="229"/>
      <c r="R291" s="229"/>
    </row>
    <row r="292" spans="1:18">
      <c r="A292" s="229"/>
      <c r="B292" s="229"/>
      <c r="C292" s="229"/>
      <c r="D292" s="229"/>
      <c r="E292" s="229"/>
      <c r="F292" s="229"/>
      <c r="G292" s="229"/>
      <c r="H292" s="229"/>
      <c r="I292" s="229"/>
      <c r="J292" s="229"/>
      <c r="K292" s="229"/>
      <c r="L292" s="229"/>
      <c r="M292" s="229"/>
      <c r="N292" s="229"/>
      <c r="O292" s="229"/>
      <c r="P292" s="229"/>
      <c r="Q292" s="229"/>
      <c r="R292" s="229"/>
    </row>
    <row r="293" spans="1:18">
      <c r="A293" s="229"/>
      <c r="B293" s="229"/>
      <c r="C293" s="229"/>
      <c r="D293" s="229"/>
      <c r="E293" s="229"/>
      <c r="F293" s="229"/>
      <c r="G293" s="229"/>
      <c r="H293" s="229"/>
      <c r="I293" s="229"/>
      <c r="J293" s="229"/>
      <c r="K293" s="229"/>
      <c r="L293" s="229"/>
      <c r="M293" s="229"/>
      <c r="N293" s="229"/>
      <c r="O293" s="229"/>
      <c r="P293" s="229"/>
      <c r="Q293" s="229"/>
      <c r="R293" s="229"/>
    </row>
    <row r="294" spans="1:18">
      <c r="A294" s="229"/>
      <c r="B294" s="229"/>
      <c r="C294" s="229"/>
      <c r="D294" s="229"/>
      <c r="E294" s="229"/>
      <c r="F294" s="229"/>
      <c r="G294" s="229"/>
      <c r="H294" s="229"/>
      <c r="I294" s="229"/>
      <c r="J294" s="229"/>
      <c r="K294" s="229"/>
      <c r="L294" s="229"/>
      <c r="M294" s="229"/>
      <c r="N294" s="229"/>
      <c r="O294" s="229"/>
      <c r="P294" s="229"/>
      <c r="Q294" s="229"/>
      <c r="R294" s="229"/>
    </row>
    <row r="295" spans="1:18">
      <c r="A295" s="229"/>
      <c r="B295" s="229"/>
      <c r="C295" s="229"/>
      <c r="D295" s="229"/>
      <c r="E295" s="229"/>
      <c r="F295" s="229"/>
      <c r="G295" s="229"/>
      <c r="H295" s="229"/>
      <c r="I295" s="229"/>
      <c r="J295" s="229"/>
      <c r="K295" s="229"/>
      <c r="L295" s="229"/>
      <c r="M295" s="229"/>
      <c r="N295" s="229"/>
      <c r="O295" s="229"/>
      <c r="P295" s="229"/>
      <c r="Q295" s="229"/>
      <c r="R295" s="229"/>
    </row>
    <row r="296" spans="1:18">
      <c r="A296" s="229"/>
      <c r="B296" s="229"/>
      <c r="C296" s="229"/>
      <c r="D296" s="229"/>
      <c r="E296" s="229"/>
      <c r="F296" s="229"/>
      <c r="G296" s="229"/>
      <c r="H296" s="229"/>
      <c r="I296" s="229"/>
      <c r="J296" s="229"/>
      <c r="K296" s="229"/>
      <c r="L296" s="229"/>
      <c r="M296" s="229"/>
      <c r="N296" s="229"/>
      <c r="O296" s="229"/>
      <c r="P296" s="229"/>
      <c r="Q296" s="229"/>
      <c r="R296" s="229"/>
    </row>
    <row r="297" spans="1:18">
      <c r="A297" s="229"/>
      <c r="B297" s="229"/>
      <c r="C297" s="229"/>
      <c r="D297" s="229"/>
      <c r="E297" s="229"/>
      <c r="F297" s="229"/>
      <c r="G297" s="229"/>
      <c r="H297" s="229"/>
      <c r="I297" s="229"/>
      <c r="J297" s="229"/>
      <c r="K297" s="229"/>
      <c r="L297" s="229"/>
      <c r="M297" s="229"/>
      <c r="N297" s="229"/>
      <c r="O297" s="229"/>
      <c r="P297" s="229"/>
      <c r="Q297" s="229"/>
      <c r="R297" s="229"/>
    </row>
    <row r="298" spans="1:18">
      <c r="A298" s="229"/>
      <c r="B298" s="229"/>
      <c r="C298" s="229"/>
      <c r="D298" s="229"/>
      <c r="E298" s="229"/>
      <c r="F298" s="229"/>
      <c r="G298" s="229"/>
      <c r="H298" s="229"/>
      <c r="I298" s="229"/>
      <c r="J298" s="229"/>
      <c r="K298" s="229"/>
      <c r="L298" s="229"/>
      <c r="M298" s="229"/>
      <c r="N298" s="229"/>
      <c r="O298" s="229"/>
      <c r="P298" s="229"/>
      <c r="Q298" s="229"/>
      <c r="R298" s="229"/>
    </row>
    <row r="299" spans="1:18">
      <c r="A299" s="229"/>
      <c r="B299" s="229"/>
      <c r="C299" s="229"/>
      <c r="D299" s="229"/>
      <c r="E299" s="229"/>
      <c r="F299" s="229"/>
      <c r="G299" s="229"/>
      <c r="H299" s="229"/>
      <c r="I299" s="229"/>
      <c r="J299" s="229"/>
      <c r="K299" s="229"/>
      <c r="L299" s="229"/>
      <c r="M299" s="229"/>
      <c r="N299" s="229"/>
      <c r="O299" s="229"/>
      <c r="P299" s="229"/>
      <c r="Q299" s="229"/>
      <c r="R299" s="229"/>
    </row>
    <row r="300" spans="1:18">
      <c r="A300" s="229"/>
      <c r="B300" s="229"/>
      <c r="C300" s="229"/>
      <c r="D300" s="229"/>
      <c r="E300" s="229"/>
      <c r="F300" s="229"/>
      <c r="G300" s="229"/>
      <c r="H300" s="229"/>
      <c r="I300" s="229"/>
      <c r="J300" s="229"/>
      <c r="K300" s="229"/>
      <c r="L300" s="229"/>
      <c r="M300" s="229"/>
      <c r="N300" s="229"/>
      <c r="O300" s="229"/>
      <c r="P300" s="229"/>
      <c r="Q300" s="229"/>
      <c r="R300" s="229"/>
    </row>
    <row r="301" spans="1:18">
      <c r="A301" s="229"/>
      <c r="B301" s="229"/>
      <c r="C301" s="229"/>
      <c r="D301" s="229"/>
      <c r="E301" s="229"/>
      <c r="F301" s="229"/>
      <c r="G301" s="229"/>
      <c r="H301" s="229"/>
      <c r="I301" s="229"/>
      <c r="J301" s="229"/>
      <c r="K301" s="229"/>
      <c r="L301" s="229"/>
      <c r="M301" s="229"/>
      <c r="N301" s="229"/>
      <c r="O301" s="229"/>
      <c r="P301" s="229"/>
      <c r="Q301" s="229"/>
      <c r="R301" s="229"/>
    </row>
    <row r="302" spans="1:18">
      <c r="A302" s="229"/>
      <c r="B302" s="229"/>
      <c r="C302" s="229"/>
      <c r="D302" s="229"/>
      <c r="E302" s="229"/>
      <c r="F302" s="229"/>
      <c r="G302" s="229"/>
      <c r="H302" s="229"/>
      <c r="I302" s="229"/>
      <c r="J302" s="229"/>
      <c r="K302" s="229"/>
      <c r="L302" s="229"/>
      <c r="M302" s="229"/>
      <c r="N302" s="229"/>
      <c r="O302" s="229"/>
      <c r="P302" s="229"/>
      <c r="Q302" s="229"/>
      <c r="R302" s="229"/>
    </row>
    <row r="303" spans="1:18">
      <c r="A303" s="229"/>
      <c r="B303" s="229"/>
      <c r="C303" s="229"/>
      <c r="D303" s="229"/>
      <c r="E303" s="229"/>
      <c r="F303" s="229"/>
      <c r="G303" s="229"/>
      <c r="H303" s="229"/>
      <c r="I303" s="229"/>
      <c r="J303" s="229"/>
      <c r="K303" s="229"/>
      <c r="L303" s="229"/>
      <c r="M303" s="229"/>
      <c r="N303" s="229"/>
      <c r="O303" s="229"/>
      <c r="P303" s="229"/>
      <c r="Q303" s="229"/>
      <c r="R303" s="229"/>
    </row>
    <row r="304" spans="1:18">
      <c r="A304" s="229"/>
      <c r="B304" s="229"/>
      <c r="C304" s="229"/>
      <c r="D304" s="229"/>
      <c r="E304" s="229"/>
      <c r="F304" s="229"/>
      <c r="G304" s="229"/>
      <c r="H304" s="229"/>
      <c r="I304" s="229"/>
      <c r="J304" s="229"/>
      <c r="K304" s="229"/>
      <c r="L304" s="229"/>
      <c r="M304" s="229"/>
      <c r="N304" s="229"/>
      <c r="O304" s="229"/>
      <c r="P304" s="229"/>
      <c r="Q304" s="229"/>
      <c r="R304" s="229"/>
    </row>
    <row r="305" spans="1:18">
      <c r="A305" s="229"/>
      <c r="B305" s="229"/>
      <c r="C305" s="229"/>
      <c r="D305" s="229"/>
      <c r="E305" s="229"/>
      <c r="F305" s="229"/>
      <c r="G305" s="229"/>
      <c r="H305" s="229"/>
      <c r="I305" s="229"/>
      <c r="J305" s="229"/>
      <c r="K305" s="229"/>
      <c r="L305" s="229"/>
      <c r="M305" s="229"/>
      <c r="N305" s="229"/>
      <c r="O305" s="229"/>
      <c r="P305" s="229"/>
      <c r="Q305" s="229"/>
      <c r="R305" s="229"/>
    </row>
    <row r="306" spans="1:18">
      <c r="A306" s="229"/>
      <c r="B306" s="229"/>
      <c r="C306" s="229"/>
      <c r="D306" s="229"/>
      <c r="E306" s="229"/>
      <c r="F306" s="229"/>
      <c r="G306" s="229"/>
      <c r="H306" s="229"/>
      <c r="I306" s="229"/>
      <c r="J306" s="229"/>
      <c r="K306" s="229"/>
      <c r="L306" s="229"/>
      <c r="M306" s="229"/>
      <c r="N306" s="229"/>
      <c r="O306" s="229"/>
      <c r="P306" s="229"/>
      <c r="Q306" s="229"/>
      <c r="R306" s="229"/>
    </row>
    <row r="307" spans="1:18">
      <c r="A307" s="229"/>
      <c r="B307" s="229"/>
      <c r="C307" s="229"/>
      <c r="D307" s="229"/>
      <c r="E307" s="229"/>
      <c r="F307" s="229"/>
      <c r="G307" s="229"/>
      <c r="H307" s="229"/>
      <c r="I307" s="229"/>
      <c r="J307" s="229"/>
      <c r="K307" s="229"/>
      <c r="L307" s="229"/>
      <c r="M307" s="229"/>
      <c r="N307" s="229"/>
      <c r="O307" s="229"/>
      <c r="P307" s="229"/>
      <c r="Q307" s="229"/>
      <c r="R307" s="229"/>
    </row>
    <row r="308" spans="1:18">
      <c r="A308" s="229"/>
      <c r="B308" s="229"/>
      <c r="C308" s="229"/>
      <c r="D308" s="229"/>
      <c r="E308" s="229"/>
      <c r="F308" s="229"/>
      <c r="G308" s="229"/>
      <c r="H308" s="229"/>
      <c r="I308" s="229"/>
      <c r="J308" s="229"/>
      <c r="K308" s="229"/>
      <c r="L308" s="229"/>
      <c r="M308" s="229"/>
      <c r="N308" s="229"/>
      <c r="O308" s="229"/>
      <c r="P308" s="229"/>
      <c r="Q308" s="229"/>
      <c r="R308" s="229"/>
    </row>
    <row r="309" spans="1:18">
      <c r="A309" s="229"/>
      <c r="B309" s="229"/>
      <c r="C309" s="229"/>
      <c r="D309" s="229"/>
      <c r="E309" s="229"/>
      <c r="F309" s="229"/>
      <c r="G309" s="229"/>
      <c r="H309" s="229"/>
      <c r="I309" s="229"/>
      <c r="J309" s="229"/>
      <c r="K309" s="229"/>
      <c r="L309" s="229"/>
      <c r="M309" s="229"/>
      <c r="N309" s="229"/>
      <c r="O309" s="229"/>
      <c r="P309" s="229"/>
      <c r="Q309" s="229"/>
      <c r="R309" s="229"/>
    </row>
    <row r="310" spans="1:18">
      <c r="A310" s="229"/>
      <c r="B310" s="229"/>
      <c r="C310" s="229"/>
      <c r="D310" s="229"/>
      <c r="E310" s="229"/>
      <c r="F310" s="229"/>
      <c r="G310" s="229"/>
      <c r="H310" s="229"/>
      <c r="I310" s="229"/>
      <c r="J310" s="229"/>
      <c r="K310" s="229"/>
      <c r="L310" s="229"/>
      <c r="M310" s="229"/>
      <c r="N310" s="229"/>
      <c r="O310" s="229"/>
      <c r="P310" s="229"/>
      <c r="Q310" s="229"/>
      <c r="R310" s="229"/>
    </row>
    <row r="311" spans="1:18">
      <c r="A311" s="229"/>
      <c r="B311" s="229"/>
      <c r="C311" s="229"/>
      <c r="D311" s="229"/>
      <c r="E311" s="229"/>
      <c r="F311" s="229"/>
      <c r="G311" s="229"/>
      <c r="H311" s="229"/>
      <c r="I311" s="229"/>
      <c r="J311" s="229"/>
      <c r="K311" s="229"/>
      <c r="L311" s="229"/>
      <c r="M311" s="229"/>
      <c r="N311" s="229"/>
      <c r="O311" s="229"/>
      <c r="P311" s="229"/>
      <c r="Q311" s="229"/>
      <c r="R311" s="229"/>
    </row>
    <row r="312" spans="1:18">
      <c r="A312" s="229"/>
      <c r="B312" s="229"/>
      <c r="C312" s="229"/>
      <c r="D312" s="229"/>
      <c r="E312" s="229"/>
      <c r="F312" s="229"/>
      <c r="G312" s="229"/>
      <c r="H312" s="229"/>
      <c r="I312" s="229"/>
      <c r="J312" s="229"/>
      <c r="K312" s="229"/>
      <c r="L312" s="229"/>
      <c r="M312" s="229"/>
      <c r="N312" s="229"/>
      <c r="O312" s="229"/>
      <c r="P312" s="229"/>
      <c r="Q312" s="229"/>
      <c r="R312" s="229"/>
    </row>
    <row r="313" spans="1:18">
      <c r="A313" s="229"/>
      <c r="B313" s="229"/>
      <c r="C313" s="229"/>
      <c r="D313" s="229"/>
      <c r="E313" s="229"/>
      <c r="F313" s="229"/>
      <c r="G313" s="229"/>
      <c r="H313" s="229"/>
      <c r="I313" s="229"/>
      <c r="J313" s="229"/>
      <c r="K313" s="229"/>
      <c r="L313" s="229"/>
      <c r="M313" s="229"/>
      <c r="N313" s="229"/>
      <c r="O313" s="229"/>
      <c r="P313" s="229"/>
      <c r="Q313" s="229"/>
      <c r="R313" s="229"/>
    </row>
    <row r="314" spans="1:18">
      <c r="A314" s="229"/>
      <c r="B314" s="229"/>
      <c r="C314" s="229"/>
      <c r="D314" s="229"/>
      <c r="E314" s="229"/>
      <c r="F314" s="229"/>
      <c r="G314" s="229"/>
      <c r="H314" s="229"/>
      <c r="I314" s="229"/>
      <c r="J314" s="229"/>
      <c r="K314" s="229"/>
      <c r="L314" s="229"/>
      <c r="M314" s="229"/>
      <c r="N314" s="229"/>
      <c r="O314" s="229"/>
      <c r="P314" s="229"/>
      <c r="Q314" s="229"/>
      <c r="R314" s="229"/>
    </row>
    <row r="315" spans="1:18">
      <c r="A315" s="229"/>
      <c r="B315" s="229"/>
      <c r="C315" s="229"/>
      <c r="D315" s="229"/>
      <c r="E315" s="229"/>
      <c r="F315" s="229"/>
      <c r="G315" s="229"/>
      <c r="H315" s="229"/>
      <c r="I315" s="229"/>
      <c r="J315" s="229"/>
      <c r="K315" s="229"/>
      <c r="L315" s="229"/>
      <c r="M315" s="229"/>
      <c r="N315" s="229"/>
      <c r="O315" s="229"/>
      <c r="P315" s="229"/>
      <c r="Q315" s="229"/>
      <c r="R315" s="229"/>
    </row>
    <row r="316" spans="1:18">
      <c r="A316" s="229"/>
      <c r="B316" s="229"/>
      <c r="C316" s="229"/>
      <c r="D316" s="229"/>
      <c r="E316" s="229"/>
      <c r="F316" s="229"/>
      <c r="G316" s="229"/>
      <c r="H316" s="229"/>
      <c r="I316" s="229"/>
      <c r="J316" s="229"/>
      <c r="K316" s="229"/>
      <c r="L316" s="229"/>
      <c r="M316" s="229"/>
      <c r="N316" s="229"/>
      <c r="O316" s="229"/>
      <c r="P316" s="229"/>
      <c r="Q316" s="229"/>
      <c r="R316" s="229"/>
    </row>
    <row r="317" spans="1:18">
      <c r="A317" s="229"/>
      <c r="B317" s="229"/>
      <c r="C317" s="229"/>
      <c r="D317" s="229"/>
      <c r="E317" s="229"/>
      <c r="F317" s="229"/>
      <c r="G317" s="229"/>
      <c r="H317" s="229"/>
      <c r="I317" s="229"/>
      <c r="J317" s="229"/>
      <c r="K317" s="229"/>
      <c r="L317" s="229"/>
      <c r="M317" s="229"/>
      <c r="N317" s="229"/>
      <c r="O317" s="229"/>
      <c r="P317" s="229"/>
      <c r="Q317" s="229"/>
      <c r="R317" s="229"/>
    </row>
    <row r="318" spans="1:18">
      <c r="A318" s="229"/>
      <c r="B318" s="229"/>
      <c r="C318" s="229"/>
      <c r="D318" s="229"/>
      <c r="E318" s="229"/>
      <c r="F318" s="229"/>
      <c r="G318" s="229"/>
      <c r="H318" s="229"/>
      <c r="I318" s="229"/>
      <c r="J318" s="229"/>
      <c r="K318" s="229"/>
      <c r="L318" s="229"/>
      <c r="M318" s="229"/>
      <c r="N318" s="229"/>
      <c r="O318" s="229"/>
      <c r="P318" s="229"/>
      <c r="Q318" s="229"/>
      <c r="R318" s="229"/>
    </row>
    <row r="319" spans="1:18">
      <c r="A319" s="229"/>
      <c r="B319" s="229"/>
      <c r="C319" s="229"/>
      <c r="D319" s="229"/>
      <c r="E319" s="229"/>
      <c r="F319" s="229"/>
      <c r="G319" s="229"/>
      <c r="H319" s="229"/>
      <c r="I319" s="229"/>
      <c r="J319" s="229"/>
      <c r="K319" s="229"/>
      <c r="L319" s="229"/>
      <c r="M319" s="229"/>
      <c r="N319" s="229"/>
      <c r="O319" s="229"/>
      <c r="P319" s="229"/>
      <c r="Q319" s="229"/>
      <c r="R319" s="229"/>
    </row>
    <row r="320" spans="1:18">
      <c r="A320" s="229"/>
      <c r="B320" s="229"/>
      <c r="C320" s="229"/>
      <c r="D320" s="229"/>
      <c r="E320" s="229"/>
      <c r="F320" s="229"/>
      <c r="G320" s="229"/>
      <c r="H320" s="229"/>
      <c r="I320" s="229"/>
      <c r="J320" s="229"/>
      <c r="K320" s="229"/>
      <c r="L320" s="229"/>
      <c r="M320" s="229"/>
      <c r="N320" s="229"/>
      <c r="O320" s="229"/>
      <c r="P320" s="229"/>
      <c r="Q320" s="229"/>
      <c r="R320" s="229"/>
    </row>
    <row r="321" spans="1:18">
      <c r="A321" s="229"/>
      <c r="B321" s="229"/>
      <c r="C321" s="229"/>
      <c r="D321" s="229"/>
      <c r="E321" s="229"/>
      <c r="F321" s="229"/>
      <c r="G321" s="229"/>
      <c r="H321" s="229"/>
      <c r="I321" s="229"/>
      <c r="J321" s="229"/>
      <c r="K321" s="229"/>
      <c r="L321" s="229"/>
      <c r="M321" s="229"/>
      <c r="N321" s="229"/>
      <c r="O321" s="229"/>
      <c r="P321" s="229"/>
      <c r="Q321" s="229"/>
      <c r="R321" s="229"/>
    </row>
    <row r="322" spans="1:18">
      <c r="A322" s="229"/>
      <c r="B322" s="229"/>
      <c r="C322" s="229"/>
      <c r="D322" s="229"/>
      <c r="E322" s="229"/>
      <c r="F322" s="229"/>
      <c r="G322" s="229"/>
      <c r="H322" s="229"/>
      <c r="I322" s="229"/>
      <c r="J322" s="229"/>
      <c r="K322" s="229"/>
      <c r="L322" s="229"/>
      <c r="M322" s="229"/>
      <c r="N322" s="229"/>
      <c r="O322" s="229"/>
      <c r="P322" s="229"/>
      <c r="Q322" s="229"/>
      <c r="R322" s="229"/>
    </row>
    <row r="323" spans="1:18">
      <c r="A323" s="229"/>
      <c r="B323" s="229"/>
      <c r="C323" s="229"/>
      <c r="D323" s="229"/>
      <c r="E323" s="229"/>
      <c r="F323" s="229"/>
      <c r="G323" s="229"/>
      <c r="H323" s="229"/>
      <c r="I323" s="229"/>
      <c r="J323" s="229"/>
      <c r="K323" s="229"/>
      <c r="L323" s="229"/>
      <c r="M323" s="229"/>
      <c r="N323" s="229"/>
      <c r="O323" s="229"/>
      <c r="P323" s="229"/>
      <c r="Q323" s="229"/>
      <c r="R323" s="229"/>
    </row>
    <row r="324" spans="1:18">
      <c r="A324" s="229"/>
      <c r="B324" s="229"/>
      <c r="C324" s="229"/>
      <c r="D324" s="229"/>
      <c r="E324" s="229"/>
      <c r="F324" s="229"/>
      <c r="G324" s="229"/>
      <c r="H324" s="229"/>
      <c r="I324" s="229"/>
      <c r="J324" s="229"/>
      <c r="K324" s="229"/>
      <c r="L324" s="229"/>
      <c r="M324" s="229"/>
      <c r="N324" s="229"/>
      <c r="O324" s="229"/>
      <c r="P324" s="229"/>
      <c r="Q324" s="229"/>
      <c r="R324" s="229"/>
    </row>
    <row r="325" spans="1:18">
      <c r="A325" s="229"/>
      <c r="B325" s="229"/>
      <c r="C325" s="229"/>
      <c r="D325" s="229"/>
      <c r="E325" s="229"/>
      <c r="F325" s="229"/>
      <c r="G325" s="229"/>
      <c r="H325" s="229"/>
      <c r="I325" s="229"/>
      <c r="J325" s="229"/>
      <c r="K325" s="229"/>
      <c r="L325" s="229"/>
      <c r="M325" s="229"/>
      <c r="N325" s="229"/>
      <c r="O325" s="229"/>
      <c r="P325" s="229"/>
      <c r="Q325" s="229"/>
      <c r="R325" s="229"/>
    </row>
    <row r="326" spans="1:18">
      <c r="A326" s="229"/>
      <c r="B326" s="229"/>
      <c r="C326" s="229"/>
      <c r="D326" s="229"/>
      <c r="E326" s="229"/>
      <c r="F326" s="229"/>
      <c r="G326" s="229"/>
      <c r="H326" s="229"/>
      <c r="I326" s="229"/>
      <c r="J326" s="229"/>
      <c r="K326" s="229"/>
      <c r="L326" s="229"/>
      <c r="M326" s="229"/>
      <c r="N326" s="229"/>
      <c r="O326" s="229"/>
      <c r="P326" s="229"/>
      <c r="Q326" s="229"/>
      <c r="R326" s="229"/>
    </row>
    <row r="327" spans="1:18">
      <c r="A327" s="229"/>
      <c r="B327" s="229"/>
      <c r="C327" s="229"/>
      <c r="D327" s="229"/>
      <c r="E327" s="229"/>
      <c r="F327" s="229"/>
      <c r="G327" s="229"/>
      <c r="H327" s="229"/>
      <c r="I327" s="229"/>
      <c r="J327" s="229"/>
      <c r="K327" s="229"/>
      <c r="L327" s="229"/>
      <c r="M327" s="229"/>
      <c r="N327" s="229"/>
      <c r="O327" s="229"/>
      <c r="P327" s="229"/>
      <c r="Q327" s="229"/>
      <c r="R327" s="229"/>
    </row>
    <row r="328" spans="1:18">
      <c r="A328" s="229"/>
      <c r="B328" s="229"/>
      <c r="C328" s="229"/>
      <c r="D328" s="229"/>
      <c r="E328" s="229"/>
      <c r="F328" s="229"/>
      <c r="G328" s="229"/>
      <c r="H328" s="229"/>
      <c r="I328" s="229"/>
      <c r="J328" s="229"/>
      <c r="K328" s="229"/>
      <c r="L328" s="229"/>
      <c r="M328" s="229"/>
      <c r="N328" s="229"/>
      <c r="O328" s="229"/>
      <c r="P328" s="229"/>
      <c r="Q328" s="229"/>
      <c r="R328" s="229"/>
    </row>
    <row r="329" spans="1:18">
      <c r="A329" s="229"/>
      <c r="B329" s="229"/>
      <c r="C329" s="229"/>
      <c r="D329" s="229"/>
      <c r="E329" s="229"/>
      <c r="F329" s="229"/>
      <c r="G329" s="229"/>
      <c r="H329" s="229"/>
      <c r="I329" s="229"/>
      <c r="J329" s="229"/>
      <c r="K329" s="229"/>
      <c r="L329" s="229"/>
      <c r="M329" s="229"/>
      <c r="N329" s="229"/>
      <c r="O329" s="229"/>
      <c r="P329" s="229"/>
      <c r="Q329" s="229"/>
      <c r="R329" s="229"/>
    </row>
    <row r="330" spans="1:18">
      <c r="A330" s="229"/>
      <c r="B330" s="229"/>
      <c r="C330" s="229"/>
      <c r="D330" s="229"/>
      <c r="E330" s="229"/>
      <c r="F330" s="229"/>
      <c r="G330" s="229"/>
      <c r="H330" s="229"/>
      <c r="I330" s="229"/>
      <c r="J330" s="229"/>
      <c r="K330" s="229"/>
      <c r="L330" s="229"/>
      <c r="M330" s="229"/>
      <c r="N330" s="229"/>
      <c r="O330" s="229"/>
      <c r="P330" s="229"/>
      <c r="Q330" s="229"/>
      <c r="R330" s="229"/>
    </row>
    <row r="331" spans="1:18">
      <c r="A331" s="229"/>
      <c r="B331" s="229"/>
      <c r="C331" s="229"/>
      <c r="D331" s="229"/>
      <c r="E331" s="229"/>
      <c r="F331" s="229"/>
      <c r="G331" s="229"/>
      <c r="H331" s="229"/>
      <c r="I331" s="229"/>
      <c r="J331" s="229"/>
      <c r="K331" s="229"/>
      <c r="L331" s="229"/>
      <c r="M331" s="229"/>
      <c r="N331" s="229"/>
      <c r="O331" s="229"/>
      <c r="P331" s="229"/>
      <c r="Q331" s="229"/>
      <c r="R331" s="229"/>
    </row>
    <row r="332" spans="1:18">
      <c r="A332" s="229"/>
      <c r="B332" s="229"/>
      <c r="C332" s="229"/>
      <c r="D332" s="229"/>
      <c r="E332" s="229"/>
      <c r="F332" s="229"/>
      <c r="G332" s="229"/>
      <c r="H332" s="229"/>
      <c r="I332" s="229"/>
      <c r="J332" s="229"/>
      <c r="K332" s="229"/>
      <c r="L332" s="229"/>
      <c r="M332" s="229"/>
      <c r="N332" s="229"/>
      <c r="O332" s="229"/>
      <c r="P332" s="229"/>
      <c r="Q332" s="229"/>
      <c r="R332" s="229"/>
    </row>
    <row r="333" spans="1:18">
      <c r="A333" s="229"/>
      <c r="B333" s="229"/>
      <c r="C333" s="229"/>
      <c r="D333" s="229"/>
      <c r="E333" s="229"/>
      <c r="F333" s="229"/>
      <c r="G333" s="229"/>
      <c r="H333" s="229"/>
      <c r="I333" s="229"/>
      <c r="J333" s="229"/>
      <c r="K333" s="229"/>
      <c r="L333" s="229"/>
      <c r="M333" s="229"/>
      <c r="N333" s="229"/>
      <c r="O333" s="229"/>
      <c r="P333" s="229"/>
      <c r="Q333" s="229"/>
      <c r="R333" s="229"/>
    </row>
    <row r="334" spans="1:18">
      <c r="A334" s="229"/>
      <c r="B334" s="229"/>
      <c r="C334" s="229"/>
      <c r="D334" s="229"/>
      <c r="E334" s="229"/>
      <c r="F334" s="229"/>
      <c r="G334" s="229"/>
      <c r="H334" s="229"/>
      <c r="I334" s="229"/>
      <c r="J334" s="229"/>
      <c r="K334" s="229"/>
      <c r="L334" s="229"/>
      <c r="M334" s="229"/>
      <c r="N334" s="229"/>
      <c r="O334" s="229"/>
      <c r="P334" s="229"/>
      <c r="Q334" s="229"/>
      <c r="R334" s="229"/>
    </row>
    <row r="335" spans="1:18">
      <c r="A335" s="229"/>
      <c r="B335" s="229"/>
      <c r="C335" s="229"/>
      <c r="D335" s="229"/>
      <c r="E335" s="229"/>
      <c r="F335" s="229"/>
      <c r="G335" s="229"/>
      <c r="H335" s="229"/>
      <c r="I335" s="229"/>
      <c r="J335" s="229"/>
      <c r="K335" s="229"/>
      <c r="L335" s="229"/>
      <c r="M335" s="229"/>
      <c r="N335" s="229"/>
      <c r="O335" s="229"/>
      <c r="P335" s="229"/>
      <c r="Q335" s="229"/>
      <c r="R335" s="229"/>
    </row>
    <row r="336" spans="1:18">
      <c r="A336" s="229"/>
      <c r="B336" s="229"/>
      <c r="C336" s="229"/>
      <c r="D336" s="229"/>
      <c r="E336" s="229"/>
      <c r="F336" s="229"/>
      <c r="G336" s="229"/>
      <c r="H336" s="229"/>
      <c r="I336" s="229"/>
      <c r="J336" s="229"/>
      <c r="K336" s="229"/>
      <c r="L336" s="229"/>
      <c r="M336" s="229"/>
      <c r="N336" s="229"/>
      <c r="O336" s="229"/>
      <c r="P336" s="229"/>
      <c r="Q336" s="229"/>
      <c r="R336" s="229"/>
    </row>
    <row r="337" spans="1:18">
      <c r="A337" s="229"/>
      <c r="B337" s="229"/>
      <c r="C337" s="229"/>
      <c r="D337" s="229"/>
      <c r="E337" s="229"/>
      <c r="F337" s="229"/>
      <c r="G337" s="229"/>
      <c r="H337" s="229"/>
      <c r="I337" s="229"/>
      <c r="J337" s="229"/>
      <c r="K337" s="229"/>
      <c r="L337" s="229"/>
      <c r="M337" s="229"/>
      <c r="N337" s="229"/>
      <c r="O337" s="229"/>
      <c r="P337" s="229"/>
      <c r="Q337" s="229"/>
      <c r="R337" s="229"/>
    </row>
    <row r="338" spans="1:18">
      <c r="A338" s="229"/>
      <c r="B338" s="229"/>
      <c r="C338" s="229"/>
      <c r="D338" s="229"/>
      <c r="E338" s="229"/>
      <c r="F338" s="229"/>
      <c r="G338" s="229"/>
      <c r="H338" s="229"/>
      <c r="I338" s="229"/>
      <c r="J338" s="229"/>
      <c r="K338" s="229"/>
      <c r="L338" s="229"/>
      <c r="M338" s="229"/>
      <c r="N338" s="229"/>
      <c r="O338" s="229"/>
      <c r="P338" s="229"/>
      <c r="Q338" s="229"/>
      <c r="R338" s="229"/>
    </row>
    <row r="339" spans="1:18">
      <c r="A339" s="229"/>
      <c r="B339" s="229"/>
      <c r="C339" s="229"/>
      <c r="D339" s="229"/>
      <c r="E339" s="229"/>
      <c r="F339" s="229"/>
      <c r="G339" s="229"/>
      <c r="H339" s="229"/>
      <c r="I339" s="229"/>
      <c r="J339" s="229"/>
      <c r="K339" s="229"/>
      <c r="L339" s="229"/>
      <c r="M339" s="229"/>
      <c r="N339" s="229"/>
      <c r="O339" s="229"/>
      <c r="P339" s="229"/>
      <c r="Q339" s="229"/>
      <c r="R339" s="229"/>
    </row>
    <row r="340" spans="1:18">
      <c r="A340" s="229"/>
      <c r="B340" s="229"/>
      <c r="C340" s="229"/>
      <c r="D340" s="229"/>
      <c r="E340" s="229"/>
      <c r="F340" s="229"/>
      <c r="G340" s="229"/>
      <c r="H340" s="229"/>
      <c r="I340" s="229"/>
      <c r="J340" s="229"/>
      <c r="K340" s="229"/>
      <c r="L340" s="229"/>
      <c r="M340" s="229"/>
      <c r="N340" s="229"/>
      <c r="O340" s="229"/>
      <c r="P340" s="229"/>
      <c r="Q340" s="229"/>
      <c r="R340" s="229"/>
    </row>
    <row r="341" spans="1:18">
      <c r="A341" s="229"/>
      <c r="B341" s="229"/>
      <c r="C341" s="229"/>
      <c r="D341" s="229"/>
      <c r="E341" s="229"/>
      <c r="F341" s="229"/>
      <c r="G341" s="229"/>
      <c r="H341" s="229"/>
      <c r="I341" s="229"/>
      <c r="J341" s="229"/>
      <c r="K341" s="229"/>
      <c r="L341" s="229"/>
      <c r="M341" s="229"/>
      <c r="N341" s="229"/>
      <c r="O341" s="229"/>
      <c r="P341" s="229"/>
      <c r="Q341" s="229"/>
      <c r="R341" s="229"/>
    </row>
    <row r="342" spans="1:18">
      <c r="A342" s="229"/>
      <c r="B342" s="229"/>
      <c r="C342" s="229"/>
      <c r="D342" s="229"/>
      <c r="E342" s="229"/>
      <c r="F342" s="229"/>
      <c r="G342" s="229"/>
      <c r="H342" s="229"/>
      <c r="I342" s="229"/>
      <c r="J342" s="229"/>
      <c r="K342" s="229"/>
      <c r="L342" s="229"/>
      <c r="M342" s="229"/>
      <c r="N342" s="229"/>
      <c r="O342" s="229"/>
      <c r="P342" s="229"/>
      <c r="Q342" s="229"/>
      <c r="R342" s="229"/>
    </row>
    <row r="343" spans="1:18">
      <c r="A343" s="229"/>
      <c r="B343" s="229"/>
      <c r="C343" s="229"/>
      <c r="D343" s="229"/>
      <c r="E343" s="229"/>
      <c r="F343" s="229"/>
      <c r="G343" s="229"/>
      <c r="H343" s="229"/>
      <c r="I343" s="229"/>
      <c r="J343" s="229"/>
      <c r="K343" s="229"/>
      <c r="L343" s="229"/>
      <c r="M343" s="229"/>
      <c r="N343" s="229"/>
      <c r="O343" s="229"/>
      <c r="P343" s="229"/>
      <c r="Q343" s="229"/>
      <c r="R343" s="229"/>
    </row>
    <row r="344" spans="1:18">
      <c r="A344" s="229"/>
      <c r="B344" s="229"/>
      <c r="C344" s="229"/>
      <c r="D344" s="229"/>
      <c r="E344" s="229"/>
      <c r="F344" s="229"/>
      <c r="G344" s="229"/>
      <c r="H344" s="229"/>
      <c r="I344" s="229"/>
      <c r="J344" s="229"/>
      <c r="K344" s="229"/>
      <c r="L344" s="229"/>
      <c r="M344" s="229"/>
      <c r="N344" s="229"/>
      <c r="O344" s="229"/>
      <c r="P344" s="229"/>
      <c r="Q344" s="229"/>
      <c r="R344" s="229"/>
    </row>
    <row r="345" spans="1:18">
      <c r="A345" s="229"/>
      <c r="B345" s="229"/>
      <c r="C345" s="229"/>
      <c r="D345" s="229"/>
      <c r="E345" s="229"/>
      <c r="F345" s="229"/>
      <c r="G345" s="229"/>
      <c r="H345" s="229"/>
      <c r="I345" s="229"/>
      <c r="J345" s="229"/>
      <c r="K345" s="229"/>
      <c r="L345" s="229"/>
      <c r="M345" s="229"/>
      <c r="N345" s="229"/>
      <c r="O345" s="229"/>
      <c r="P345" s="229"/>
      <c r="Q345" s="229"/>
      <c r="R345" s="229"/>
    </row>
    <row r="346" spans="1:18">
      <c r="A346" s="229"/>
      <c r="B346" s="229"/>
      <c r="C346" s="229"/>
      <c r="D346" s="229"/>
      <c r="E346" s="229"/>
      <c r="F346" s="229"/>
      <c r="G346" s="229"/>
      <c r="H346" s="229"/>
      <c r="I346" s="229"/>
      <c r="J346" s="229"/>
      <c r="K346" s="229"/>
      <c r="L346" s="229"/>
      <c r="M346" s="229"/>
      <c r="N346" s="229"/>
      <c r="O346" s="229"/>
      <c r="P346" s="229"/>
      <c r="Q346" s="229"/>
      <c r="R346" s="229"/>
    </row>
    <row r="347" spans="1:18">
      <c r="A347" s="229"/>
      <c r="B347" s="229"/>
      <c r="C347" s="229"/>
      <c r="D347" s="229"/>
      <c r="E347" s="229"/>
      <c r="F347" s="229"/>
      <c r="G347" s="229"/>
      <c r="H347" s="229"/>
      <c r="I347" s="229"/>
      <c r="J347" s="229"/>
      <c r="K347" s="229"/>
      <c r="L347" s="229"/>
      <c r="M347" s="229"/>
      <c r="N347" s="229"/>
      <c r="O347" s="229"/>
      <c r="P347" s="229"/>
      <c r="Q347" s="229"/>
      <c r="R347" s="229"/>
    </row>
    <row r="348" spans="1:18">
      <c r="A348" s="229"/>
      <c r="B348" s="229"/>
      <c r="C348" s="229"/>
      <c r="D348" s="229"/>
      <c r="E348" s="229"/>
      <c r="F348" s="229"/>
      <c r="G348" s="229"/>
      <c r="H348" s="229"/>
      <c r="I348" s="229"/>
      <c r="J348" s="229"/>
      <c r="K348" s="229"/>
      <c r="L348" s="229"/>
      <c r="M348" s="229"/>
      <c r="N348" s="229"/>
      <c r="O348" s="229"/>
      <c r="P348" s="229"/>
      <c r="Q348" s="229"/>
      <c r="R348" s="229"/>
    </row>
    <row r="349" spans="1:18">
      <c r="A349" s="229"/>
      <c r="B349" s="229"/>
      <c r="C349" s="229"/>
      <c r="D349" s="229"/>
      <c r="E349" s="229"/>
      <c r="F349" s="229"/>
      <c r="G349" s="229"/>
      <c r="H349" s="229"/>
      <c r="I349" s="229"/>
      <c r="J349" s="229"/>
      <c r="K349" s="229"/>
      <c r="L349" s="229"/>
      <c r="M349" s="229"/>
      <c r="N349" s="229"/>
      <c r="O349" s="229"/>
      <c r="P349" s="229"/>
      <c r="Q349" s="229"/>
      <c r="R349" s="229"/>
    </row>
    <row r="350" spans="1:18">
      <c r="A350" s="229"/>
      <c r="B350" s="229"/>
      <c r="C350" s="229"/>
      <c r="D350" s="229"/>
      <c r="E350" s="229"/>
      <c r="F350" s="229"/>
      <c r="G350" s="229"/>
      <c r="H350" s="229"/>
      <c r="I350" s="229"/>
      <c r="J350" s="229"/>
      <c r="K350" s="229"/>
      <c r="L350" s="229"/>
      <c r="M350" s="229"/>
      <c r="N350" s="229"/>
      <c r="O350" s="229"/>
      <c r="P350" s="229"/>
      <c r="Q350" s="229"/>
      <c r="R350" s="229"/>
    </row>
    <row r="351" spans="1:18">
      <c r="A351" s="229"/>
      <c r="B351" s="229"/>
      <c r="C351" s="229"/>
      <c r="D351" s="229"/>
      <c r="E351" s="229"/>
      <c r="F351" s="229"/>
      <c r="G351" s="229"/>
      <c r="H351" s="229"/>
      <c r="I351" s="229"/>
      <c r="J351" s="229"/>
      <c r="K351" s="229"/>
      <c r="L351" s="229"/>
      <c r="M351" s="229"/>
      <c r="N351" s="229"/>
      <c r="O351" s="229"/>
      <c r="P351" s="229"/>
      <c r="Q351" s="229"/>
      <c r="R351" s="229"/>
    </row>
    <row r="352" spans="1:18">
      <c r="A352" s="229"/>
      <c r="B352" s="229"/>
      <c r="C352" s="229"/>
      <c r="D352" s="229"/>
      <c r="E352" s="229"/>
      <c r="F352" s="229"/>
      <c r="G352" s="229"/>
      <c r="H352" s="229"/>
      <c r="I352" s="229"/>
      <c r="J352" s="229"/>
      <c r="K352" s="229"/>
      <c r="L352" s="229"/>
      <c r="M352" s="229"/>
      <c r="N352" s="229"/>
      <c r="O352" s="229"/>
      <c r="P352" s="229"/>
      <c r="Q352" s="229"/>
      <c r="R352" s="229"/>
    </row>
    <row r="353" spans="1:18">
      <c r="A353" s="229"/>
      <c r="B353" s="229"/>
      <c r="C353" s="229"/>
      <c r="D353" s="229"/>
      <c r="E353" s="229"/>
      <c r="F353" s="229"/>
      <c r="G353" s="229"/>
      <c r="H353" s="229"/>
      <c r="I353" s="229"/>
      <c r="J353" s="229"/>
      <c r="K353" s="229"/>
      <c r="L353" s="229"/>
      <c r="M353" s="229"/>
      <c r="N353" s="229"/>
      <c r="O353" s="229"/>
      <c r="P353" s="229"/>
      <c r="Q353" s="229"/>
      <c r="R353" s="229"/>
    </row>
    <row r="354" spans="1:18">
      <c r="A354" s="229"/>
      <c r="B354" s="229"/>
      <c r="C354" s="229"/>
      <c r="D354" s="229"/>
      <c r="E354" s="229"/>
      <c r="F354" s="229"/>
      <c r="G354" s="229"/>
      <c r="H354" s="229"/>
      <c r="I354" s="229"/>
      <c r="J354" s="229"/>
      <c r="K354" s="229"/>
      <c r="L354" s="229"/>
      <c r="M354" s="229"/>
      <c r="N354" s="229"/>
      <c r="O354" s="229"/>
      <c r="P354" s="229"/>
      <c r="Q354" s="229"/>
      <c r="R354" s="229"/>
    </row>
    <row r="355" spans="1:18">
      <c r="A355" s="229"/>
      <c r="B355" s="229"/>
      <c r="C355" s="229"/>
      <c r="D355" s="229"/>
      <c r="E355" s="229"/>
      <c r="F355" s="229"/>
      <c r="G355" s="229"/>
      <c r="H355" s="229"/>
      <c r="I355" s="229"/>
      <c r="J355" s="229"/>
      <c r="K355" s="229"/>
      <c r="L355" s="229"/>
      <c r="M355" s="229"/>
      <c r="N355" s="229"/>
      <c r="O355" s="229"/>
      <c r="P355" s="229"/>
      <c r="Q355" s="229"/>
      <c r="R355" s="229"/>
    </row>
    <row r="356" spans="1:18">
      <c r="A356" s="229"/>
      <c r="B356" s="229"/>
      <c r="C356" s="229"/>
      <c r="D356" s="229"/>
      <c r="E356" s="229"/>
      <c r="F356" s="229"/>
      <c r="G356" s="229"/>
      <c r="H356" s="229"/>
      <c r="I356" s="229"/>
      <c r="J356" s="229"/>
      <c r="K356" s="229"/>
      <c r="L356" s="229"/>
      <c r="M356" s="229"/>
      <c r="N356" s="229"/>
      <c r="O356" s="229"/>
      <c r="P356" s="229"/>
      <c r="Q356" s="229"/>
      <c r="R356" s="229"/>
    </row>
    <row r="357" spans="1:18">
      <c r="A357" s="229"/>
      <c r="B357" s="229"/>
      <c r="C357" s="229"/>
      <c r="D357" s="229"/>
      <c r="E357" s="229"/>
      <c r="F357" s="229"/>
      <c r="G357" s="229"/>
      <c r="H357" s="229"/>
      <c r="I357" s="229"/>
      <c r="J357" s="229"/>
      <c r="K357" s="229"/>
      <c r="L357" s="229"/>
      <c r="M357" s="229"/>
      <c r="N357" s="229"/>
      <c r="O357" s="229"/>
      <c r="P357" s="229"/>
      <c r="Q357" s="229"/>
      <c r="R357" s="229"/>
    </row>
    <row r="358" spans="1:18">
      <c r="A358" s="229"/>
      <c r="B358" s="229"/>
      <c r="C358" s="229"/>
      <c r="D358" s="229"/>
      <c r="E358" s="229"/>
      <c r="F358" s="229"/>
      <c r="G358" s="229"/>
      <c r="H358" s="229"/>
      <c r="I358" s="229"/>
      <c r="J358" s="229"/>
      <c r="K358" s="229"/>
      <c r="L358" s="229"/>
      <c r="M358" s="229"/>
      <c r="N358" s="229"/>
      <c r="O358" s="229"/>
      <c r="P358" s="229"/>
      <c r="Q358" s="229"/>
      <c r="R358" s="229"/>
    </row>
    <row r="359" spans="1:18">
      <c r="A359" s="229"/>
      <c r="B359" s="229"/>
      <c r="C359" s="229"/>
      <c r="D359" s="229"/>
      <c r="E359" s="229"/>
      <c r="F359" s="229"/>
      <c r="G359" s="229"/>
      <c r="H359" s="229"/>
      <c r="I359" s="229"/>
      <c r="J359" s="229"/>
      <c r="K359" s="229"/>
      <c r="L359" s="229"/>
      <c r="M359" s="229"/>
      <c r="N359" s="229"/>
      <c r="O359" s="229"/>
      <c r="P359" s="229"/>
      <c r="Q359" s="229"/>
      <c r="R359" s="229"/>
    </row>
    <row r="360" spans="1:18">
      <c r="A360" s="229"/>
      <c r="B360" s="229"/>
      <c r="C360" s="229"/>
      <c r="D360" s="229"/>
      <c r="E360" s="229"/>
      <c r="F360" s="229"/>
      <c r="G360" s="229"/>
      <c r="H360" s="229"/>
      <c r="I360" s="229"/>
      <c r="J360" s="229"/>
      <c r="K360" s="229"/>
      <c r="L360" s="229"/>
      <c r="M360" s="229"/>
      <c r="N360" s="229"/>
      <c r="O360" s="229"/>
      <c r="P360" s="229"/>
      <c r="Q360" s="229"/>
      <c r="R360" s="229"/>
    </row>
    <row r="361" spans="1:18">
      <c r="A361" s="229"/>
      <c r="B361" s="229"/>
      <c r="C361" s="229"/>
      <c r="D361" s="229"/>
      <c r="E361" s="229"/>
      <c r="F361" s="229"/>
      <c r="G361" s="229"/>
      <c r="H361" s="229"/>
      <c r="I361" s="229"/>
      <c r="J361" s="229"/>
      <c r="K361" s="229"/>
      <c r="L361" s="229"/>
      <c r="M361" s="229"/>
      <c r="N361" s="229"/>
      <c r="O361" s="229"/>
      <c r="P361" s="229"/>
      <c r="Q361" s="229"/>
      <c r="R361" s="229"/>
    </row>
    <row r="362" spans="1:18">
      <c r="A362" s="229"/>
      <c r="B362" s="229"/>
      <c r="C362" s="229"/>
      <c r="D362" s="229"/>
      <c r="E362" s="229"/>
      <c r="F362" s="229"/>
      <c r="G362" s="229"/>
      <c r="H362" s="229"/>
      <c r="I362" s="229"/>
      <c r="J362" s="229"/>
      <c r="K362" s="229"/>
      <c r="L362" s="229"/>
      <c r="M362" s="229"/>
      <c r="N362" s="229"/>
      <c r="O362" s="229"/>
      <c r="P362" s="229"/>
      <c r="Q362" s="229"/>
      <c r="R362" s="229"/>
    </row>
    <row r="363" spans="1:18">
      <c r="A363" s="229"/>
      <c r="B363" s="229"/>
      <c r="C363" s="229"/>
      <c r="D363" s="229"/>
      <c r="E363" s="229"/>
      <c r="F363" s="229"/>
      <c r="G363" s="229"/>
      <c r="H363" s="229"/>
      <c r="I363" s="229"/>
      <c r="J363" s="229"/>
      <c r="K363" s="229"/>
      <c r="L363" s="229"/>
      <c r="M363" s="229"/>
      <c r="N363" s="229"/>
      <c r="O363" s="229"/>
      <c r="P363" s="229"/>
      <c r="Q363" s="229"/>
      <c r="R363" s="229"/>
    </row>
    <row r="364" spans="1:18">
      <c r="A364" s="229"/>
      <c r="B364" s="229"/>
      <c r="C364" s="229"/>
      <c r="D364" s="229"/>
      <c r="E364" s="229"/>
      <c r="F364" s="229"/>
      <c r="G364" s="229"/>
      <c r="H364" s="229"/>
      <c r="I364" s="229"/>
      <c r="J364" s="229"/>
      <c r="K364" s="229"/>
      <c r="L364" s="229"/>
      <c r="M364" s="229"/>
      <c r="N364" s="229"/>
      <c r="O364" s="229"/>
      <c r="P364" s="229"/>
      <c r="Q364" s="229"/>
      <c r="R364" s="229"/>
    </row>
    <row r="365" spans="1:18">
      <c r="A365" s="229"/>
      <c r="B365" s="229"/>
      <c r="C365" s="229"/>
      <c r="D365" s="229"/>
      <c r="E365" s="229"/>
      <c r="F365" s="229"/>
      <c r="G365" s="229"/>
      <c r="H365" s="229"/>
      <c r="I365" s="229"/>
      <c r="J365" s="229"/>
      <c r="K365" s="229"/>
      <c r="L365" s="229"/>
      <c r="M365" s="229"/>
      <c r="N365" s="229"/>
      <c r="O365" s="229"/>
      <c r="P365" s="229"/>
      <c r="Q365" s="229"/>
      <c r="R365" s="229"/>
    </row>
    <row r="366" spans="1:18">
      <c r="A366" s="229"/>
      <c r="B366" s="229"/>
      <c r="C366" s="229"/>
      <c r="D366" s="229"/>
      <c r="E366" s="229"/>
      <c r="F366" s="229"/>
      <c r="G366" s="229"/>
      <c r="H366" s="229"/>
      <c r="I366" s="229"/>
      <c r="J366" s="229"/>
      <c r="K366" s="229"/>
      <c r="L366" s="229"/>
      <c r="M366" s="229"/>
      <c r="N366" s="229"/>
      <c r="O366" s="229"/>
      <c r="P366" s="229"/>
      <c r="Q366" s="229"/>
      <c r="R366" s="229"/>
    </row>
    <row r="367" spans="1:18">
      <c r="A367" s="229"/>
      <c r="B367" s="229"/>
      <c r="C367" s="229"/>
      <c r="D367" s="229"/>
      <c r="E367" s="229"/>
      <c r="F367" s="229"/>
      <c r="G367" s="229"/>
      <c r="H367" s="229"/>
      <c r="I367" s="229"/>
      <c r="J367" s="229"/>
      <c r="K367" s="229"/>
      <c r="L367" s="229"/>
      <c r="M367" s="229"/>
      <c r="N367" s="229"/>
      <c r="O367" s="229"/>
      <c r="P367" s="229"/>
      <c r="Q367" s="229"/>
      <c r="R367" s="229"/>
    </row>
    <row r="368" spans="1:18">
      <c r="A368" s="229"/>
      <c r="B368" s="229"/>
      <c r="C368" s="229"/>
      <c r="D368" s="229"/>
      <c r="E368" s="229"/>
      <c r="F368" s="229"/>
      <c r="G368" s="229"/>
      <c r="H368" s="229"/>
      <c r="I368" s="229"/>
      <c r="J368" s="229"/>
      <c r="K368" s="229"/>
      <c r="L368" s="229"/>
      <c r="M368" s="229"/>
      <c r="N368" s="229"/>
      <c r="O368" s="229"/>
      <c r="P368" s="229"/>
      <c r="Q368" s="229"/>
      <c r="R368" s="229"/>
    </row>
    <row r="369" spans="1:18">
      <c r="A369" s="229"/>
      <c r="B369" s="229"/>
      <c r="C369" s="229"/>
      <c r="D369" s="229"/>
      <c r="E369" s="229"/>
      <c r="F369" s="229"/>
      <c r="G369" s="229"/>
      <c r="H369" s="229"/>
      <c r="I369" s="229"/>
      <c r="J369" s="229"/>
      <c r="K369" s="229"/>
      <c r="L369" s="229"/>
      <c r="M369" s="229"/>
      <c r="N369" s="229"/>
      <c r="O369" s="229"/>
      <c r="P369" s="229"/>
      <c r="Q369" s="229"/>
      <c r="R369" s="229"/>
    </row>
    <row r="370" spans="1:18">
      <c r="A370" s="229"/>
      <c r="B370" s="229"/>
      <c r="C370" s="229"/>
      <c r="D370" s="229"/>
      <c r="E370" s="229"/>
      <c r="F370" s="229"/>
      <c r="G370" s="229"/>
      <c r="H370" s="229"/>
      <c r="I370" s="229"/>
      <c r="J370" s="229"/>
      <c r="K370" s="229"/>
      <c r="L370" s="229"/>
      <c r="M370" s="229"/>
      <c r="N370" s="229"/>
      <c r="O370" s="229"/>
      <c r="P370" s="229"/>
      <c r="Q370" s="229"/>
      <c r="R370" s="229"/>
    </row>
    <row r="371" spans="1:18">
      <c r="A371" s="229"/>
      <c r="B371" s="229"/>
      <c r="C371" s="229"/>
      <c r="D371" s="229"/>
      <c r="E371" s="229"/>
      <c r="F371" s="229"/>
      <c r="G371" s="229"/>
      <c r="H371" s="229"/>
      <c r="I371" s="229"/>
      <c r="J371" s="229"/>
      <c r="K371" s="229"/>
      <c r="L371" s="229"/>
      <c r="M371" s="229"/>
      <c r="N371" s="229"/>
      <c r="O371" s="229"/>
      <c r="P371" s="229"/>
      <c r="Q371" s="229"/>
      <c r="R371" s="229"/>
    </row>
    <row r="372" spans="1:18">
      <c r="A372" s="229"/>
      <c r="B372" s="229"/>
      <c r="C372" s="229"/>
      <c r="D372" s="229"/>
      <c r="E372" s="229"/>
      <c r="F372" s="229"/>
      <c r="G372" s="229"/>
      <c r="H372" s="229"/>
      <c r="I372" s="229"/>
      <c r="J372" s="229"/>
      <c r="K372" s="229"/>
      <c r="L372" s="229"/>
      <c r="M372" s="229"/>
      <c r="N372" s="229"/>
      <c r="O372" s="229"/>
      <c r="P372" s="229"/>
      <c r="Q372" s="229"/>
      <c r="R372" s="229"/>
    </row>
    <row r="373" spans="1:18">
      <c r="A373" s="229"/>
      <c r="B373" s="229"/>
      <c r="C373" s="229"/>
      <c r="D373" s="229"/>
      <c r="E373" s="229"/>
      <c r="F373" s="229"/>
      <c r="G373" s="229"/>
      <c r="H373" s="229"/>
      <c r="I373" s="229"/>
      <c r="J373" s="229"/>
      <c r="K373" s="229"/>
      <c r="L373" s="229"/>
      <c r="M373" s="229"/>
      <c r="N373" s="229"/>
      <c r="O373" s="229"/>
      <c r="P373" s="229"/>
      <c r="Q373" s="229"/>
      <c r="R373" s="229"/>
    </row>
    <row r="374" spans="1:18">
      <c r="A374" s="229"/>
      <c r="B374" s="229"/>
      <c r="C374" s="229"/>
      <c r="D374" s="229"/>
      <c r="E374" s="229"/>
      <c r="F374" s="229"/>
      <c r="G374" s="229"/>
      <c r="H374" s="229"/>
      <c r="I374" s="229"/>
      <c r="J374" s="229"/>
      <c r="K374" s="229"/>
      <c r="L374" s="229"/>
      <c r="M374" s="229"/>
      <c r="N374" s="229"/>
      <c r="O374" s="229"/>
      <c r="P374" s="229"/>
      <c r="Q374" s="229"/>
      <c r="R374" s="229"/>
    </row>
    <row r="375" spans="1:18">
      <c r="A375" s="229"/>
      <c r="B375" s="229"/>
      <c r="C375" s="229"/>
      <c r="D375" s="229"/>
      <c r="E375" s="229"/>
      <c r="F375" s="229"/>
      <c r="G375" s="229"/>
      <c r="H375" s="229"/>
      <c r="I375" s="229"/>
      <c r="J375" s="229"/>
      <c r="K375" s="229"/>
      <c r="L375" s="229"/>
      <c r="M375" s="229"/>
      <c r="N375" s="229"/>
      <c r="O375" s="229"/>
      <c r="P375" s="229"/>
      <c r="Q375" s="229"/>
      <c r="R375" s="229"/>
    </row>
    <row r="376" spans="1:18">
      <c r="A376" s="229"/>
      <c r="B376" s="229"/>
      <c r="C376" s="229"/>
      <c r="D376" s="229"/>
      <c r="E376" s="229"/>
      <c r="F376" s="229"/>
      <c r="G376" s="229"/>
      <c r="H376" s="229"/>
      <c r="I376" s="229"/>
      <c r="J376" s="229"/>
      <c r="K376" s="229"/>
      <c r="L376" s="229"/>
      <c r="M376" s="229"/>
      <c r="N376" s="229"/>
      <c r="O376" s="229"/>
      <c r="P376" s="229"/>
      <c r="Q376" s="229"/>
      <c r="R376" s="229"/>
    </row>
    <row r="377" spans="1:18">
      <c r="A377" s="229"/>
      <c r="B377" s="229"/>
      <c r="C377" s="229"/>
      <c r="D377" s="229"/>
      <c r="E377" s="229"/>
      <c r="F377" s="229"/>
      <c r="G377" s="229"/>
      <c r="H377" s="229"/>
      <c r="I377" s="229"/>
      <c r="J377" s="229"/>
      <c r="K377" s="229"/>
      <c r="L377" s="229"/>
      <c r="M377" s="229"/>
      <c r="N377" s="229"/>
      <c r="O377" s="229"/>
      <c r="P377" s="229"/>
      <c r="Q377" s="229"/>
      <c r="R377" s="229"/>
    </row>
    <row r="378" spans="1:18">
      <c r="A378" s="229"/>
      <c r="B378" s="229"/>
      <c r="C378" s="229"/>
      <c r="D378" s="229"/>
      <c r="E378" s="229"/>
      <c r="F378" s="229"/>
      <c r="G378" s="229"/>
      <c r="H378" s="229"/>
      <c r="I378" s="229"/>
      <c r="J378" s="229"/>
      <c r="K378" s="229"/>
      <c r="L378" s="229"/>
      <c r="M378" s="229"/>
      <c r="N378" s="229"/>
      <c r="O378" s="229"/>
      <c r="P378" s="229"/>
      <c r="Q378" s="229"/>
      <c r="R378" s="229"/>
    </row>
    <row r="379" spans="1:18">
      <c r="A379" s="229"/>
      <c r="B379" s="229"/>
      <c r="C379" s="229"/>
      <c r="D379" s="229"/>
      <c r="E379" s="229"/>
      <c r="F379" s="229"/>
      <c r="G379" s="229"/>
      <c r="H379" s="229"/>
      <c r="I379" s="229"/>
      <c r="J379" s="229"/>
      <c r="K379" s="229"/>
      <c r="L379" s="229"/>
      <c r="M379" s="229"/>
      <c r="N379" s="229"/>
      <c r="O379" s="229"/>
      <c r="P379" s="229"/>
      <c r="Q379" s="229"/>
      <c r="R379" s="229"/>
    </row>
    <row r="380" spans="1:18">
      <c r="A380" s="229"/>
      <c r="B380" s="229"/>
      <c r="C380" s="229"/>
      <c r="D380" s="229"/>
      <c r="E380" s="229"/>
      <c r="F380" s="229"/>
      <c r="G380" s="229"/>
      <c r="H380" s="229"/>
      <c r="I380" s="229"/>
      <c r="J380" s="229"/>
      <c r="K380" s="229"/>
      <c r="L380" s="229"/>
      <c r="M380" s="229"/>
      <c r="N380" s="229"/>
      <c r="O380" s="229"/>
      <c r="P380" s="229"/>
      <c r="Q380" s="229"/>
      <c r="R380" s="229"/>
    </row>
    <row r="381" spans="1:18">
      <c r="A381" s="229"/>
      <c r="B381" s="229"/>
      <c r="C381" s="229"/>
      <c r="D381" s="229"/>
      <c r="E381" s="229"/>
      <c r="F381" s="229"/>
      <c r="G381" s="229"/>
      <c r="H381" s="229"/>
      <c r="I381" s="229"/>
      <c r="J381" s="229"/>
      <c r="K381" s="229"/>
      <c r="L381" s="229"/>
      <c r="M381" s="229"/>
      <c r="N381" s="229"/>
      <c r="O381" s="229"/>
      <c r="P381" s="229"/>
      <c r="Q381" s="229"/>
      <c r="R381" s="229"/>
    </row>
    <row r="382" spans="1:18">
      <c r="A382" s="229"/>
      <c r="B382" s="229"/>
      <c r="C382" s="229"/>
      <c r="D382" s="229"/>
      <c r="E382" s="229"/>
      <c r="F382" s="229"/>
      <c r="G382" s="229"/>
      <c r="H382" s="229"/>
      <c r="I382" s="229"/>
      <c r="J382" s="229"/>
      <c r="K382" s="229"/>
      <c r="L382" s="229"/>
      <c r="M382" s="229"/>
      <c r="N382" s="229"/>
      <c r="O382" s="229"/>
      <c r="P382" s="229"/>
      <c r="Q382" s="229"/>
      <c r="R382" s="229"/>
    </row>
    <row r="383" spans="1:18">
      <c r="A383" s="229"/>
      <c r="B383" s="229"/>
      <c r="C383" s="229"/>
      <c r="D383" s="229"/>
      <c r="E383" s="229"/>
      <c r="F383" s="229"/>
      <c r="G383" s="229"/>
      <c r="H383" s="229"/>
      <c r="I383" s="229"/>
      <c r="J383" s="229"/>
      <c r="K383" s="229"/>
      <c r="L383" s="229"/>
      <c r="M383" s="229"/>
      <c r="N383" s="229"/>
      <c r="O383" s="229"/>
      <c r="P383" s="229"/>
      <c r="Q383" s="229"/>
      <c r="R383" s="229"/>
    </row>
    <row r="384" spans="1:18">
      <c r="A384" s="229"/>
      <c r="B384" s="229"/>
      <c r="C384" s="229"/>
      <c r="D384" s="229"/>
      <c r="E384" s="229"/>
      <c r="F384" s="229"/>
      <c r="G384" s="229"/>
      <c r="H384" s="229"/>
      <c r="I384" s="229"/>
      <c r="J384" s="229"/>
      <c r="K384" s="229"/>
      <c r="L384" s="229"/>
      <c r="M384" s="229"/>
      <c r="N384" s="229"/>
      <c r="O384" s="229"/>
      <c r="P384" s="229"/>
      <c r="Q384" s="229"/>
      <c r="R384" s="229"/>
    </row>
    <row r="385" spans="1:18">
      <c r="A385" s="229"/>
      <c r="B385" s="229"/>
      <c r="C385" s="229"/>
      <c r="D385" s="229"/>
      <c r="E385" s="229"/>
      <c r="F385" s="229"/>
      <c r="G385" s="229"/>
      <c r="H385" s="229"/>
      <c r="I385" s="229"/>
      <c r="J385" s="229"/>
      <c r="K385" s="229"/>
      <c r="L385" s="229"/>
      <c r="M385" s="229"/>
      <c r="N385" s="229"/>
      <c r="O385" s="229"/>
      <c r="P385" s="229"/>
      <c r="Q385" s="229"/>
      <c r="R385" s="229"/>
    </row>
    <row r="386" spans="1:18">
      <c r="A386" s="229"/>
      <c r="B386" s="229"/>
      <c r="C386" s="229"/>
      <c r="D386" s="229"/>
      <c r="E386" s="229"/>
      <c r="F386" s="229"/>
      <c r="G386" s="229"/>
      <c r="H386" s="229"/>
      <c r="I386" s="229"/>
      <c r="J386" s="229"/>
      <c r="K386" s="229"/>
      <c r="L386" s="229"/>
      <c r="M386" s="229"/>
      <c r="N386" s="229"/>
      <c r="O386" s="229"/>
      <c r="P386" s="229"/>
      <c r="Q386" s="229"/>
      <c r="R386" s="229"/>
    </row>
    <row r="387" spans="1:18">
      <c r="A387" s="229"/>
      <c r="B387" s="229"/>
      <c r="C387" s="229"/>
      <c r="D387" s="229"/>
      <c r="E387" s="229"/>
      <c r="F387" s="229"/>
      <c r="G387" s="229"/>
      <c r="H387" s="229"/>
      <c r="I387" s="229"/>
      <c r="J387" s="229"/>
      <c r="K387" s="229"/>
      <c r="L387" s="229"/>
      <c r="M387" s="229"/>
      <c r="N387" s="229"/>
      <c r="O387" s="229"/>
      <c r="P387" s="229"/>
      <c r="Q387" s="229"/>
      <c r="R387" s="229"/>
    </row>
    <row r="388" spans="1:18">
      <c r="A388" s="229"/>
      <c r="B388" s="229"/>
      <c r="C388" s="229"/>
      <c r="D388" s="229"/>
      <c r="E388" s="229"/>
      <c r="F388" s="229"/>
      <c r="G388" s="229"/>
      <c r="H388" s="229"/>
      <c r="I388" s="229"/>
      <c r="J388" s="229"/>
      <c r="K388" s="229"/>
      <c r="L388" s="229"/>
      <c r="M388" s="229"/>
      <c r="N388" s="229"/>
      <c r="O388" s="229"/>
      <c r="P388" s="229"/>
      <c r="Q388" s="229"/>
      <c r="R388" s="229"/>
    </row>
    <row r="389" spans="1:18">
      <c r="A389" s="229"/>
      <c r="B389" s="229"/>
      <c r="C389" s="229"/>
      <c r="D389" s="229"/>
      <c r="E389" s="229"/>
      <c r="F389" s="229"/>
      <c r="G389" s="229"/>
      <c r="H389" s="229"/>
      <c r="I389" s="229"/>
      <c r="J389" s="229"/>
      <c r="K389" s="229"/>
      <c r="L389" s="229"/>
      <c r="M389" s="229"/>
      <c r="N389" s="229"/>
      <c r="O389" s="229"/>
      <c r="P389" s="229"/>
      <c r="Q389" s="229"/>
      <c r="R389" s="229"/>
    </row>
    <row r="390" spans="1:18">
      <c r="A390" s="229"/>
      <c r="B390" s="229"/>
      <c r="C390" s="229"/>
      <c r="D390" s="229"/>
      <c r="E390" s="229"/>
      <c r="F390" s="229"/>
      <c r="G390" s="229"/>
      <c r="H390" s="229"/>
      <c r="I390" s="229"/>
      <c r="J390" s="229"/>
      <c r="K390" s="229"/>
      <c r="L390" s="229"/>
      <c r="M390" s="229"/>
      <c r="N390" s="229"/>
      <c r="O390" s="229"/>
      <c r="P390" s="229"/>
      <c r="Q390" s="229"/>
      <c r="R390" s="229"/>
    </row>
    <row r="391" spans="1:18">
      <c r="A391" s="229"/>
      <c r="B391" s="229"/>
      <c r="C391" s="229"/>
      <c r="D391" s="229"/>
      <c r="E391" s="229"/>
      <c r="F391" s="229"/>
      <c r="G391" s="229"/>
      <c r="H391" s="229"/>
      <c r="I391" s="229"/>
      <c r="J391" s="229"/>
      <c r="K391" s="229"/>
      <c r="L391" s="229"/>
      <c r="M391" s="229"/>
      <c r="N391" s="229"/>
      <c r="O391" s="229"/>
      <c r="P391" s="229"/>
      <c r="Q391" s="229"/>
      <c r="R391" s="229"/>
    </row>
    <row r="392" spans="1:18">
      <c r="A392" s="229"/>
      <c r="B392" s="229"/>
      <c r="C392" s="229"/>
      <c r="D392" s="229"/>
      <c r="E392" s="229"/>
      <c r="F392" s="229"/>
      <c r="G392" s="229"/>
      <c r="H392" s="229"/>
      <c r="I392" s="229"/>
      <c r="J392" s="229"/>
      <c r="K392" s="229"/>
      <c r="L392" s="229"/>
      <c r="M392" s="229"/>
      <c r="N392" s="229"/>
      <c r="O392" s="229"/>
      <c r="P392" s="229"/>
      <c r="Q392" s="229"/>
      <c r="R392" s="229"/>
    </row>
    <row r="393" spans="1:18">
      <c r="A393" s="229"/>
      <c r="B393" s="229"/>
      <c r="C393" s="229"/>
      <c r="D393" s="229"/>
      <c r="E393" s="229"/>
      <c r="F393" s="229"/>
      <c r="G393" s="229"/>
      <c r="H393" s="229"/>
      <c r="I393" s="229"/>
      <c r="J393" s="229"/>
      <c r="K393" s="229"/>
      <c r="L393" s="229"/>
      <c r="M393" s="229"/>
      <c r="N393" s="229"/>
      <c r="O393" s="229"/>
      <c r="P393" s="229"/>
      <c r="Q393" s="229"/>
      <c r="R393" s="229"/>
    </row>
    <row r="394" spans="1:18">
      <c r="A394" s="229"/>
      <c r="B394" s="229"/>
      <c r="C394" s="229"/>
      <c r="D394" s="229"/>
      <c r="E394" s="229"/>
      <c r="F394" s="229"/>
      <c r="G394" s="229"/>
      <c r="H394" s="229"/>
      <c r="I394" s="229"/>
      <c r="J394" s="229"/>
      <c r="K394" s="229"/>
      <c r="L394" s="229"/>
      <c r="M394" s="229"/>
      <c r="N394" s="229"/>
      <c r="O394" s="229"/>
      <c r="P394" s="229"/>
      <c r="Q394" s="229"/>
      <c r="R394" s="229"/>
    </row>
    <row r="395" spans="1:18">
      <c r="A395" s="229"/>
      <c r="B395" s="229"/>
      <c r="C395" s="229"/>
      <c r="D395" s="229"/>
      <c r="E395" s="229"/>
      <c r="F395" s="229"/>
      <c r="G395" s="229"/>
      <c r="H395" s="229"/>
      <c r="I395" s="229"/>
      <c r="J395" s="229"/>
      <c r="K395" s="229"/>
      <c r="L395" s="229"/>
      <c r="M395" s="229"/>
      <c r="N395" s="229"/>
      <c r="O395" s="229"/>
      <c r="P395" s="229"/>
      <c r="Q395" s="229"/>
      <c r="R395" s="229"/>
    </row>
    <row r="396" spans="1:18">
      <c r="A396" s="229"/>
      <c r="B396" s="229"/>
      <c r="C396" s="229"/>
      <c r="D396" s="229"/>
      <c r="E396" s="229"/>
      <c r="F396" s="229"/>
      <c r="G396" s="229"/>
      <c r="H396" s="229"/>
      <c r="I396" s="229"/>
      <c r="J396" s="229"/>
      <c r="K396" s="229"/>
      <c r="L396" s="229"/>
      <c r="M396" s="229"/>
      <c r="N396" s="229"/>
      <c r="O396" s="229"/>
      <c r="P396" s="229"/>
      <c r="Q396" s="229"/>
      <c r="R396" s="229"/>
    </row>
    <row r="397" spans="1:18">
      <c r="A397" s="229"/>
      <c r="B397" s="229"/>
      <c r="C397" s="229"/>
      <c r="D397" s="229"/>
      <c r="E397" s="229"/>
      <c r="F397" s="229"/>
      <c r="G397" s="229"/>
      <c r="H397" s="229"/>
      <c r="I397" s="229"/>
      <c r="J397" s="229"/>
      <c r="K397" s="229"/>
      <c r="L397" s="229"/>
      <c r="M397" s="229"/>
      <c r="N397" s="229"/>
      <c r="O397" s="229"/>
      <c r="P397" s="229"/>
      <c r="Q397" s="229"/>
      <c r="R397" s="229"/>
    </row>
    <row r="398" spans="1:18">
      <c r="A398" s="229"/>
      <c r="B398" s="229"/>
      <c r="C398" s="229"/>
      <c r="D398" s="229"/>
      <c r="E398" s="229"/>
      <c r="F398" s="229"/>
      <c r="G398" s="229"/>
      <c r="H398" s="229"/>
      <c r="I398" s="229"/>
      <c r="J398" s="229"/>
      <c r="K398" s="229"/>
      <c r="L398" s="229"/>
      <c r="M398" s="229"/>
      <c r="N398" s="229"/>
      <c r="O398" s="229"/>
      <c r="P398" s="229"/>
      <c r="Q398" s="229"/>
      <c r="R398" s="229"/>
    </row>
    <row r="399" spans="1:18">
      <c r="A399" s="229"/>
      <c r="B399" s="229"/>
      <c r="C399" s="229"/>
      <c r="D399" s="229"/>
      <c r="E399" s="229"/>
      <c r="F399" s="229"/>
      <c r="G399" s="229"/>
      <c r="H399" s="229"/>
      <c r="I399" s="229"/>
      <c r="J399" s="229"/>
      <c r="K399" s="229"/>
      <c r="L399" s="229"/>
      <c r="M399" s="229"/>
      <c r="N399" s="229"/>
      <c r="O399" s="229"/>
      <c r="P399" s="229"/>
      <c r="Q399" s="229"/>
      <c r="R399" s="229"/>
    </row>
    <row r="400" spans="1:18">
      <c r="A400" s="229"/>
      <c r="B400" s="229"/>
      <c r="C400" s="229"/>
      <c r="D400" s="229"/>
      <c r="E400" s="229"/>
      <c r="F400" s="229"/>
      <c r="G400" s="229"/>
      <c r="H400" s="229"/>
      <c r="I400" s="229"/>
      <c r="J400" s="229"/>
      <c r="K400" s="229"/>
      <c r="L400" s="229"/>
      <c r="M400" s="229"/>
      <c r="N400" s="229"/>
      <c r="O400" s="229"/>
      <c r="P400" s="229"/>
      <c r="Q400" s="229"/>
      <c r="R400" s="229"/>
    </row>
    <row r="401" spans="1:18">
      <c r="A401" s="229"/>
      <c r="B401" s="229"/>
      <c r="C401" s="229"/>
      <c r="D401" s="229"/>
      <c r="E401" s="229"/>
      <c r="F401" s="229"/>
      <c r="G401" s="229"/>
      <c r="H401" s="229"/>
      <c r="I401" s="229"/>
      <c r="J401" s="229"/>
      <c r="K401" s="229"/>
      <c r="L401" s="229"/>
      <c r="M401" s="229"/>
      <c r="N401" s="229"/>
      <c r="O401" s="229"/>
      <c r="P401" s="229"/>
      <c r="Q401" s="229"/>
      <c r="R401" s="229"/>
    </row>
    <row r="402" spans="1:18">
      <c r="A402" s="229"/>
      <c r="B402" s="229"/>
      <c r="C402" s="229"/>
      <c r="D402" s="229"/>
      <c r="E402" s="229"/>
      <c r="F402" s="229"/>
      <c r="G402" s="229"/>
      <c r="H402" s="229"/>
      <c r="I402" s="229"/>
      <c r="J402" s="229"/>
      <c r="K402" s="229"/>
      <c r="L402" s="229"/>
      <c r="M402" s="229"/>
      <c r="N402" s="229"/>
      <c r="O402" s="229"/>
      <c r="P402" s="229"/>
      <c r="Q402" s="229"/>
      <c r="R402" s="229"/>
    </row>
    <row r="403" spans="1:18">
      <c r="A403" s="229"/>
      <c r="B403" s="229"/>
      <c r="C403" s="229"/>
      <c r="D403" s="229"/>
      <c r="E403" s="229"/>
      <c r="F403" s="229"/>
      <c r="G403" s="229"/>
      <c r="H403" s="229"/>
      <c r="I403" s="229"/>
      <c r="J403" s="229"/>
      <c r="K403" s="229"/>
      <c r="L403" s="229"/>
      <c r="M403" s="229"/>
      <c r="N403" s="229"/>
      <c r="O403" s="229"/>
      <c r="P403" s="229"/>
      <c r="Q403" s="229"/>
      <c r="R403" s="229"/>
    </row>
    <row r="404" spans="1:18">
      <c r="A404" s="229"/>
      <c r="B404" s="229"/>
      <c r="C404" s="229"/>
      <c r="D404" s="229"/>
      <c r="E404" s="229"/>
      <c r="F404" s="229"/>
      <c r="G404" s="229"/>
      <c r="H404" s="229"/>
      <c r="I404" s="229"/>
      <c r="J404" s="229"/>
      <c r="K404" s="229"/>
      <c r="L404" s="229"/>
      <c r="M404" s="229"/>
      <c r="N404" s="229"/>
      <c r="O404" s="229"/>
      <c r="P404" s="229"/>
      <c r="Q404" s="229"/>
      <c r="R404" s="229"/>
    </row>
    <row r="405" spans="1:18">
      <c r="A405" s="229"/>
      <c r="B405" s="229"/>
      <c r="C405" s="229"/>
      <c r="D405" s="229"/>
      <c r="E405" s="229"/>
      <c r="F405" s="229"/>
      <c r="G405" s="229"/>
      <c r="H405" s="229"/>
      <c r="I405" s="229"/>
      <c r="J405" s="229"/>
      <c r="K405" s="229"/>
      <c r="L405" s="229"/>
      <c r="M405" s="229"/>
      <c r="N405" s="229"/>
      <c r="O405" s="229"/>
      <c r="P405" s="229"/>
      <c r="Q405" s="229"/>
      <c r="R405" s="229"/>
    </row>
    <row r="406" spans="1:18">
      <c r="A406" s="229"/>
      <c r="B406" s="229"/>
      <c r="C406" s="229"/>
      <c r="D406" s="229"/>
      <c r="E406" s="229"/>
      <c r="F406" s="229"/>
      <c r="G406" s="229"/>
      <c r="H406" s="229"/>
      <c r="I406" s="229"/>
      <c r="J406" s="229"/>
      <c r="K406" s="229"/>
      <c r="L406" s="229"/>
      <c r="M406" s="229"/>
      <c r="N406" s="229"/>
      <c r="O406" s="229"/>
      <c r="P406" s="229"/>
      <c r="Q406" s="229"/>
      <c r="R406" s="229"/>
    </row>
    <row r="407" spans="1:18">
      <c r="A407" s="229"/>
      <c r="B407" s="229"/>
      <c r="C407" s="229"/>
      <c r="D407" s="229"/>
      <c r="E407" s="229"/>
      <c r="F407" s="229"/>
      <c r="G407" s="229"/>
      <c r="H407" s="229"/>
      <c r="I407" s="229"/>
      <c r="J407" s="229"/>
      <c r="K407" s="229"/>
      <c r="L407" s="229"/>
      <c r="M407" s="229"/>
      <c r="N407" s="229"/>
      <c r="O407" s="229"/>
      <c r="P407" s="229"/>
      <c r="Q407" s="229"/>
      <c r="R407" s="229"/>
    </row>
    <row r="408" spans="1:18">
      <c r="A408" s="229"/>
      <c r="B408" s="229"/>
      <c r="C408" s="229"/>
      <c r="D408" s="229"/>
      <c r="E408" s="229"/>
      <c r="F408" s="229"/>
      <c r="G408" s="229"/>
      <c r="H408" s="229"/>
      <c r="I408" s="229"/>
      <c r="J408" s="229"/>
      <c r="K408" s="229"/>
      <c r="L408" s="229"/>
      <c r="M408" s="229"/>
      <c r="N408" s="229"/>
      <c r="O408" s="229"/>
      <c r="P408" s="229"/>
      <c r="Q408" s="229"/>
      <c r="R408" s="229"/>
    </row>
    <row r="409" spans="1:18">
      <c r="A409" s="229"/>
      <c r="B409" s="229"/>
      <c r="C409" s="229"/>
      <c r="D409" s="229"/>
      <c r="E409" s="229"/>
      <c r="F409" s="229"/>
      <c r="G409" s="229"/>
      <c r="H409" s="229"/>
      <c r="I409" s="229"/>
      <c r="J409" s="229"/>
      <c r="K409" s="229"/>
      <c r="L409" s="229"/>
      <c r="M409" s="229"/>
      <c r="N409" s="229"/>
      <c r="O409" s="229"/>
      <c r="P409" s="229"/>
      <c r="Q409" s="229"/>
      <c r="R409" s="229"/>
    </row>
    <row r="410" spans="1:18">
      <c r="A410" s="229"/>
      <c r="B410" s="229"/>
      <c r="C410" s="229"/>
      <c r="D410" s="229"/>
      <c r="E410" s="229"/>
      <c r="F410" s="229"/>
      <c r="G410" s="229"/>
      <c r="H410" s="229"/>
      <c r="I410" s="229"/>
      <c r="J410" s="229"/>
      <c r="K410" s="229"/>
      <c r="L410" s="229"/>
      <c r="M410" s="229"/>
      <c r="N410" s="229"/>
      <c r="O410" s="229"/>
      <c r="P410" s="229"/>
      <c r="Q410" s="229"/>
      <c r="R410" s="229"/>
    </row>
    <row r="411" spans="1:18">
      <c r="A411" s="229"/>
      <c r="B411" s="229"/>
      <c r="C411" s="229"/>
      <c r="D411" s="229"/>
      <c r="E411" s="229"/>
      <c r="F411" s="229"/>
      <c r="G411" s="229"/>
      <c r="H411" s="229"/>
      <c r="I411" s="229"/>
      <c r="J411" s="229"/>
      <c r="K411" s="229"/>
      <c r="L411" s="229"/>
      <c r="M411" s="229"/>
      <c r="N411" s="229"/>
      <c r="O411" s="229"/>
      <c r="P411" s="229"/>
      <c r="Q411" s="229"/>
      <c r="R411" s="229"/>
    </row>
    <row r="412" spans="1:18">
      <c r="A412" s="229"/>
      <c r="B412" s="229"/>
      <c r="C412" s="229"/>
      <c r="D412" s="229"/>
      <c r="E412" s="229"/>
      <c r="F412" s="229"/>
      <c r="G412" s="229"/>
      <c r="H412" s="229"/>
      <c r="I412" s="229"/>
      <c r="J412" s="229"/>
      <c r="K412" s="229"/>
      <c r="L412" s="229"/>
      <c r="M412" s="229"/>
      <c r="N412" s="229"/>
      <c r="O412" s="229"/>
      <c r="P412" s="229"/>
      <c r="Q412" s="229"/>
      <c r="R412" s="229"/>
    </row>
    <row r="413" spans="1:18">
      <c r="A413" s="229"/>
      <c r="B413" s="229"/>
      <c r="C413" s="229"/>
      <c r="D413" s="229"/>
      <c r="E413" s="229"/>
      <c r="F413" s="229"/>
      <c r="G413" s="229"/>
      <c r="H413" s="229"/>
      <c r="I413" s="229"/>
      <c r="J413" s="229"/>
      <c r="K413" s="229"/>
      <c r="L413" s="229"/>
      <c r="M413" s="229"/>
      <c r="N413" s="229"/>
      <c r="O413" s="229"/>
      <c r="P413" s="229"/>
      <c r="Q413" s="229"/>
      <c r="R413" s="229"/>
    </row>
    <row r="414" spans="1:18">
      <c r="A414" s="229"/>
      <c r="B414" s="229"/>
      <c r="C414" s="229"/>
      <c r="D414" s="229"/>
      <c r="E414" s="229"/>
      <c r="F414" s="229"/>
      <c r="G414" s="229"/>
      <c r="H414" s="229"/>
      <c r="I414" s="229"/>
      <c r="J414" s="229"/>
      <c r="K414" s="229"/>
      <c r="L414" s="229"/>
      <c r="M414" s="229"/>
      <c r="N414" s="229"/>
      <c r="O414" s="229"/>
      <c r="P414" s="229"/>
      <c r="Q414" s="229"/>
      <c r="R414" s="229"/>
    </row>
    <row r="415" spans="1:18">
      <c r="A415" s="229"/>
      <c r="B415" s="229"/>
      <c r="C415" s="229"/>
      <c r="D415" s="229"/>
      <c r="E415" s="229"/>
      <c r="F415" s="229"/>
      <c r="G415" s="229"/>
      <c r="H415" s="229"/>
      <c r="I415" s="229"/>
      <c r="J415" s="229"/>
      <c r="K415" s="229"/>
      <c r="L415" s="229"/>
      <c r="M415" s="229"/>
      <c r="N415" s="229"/>
      <c r="O415" s="229"/>
      <c r="P415" s="229"/>
      <c r="Q415" s="229"/>
      <c r="R415" s="229"/>
    </row>
    <row r="416" spans="1:18">
      <c r="A416" s="229"/>
      <c r="B416" s="229"/>
      <c r="C416" s="229"/>
      <c r="D416" s="229"/>
      <c r="E416" s="229"/>
      <c r="F416" s="229"/>
      <c r="G416" s="229"/>
      <c r="H416" s="229"/>
      <c r="I416" s="229"/>
      <c r="J416" s="229"/>
      <c r="K416" s="229"/>
      <c r="L416" s="229"/>
      <c r="M416" s="229"/>
      <c r="N416" s="229"/>
      <c r="O416" s="229"/>
      <c r="P416" s="229"/>
      <c r="Q416" s="229"/>
      <c r="R416" s="229"/>
    </row>
    <row r="417" spans="1:18">
      <c r="A417" s="229"/>
      <c r="B417" s="229"/>
      <c r="C417" s="229"/>
      <c r="D417" s="229"/>
      <c r="E417" s="229"/>
      <c r="F417" s="229"/>
      <c r="G417" s="229"/>
      <c r="H417" s="229"/>
      <c r="I417" s="229"/>
      <c r="J417" s="229"/>
      <c r="K417" s="229"/>
      <c r="L417" s="229"/>
      <c r="M417" s="229"/>
      <c r="N417" s="229"/>
      <c r="O417" s="229"/>
      <c r="P417" s="229"/>
      <c r="Q417" s="229"/>
      <c r="R417" s="229"/>
    </row>
    <row r="418" spans="1:18">
      <c r="A418" s="229"/>
      <c r="B418" s="229"/>
      <c r="C418" s="229"/>
      <c r="D418" s="229"/>
      <c r="E418" s="229"/>
      <c r="F418" s="229"/>
      <c r="G418" s="229"/>
      <c r="H418" s="229"/>
      <c r="I418" s="229"/>
      <c r="J418" s="229"/>
      <c r="K418" s="229"/>
      <c r="L418" s="229"/>
      <c r="M418" s="229"/>
      <c r="N418" s="229"/>
      <c r="O418" s="229"/>
      <c r="P418" s="229"/>
      <c r="Q418" s="229"/>
      <c r="R418" s="229"/>
    </row>
    <row r="419" spans="1:18">
      <c r="A419" s="229"/>
      <c r="B419" s="229"/>
      <c r="C419" s="229"/>
      <c r="D419" s="229"/>
      <c r="E419" s="229"/>
      <c r="F419" s="229"/>
      <c r="G419" s="229"/>
      <c r="H419" s="229"/>
      <c r="I419" s="229"/>
      <c r="J419" s="229"/>
      <c r="K419" s="229"/>
      <c r="L419" s="229"/>
      <c r="M419" s="229"/>
      <c r="N419" s="229"/>
      <c r="O419" s="229"/>
      <c r="P419" s="229"/>
      <c r="Q419" s="229"/>
      <c r="R419" s="229"/>
    </row>
    <row r="420" spans="1:18">
      <c r="A420" s="229"/>
      <c r="B420" s="229"/>
      <c r="C420" s="229"/>
      <c r="D420" s="229"/>
      <c r="E420" s="229"/>
      <c r="F420" s="229"/>
      <c r="G420" s="229"/>
      <c r="H420" s="229"/>
      <c r="I420" s="229"/>
      <c r="J420" s="229"/>
      <c r="K420" s="229"/>
      <c r="L420" s="229"/>
      <c r="M420" s="229"/>
      <c r="N420" s="229"/>
      <c r="O420" s="229"/>
      <c r="P420" s="229"/>
      <c r="Q420" s="229"/>
      <c r="R420" s="229"/>
    </row>
    <row r="421" spans="1:18">
      <c r="A421" s="229"/>
      <c r="B421" s="229"/>
      <c r="C421" s="229"/>
      <c r="D421" s="229"/>
      <c r="E421" s="229"/>
      <c r="F421" s="229"/>
      <c r="G421" s="229"/>
      <c r="H421" s="229"/>
      <c r="I421" s="229"/>
      <c r="J421" s="229"/>
      <c r="K421" s="229"/>
      <c r="L421" s="229"/>
      <c r="M421" s="229"/>
      <c r="N421" s="229"/>
      <c r="O421" s="229"/>
      <c r="P421" s="229"/>
      <c r="Q421" s="229"/>
      <c r="R421" s="229"/>
    </row>
    <row r="422" spans="1:18">
      <c r="A422" s="229"/>
      <c r="B422" s="229"/>
      <c r="C422" s="229"/>
      <c r="D422" s="229"/>
      <c r="E422" s="229"/>
      <c r="F422" s="229"/>
      <c r="G422" s="229"/>
      <c r="H422" s="229"/>
      <c r="I422" s="229"/>
      <c r="J422" s="229"/>
      <c r="K422" s="229"/>
      <c r="L422" s="229"/>
      <c r="M422" s="229"/>
      <c r="N422" s="229"/>
      <c r="O422" s="229"/>
      <c r="P422" s="229"/>
      <c r="Q422" s="229"/>
      <c r="R422" s="229"/>
    </row>
    <row r="423" spans="1:18">
      <c r="A423" s="229"/>
      <c r="B423" s="229"/>
      <c r="C423" s="229"/>
      <c r="D423" s="229"/>
      <c r="E423" s="229"/>
      <c r="F423" s="229"/>
      <c r="G423" s="229"/>
      <c r="H423" s="229"/>
      <c r="I423" s="229"/>
      <c r="J423" s="229"/>
      <c r="K423" s="229"/>
      <c r="L423" s="229"/>
      <c r="M423" s="229"/>
      <c r="N423" s="229"/>
      <c r="O423" s="229"/>
      <c r="P423" s="229"/>
      <c r="Q423" s="229"/>
      <c r="R423" s="229"/>
    </row>
    <row r="424" spans="1:18">
      <c r="A424" s="229"/>
      <c r="B424" s="229"/>
      <c r="C424" s="229"/>
      <c r="D424" s="229"/>
      <c r="E424" s="229"/>
      <c r="F424" s="229"/>
      <c r="G424" s="229"/>
      <c r="H424" s="229"/>
      <c r="I424" s="229"/>
      <c r="J424" s="229"/>
      <c r="K424" s="229"/>
      <c r="L424" s="229"/>
      <c r="M424" s="229"/>
      <c r="N424" s="229"/>
      <c r="O424" s="229"/>
      <c r="P424" s="229"/>
      <c r="Q424" s="229"/>
      <c r="R424" s="229"/>
    </row>
    <row r="425" spans="1:18">
      <c r="A425" s="229"/>
      <c r="B425" s="229"/>
      <c r="C425" s="229"/>
      <c r="D425" s="229"/>
      <c r="E425" s="229"/>
      <c r="F425" s="229"/>
      <c r="G425" s="229"/>
      <c r="H425" s="229"/>
      <c r="I425" s="229"/>
      <c r="J425" s="229"/>
      <c r="K425" s="229"/>
      <c r="L425" s="229"/>
      <c r="M425" s="229"/>
      <c r="N425" s="229"/>
      <c r="O425" s="229"/>
      <c r="P425" s="229"/>
      <c r="Q425" s="229"/>
      <c r="R425" s="229"/>
    </row>
    <row r="426" spans="1:18">
      <c r="A426" s="229"/>
      <c r="B426" s="229"/>
      <c r="C426" s="229"/>
      <c r="D426" s="229"/>
      <c r="E426" s="229"/>
      <c r="F426" s="229"/>
      <c r="G426" s="229"/>
      <c r="H426" s="229"/>
      <c r="I426" s="229"/>
      <c r="J426" s="229"/>
      <c r="K426" s="229"/>
      <c r="L426" s="229"/>
      <c r="M426" s="229"/>
      <c r="N426" s="229"/>
      <c r="O426" s="229"/>
      <c r="P426" s="229"/>
      <c r="Q426" s="229"/>
      <c r="R426" s="229"/>
    </row>
    <row r="427" spans="1:18">
      <c r="A427" s="229"/>
      <c r="B427" s="229"/>
      <c r="C427" s="229"/>
      <c r="D427" s="229"/>
      <c r="E427" s="229"/>
      <c r="F427" s="229"/>
      <c r="G427" s="229"/>
      <c r="H427" s="229"/>
      <c r="I427" s="229"/>
      <c r="J427" s="229"/>
      <c r="K427" s="229"/>
      <c r="L427" s="229"/>
      <c r="M427" s="229"/>
      <c r="N427" s="229"/>
      <c r="O427" s="229"/>
      <c r="P427" s="229"/>
      <c r="Q427" s="229"/>
      <c r="R427" s="229"/>
    </row>
    <row r="428" spans="1:18">
      <c r="A428" s="229"/>
      <c r="B428" s="229"/>
      <c r="C428" s="229"/>
      <c r="D428" s="229"/>
      <c r="E428" s="229"/>
      <c r="F428" s="229"/>
      <c r="G428" s="229"/>
      <c r="H428" s="229"/>
      <c r="I428" s="229"/>
      <c r="J428" s="229"/>
      <c r="K428" s="229"/>
      <c r="L428" s="229"/>
      <c r="M428" s="229"/>
      <c r="N428" s="229"/>
      <c r="O428" s="229"/>
      <c r="P428" s="229"/>
      <c r="Q428" s="229"/>
      <c r="R428" s="229"/>
    </row>
    <row r="429" spans="1:18">
      <c r="A429" s="229"/>
      <c r="B429" s="229"/>
      <c r="C429" s="229"/>
      <c r="D429" s="229"/>
      <c r="E429" s="229"/>
      <c r="F429" s="229"/>
      <c r="G429" s="229"/>
      <c r="H429" s="229"/>
      <c r="I429" s="229"/>
      <c r="J429" s="229"/>
      <c r="K429" s="229"/>
      <c r="L429" s="229"/>
      <c r="M429" s="229"/>
      <c r="N429" s="229"/>
      <c r="O429" s="229"/>
      <c r="P429" s="229"/>
      <c r="Q429" s="229"/>
      <c r="R429" s="229"/>
    </row>
    <row r="430" spans="1:18">
      <c r="A430" s="229"/>
      <c r="B430" s="229"/>
      <c r="C430" s="229"/>
      <c r="D430" s="229"/>
      <c r="E430" s="229"/>
      <c r="F430" s="229"/>
      <c r="G430" s="229"/>
      <c r="H430" s="229"/>
      <c r="I430" s="229"/>
      <c r="J430" s="229"/>
      <c r="K430" s="229"/>
      <c r="L430" s="229"/>
      <c r="M430" s="229"/>
      <c r="N430" s="229"/>
      <c r="O430" s="229"/>
      <c r="P430" s="229"/>
      <c r="Q430" s="229"/>
      <c r="R430" s="229"/>
    </row>
    <row r="431" spans="1:18">
      <c r="A431" s="229"/>
      <c r="B431" s="229"/>
      <c r="C431" s="229"/>
      <c r="D431" s="229"/>
      <c r="E431" s="229"/>
      <c r="F431" s="229"/>
      <c r="G431" s="229"/>
      <c r="H431" s="229"/>
      <c r="I431" s="229"/>
      <c r="J431" s="229"/>
      <c r="K431" s="229"/>
      <c r="L431" s="229"/>
      <c r="M431" s="229"/>
      <c r="N431" s="229"/>
      <c r="O431" s="229"/>
      <c r="P431" s="229"/>
      <c r="Q431" s="229"/>
      <c r="R431" s="229"/>
    </row>
    <row r="432" spans="1:18">
      <c r="A432" s="229"/>
      <c r="B432" s="229"/>
      <c r="C432" s="229"/>
      <c r="D432" s="229"/>
      <c r="E432" s="229"/>
      <c r="F432" s="229"/>
      <c r="G432" s="229"/>
      <c r="H432" s="229"/>
      <c r="I432" s="229"/>
      <c r="J432" s="229"/>
      <c r="K432" s="229"/>
      <c r="L432" s="229"/>
      <c r="M432" s="229"/>
      <c r="N432" s="229"/>
      <c r="O432" s="229"/>
      <c r="P432" s="229"/>
      <c r="Q432" s="229"/>
      <c r="R432" s="229"/>
    </row>
    <row r="433" spans="1:18">
      <c r="A433" s="229"/>
      <c r="B433" s="229"/>
      <c r="C433" s="229"/>
      <c r="D433" s="229"/>
      <c r="E433" s="229"/>
      <c r="F433" s="229"/>
      <c r="G433" s="229"/>
      <c r="H433" s="229"/>
      <c r="I433" s="229"/>
      <c r="J433" s="229"/>
      <c r="K433" s="229"/>
      <c r="L433" s="229"/>
      <c r="M433" s="229"/>
      <c r="N433" s="229"/>
      <c r="O433" s="229"/>
      <c r="P433" s="229"/>
      <c r="Q433" s="229"/>
      <c r="R433" s="229"/>
    </row>
    <row r="434" spans="1:18">
      <c r="A434" s="229"/>
      <c r="B434" s="229"/>
      <c r="C434" s="229"/>
      <c r="D434" s="229"/>
      <c r="E434" s="229"/>
      <c r="F434" s="229"/>
      <c r="G434" s="229"/>
      <c r="H434" s="229"/>
      <c r="I434" s="229"/>
      <c r="J434" s="229"/>
      <c r="K434" s="229"/>
      <c r="L434" s="229"/>
      <c r="M434" s="229"/>
      <c r="N434" s="229"/>
      <c r="O434" s="229"/>
      <c r="P434" s="229"/>
      <c r="Q434" s="229"/>
      <c r="R434" s="229"/>
    </row>
    <row r="435" spans="1:18">
      <c r="A435" s="229"/>
      <c r="B435" s="229"/>
      <c r="C435" s="229"/>
      <c r="D435" s="229"/>
      <c r="E435" s="229"/>
      <c r="F435" s="229"/>
      <c r="G435" s="229"/>
      <c r="H435" s="229"/>
      <c r="I435" s="229"/>
      <c r="J435" s="229"/>
      <c r="K435" s="229"/>
      <c r="L435" s="229"/>
      <c r="M435" s="229"/>
      <c r="N435" s="229"/>
      <c r="O435" s="229"/>
      <c r="P435" s="229"/>
      <c r="Q435" s="229"/>
      <c r="R435" s="229"/>
    </row>
    <row r="436" spans="1:18">
      <c r="A436" s="229"/>
      <c r="B436" s="229"/>
      <c r="C436" s="229"/>
      <c r="D436" s="229"/>
      <c r="E436" s="229"/>
      <c r="F436" s="229"/>
      <c r="G436" s="229"/>
      <c r="H436" s="229"/>
      <c r="I436" s="229"/>
      <c r="J436" s="229"/>
      <c r="K436" s="229"/>
      <c r="L436" s="229"/>
      <c r="M436" s="229"/>
      <c r="N436" s="229"/>
      <c r="O436" s="229"/>
      <c r="P436" s="229"/>
      <c r="Q436" s="229"/>
      <c r="R436" s="229"/>
    </row>
    <row r="437" spans="1:18">
      <c r="A437" s="229"/>
      <c r="B437" s="229"/>
      <c r="C437" s="229"/>
      <c r="D437" s="229"/>
      <c r="E437" s="229"/>
      <c r="F437" s="229"/>
      <c r="G437" s="229"/>
      <c r="H437" s="229"/>
      <c r="I437" s="229"/>
      <c r="J437" s="229"/>
      <c r="K437" s="229"/>
      <c r="L437" s="229"/>
      <c r="M437" s="229"/>
      <c r="N437" s="229"/>
      <c r="O437" s="229"/>
      <c r="P437" s="229"/>
      <c r="Q437" s="229"/>
      <c r="R437" s="229"/>
    </row>
    <row r="438" spans="1:18">
      <c r="A438" s="229"/>
      <c r="B438" s="229"/>
      <c r="C438" s="229"/>
      <c r="D438" s="229"/>
      <c r="E438" s="229"/>
      <c r="F438" s="229"/>
      <c r="G438" s="229"/>
      <c r="H438" s="229"/>
      <c r="I438" s="229"/>
      <c r="J438" s="229"/>
      <c r="K438" s="229"/>
      <c r="L438" s="229"/>
      <c r="M438" s="229"/>
      <c r="N438" s="229"/>
      <c r="O438" s="229"/>
      <c r="P438" s="229"/>
      <c r="Q438" s="229"/>
      <c r="R438" s="229"/>
    </row>
    <row r="439" spans="1:18">
      <c r="A439" s="229"/>
      <c r="B439" s="229"/>
      <c r="C439" s="229"/>
      <c r="D439" s="229"/>
      <c r="E439" s="229"/>
      <c r="F439" s="229"/>
      <c r="G439" s="229"/>
      <c r="H439" s="229"/>
      <c r="I439" s="229"/>
      <c r="J439" s="229"/>
      <c r="K439" s="229"/>
      <c r="L439" s="229"/>
      <c r="M439" s="229"/>
      <c r="N439" s="229"/>
      <c r="O439" s="229"/>
      <c r="P439" s="229"/>
      <c r="Q439" s="229"/>
      <c r="R439" s="229"/>
    </row>
    <row r="440" spans="1:18">
      <c r="A440" s="229"/>
      <c r="B440" s="229"/>
      <c r="C440" s="229"/>
      <c r="D440" s="229"/>
      <c r="E440" s="229"/>
      <c r="F440" s="229"/>
      <c r="G440" s="229"/>
      <c r="H440" s="229"/>
      <c r="I440" s="229"/>
      <c r="J440" s="229"/>
      <c r="K440" s="229"/>
      <c r="L440" s="229"/>
      <c r="M440" s="229"/>
      <c r="N440" s="229"/>
      <c r="O440" s="229"/>
      <c r="P440" s="229"/>
      <c r="Q440" s="229"/>
      <c r="R440" s="229"/>
    </row>
    <row r="441" spans="1:18">
      <c r="A441" s="229"/>
      <c r="B441" s="229"/>
      <c r="C441" s="229"/>
      <c r="D441" s="229"/>
      <c r="E441" s="229"/>
      <c r="F441" s="229"/>
      <c r="G441" s="229"/>
      <c r="H441" s="229"/>
      <c r="I441" s="229"/>
      <c r="J441" s="229"/>
      <c r="K441" s="229"/>
      <c r="L441" s="229"/>
      <c r="M441" s="229"/>
      <c r="N441" s="229"/>
      <c r="O441" s="229"/>
      <c r="P441" s="229"/>
      <c r="Q441" s="229"/>
      <c r="R441" s="229"/>
    </row>
    <row r="442" spans="1:18">
      <c r="A442" s="229"/>
      <c r="B442" s="229"/>
      <c r="C442" s="229"/>
      <c r="D442" s="229"/>
      <c r="E442" s="229"/>
      <c r="F442" s="229"/>
      <c r="G442" s="229"/>
      <c r="H442" s="229"/>
      <c r="I442" s="229"/>
      <c r="J442" s="229"/>
      <c r="K442" s="229"/>
      <c r="L442" s="229"/>
      <c r="M442" s="229"/>
      <c r="N442" s="229"/>
      <c r="O442" s="229"/>
      <c r="P442" s="229"/>
      <c r="Q442" s="229"/>
      <c r="R442" s="229"/>
    </row>
    <row r="443" spans="1:18">
      <c r="A443" s="229"/>
      <c r="B443" s="229"/>
      <c r="C443" s="229"/>
      <c r="D443" s="229"/>
      <c r="E443" s="229"/>
      <c r="F443" s="229"/>
      <c r="G443" s="229"/>
      <c r="H443" s="229"/>
      <c r="I443" s="229"/>
      <c r="J443" s="229"/>
      <c r="K443" s="229"/>
      <c r="L443" s="229"/>
      <c r="M443" s="229"/>
      <c r="N443" s="229"/>
      <c r="O443" s="229"/>
      <c r="P443" s="229"/>
      <c r="Q443" s="229"/>
      <c r="R443" s="229"/>
    </row>
    <row r="444" spans="1:18">
      <c r="A444" s="229"/>
      <c r="B444" s="229"/>
      <c r="C444" s="229"/>
      <c r="D444" s="229"/>
      <c r="E444" s="229"/>
      <c r="F444" s="229"/>
      <c r="G444" s="229"/>
      <c r="H444" s="229"/>
      <c r="I444" s="229"/>
      <c r="J444" s="229"/>
      <c r="K444" s="229"/>
      <c r="L444" s="229"/>
      <c r="M444" s="229"/>
      <c r="N444" s="229"/>
      <c r="O444" s="229"/>
      <c r="P444" s="229"/>
      <c r="Q444" s="229"/>
      <c r="R444" s="229"/>
    </row>
    <row r="445" spans="1:18">
      <c r="A445" s="229"/>
      <c r="B445" s="229"/>
      <c r="C445" s="229"/>
      <c r="D445" s="229"/>
      <c r="E445" s="229"/>
      <c r="F445" s="229"/>
      <c r="G445" s="229"/>
      <c r="H445" s="229"/>
      <c r="I445" s="229"/>
      <c r="J445" s="229"/>
      <c r="K445" s="229"/>
      <c r="L445" s="229"/>
      <c r="M445" s="229"/>
      <c r="N445" s="229"/>
      <c r="O445" s="229"/>
      <c r="P445" s="229"/>
      <c r="Q445" s="229"/>
      <c r="R445" s="229"/>
    </row>
    <row r="446" spans="1:18">
      <c r="A446" s="229"/>
      <c r="B446" s="229"/>
      <c r="C446" s="229"/>
      <c r="D446" s="229"/>
      <c r="E446" s="229"/>
      <c r="F446" s="229"/>
      <c r="G446" s="229"/>
      <c r="H446" s="229"/>
      <c r="I446" s="229"/>
      <c r="J446" s="229"/>
      <c r="K446" s="229"/>
      <c r="L446" s="229"/>
      <c r="M446" s="229"/>
      <c r="N446" s="229"/>
      <c r="O446" s="229"/>
      <c r="P446" s="229"/>
      <c r="Q446" s="229"/>
      <c r="R446" s="229"/>
    </row>
    <row r="447" spans="1:18">
      <c r="A447" s="229"/>
      <c r="B447" s="229"/>
      <c r="C447" s="229"/>
      <c r="D447" s="229"/>
      <c r="E447" s="229"/>
      <c r="F447" s="229"/>
      <c r="G447" s="229"/>
      <c r="H447" s="229"/>
      <c r="I447" s="229"/>
      <c r="J447" s="229"/>
      <c r="K447" s="229"/>
      <c r="L447" s="229"/>
      <c r="M447" s="229"/>
      <c r="N447" s="229"/>
      <c r="O447" s="229"/>
      <c r="P447" s="229"/>
      <c r="Q447" s="229"/>
      <c r="R447" s="229"/>
    </row>
    <row r="448" spans="1:18">
      <c r="A448" s="229"/>
      <c r="B448" s="229"/>
      <c r="C448" s="229"/>
      <c r="D448" s="229"/>
      <c r="E448" s="229"/>
      <c r="F448" s="229"/>
      <c r="G448" s="229"/>
      <c r="H448" s="229"/>
      <c r="I448" s="229"/>
      <c r="J448" s="229"/>
      <c r="K448" s="229"/>
      <c r="L448" s="229"/>
      <c r="M448" s="229"/>
      <c r="N448" s="229"/>
      <c r="O448" s="229"/>
      <c r="P448" s="229"/>
      <c r="Q448" s="229"/>
      <c r="R448" s="229"/>
    </row>
    <row r="449" spans="1:18">
      <c r="A449" s="229"/>
      <c r="B449" s="229"/>
      <c r="C449" s="229"/>
      <c r="D449" s="229"/>
      <c r="E449" s="229"/>
      <c r="F449" s="229"/>
      <c r="G449" s="229"/>
      <c r="H449" s="229"/>
      <c r="I449" s="229"/>
      <c r="J449" s="229"/>
      <c r="K449" s="229"/>
      <c r="L449" s="229"/>
      <c r="M449" s="229"/>
      <c r="N449" s="229"/>
      <c r="O449" s="229"/>
      <c r="P449" s="229"/>
      <c r="Q449" s="229"/>
      <c r="R449" s="229"/>
    </row>
    <row r="450" spans="1:18">
      <c r="A450" s="229"/>
      <c r="B450" s="229"/>
      <c r="C450" s="229"/>
      <c r="D450" s="229"/>
      <c r="E450" s="229"/>
      <c r="F450" s="229"/>
      <c r="G450" s="229"/>
      <c r="H450" s="229"/>
      <c r="I450" s="229"/>
      <c r="J450" s="229"/>
      <c r="K450" s="229"/>
      <c r="L450" s="229"/>
      <c r="M450" s="229"/>
      <c r="N450" s="229"/>
      <c r="O450" s="229"/>
      <c r="P450" s="229"/>
      <c r="Q450" s="229"/>
      <c r="R450" s="229"/>
    </row>
    <row r="451" spans="1:18">
      <c r="A451" s="229"/>
      <c r="B451" s="229"/>
      <c r="C451" s="229"/>
      <c r="D451" s="229"/>
      <c r="E451" s="229"/>
      <c r="F451" s="229"/>
      <c r="G451" s="229"/>
      <c r="H451" s="229"/>
      <c r="I451" s="229"/>
      <c r="J451" s="229"/>
      <c r="K451" s="229"/>
      <c r="L451" s="229"/>
      <c r="M451" s="229"/>
      <c r="N451" s="229"/>
      <c r="O451" s="229"/>
      <c r="P451" s="229"/>
      <c r="Q451" s="229"/>
      <c r="R451" s="229"/>
    </row>
    <row r="452" spans="1:18">
      <c r="A452" s="229"/>
      <c r="B452" s="229"/>
      <c r="C452" s="229"/>
      <c r="D452" s="229"/>
      <c r="E452" s="229"/>
      <c r="F452" s="229"/>
      <c r="G452" s="229"/>
      <c r="H452" s="229"/>
      <c r="I452" s="229"/>
      <c r="J452" s="229"/>
      <c r="K452" s="229"/>
      <c r="L452" s="229"/>
      <c r="M452" s="229"/>
      <c r="N452" s="229"/>
      <c r="O452" s="229"/>
      <c r="P452" s="229"/>
      <c r="Q452" s="229"/>
      <c r="R452" s="229"/>
    </row>
    <row r="453" spans="1:18">
      <c r="A453" s="229"/>
      <c r="B453" s="229"/>
      <c r="C453" s="229"/>
      <c r="D453" s="229"/>
      <c r="E453" s="229"/>
      <c r="F453" s="229"/>
      <c r="G453" s="229"/>
      <c r="H453" s="229"/>
      <c r="I453" s="229"/>
      <c r="J453" s="229"/>
      <c r="K453" s="229"/>
      <c r="L453" s="229"/>
      <c r="M453" s="229"/>
      <c r="N453" s="229"/>
      <c r="O453" s="229"/>
      <c r="P453" s="229"/>
      <c r="Q453" s="229"/>
      <c r="R453" s="229"/>
    </row>
    <row r="454" spans="1:18">
      <c r="A454" s="229"/>
      <c r="B454" s="229"/>
      <c r="C454" s="229"/>
      <c r="D454" s="229"/>
      <c r="E454" s="229"/>
      <c r="F454" s="229"/>
      <c r="G454" s="229"/>
      <c r="H454" s="229"/>
      <c r="I454" s="229"/>
      <c r="J454" s="229"/>
      <c r="K454" s="229"/>
      <c r="L454" s="229"/>
      <c r="M454" s="229"/>
      <c r="N454" s="229"/>
      <c r="O454" s="229"/>
      <c r="P454" s="229"/>
      <c r="Q454" s="229"/>
      <c r="R454" s="229"/>
    </row>
    <row r="455" spans="1:18">
      <c r="A455" s="229"/>
      <c r="B455" s="229"/>
      <c r="C455" s="229"/>
      <c r="D455" s="229"/>
      <c r="E455" s="229"/>
      <c r="F455" s="229"/>
      <c r="G455" s="229"/>
      <c r="H455" s="229"/>
      <c r="I455" s="229"/>
      <c r="J455" s="229"/>
      <c r="K455" s="229"/>
      <c r="L455" s="229"/>
      <c r="M455" s="229"/>
      <c r="N455" s="229"/>
      <c r="O455" s="229"/>
      <c r="P455" s="229"/>
      <c r="Q455" s="229"/>
      <c r="R455" s="229"/>
    </row>
    <row r="456" spans="1:18">
      <c r="A456" s="229"/>
      <c r="B456" s="229"/>
      <c r="C456" s="229"/>
      <c r="D456" s="229"/>
      <c r="E456" s="229"/>
      <c r="F456" s="229"/>
      <c r="G456" s="229"/>
      <c r="H456" s="229"/>
      <c r="I456" s="229"/>
      <c r="J456" s="229"/>
      <c r="K456" s="229"/>
      <c r="L456" s="229"/>
      <c r="M456" s="229"/>
      <c r="N456" s="229"/>
      <c r="O456" s="229"/>
      <c r="P456" s="229"/>
      <c r="Q456" s="229"/>
      <c r="R456" s="229"/>
    </row>
    <row r="457" spans="1:18">
      <c r="A457" s="229"/>
      <c r="B457" s="229"/>
      <c r="C457" s="229"/>
      <c r="D457" s="229"/>
      <c r="E457" s="229"/>
      <c r="F457" s="229"/>
      <c r="G457" s="229"/>
      <c r="H457" s="229"/>
      <c r="I457" s="229"/>
      <c r="J457" s="229"/>
      <c r="K457" s="229"/>
      <c r="L457" s="229"/>
      <c r="M457" s="229"/>
      <c r="N457" s="229"/>
      <c r="O457" s="229"/>
      <c r="P457" s="229"/>
      <c r="Q457" s="229"/>
      <c r="R457" s="229"/>
    </row>
    <row r="458" spans="1:18">
      <c r="A458" s="229"/>
      <c r="B458" s="229"/>
      <c r="C458" s="229"/>
      <c r="D458" s="229"/>
      <c r="E458" s="229"/>
      <c r="F458" s="229"/>
      <c r="G458" s="229"/>
      <c r="H458" s="229"/>
      <c r="I458" s="229"/>
      <c r="J458" s="229"/>
      <c r="K458" s="229"/>
      <c r="L458" s="229"/>
      <c r="M458" s="229"/>
      <c r="N458" s="229"/>
      <c r="O458" s="229"/>
      <c r="P458" s="229"/>
      <c r="Q458" s="229"/>
      <c r="R458" s="229"/>
    </row>
    <row r="459" spans="1:18">
      <c r="A459" s="229"/>
      <c r="B459" s="229"/>
      <c r="C459" s="229"/>
      <c r="D459" s="229"/>
      <c r="E459" s="229"/>
      <c r="F459" s="229"/>
      <c r="G459" s="229"/>
      <c r="H459" s="229"/>
      <c r="I459" s="229"/>
      <c r="J459" s="229"/>
      <c r="K459" s="229"/>
      <c r="L459" s="229"/>
      <c r="M459" s="229"/>
      <c r="N459" s="229"/>
      <c r="O459" s="229"/>
      <c r="P459" s="229"/>
      <c r="Q459" s="229"/>
      <c r="R459" s="229"/>
    </row>
    <row r="460" spans="1:18">
      <c r="A460" s="229"/>
      <c r="B460" s="229"/>
      <c r="C460" s="229"/>
      <c r="D460" s="229"/>
      <c r="E460" s="229"/>
      <c r="F460" s="229"/>
      <c r="G460" s="229"/>
      <c r="H460" s="229"/>
      <c r="I460" s="229"/>
      <c r="J460" s="229"/>
      <c r="K460" s="229"/>
      <c r="L460" s="229"/>
      <c r="M460" s="229"/>
      <c r="N460" s="229"/>
      <c r="O460" s="229"/>
      <c r="P460" s="229"/>
      <c r="Q460" s="229"/>
      <c r="R460" s="229"/>
    </row>
    <row r="461" spans="1:18">
      <c r="A461" s="229"/>
      <c r="B461" s="229"/>
      <c r="C461" s="229"/>
      <c r="D461" s="229"/>
      <c r="E461" s="229"/>
      <c r="F461" s="229"/>
      <c r="G461" s="229"/>
      <c r="H461" s="229"/>
      <c r="I461" s="229"/>
      <c r="J461" s="229"/>
      <c r="K461" s="229"/>
      <c r="L461" s="229"/>
      <c r="M461" s="229"/>
      <c r="N461" s="229"/>
      <c r="O461" s="229"/>
      <c r="P461" s="229"/>
      <c r="Q461" s="229"/>
      <c r="R461" s="229"/>
    </row>
    <row r="462" spans="1:18">
      <c r="A462" s="229"/>
      <c r="B462" s="229"/>
      <c r="C462" s="229"/>
      <c r="D462" s="229"/>
      <c r="E462" s="229"/>
      <c r="F462" s="229"/>
      <c r="G462" s="229"/>
      <c r="H462" s="229"/>
      <c r="I462" s="229"/>
      <c r="J462" s="229"/>
      <c r="K462" s="229"/>
      <c r="L462" s="229"/>
      <c r="M462" s="229"/>
      <c r="N462" s="229"/>
      <c r="O462" s="229"/>
      <c r="P462" s="229"/>
      <c r="Q462" s="229"/>
      <c r="R462" s="229"/>
    </row>
    <row r="463" spans="1:18">
      <c r="A463" s="229"/>
      <c r="B463" s="229"/>
      <c r="C463" s="229"/>
      <c r="D463" s="229"/>
      <c r="E463" s="229"/>
      <c r="F463" s="229"/>
      <c r="G463" s="229"/>
      <c r="H463" s="229"/>
      <c r="I463" s="229"/>
      <c r="J463" s="229"/>
      <c r="K463" s="229"/>
      <c r="L463" s="229"/>
      <c r="M463" s="229"/>
      <c r="N463" s="229"/>
      <c r="O463" s="229"/>
      <c r="P463" s="229"/>
      <c r="Q463" s="229"/>
      <c r="R463" s="229"/>
    </row>
    <row r="464" spans="1:18">
      <c r="A464" s="229"/>
      <c r="B464" s="229"/>
      <c r="C464" s="229"/>
      <c r="D464" s="229"/>
      <c r="E464" s="229"/>
      <c r="F464" s="229"/>
      <c r="G464" s="229"/>
      <c r="H464" s="229"/>
      <c r="I464" s="229"/>
      <c r="J464" s="229"/>
      <c r="K464" s="229"/>
      <c r="L464" s="229"/>
      <c r="M464" s="229"/>
      <c r="N464" s="229"/>
      <c r="O464" s="229"/>
      <c r="P464" s="229"/>
      <c r="Q464" s="229"/>
      <c r="R464" s="229"/>
    </row>
    <row r="465" spans="1:18">
      <c r="A465" s="229"/>
      <c r="B465" s="229"/>
      <c r="C465" s="229"/>
      <c r="D465" s="229"/>
      <c r="E465" s="229"/>
      <c r="F465" s="229"/>
      <c r="G465" s="229"/>
      <c r="H465" s="229"/>
      <c r="I465" s="229"/>
      <c r="J465" s="229"/>
      <c r="K465" s="229"/>
      <c r="L465" s="229"/>
      <c r="M465" s="229"/>
      <c r="N465" s="229"/>
      <c r="O465" s="229"/>
      <c r="P465" s="229"/>
      <c r="Q465" s="229"/>
      <c r="R465" s="229"/>
    </row>
    <row r="466" spans="1:18">
      <c r="A466" s="229"/>
      <c r="B466" s="229"/>
      <c r="C466" s="229"/>
      <c r="D466" s="229"/>
      <c r="E466" s="229"/>
      <c r="F466" s="229"/>
      <c r="G466" s="229"/>
      <c r="H466" s="229"/>
      <c r="I466" s="229"/>
      <c r="J466" s="229"/>
      <c r="K466" s="229"/>
      <c r="L466" s="229"/>
      <c r="M466" s="229"/>
      <c r="N466" s="229"/>
      <c r="O466" s="229"/>
      <c r="P466" s="229"/>
      <c r="Q466" s="229"/>
      <c r="R466" s="229"/>
    </row>
    <row r="467" spans="1:18">
      <c r="A467" s="229"/>
      <c r="B467" s="229"/>
      <c r="C467" s="229"/>
      <c r="D467" s="229"/>
      <c r="E467" s="229"/>
      <c r="F467" s="229"/>
      <c r="G467" s="229"/>
      <c r="H467" s="229"/>
      <c r="I467" s="229"/>
      <c r="J467" s="229"/>
      <c r="K467" s="229"/>
      <c r="L467" s="229"/>
      <c r="M467" s="229"/>
      <c r="N467" s="229"/>
      <c r="O467" s="229"/>
      <c r="P467" s="229"/>
      <c r="Q467" s="229"/>
      <c r="R467" s="229"/>
    </row>
    <row r="468" spans="1:18">
      <c r="A468" s="229"/>
      <c r="B468" s="229"/>
      <c r="C468" s="229"/>
      <c r="D468" s="229"/>
      <c r="E468" s="229"/>
      <c r="F468" s="229"/>
      <c r="G468" s="229"/>
      <c r="H468" s="229"/>
      <c r="I468" s="229"/>
      <c r="J468" s="229"/>
      <c r="K468" s="229"/>
      <c r="L468" s="229"/>
      <c r="M468" s="229"/>
      <c r="N468" s="229"/>
      <c r="O468" s="229"/>
      <c r="P468" s="229"/>
      <c r="Q468" s="229"/>
      <c r="R468" s="229"/>
    </row>
    <row r="469" spans="1:18">
      <c r="A469" s="229"/>
      <c r="B469" s="229"/>
      <c r="C469" s="229"/>
      <c r="D469" s="229"/>
      <c r="E469" s="229"/>
      <c r="F469" s="229"/>
      <c r="G469" s="229"/>
      <c r="H469" s="229"/>
      <c r="I469" s="229"/>
      <c r="J469" s="229"/>
      <c r="K469" s="229"/>
      <c r="L469" s="229"/>
      <c r="M469" s="229"/>
      <c r="N469" s="229"/>
      <c r="O469" s="229"/>
      <c r="P469" s="229"/>
      <c r="Q469" s="229"/>
      <c r="R469" s="229"/>
    </row>
    <row r="470" spans="1:18">
      <c r="A470" s="229"/>
      <c r="B470" s="229"/>
      <c r="C470" s="229"/>
      <c r="D470" s="229"/>
      <c r="E470" s="229"/>
      <c r="F470" s="229"/>
      <c r="G470" s="229"/>
      <c r="H470" s="229"/>
      <c r="I470" s="229"/>
      <c r="J470" s="229"/>
      <c r="K470" s="229"/>
      <c r="L470" s="229"/>
      <c r="M470" s="229"/>
      <c r="N470" s="229"/>
      <c r="O470" s="229"/>
      <c r="P470" s="229"/>
      <c r="Q470" s="229"/>
      <c r="R470" s="229"/>
    </row>
    <row r="471" spans="1:18">
      <c r="A471" s="229"/>
      <c r="B471" s="229"/>
      <c r="C471" s="229"/>
      <c r="D471" s="229"/>
      <c r="E471" s="229"/>
      <c r="F471" s="229"/>
      <c r="G471" s="229"/>
      <c r="H471" s="229"/>
      <c r="I471" s="229"/>
      <c r="J471" s="229"/>
      <c r="K471" s="229"/>
      <c r="L471" s="229"/>
      <c r="M471" s="229"/>
      <c r="N471" s="229"/>
      <c r="O471" s="229"/>
      <c r="P471" s="229"/>
      <c r="Q471" s="229"/>
      <c r="R471" s="229"/>
    </row>
    <row r="472" spans="1:18">
      <c r="A472" s="229"/>
      <c r="B472" s="229"/>
      <c r="C472" s="229"/>
      <c r="D472" s="229"/>
      <c r="E472" s="229"/>
      <c r="F472" s="229"/>
      <c r="G472" s="229"/>
      <c r="H472" s="229"/>
      <c r="I472" s="229"/>
      <c r="J472" s="229"/>
      <c r="K472" s="229"/>
      <c r="L472" s="229"/>
      <c r="M472" s="229"/>
      <c r="N472" s="229"/>
      <c r="O472" s="229"/>
      <c r="P472" s="229"/>
      <c r="Q472" s="229"/>
      <c r="R472" s="229"/>
    </row>
    <row r="473" spans="1:18">
      <c r="A473" s="229"/>
      <c r="B473" s="229"/>
      <c r="C473" s="229"/>
      <c r="D473" s="229"/>
      <c r="E473" s="229"/>
      <c r="F473" s="229"/>
      <c r="G473" s="229"/>
      <c r="H473" s="229"/>
      <c r="I473" s="229"/>
      <c r="J473" s="229"/>
      <c r="K473" s="229"/>
      <c r="L473" s="229"/>
      <c r="M473" s="229"/>
      <c r="N473" s="229"/>
      <c r="O473" s="229"/>
      <c r="P473" s="229"/>
      <c r="Q473" s="229"/>
      <c r="R473" s="229"/>
    </row>
    <row r="474" spans="1:18">
      <c r="A474" s="229"/>
      <c r="B474" s="229"/>
      <c r="C474" s="229"/>
      <c r="D474" s="229"/>
      <c r="E474" s="229"/>
      <c r="F474" s="229"/>
      <c r="G474" s="229"/>
      <c r="H474" s="229"/>
      <c r="I474" s="229"/>
      <c r="J474" s="229"/>
      <c r="K474" s="229"/>
      <c r="L474" s="229"/>
      <c r="M474" s="229"/>
      <c r="N474" s="229"/>
      <c r="O474" s="229"/>
      <c r="P474" s="229"/>
      <c r="Q474" s="229"/>
      <c r="R474" s="229"/>
    </row>
    <row r="475" spans="1:18">
      <c r="A475" s="229"/>
      <c r="B475" s="229"/>
      <c r="C475" s="229"/>
      <c r="D475" s="229"/>
      <c r="E475" s="229"/>
      <c r="F475" s="229"/>
      <c r="G475" s="229"/>
      <c r="H475" s="229"/>
      <c r="I475" s="229"/>
      <c r="J475" s="229"/>
      <c r="K475" s="229"/>
      <c r="L475" s="229"/>
      <c r="M475" s="229"/>
      <c r="N475" s="229"/>
      <c r="O475" s="229"/>
      <c r="P475" s="229"/>
      <c r="Q475" s="229"/>
      <c r="R475" s="229"/>
    </row>
    <row r="476" spans="1:18">
      <c r="A476" s="229"/>
      <c r="B476" s="229"/>
      <c r="C476" s="229"/>
      <c r="D476" s="229"/>
      <c r="E476" s="229"/>
      <c r="F476" s="229"/>
      <c r="G476" s="229"/>
      <c r="H476" s="229"/>
      <c r="I476" s="229"/>
      <c r="J476" s="229"/>
      <c r="K476" s="229"/>
      <c r="L476" s="229"/>
      <c r="M476" s="229"/>
      <c r="N476" s="229"/>
      <c r="O476" s="229"/>
      <c r="P476" s="229"/>
      <c r="Q476" s="229"/>
      <c r="R476" s="229"/>
    </row>
    <row r="477" spans="1:18">
      <c r="A477" s="229"/>
      <c r="B477" s="229"/>
      <c r="C477" s="229"/>
      <c r="D477" s="229"/>
      <c r="E477" s="229"/>
      <c r="F477" s="229"/>
      <c r="G477" s="229"/>
      <c r="H477" s="229"/>
      <c r="I477" s="229"/>
      <c r="J477" s="229"/>
      <c r="K477" s="229"/>
      <c r="L477" s="229"/>
      <c r="M477" s="229"/>
      <c r="N477" s="229"/>
      <c r="O477" s="229"/>
      <c r="P477" s="229"/>
      <c r="Q477" s="229"/>
      <c r="R477" s="229"/>
    </row>
    <row r="478" spans="1:18">
      <c r="A478" s="229"/>
      <c r="B478" s="229"/>
      <c r="C478" s="229"/>
      <c r="D478" s="229"/>
      <c r="E478" s="229"/>
      <c r="F478" s="229"/>
      <c r="G478" s="229"/>
      <c r="H478" s="229"/>
      <c r="I478" s="229"/>
      <c r="J478" s="229"/>
      <c r="K478" s="229"/>
      <c r="L478" s="229"/>
      <c r="M478" s="229"/>
      <c r="N478" s="229"/>
      <c r="O478" s="229"/>
      <c r="P478" s="229"/>
      <c r="Q478" s="229"/>
      <c r="R478" s="229"/>
    </row>
    <row r="479" spans="1:18">
      <c r="A479" s="229"/>
      <c r="B479" s="229"/>
      <c r="C479" s="229"/>
      <c r="D479" s="229"/>
      <c r="E479" s="229"/>
      <c r="F479" s="229"/>
      <c r="G479" s="229"/>
      <c r="H479" s="229"/>
      <c r="I479" s="229"/>
      <c r="J479" s="229"/>
      <c r="K479" s="229"/>
      <c r="L479" s="229"/>
      <c r="M479" s="229"/>
      <c r="N479" s="229"/>
      <c r="O479" s="229"/>
      <c r="P479" s="229"/>
      <c r="Q479" s="229"/>
      <c r="R479" s="229"/>
    </row>
    <row r="480" spans="1:18">
      <c r="A480" s="229"/>
      <c r="B480" s="229"/>
      <c r="C480" s="229"/>
      <c r="D480" s="229"/>
      <c r="E480" s="229"/>
      <c r="F480" s="229"/>
      <c r="G480" s="229"/>
      <c r="H480" s="229"/>
      <c r="I480" s="229"/>
      <c r="J480" s="229"/>
      <c r="K480" s="229"/>
      <c r="L480" s="229"/>
      <c r="M480" s="229"/>
      <c r="N480" s="229"/>
      <c r="O480" s="229"/>
      <c r="P480" s="229"/>
      <c r="Q480" s="229"/>
      <c r="R480" s="229"/>
    </row>
    <row r="481" spans="1:18">
      <c r="A481" s="229"/>
      <c r="B481" s="229"/>
      <c r="C481" s="229"/>
      <c r="D481" s="229"/>
      <c r="E481" s="229"/>
      <c r="F481" s="229"/>
      <c r="G481" s="229"/>
      <c r="H481" s="229"/>
      <c r="I481" s="229"/>
      <c r="J481" s="229"/>
      <c r="K481" s="229"/>
      <c r="L481" s="229"/>
      <c r="M481" s="229"/>
      <c r="N481" s="229"/>
      <c r="O481" s="229"/>
      <c r="P481" s="229"/>
      <c r="Q481" s="229"/>
      <c r="R481" s="229"/>
    </row>
    <row r="482" spans="1:18">
      <c r="A482" s="229"/>
      <c r="B482" s="229"/>
      <c r="C482" s="229"/>
      <c r="D482" s="229"/>
      <c r="E482" s="229"/>
      <c r="F482" s="229"/>
      <c r="G482" s="229"/>
      <c r="H482" s="229"/>
      <c r="I482" s="229"/>
      <c r="J482" s="229"/>
      <c r="K482" s="229"/>
      <c r="L482" s="229"/>
      <c r="M482" s="229"/>
      <c r="N482" s="229"/>
      <c r="O482" s="229"/>
      <c r="P482" s="229"/>
      <c r="Q482" s="229"/>
      <c r="R482" s="229"/>
    </row>
    <row r="483" spans="1:18">
      <c r="A483" s="229"/>
      <c r="B483" s="229"/>
      <c r="C483" s="229"/>
      <c r="D483" s="229"/>
      <c r="E483" s="229"/>
      <c r="F483" s="229"/>
      <c r="G483" s="229"/>
      <c r="H483" s="229"/>
      <c r="I483" s="229"/>
      <c r="J483" s="229"/>
      <c r="K483" s="229"/>
      <c r="L483" s="229"/>
      <c r="M483" s="229"/>
      <c r="N483" s="229"/>
      <c r="O483" s="229"/>
      <c r="P483" s="229"/>
      <c r="Q483" s="229"/>
      <c r="R483" s="229"/>
    </row>
    <row r="484" spans="1:18">
      <c r="A484" s="229"/>
      <c r="B484" s="229"/>
      <c r="C484" s="229"/>
      <c r="D484" s="229"/>
      <c r="E484" s="229"/>
      <c r="F484" s="229"/>
      <c r="G484" s="229"/>
      <c r="H484" s="229"/>
      <c r="I484" s="229"/>
      <c r="J484" s="229"/>
      <c r="K484" s="229"/>
      <c r="L484" s="229"/>
      <c r="M484" s="229"/>
      <c r="N484" s="229"/>
      <c r="O484" s="229"/>
      <c r="P484" s="229"/>
      <c r="Q484" s="229"/>
      <c r="R484" s="229"/>
    </row>
    <row r="485" spans="1:18">
      <c r="A485" s="229"/>
      <c r="B485" s="229"/>
      <c r="C485" s="229"/>
      <c r="D485" s="229"/>
      <c r="E485" s="229"/>
      <c r="F485" s="229"/>
      <c r="G485" s="229"/>
      <c r="H485" s="229"/>
      <c r="I485" s="229"/>
      <c r="J485" s="229"/>
      <c r="K485" s="229"/>
      <c r="L485" s="229"/>
      <c r="M485" s="229"/>
      <c r="N485" s="229"/>
      <c r="O485" s="229"/>
      <c r="P485" s="229"/>
      <c r="Q485" s="229"/>
      <c r="R485" s="229"/>
    </row>
    <row r="486" spans="1:18">
      <c r="A486" s="229"/>
      <c r="B486" s="229"/>
      <c r="C486" s="229"/>
      <c r="D486" s="229"/>
      <c r="E486" s="229"/>
      <c r="F486" s="229"/>
      <c r="G486" s="229"/>
      <c r="H486" s="229"/>
      <c r="I486" s="229"/>
      <c r="J486" s="229"/>
      <c r="K486" s="229"/>
      <c r="L486" s="229"/>
      <c r="M486" s="229"/>
      <c r="N486" s="229"/>
      <c r="O486" s="229"/>
      <c r="P486" s="229"/>
      <c r="Q486" s="229"/>
      <c r="R486" s="229"/>
    </row>
    <row r="487" spans="1:18">
      <c r="A487" s="229"/>
      <c r="B487" s="229"/>
      <c r="C487" s="229"/>
      <c r="D487" s="229"/>
      <c r="E487" s="229"/>
      <c r="F487" s="229"/>
      <c r="G487" s="229"/>
      <c r="H487" s="229"/>
      <c r="I487" s="229"/>
      <c r="J487" s="229"/>
      <c r="K487" s="229"/>
      <c r="L487" s="229"/>
      <c r="M487" s="229"/>
      <c r="N487" s="229"/>
      <c r="O487" s="229"/>
      <c r="P487" s="229"/>
      <c r="Q487" s="229"/>
      <c r="R487" s="229"/>
    </row>
    <row r="488" spans="1:18">
      <c r="A488" s="229"/>
      <c r="B488" s="229"/>
      <c r="C488" s="229"/>
      <c r="D488" s="229"/>
      <c r="E488" s="229"/>
      <c r="F488" s="229"/>
      <c r="G488" s="229"/>
      <c r="H488" s="229"/>
      <c r="I488" s="229"/>
      <c r="J488" s="229"/>
      <c r="K488" s="229"/>
      <c r="L488" s="229"/>
      <c r="M488" s="229"/>
      <c r="N488" s="229"/>
      <c r="O488" s="229"/>
      <c r="P488" s="229"/>
      <c r="Q488" s="229"/>
      <c r="R488" s="229"/>
    </row>
    <row r="489" spans="1:18">
      <c r="A489" s="229"/>
      <c r="B489" s="229"/>
      <c r="C489" s="229"/>
      <c r="D489" s="229"/>
      <c r="E489" s="229"/>
      <c r="F489" s="229"/>
      <c r="G489" s="229"/>
      <c r="H489" s="229"/>
      <c r="I489" s="229"/>
      <c r="J489" s="229"/>
      <c r="K489" s="229"/>
      <c r="L489" s="229"/>
      <c r="M489" s="229"/>
      <c r="N489" s="229"/>
      <c r="O489" s="229"/>
      <c r="P489" s="229"/>
      <c r="Q489" s="229"/>
      <c r="R489" s="229"/>
    </row>
    <row r="490" spans="1:18">
      <c r="A490" s="229"/>
      <c r="B490" s="229"/>
      <c r="C490" s="229"/>
      <c r="D490" s="229"/>
      <c r="E490" s="229"/>
      <c r="F490" s="229"/>
      <c r="G490" s="229"/>
      <c r="H490" s="229"/>
      <c r="I490" s="229"/>
      <c r="J490" s="229"/>
      <c r="K490" s="229"/>
      <c r="L490" s="229"/>
      <c r="M490" s="229"/>
      <c r="N490" s="229"/>
      <c r="O490" s="229"/>
      <c r="P490" s="229"/>
      <c r="Q490" s="229"/>
      <c r="R490" s="229"/>
    </row>
    <row r="491" spans="1:18">
      <c r="A491" s="229"/>
      <c r="B491" s="229"/>
      <c r="C491" s="229"/>
      <c r="D491" s="229"/>
      <c r="E491" s="229"/>
      <c r="F491" s="229"/>
      <c r="G491" s="229"/>
      <c r="H491" s="229"/>
      <c r="I491" s="229"/>
      <c r="J491" s="229"/>
      <c r="K491" s="229"/>
      <c r="L491" s="229"/>
      <c r="M491" s="229"/>
      <c r="N491" s="229"/>
      <c r="O491" s="229"/>
      <c r="P491" s="229"/>
      <c r="Q491" s="229"/>
      <c r="R491" s="229"/>
    </row>
    <row r="492" spans="1:18">
      <c r="A492" s="229"/>
      <c r="B492" s="229"/>
      <c r="C492" s="229"/>
      <c r="D492" s="229"/>
      <c r="E492" s="229"/>
      <c r="F492" s="229"/>
      <c r="G492" s="229"/>
      <c r="H492" s="229"/>
      <c r="I492" s="229"/>
      <c r="J492" s="229"/>
      <c r="K492" s="229"/>
      <c r="L492" s="229"/>
      <c r="M492" s="229"/>
      <c r="N492" s="229"/>
      <c r="O492" s="229"/>
      <c r="P492" s="229"/>
      <c r="Q492" s="229"/>
      <c r="R492" s="229"/>
    </row>
    <row r="493" spans="1:18">
      <c r="A493" s="229"/>
      <c r="B493" s="229"/>
      <c r="C493" s="229"/>
      <c r="D493" s="229"/>
      <c r="E493" s="229"/>
      <c r="F493" s="229"/>
      <c r="G493" s="229"/>
      <c r="H493" s="229"/>
      <c r="I493" s="229"/>
      <c r="J493" s="229"/>
      <c r="K493" s="229"/>
      <c r="L493" s="229"/>
      <c r="M493" s="229"/>
      <c r="N493" s="229"/>
      <c r="O493" s="229"/>
      <c r="P493" s="229"/>
      <c r="Q493" s="229"/>
      <c r="R493" s="229"/>
    </row>
    <row r="494" spans="1:18">
      <c r="A494" s="229"/>
      <c r="B494" s="229"/>
      <c r="C494" s="229"/>
      <c r="D494" s="229"/>
      <c r="E494" s="229"/>
      <c r="F494" s="229"/>
      <c r="G494" s="229"/>
      <c r="H494" s="229"/>
      <c r="I494" s="229"/>
      <c r="J494" s="229"/>
      <c r="K494" s="229"/>
      <c r="L494" s="229"/>
      <c r="M494" s="229"/>
      <c r="N494" s="229"/>
      <c r="O494" s="229"/>
      <c r="P494" s="229"/>
      <c r="Q494" s="229"/>
      <c r="R494" s="229"/>
    </row>
    <row r="495" spans="1:18">
      <c r="A495" s="229"/>
      <c r="B495" s="229"/>
      <c r="C495" s="229"/>
      <c r="D495" s="229"/>
      <c r="E495" s="229"/>
      <c r="F495" s="229"/>
      <c r="G495" s="229"/>
      <c r="H495" s="229"/>
      <c r="I495" s="229"/>
      <c r="J495" s="229"/>
      <c r="K495" s="229"/>
      <c r="L495" s="229"/>
      <c r="M495" s="229"/>
      <c r="N495" s="229"/>
      <c r="O495" s="229"/>
      <c r="P495" s="229"/>
      <c r="Q495" s="229"/>
      <c r="R495" s="229"/>
    </row>
    <row r="496" spans="1:18">
      <c r="A496" s="229"/>
      <c r="B496" s="229"/>
      <c r="C496" s="229"/>
      <c r="D496" s="229"/>
      <c r="E496" s="229"/>
      <c r="F496" s="229"/>
      <c r="G496" s="229"/>
      <c r="H496" s="229"/>
      <c r="I496" s="229"/>
      <c r="J496" s="229"/>
      <c r="K496" s="229"/>
      <c r="L496" s="229"/>
      <c r="M496" s="229"/>
      <c r="N496" s="229"/>
      <c r="O496" s="229"/>
      <c r="P496" s="229"/>
      <c r="Q496" s="229"/>
      <c r="R496" s="229"/>
    </row>
    <row r="497" spans="1:18">
      <c r="A497" s="229"/>
      <c r="B497" s="229"/>
      <c r="C497" s="229"/>
      <c r="D497" s="229"/>
      <c r="E497" s="229"/>
      <c r="F497" s="229"/>
      <c r="G497" s="229"/>
      <c r="H497" s="229"/>
      <c r="I497" s="229"/>
      <c r="J497" s="229"/>
      <c r="K497" s="229"/>
      <c r="L497" s="229"/>
      <c r="M497" s="229"/>
      <c r="N497" s="229"/>
      <c r="O497" s="229"/>
      <c r="P497" s="229"/>
      <c r="Q497" s="229"/>
      <c r="R497" s="229"/>
    </row>
    <row r="498" spans="1:18">
      <c r="A498" s="229"/>
      <c r="B498" s="229"/>
      <c r="C498" s="229"/>
      <c r="D498" s="229"/>
      <c r="E498" s="229"/>
      <c r="F498" s="229"/>
      <c r="G498" s="229"/>
      <c r="H498" s="229"/>
      <c r="I498" s="229"/>
      <c r="J498" s="229"/>
      <c r="K498" s="229"/>
      <c r="L498" s="229"/>
      <c r="M498" s="229"/>
      <c r="N498" s="229"/>
      <c r="O498" s="229"/>
      <c r="P498" s="229"/>
      <c r="Q498" s="229"/>
      <c r="R498" s="229"/>
    </row>
    <row r="499" spans="1:18">
      <c r="A499" s="229"/>
      <c r="B499" s="229"/>
      <c r="C499" s="229"/>
      <c r="D499" s="229"/>
      <c r="E499" s="229"/>
      <c r="F499" s="229"/>
      <c r="G499" s="229"/>
      <c r="H499" s="229"/>
      <c r="I499" s="229"/>
      <c r="J499" s="229"/>
      <c r="K499" s="229"/>
      <c r="L499" s="229"/>
      <c r="M499" s="229"/>
      <c r="N499" s="229"/>
      <c r="O499" s="229"/>
      <c r="P499" s="229"/>
      <c r="Q499" s="229"/>
      <c r="R499" s="229"/>
    </row>
    <row r="500" spans="1:18">
      <c r="A500" s="229"/>
      <c r="B500" s="229"/>
      <c r="C500" s="229"/>
      <c r="D500" s="229"/>
      <c r="E500" s="229"/>
      <c r="F500" s="229"/>
      <c r="G500" s="229"/>
      <c r="H500" s="229"/>
      <c r="I500" s="229"/>
      <c r="J500" s="229"/>
      <c r="K500" s="229"/>
      <c r="L500" s="229"/>
      <c r="M500" s="229"/>
      <c r="N500" s="229"/>
      <c r="O500" s="229"/>
      <c r="P500" s="229"/>
      <c r="Q500" s="229"/>
      <c r="R500" s="229"/>
    </row>
    <row r="501" spans="1:18">
      <c r="A501" s="229"/>
      <c r="B501" s="229"/>
      <c r="C501" s="229"/>
      <c r="D501" s="229"/>
      <c r="E501" s="229"/>
      <c r="F501" s="229"/>
      <c r="G501" s="229"/>
      <c r="H501" s="229"/>
      <c r="I501" s="229"/>
      <c r="J501" s="229"/>
      <c r="K501" s="229"/>
      <c r="L501" s="229"/>
      <c r="M501" s="229"/>
      <c r="N501" s="229"/>
      <c r="O501" s="229"/>
      <c r="P501" s="229"/>
      <c r="Q501" s="229"/>
      <c r="R501" s="229"/>
    </row>
    <row r="502" spans="1:18">
      <c r="A502" s="229"/>
      <c r="B502" s="229"/>
      <c r="C502" s="229"/>
      <c r="D502" s="229"/>
      <c r="E502" s="229"/>
      <c r="F502" s="229"/>
      <c r="G502" s="229"/>
      <c r="H502" s="229"/>
      <c r="I502" s="229"/>
      <c r="J502" s="229"/>
      <c r="K502" s="229"/>
      <c r="L502" s="229"/>
      <c r="M502" s="229"/>
      <c r="N502" s="229"/>
      <c r="O502" s="229"/>
      <c r="P502" s="229"/>
      <c r="Q502" s="229"/>
      <c r="R502" s="229"/>
    </row>
    <row r="503" spans="1:18">
      <c r="A503" s="229"/>
      <c r="B503" s="229"/>
      <c r="C503" s="229"/>
      <c r="D503" s="229"/>
      <c r="E503" s="229"/>
      <c r="F503" s="229"/>
      <c r="G503" s="229"/>
      <c r="H503" s="229"/>
      <c r="I503" s="229"/>
      <c r="J503" s="229"/>
      <c r="K503" s="229"/>
      <c r="L503" s="229"/>
      <c r="M503" s="229"/>
      <c r="N503" s="229"/>
      <c r="O503" s="229"/>
      <c r="P503" s="229"/>
      <c r="Q503" s="229"/>
      <c r="R503" s="229"/>
    </row>
    <row r="504" spans="1:18">
      <c r="A504" s="229"/>
      <c r="B504" s="229"/>
      <c r="C504" s="229"/>
      <c r="D504" s="229"/>
      <c r="E504" s="229"/>
      <c r="F504" s="229"/>
      <c r="G504" s="229"/>
      <c r="H504" s="229"/>
      <c r="I504" s="229"/>
      <c r="J504" s="229"/>
      <c r="K504" s="229"/>
      <c r="L504" s="229"/>
      <c r="M504" s="229"/>
      <c r="N504" s="229"/>
      <c r="O504" s="229"/>
      <c r="P504" s="229"/>
      <c r="Q504" s="229"/>
      <c r="R504" s="229"/>
    </row>
    <row r="505" spans="1:18">
      <c r="A505" s="229"/>
      <c r="B505" s="229"/>
      <c r="C505" s="229"/>
      <c r="D505" s="229"/>
      <c r="E505" s="229"/>
      <c r="F505" s="229"/>
      <c r="G505" s="229"/>
      <c r="H505" s="229"/>
      <c r="I505" s="229"/>
      <c r="J505" s="229"/>
      <c r="K505" s="229"/>
      <c r="L505" s="229"/>
      <c r="M505" s="229"/>
      <c r="N505" s="229"/>
      <c r="O505" s="229"/>
      <c r="P505" s="229"/>
      <c r="Q505" s="229"/>
      <c r="R505" s="229"/>
    </row>
    <row r="506" spans="1:18">
      <c r="A506" s="229"/>
      <c r="B506" s="229"/>
      <c r="C506" s="229"/>
      <c r="D506" s="229"/>
      <c r="E506" s="229"/>
      <c r="F506" s="229"/>
      <c r="G506" s="229"/>
      <c r="H506" s="229"/>
      <c r="I506" s="229"/>
      <c r="J506" s="229"/>
      <c r="K506" s="229"/>
      <c r="L506" s="229"/>
      <c r="M506" s="229"/>
      <c r="N506" s="229"/>
      <c r="O506" s="229"/>
      <c r="P506" s="229"/>
      <c r="Q506" s="229"/>
      <c r="R506" s="229"/>
    </row>
    <row r="507" spans="1:18">
      <c r="A507" s="229"/>
      <c r="B507" s="229"/>
      <c r="C507" s="229"/>
      <c r="D507" s="229"/>
      <c r="E507" s="229"/>
      <c r="F507" s="229"/>
      <c r="G507" s="229"/>
      <c r="H507" s="229"/>
      <c r="I507" s="229"/>
      <c r="J507" s="229"/>
      <c r="K507" s="229"/>
      <c r="L507" s="229"/>
      <c r="M507" s="229"/>
      <c r="N507" s="229"/>
      <c r="O507" s="229"/>
      <c r="P507" s="229"/>
      <c r="Q507" s="229"/>
      <c r="R507" s="229"/>
    </row>
    <row r="508" spans="1:18">
      <c r="A508" s="229"/>
      <c r="B508" s="229"/>
      <c r="C508" s="229"/>
      <c r="D508" s="229"/>
      <c r="E508" s="229"/>
      <c r="F508" s="229"/>
      <c r="G508" s="229"/>
      <c r="H508" s="229"/>
      <c r="I508" s="229"/>
      <c r="J508" s="229"/>
      <c r="K508" s="229"/>
      <c r="L508" s="229"/>
      <c r="M508" s="229"/>
      <c r="N508" s="229"/>
      <c r="O508" s="229"/>
      <c r="P508" s="229"/>
      <c r="Q508" s="229"/>
      <c r="R508" s="229"/>
    </row>
    <row r="509" spans="1:18">
      <c r="A509" s="229"/>
      <c r="B509" s="229"/>
      <c r="C509" s="229"/>
      <c r="D509" s="229"/>
      <c r="E509" s="229"/>
      <c r="F509" s="229"/>
      <c r="G509" s="229"/>
      <c r="H509" s="229"/>
      <c r="I509" s="229"/>
      <c r="J509" s="229"/>
      <c r="K509" s="229"/>
      <c r="L509" s="229"/>
      <c r="M509" s="229"/>
      <c r="N509" s="229"/>
      <c r="O509" s="229"/>
      <c r="P509" s="229"/>
      <c r="Q509" s="229"/>
      <c r="R509" s="229"/>
    </row>
    <row r="510" spans="1:18">
      <c r="A510" s="229"/>
      <c r="B510" s="229"/>
      <c r="C510" s="229"/>
      <c r="D510" s="229"/>
      <c r="E510" s="229"/>
      <c r="F510" s="229"/>
      <c r="G510" s="229"/>
      <c r="H510" s="229"/>
      <c r="I510" s="229"/>
      <c r="J510" s="229"/>
      <c r="K510" s="229"/>
      <c r="L510" s="229"/>
      <c r="M510" s="229"/>
      <c r="N510" s="229"/>
      <c r="O510" s="229"/>
      <c r="P510" s="229"/>
      <c r="Q510" s="229"/>
      <c r="R510" s="229"/>
    </row>
    <row r="511" spans="1:18">
      <c r="A511" s="229"/>
      <c r="B511" s="229"/>
      <c r="C511" s="229"/>
      <c r="D511" s="229"/>
      <c r="E511" s="229"/>
      <c r="F511" s="229"/>
      <c r="G511" s="229"/>
      <c r="H511" s="229"/>
      <c r="I511" s="229"/>
      <c r="J511" s="229"/>
      <c r="K511" s="229"/>
      <c r="L511" s="229"/>
      <c r="M511" s="229"/>
      <c r="N511" s="229"/>
      <c r="O511" s="229"/>
      <c r="P511" s="229"/>
      <c r="Q511" s="229"/>
      <c r="R511" s="229"/>
    </row>
    <row r="512" spans="1:18">
      <c r="A512" s="229"/>
      <c r="B512" s="229"/>
      <c r="C512" s="229"/>
      <c r="D512" s="229"/>
      <c r="E512" s="229"/>
      <c r="F512" s="229"/>
      <c r="G512" s="229"/>
      <c r="H512" s="229"/>
      <c r="I512" s="229"/>
      <c r="J512" s="229"/>
      <c r="K512" s="229"/>
      <c r="L512" s="229"/>
      <c r="M512" s="229"/>
      <c r="N512" s="229"/>
      <c r="O512" s="229"/>
      <c r="P512" s="229"/>
      <c r="Q512" s="229"/>
      <c r="R512" s="229"/>
    </row>
    <row r="513" spans="1:18">
      <c r="A513" s="229"/>
      <c r="B513" s="229"/>
      <c r="C513" s="229"/>
      <c r="D513" s="229"/>
      <c r="E513" s="229"/>
      <c r="F513" s="229"/>
      <c r="G513" s="229"/>
      <c r="H513" s="229"/>
      <c r="I513" s="229"/>
      <c r="J513" s="229"/>
      <c r="K513" s="229"/>
      <c r="L513" s="229"/>
      <c r="M513" s="229"/>
      <c r="N513" s="229"/>
      <c r="O513" s="229"/>
      <c r="P513" s="229"/>
      <c r="Q513" s="229"/>
      <c r="R513" s="229"/>
    </row>
    <row r="514" spans="1:18">
      <c r="A514" s="229"/>
      <c r="B514" s="229"/>
      <c r="C514" s="229"/>
      <c r="D514" s="229"/>
      <c r="E514" s="229"/>
      <c r="F514" s="229"/>
      <c r="G514" s="229"/>
      <c r="H514" s="229"/>
      <c r="I514" s="229"/>
      <c r="J514" s="229"/>
      <c r="K514" s="229"/>
      <c r="L514" s="229"/>
      <c r="M514" s="229"/>
      <c r="N514" s="229"/>
      <c r="O514" s="229"/>
      <c r="P514" s="229"/>
      <c r="Q514" s="229"/>
      <c r="R514" s="229"/>
    </row>
    <row r="515" spans="1:18">
      <c r="A515" s="229"/>
      <c r="B515" s="229"/>
      <c r="C515" s="229"/>
      <c r="D515" s="229"/>
      <c r="E515" s="229"/>
      <c r="F515" s="229"/>
      <c r="G515" s="229"/>
      <c r="H515" s="229"/>
      <c r="I515" s="229"/>
      <c r="J515" s="229"/>
      <c r="K515" s="229"/>
      <c r="L515" s="229"/>
      <c r="M515" s="229"/>
      <c r="N515" s="229"/>
      <c r="O515" s="229"/>
      <c r="P515" s="229"/>
      <c r="Q515" s="229"/>
      <c r="R515" s="229"/>
    </row>
    <row r="516" spans="1:18">
      <c r="A516" s="229"/>
      <c r="B516" s="229"/>
      <c r="C516" s="229"/>
      <c r="D516" s="229"/>
      <c r="E516" s="229"/>
      <c r="F516" s="229"/>
      <c r="G516" s="229"/>
      <c r="H516" s="229"/>
      <c r="I516" s="229"/>
      <c r="J516" s="229"/>
      <c r="K516" s="229"/>
      <c r="L516" s="229"/>
      <c r="M516" s="229"/>
      <c r="N516" s="229"/>
      <c r="O516" s="229"/>
      <c r="P516" s="229"/>
      <c r="Q516" s="229"/>
      <c r="R516" s="229"/>
    </row>
    <row r="517" spans="1:18">
      <c r="A517" s="229"/>
      <c r="B517" s="229"/>
      <c r="C517" s="229"/>
      <c r="D517" s="229"/>
      <c r="E517" s="229"/>
      <c r="F517" s="229"/>
      <c r="G517" s="229"/>
      <c r="H517" s="229"/>
      <c r="I517" s="229"/>
      <c r="J517" s="229"/>
      <c r="K517" s="229"/>
      <c r="L517" s="229"/>
      <c r="M517" s="229"/>
      <c r="N517" s="229"/>
      <c r="O517" s="229"/>
      <c r="P517" s="229"/>
      <c r="Q517" s="229"/>
      <c r="R517" s="229"/>
    </row>
    <row r="518" spans="1:18">
      <c r="A518" s="229"/>
      <c r="B518" s="229"/>
      <c r="C518" s="229"/>
      <c r="D518" s="229"/>
      <c r="E518" s="229"/>
      <c r="F518" s="229"/>
      <c r="G518" s="229"/>
      <c r="H518" s="229"/>
      <c r="I518" s="229"/>
      <c r="J518" s="229"/>
      <c r="K518" s="229"/>
      <c r="L518" s="229"/>
      <c r="M518" s="229"/>
      <c r="N518" s="229"/>
      <c r="O518" s="229"/>
      <c r="P518" s="229"/>
      <c r="Q518" s="229"/>
      <c r="R518" s="229"/>
    </row>
    <row r="519" spans="1:18">
      <c r="A519" s="229"/>
      <c r="B519" s="229"/>
      <c r="C519" s="229"/>
      <c r="D519" s="229"/>
      <c r="E519" s="229"/>
      <c r="F519" s="229"/>
      <c r="G519" s="229"/>
      <c r="H519" s="229"/>
      <c r="I519" s="229"/>
      <c r="J519" s="229"/>
      <c r="K519" s="229"/>
      <c r="L519" s="229"/>
      <c r="M519" s="229"/>
      <c r="N519" s="229"/>
      <c r="O519" s="229"/>
      <c r="P519" s="229"/>
      <c r="Q519" s="229"/>
      <c r="R519" s="229"/>
    </row>
    <row r="520" spans="1:18">
      <c r="A520" s="229"/>
      <c r="B520" s="229"/>
      <c r="C520" s="229"/>
      <c r="D520" s="229"/>
      <c r="E520" s="229"/>
      <c r="F520" s="229"/>
      <c r="G520" s="229"/>
      <c r="H520" s="229"/>
      <c r="I520" s="229"/>
      <c r="J520" s="229"/>
      <c r="K520" s="229"/>
      <c r="L520" s="229"/>
      <c r="M520" s="229"/>
      <c r="N520" s="229"/>
      <c r="O520" s="229"/>
      <c r="P520" s="229"/>
      <c r="Q520" s="229"/>
      <c r="R520" s="229"/>
    </row>
    <row r="521" spans="1:18">
      <c r="A521" s="229"/>
      <c r="B521" s="229"/>
      <c r="C521" s="229"/>
      <c r="D521" s="229"/>
      <c r="E521" s="229"/>
      <c r="F521" s="229"/>
      <c r="G521" s="229"/>
      <c r="H521" s="229"/>
      <c r="I521" s="229"/>
      <c r="J521" s="229"/>
      <c r="K521" s="229"/>
      <c r="L521" s="229"/>
      <c r="M521" s="229"/>
      <c r="N521" s="229"/>
      <c r="O521" s="229"/>
      <c r="P521" s="229"/>
      <c r="Q521" s="229"/>
      <c r="R521" s="229"/>
    </row>
    <row r="522" spans="1:18">
      <c r="A522" s="229"/>
      <c r="B522" s="229"/>
      <c r="C522" s="229"/>
      <c r="D522" s="229"/>
      <c r="E522" s="229"/>
      <c r="F522" s="229"/>
      <c r="G522" s="229"/>
      <c r="H522" s="229"/>
      <c r="I522" s="229"/>
      <c r="J522" s="229"/>
      <c r="K522" s="229"/>
      <c r="L522" s="229"/>
      <c r="M522" s="229"/>
      <c r="N522" s="229"/>
      <c r="O522" s="229"/>
      <c r="P522" s="229"/>
      <c r="Q522" s="229"/>
      <c r="R522" s="229"/>
    </row>
    <row r="523" spans="1:18">
      <c r="A523" s="229"/>
      <c r="B523" s="229"/>
      <c r="C523" s="229"/>
      <c r="D523" s="229"/>
      <c r="E523" s="229"/>
      <c r="F523" s="229"/>
      <c r="G523" s="229"/>
      <c r="H523" s="229"/>
      <c r="I523" s="229"/>
      <c r="J523" s="229"/>
      <c r="K523" s="229"/>
      <c r="L523" s="229"/>
      <c r="M523" s="229"/>
      <c r="N523" s="229"/>
      <c r="O523" s="229"/>
      <c r="P523" s="229"/>
      <c r="Q523" s="229"/>
      <c r="R523" s="229"/>
    </row>
    <row r="524" spans="1:18">
      <c r="A524" s="229"/>
      <c r="B524" s="229"/>
      <c r="C524" s="229"/>
      <c r="D524" s="229"/>
      <c r="E524" s="229"/>
      <c r="F524" s="229"/>
      <c r="G524" s="229"/>
      <c r="H524" s="229"/>
      <c r="I524" s="229"/>
      <c r="J524" s="229"/>
      <c r="K524" s="229"/>
      <c r="L524" s="229"/>
      <c r="M524" s="229"/>
      <c r="N524" s="229"/>
      <c r="O524" s="229"/>
      <c r="P524" s="229"/>
      <c r="Q524" s="229"/>
      <c r="R524" s="229"/>
    </row>
    <row r="525" spans="1:18">
      <c r="A525" s="229"/>
      <c r="B525" s="229"/>
      <c r="C525" s="229"/>
      <c r="D525" s="229"/>
      <c r="E525" s="229"/>
      <c r="F525" s="229"/>
      <c r="G525" s="229"/>
      <c r="H525" s="229"/>
      <c r="I525" s="229"/>
      <c r="J525" s="229"/>
      <c r="K525" s="229"/>
      <c r="L525" s="229"/>
      <c r="M525" s="229"/>
      <c r="N525" s="229"/>
      <c r="O525" s="229"/>
      <c r="P525" s="229"/>
      <c r="Q525" s="229"/>
      <c r="R525" s="229"/>
    </row>
    <row r="526" spans="1:18">
      <c r="A526" s="229"/>
      <c r="B526" s="229"/>
      <c r="C526" s="229"/>
      <c r="D526" s="229"/>
      <c r="E526" s="229"/>
      <c r="F526" s="229"/>
      <c r="G526" s="229"/>
      <c r="H526" s="229"/>
      <c r="I526" s="229"/>
      <c r="J526" s="229"/>
      <c r="K526" s="229"/>
      <c r="L526" s="229"/>
      <c r="M526" s="229"/>
      <c r="N526" s="229"/>
      <c r="O526" s="229"/>
      <c r="P526" s="229"/>
      <c r="Q526" s="229"/>
      <c r="R526" s="229"/>
    </row>
    <row r="527" spans="1:18">
      <c r="A527" s="229"/>
      <c r="B527" s="229"/>
      <c r="C527" s="229"/>
      <c r="D527" s="229"/>
      <c r="E527" s="229"/>
      <c r="F527" s="229"/>
      <c r="G527" s="229"/>
      <c r="H527" s="229"/>
      <c r="I527" s="229"/>
      <c r="J527" s="229"/>
      <c r="K527" s="229"/>
      <c r="L527" s="229"/>
      <c r="M527" s="229"/>
      <c r="N527" s="229"/>
      <c r="O527" s="229"/>
      <c r="P527" s="229"/>
      <c r="Q527" s="229"/>
      <c r="R527" s="229"/>
    </row>
    <row r="528" spans="1:18">
      <c r="A528" s="229"/>
      <c r="B528" s="229"/>
      <c r="C528" s="229"/>
      <c r="D528" s="229"/>
      <c r="E528" s="229"/>
      <c r="F528" s="229"/>
      <c r="G528" s="229"/>
      <c r="H528" s="229"/>
      <c r="I528" s="229"/>
      <c r="J528" s="229"/>
      <c r="K528" s="229"/>
      <c r="L528" s="229"/>
      <c r="M528" s="229"/>
      <c r="N528" s="229"/>
      <c r="O528" s="229"/>
      <c r="P528" s="229"/>
      <c r="Q528" s="229"/>
      <c r="R528" s="229"/>
    </row>
    <row r="529" spans="1:18">
      <c r="A529" s="229"/>
      <c r="B529" s="229"/>
      <c r="C529" s="229"/>
      <c r="D529" s="229"/>
      <c r="E529" s="229"/>
      <c r="F529" s="229"/>
      <c r="G529" s="229"/>
      <c r="H529" s="229"/>
      <c r="I529" s="229"/>
      <c r="J529" s="229"/>
      <c r="K529" s="229"/>
      <c r="L529" s="229"/>
      <c r="M529" s="229"/>
      <c r="N529" s="229"/>
      <c r="O529" s="229"/>
      <c r="P529" s="229"/>
      <c r="Q529" s="229"/>
      <c r="R529" s="229"/>
    </row>
    <row r="530" spans="1:18">
      <c r="A530" s="229"/>
      <c r="B530" s="229"/>
      <c r="C530" s="229"/>
      <c r="D530" s="229"/>
      <c r="E530" s="229"/>
      <c r="F530" s="229"/>
      <c r="G530" s="229"/>
      <c r="H530" s="229"/>
      <c r="I530" s="229"/>
      <c r="J530" s="229"/>
      <c r="K530" s="229"/>
      <c r="L530" s="229"/>
      <c r="M530" s="229"/>
      <c r="N530" s="229"/>
      <c r="O530" s="229"/>
      <c r="P530" s="229"/>
      <c r="Q530" s="229"/>
      <c r="R530" s="229"/>
    </row>
    <row r="531" spans="1:18">
      <c r="A531" s="229"/>
      <c r="B531" s="229"/>
      <c r="C531" s="229"/>
      <c r="D531" s="229"/>
      <c r="E531" s="229"/>
      <c r="F531" s="229"/>
      <c r="G531" s="229"/>
      <c r="H531" s="229"/>
      <c r="I531" s="229"/>
      <c r="J531" s="229"/>
      <c r="K531" s="229"/>
      <c r="L531" s="229"/>
      <c r="M531" s="229"/>
      <c r="N531" s="229"/>
      <c r="O531" s="229"/>
      <c r="P531" s="229"/>
      <c r="Q531" s="229"/>
      <c r="R531" s="229"/>
    </row>
    <row r="532" spans="1:18">
      <c r="A532" s="229"/>
      <c r="B532" s="229"/>
      <c r="C532" s="229"/>
      <c r="D532" s="229"/>
      <c r="E532" s="229"/>
      <c r="F532" s="229"/>
      <c r="G532" s="229"/>
      <c r="H532" s="229"/>
      <c r="I532" s="229"/>
      <c r="J532" s="229"/>
      <c r="K532" s="229"/>
      <c r="L532" s="229"/>
      <c r="M532" s="229"/>
      <c r="N532" s="229"/>
      <c r="O532" s="229"/>
      <c r="P532" s="229"/>
      <c r="Q532" s="229"/>
      <c r="R532" s="229"/>
    </row>
    <row r="533" spans="1:18">
      <c r="A533" s="229"/>
      <c r="B533" s="229"/>
      <c r="C533" s="229"/>
      <c r="D533" s="229"/>
      <c r="E533" s="229"/>
      <c r="F533" s="229"/>
      <c r="G533" s="229"/>
      <c r="H533" s="229"/>
      <c r="I533" s="229"/>
      <c r="J533" s="229"/>
      <c r="K533" s="229"/>
      <c r="L533" s="229"/>
      <c r="M533" s="229"/>
      <c r="N533" s="229"/>
      <c r="O533" s="229"/>
      <c r="P533" s="229"/>
      <c r="Q533" s="229"/>
      <c r="R533" s="229"/>
    </row>
    <row r="534" spans="1:18">
      <c r="A534" s="229"/>
      <c r="B534" s="229"/>
      <c r="C534" s="229"/>
      <c r="D534" s="229"/>
      <c r="E534" s="229"/>
      <c r="F534" s="229"/>
      <c r="G534" s="229"/>
      <c r="H534" s="229"/>
      <c r="I534" s="229"/>
      <c r="J534" s="229"/>
      <c r="K534" s="229"/>
      <c r="L534" s="229"/>
      <c r="M534" s="229"/>
      <c r="N534" s="229"/>
      <c r="O534" s="229"/>
      <c r="P534" s="229"/>
      <c r="Q534" s="229"/>
      <c r="R534" s="229"/>
    </row>
    <row r="535" spans="1:18">
      <c r="A535" s="229"/>
      <c r="B535" s="229"/>
      <c r="C535" s="229"/>
      <c r="D535" s="229"/>
      <c r="E535" s="229"/>
      <c r="F535" s="229"/>
      <c r="G535" s="229"/>
      <c r="H535" s="229"/>
      <c r="I535" s="229"/>
      <c r="J535" s="229"/>
      <c r="K535" s="229"/>
      <c r="L535" s="229"/>
      <c r="M535" s="229"/>
      <c r="N535" s="229"/>
      <c r="O535" s="229"/>
      <c r="P535" s="229"/>
      <c r="Q535" s="229"/>
      <c r="R535" s="229"/>
    </row>
    <row r="536" spans="1:18">
      <c r="A536" s="229"/>
      <c r="B536" s="229"/>
      <c r="C536" s="229"/>
      <c r="D536" s="229"/>
      <c r="E536" s="229"/>
      <c r="F536" s="229"/>
      <c r="G536" s="229"/>
      <c r="H536" s="229"/>
      <c r="I536" s="229"/>
      <c r="J536" s="229"/>
      <c r="K536" s="229"/>
      <c r="L536" s="229"/>
      <c r="M536" s="229"/>
      <c r="N536" s="229"/>
      <c r="O536" s="229"/>
      <c r="P536" s="229"/>
      <c r="Q536" s="229"/>
      <c r="R536" s="229"/>
    </row>
    <row r="537" spans="1:18">
      <c r="A537" s="229"/>
      <c r="B537" s="229"/>
      <c r="C537" s="229"/>
      <c r="D537" s="229"/>
      <c r="E537" s="229"/>
      <c r="F537" s="229"/>
      <c r="G537" s="229"/>
      <c r="H537" s="229"/>
      <c r="I537" s="229"/>
      <c r="J537" s="229"/>
      <c r="K537" s="229"/>
      <c r="L537" s="229"/>
      <c r="M537" s="229"/>
      <c r="N537" s="229"/>
      <c r="O537" s="229"/>
      <c r="P537" s="229"/>
      <c r="Q537" s="229"/>
      <c r="R537" s="229"/>
    </row>
    <row r="538" spans="1:18">
      <c r="A538" s="229"/>
      <c r="B538" s="229"/>
      <c r="C538" s="229"/>
      <c r="D538" s="229"/>
      <c r="E538" s="229"/>
      <c r="F538" s="229"/>
      <c r="G538" s="229"/>
      <c r="H538" s="229"/>
      <c r="I538" s="229"/>
      <c r="J538" s="229"/>
      <c r="K538" s="229"/>
      <c r="L538" s="229"/>
      <c r="M538" s="229"/>
      <c r="N538" s="229"/>
      <c r="O538" s="229"/>
      <c r="P538" s="229"/>
      <c r="Q538" s="229"/>
      <c r="R538" s="229"/>
    </row>
    <row r="539" spans="1:18">
      <c r="A539" s="229"/>
      <c r="B539" s="229"/>
      <c r="C539" s="229"/>
      <c r="D539" s="229"/>
      <c r="E539" s="229"/>
      <c r="F539" s="229"/>
      <c r="G539" s="229"/>
      <c r="H539" s="229"/>
      <c r="I539" s="229"/>
      <c r="J539" s="229"/>
      <c r="K539" s="229"/>
      <c r="L539" s="229"/>
      <c r="M539" s="229"/>
      <c r="N539" s="229"/>
      <c r="O539" s="229"/>
      <c r="P539" s="229"/>
      <c r="Q539" s="229"/>
      <c r="R539" s="229"/>
    </row>
    <row r="540" spans="1:18">
      <c r="A540" s="229"/>
      <c r="B540" s="229"/>
      <c r="C540" s="229"/>
      <c r="D540" s="229"/>
      <c r="E540" s="229"/>
      <c r="F540" s="229"/>
      <c r="G540" s="229"/>
      <c r="H540" s="229"/>
      <c r="I540" s="229"/>
      <c r="J540" s="229"/>
      <c r="K540" s="229"/>
      <c r="L540" s="229"/>
      <c r="M540" s="229"/>
      <c r="N540" s="229"/>
      <c r="O540" s="229"/>
      <c r="P540" s="229"/>
      <c r="Q540" s="229"/>
      <c r="R540" s="229"/>
    </row>
    <row r="541" spans="1:18">
      <c r="A541" s="229"/>
      <c r="B541" s="229"/>
      <c r="C541" s="229"/>
      <c r="D541" s="229"/>
      <c r="E541" s="229"/>
      <c r="F541" s="229"/>
      <c r="G541" s="229"/>
      <c r="H541" s="229"/>
      <c r="I541" s="229"/>
      <c r="J541" s="229"/>
      <c r="K541" s="229"/>
      <c r="L541" s="229"/>
      <c r="M541" s="229"/>
      <c r="N541" s="229"/>
      <c r="O541" s="229"/>
      <c r="P541" s="229"/>
      <c r="Q541" s="229"/>
      <c r="R541" s="229"/>
    </row>
    <row r="542" spans="1:18">
      <c r="A542" s="229"/>
      <c r="B542" s="229"/>
      <c r="C542" s="229"/>
      <c r="D542" s="229"/>
      <c r="E542" s="229"/>
      <c r="F542" s="229"/>
      <c r="G542" s="229"/>
      <c r="H542" s="229"/>
      <c r="I542" s="229"/>
      <c r="J542" s="229"/>
      <c r="K542" s="229"/>
      <c r="L542" s="229"/>
      <c r="M542" s="229"/>
      <c r="N542" s="229"/>
      <c r="O542" s="229"/>
      <c r="P542" s="229"/>
      <c r="Q542" s="229"/>
      <c r="R542" s="229"/>
    </row>
    <row r="543" spans="1:18">
      <c r="A543" s="229"/>
      <c r="B543" s="229"/>
      <c r="C543" s="229"/>
      <c r="D543" s="229"/>
      <c r="E543" s="229"/>
      <c r="F543" s="229"/>
      <c r="G543" s="229"/>
      <c r="H543" s="229"/>
      <c r="I543" s="229"/>
      <c r="J543" s="229"/>
      <c r="K543" s="229"/>
      <c r="L543" s="229"/>
      <c r="M543" s="229"/>
      <c r="N543" s="229"/>
      <c r="O543" s="229"/>
      <c r="P543" s="229"/>
      <c r="Q543" s="229"/>
      <c r="R543" s="229"/>
    </row>
    <row r="544" spans="1:18">
      <c r="A544" s="229"/>
      <c r="B544" s="229"/>
      <c r="C544" s="229"/>
      <c r="D544" s="229"/>
      <c r="E544" s="229"/>
      <c r="F544" s="229"/>
      <c r="G544" s="229"/>
      <c r="H544" s="229"/>
      <c r="I544" s="229"/>
      <c r="J544" s="229"/>
      <c r="K544" s="229"/>
      <c r="L544" s="229"/>
      <c r="M544" s="229"/>
      <c r="N544" s="229"/>
      <c r="O544" s="229"/>
      <c r="P544" s="229"/>
      <c r="Q544" s="229"/>
      <c r="R544" s="229"/>
    </row>
    <row r="545" spans="1:18">
      <c r="A545" s="229"/>
      <c r="B545" s="229"/>
      <c r="C545" s="229"/>
      <c r="D545" s="229"/>
      <c r="E545" s="229"/>
      <c r="F545" s="229"/>
      <c r="G545" s="229"/>
      <c r="H545" s="229"/>
      <c r="I545" s="229"/>
      <c r="J545" s="229"/>
      <c r="K545" s="229"/>
      <c r="L545" s="229"/>
      <c r="M545" s="229"/>
      <c r="N545" s="229"/>
      <c r="O545" s="229"/>
      <c r="P545" s="229"/>
      <c r="Q545" s="229"/>
      <c r="R545" s="229"/>
    </row>
    <row r="546" spans="1:18">
      <c r="A546" s="229"/>
      <c r="B546" s="229"/>
      <c r="C546" s="229"/>
      <c r="D546" s="229"/>
      <c r="E546" s="229"/>
      <c r="F546" s="229"/>
      <c r="G546" s="229"/>
      <c r="H546" s="229"/>
      <c r="I546" s="229"/>
      <c r="J546" s="229"/>
      <c r="K546" s="229"/>
      <c r="L546" s="229"/>
      <c r="M546" s="229"/>
      <c r="N546" s="229"/>
      <c r="O546" s="229"/>
      <c r="P546" s="229"/>
      <c r="Q546" s="229"/>
      <c r="R546" s="229"/>
    </row>
    <row r="547" spans="1:18">
      <c r="A547" s="229"/>
      <c r="B547" s="229"/>
      <c r="C547" s="229"/>
      <c r="D547" s="229"/>
      <c r="E547" s="229"/>
      <c r="F547" s="229"/>
      <c r="G547" s="229"/>
      <c r="H547" s="229"/>
      <c r="I547" s="229"/>
      <c r="J547" s="229"/>
      <c r="K547" s="229"/>
      <c r="L547" s="229"/>
      <c r="M547" s="229"/>
      <c r="N547" s="229"/>
      <c r="O547" s="229"/>
      <c r="P547" s="229"/>
      <c r="Q547" s="229"/>
      <c r="R547" s="229"/>
    </row>
    <row r="548" spans="1:18">
      <c r="A548" s="229"/>
      <c r="B548" s="229"/>
      <c r="C548" s="229"/>
      <c r="D548" s="229"/>
      <c r="E548" s="229"/>
      <c r="F548" s="229"/>
      <c r="G548" s="229"/>
      <c r="H548" s="229"/>
      <c r="I548" s="229"/>
      <c r="J548" s="229"/>
      <c r="K548" s="229"/>
      <c r="L548" s="229"/>
      <c r="M548" s="229"/>
      <c r="N548" s="229"/>
      <c r="O548" s="229"/>
      <c r="P548" s="229"/>
      <c r="Q548" s="229"/>
      <c r="R548" s="229"/>
    </row>
    <row r="549" spans="1:18">
      <c r="A549" s="229"/>
      <c r="B549" s="229"/>
      <c r="C549" s="229"/>
      <c r="D549" s="229"/>
      <c r="E549" s="229"/>
      <c r="F549" s="229"/>
      <c r="G549" s="229"/>
      <c r="H549" s="229"/>
      <c r="I549" s="229"/>
      <c r="J549" s="229"/>
      <c r="K549" s="229"/>
      <c r="L549" s="229"/>
      <c r="M549" s="229"/>
      <c r="N549" s="229"/>
      <c r="O549" s="229"/>
      <c r="P549" s="229"/>
      <c r="Q549" s="229"/>
      <c r="R549" s="229"/>
    </row>
    <row r="550" spans="1:18">
      <c r="A550" s="229"/>
      <c r="B550" s="229"/>
      <c r="C550" s="229"/>
      <c r="D550" s="229"/>
      <c r="E550" s="229"/>
      <c r="F550" s="229"/>
      <c r="G550" s="229"/>
      <c r="H550" s="229"/>
      <c r="I550" s="229"/>
      <c r="J550" s="229"/>
      <c r="K550" s="229"/>
      <c r="L550" s="229"/>
      <c r="M550" s="229"/>
      <c r="N550" s="229"/>
      <c r="O550" s="229"/>
      <c r="P550" s="229"/>
      <c r="Q550" s="229"/>
      <c r="R550" s="229"/>
    </row>
    <row r="551" spans="1:18">
      <c r="A551" s="229"/>
      <c r="B551" s="229"/>
      <c r="C551" s="229"/>
      <c r="D551" s="229"/>
      <c r="E551" s="229"/>
      <c r="F551" s="229"/>
      <c r="G551" s="229"/>
      <c r="H551" s="229"/>
      <c r="I551" s="229"/>
      <c r="J551" s="229"/>
      <c r="K551" s="229"/>
      <c r="L551" s="229"/>
      <c r="M551" s="229"/>
      <c r="N551" s="229"/>
      <c r="O551" s="229"/>
      <c r="P551" s="229"/>
      <c r="Q551" s="229"/>
      <c r="R551" s="229"/>
    </row>
    <row r="552" spans="1:18">
      <c r="A552" s="229"/>
      <c r="B552" s="229"/>
      <c r="C552" s="229"/>
      <c r="D552" s="229"/>
      <c r="E552" s="229"/>
      <c r="F552" s="229"/>
      <c r="G552" s="229"/>
      <c r="H552" s="229"/>
      <c r="I552" s="229"/>
      <c r="J552" s="229"/>
      <c r="K552" s="229"/>
      <c r="L552" s="229"/>
      <c r="M552" s="229"/>
      <c r="N552" s="229"/>
      <c r="O552" s="229"/>
      <c r="P552" s="229"/>
      <c r="Q552" s="229"/>
      <c r="R552" s="229"/>
    </row>
    <row r="553" spans="1:18">
      <c r="A553" s="229"/>
      <c r="B553" s="229"/>
      <c r="C553" s="229"/>
      <c r="D553" s="229"/>
      <c r="E553" s="229"/>
      <c r="F553" s="229"/>
      <c r="G553" s="229"/>
      <c r="H553" s="229"/>
      <c r="I553" s="229"/>
      <c r="J553" s="229"/>
      <c r="K553" s="229"/>
      <c r="L553" s="229"/>
      <c r="M553" s="229"/>
      <c r="N553" s="229"/>
      <c r="O553" s="229"/>
      <c r="P553" s="229"/>
      <c r="Q553" s="229"/>
      <c r="R553" s="229"/>
    </row>
    <row r="554" spans="1:18">
      <c r="A554" s="229"/>
      <c r="B554" s="229"/>
      <c r="C554" s="229"/>
      <c r="D554" s="229"/>
      <c r="E554" s="229"/>
      <c r="F554" s="229"/>
      <c r="G554" s="229"/>
      <c r="H554" s="229"/>
      <c r="I554" s="229"/>
      <c r="J554" s="229"/>
      <c r="K554" s="229"/>
      <c r="L554" s="229"/>
      <c r="M554" s="229"/>
      <c r="N554" s="229"/>
      <c r="O554" s="229"/>
      <c r="P554" s="229"/>
      <c r="Q554" s="229"/>
      <c r="R554" s="229"/>
    </row>
    <row r="555" spans="1:18">
      <c r="A555" s="229"/>
      <c r="B555" s="229"/>
      <c r="C555" s="229"/>
      <c r="D555" s="229"/>
      <c r="E555" s="229"/>
      <c r="F555" s="229"/>
      <c r="G555" s="229"/>
      <c r="H555" s="229"/>
      <c r="I555" s="229"/>
      <c r="J555" s="229"/>
      <c r="K555" s="229"/>
      <c r="L555" s="229"/>
      <c r="M555" s="229"/>
      <c r="N555" s="229"/>
      <c r="O555" s="229"/>
      <c r="P555" s="229"/>
      <c r="Q555" s="229"/>
      <c r="R555" s="229"/>
    </row>
    <row r="556" spans="1:18">
      <c r="A556" s="229"/>
      <c r="B556" s="229"/>
      <c r="C556" s="229"/>
      <c r="D556" s="229"/>
      <c r="E556" s="229"/>
      <c r="F556" s="229"/>
      <c r="G556" s="229"/>
      <c r="H556" s="229"/>
      <c r="I556" s="229"/>
      <c r="J556" s="229"/>
      <c r="K556" s="229"/>
      <c r="L556" s="229"/>
      <c r="M556" s="229"/>
      <c r="N556" s="229"/>
      <c r="O556" s="229"/>
      <c r="P556" s="229"/>
      <c r="Q556" s="229"/>
      <c r="R556" s="229"/>
    </row>
    <row r="557" spans="1:18">
      <c r="A557" s="229"/>
      <c r="B557" s="229"/>
      <c r="C557" s="229"/>
      <c r="D557" s="229"/>
      <c r="E557" s="229"/>
      <c r="F557" s="229"/>
      <c r="G557" s="229"/>
      <c r="H557" s="229"/>
      <c r="I557" s="229"/>
      <c r="J557" s="229"/>
      <c r="K557" s="229"/>
      <c r="L557" s="229"/>
      <c r="M557" s="229"/>
      <c r="N557" s="229"/>
      <c r="O557" s="229"/>
      <c r="P557" s="229"/>
      <c r="Q557" s="229"/>
      <c r="R557" s="229"/>
    </row>
    <row r="558" spans="1:18">
      <c r="A558" s="229"/>
      <c r="B558" s="229"/>
      <c r="C558" s="229"/>
      <c r="D558" s="229"/>
      <c r="E558" s="229"/>
      <c r="F558" s="229"/>
      <c r="G558" s="229"/>
      <c r="H558" s="229"/>
      <c r="I558" s="229"/>
      <c r="J558" s="229"/>
      <c r="K558" s="229"/>
      <c r="L558" s="229"/>
      <c r="M558" s="229"/>
      <c r="N558" s="229"/>
      <c r="O558" s="229"/>
      <c r="P558" s="229"/>
      <c r="Q558" s="229"/>
      <c r="R558" s="229"/>
    </row>
    <row r="559" spans="1:18">
      <c r="A559" s="229"/>
      <c r="B559" s="229"/>
      <c r="C559" s="229"/>
      <c r="D559" s="229"/>
      <c r="E559" s="229"/>
      <c r="F559" s="229"/>
      <c r="G559" s="229"/>
      <c r="H559" s="229"/>
      <c r="I559" s="229"/>
      <c r="J559" s="229"/>
      <c r="K559" s="229"/>
      <c r="L559" s="229"/>
      <c r="M559" s="229"/>
      <c r="N559" s="229"/>
      <c r="O559" s="229"/>
      <c r="P559" s="229"/>
      <c r="Q559" s="229"/>
      <c r="R559" s="229"/>
    </row>
    <row r="560" spans="1:18">
      <c r="A560" s="229"/>
      <c r="B560" s="229"/>
      <c r="C560" s="229"/>
      <c r="D560" s="229"/>
      <c r="E560" s="229"/>
      <c r="F560" s="229"/>
      <c r="G560" s="229"/>
      <c r="H560" s="229"/>
      <c r="I560" s="229"/>
      <c r="J560" s="229"/>
      <c r="K560" s="229"/>
      <c r="L560" s="229"/>
      <c r="M560" s="229"/>
      <c r="N560" s="229"/>
      <c r="O560" s="229"/>
      <c r="P560" s="229"/>
      <c r="Q560" s="229"/>
      <c r="R560" s="229"/>
    </row>
    <row r="561" spans="1:18">
      <c r="A561" s="229"/>
      <c r="B561" s="229"/>
      <c r="C561" s="229"/>
      <c r="D561" s="229"/>
      <c r="E561" s="229"/>
      <c r="F561" s="229"/>
      <c r="G561" s="229"/>
      <c r="H561" s="229"/>
      <c r="I561" s="229"/>
      <c r="J561" s="229"/>
      <c r="K561" s="229"/>
      <c r="L561" s="229"/>
      <c r="M561" s="229"/>
      <c r="N561" s="229"/>
      <c r="O561" s="229"/>
      <c r="P561" s="229"/>
      <c r="Q561" s="229"/>
      <c r="R561" s="229"/>
    </row>
    <row r="562" spans="1:18">
      <c r="A562" s="229"/>
      <c r="B562" s="229"/>
      <c r="C562" s="229"/>
      <c r="D562" s="229"/>
      <c r="E562" s="229"/>
      <c r="F562" s="229"/>
      <c r="G562" s="229"/>
      <c r="H562" s="229"/>
      <c r="I562" s="229"/>
      <c r="J562" s="229"/>
      <c r="K562" s="229"/>
      <c r="L562" s="229"/>
      <c r="M562" s="229"/>
      <c r="N562" s="229"/>
      <c r="O562" s="229"/>
      <c r="P562" s="229"/>
      <c r="Q562" s="229"/>
      <c r="R562" s="229"/>
    </row>
    <row r="563" spans="1:18">
      <c r="A563" s="229"/>
      <c r="B563" s="229"/>
      <c r="C563" s="229"/>
      <c r="D563" s="229"/>
      <c r="E563" s="229"/>
      <c r="F563" s="229"/>
      <c r="G563" s="229"/>
      <c r="H563" s="229"/>
      <c r="I563" s="229"/>
      <c r="J563" s="229"/>
      <c r="K563" s="229"/>
      <c r="L563" s="229"/>
      <c r="M563" s="229"/>
      <c r="N563" s="229"/>
      <c r="O563" s="229"/>
      <c r="P563" s="229"/>
      <c r="Q563" s="229"/>
      <c r="R563" s="229"/>
    </row>
    <row r="564" spans="1:18">
      <c r="A564" s="229"/>
      <c r="B564" s="229"/>
      <c r="C564" s="229"/>
      <c r="D564" s="229"/>
      <c r="E564" s="229"/>
      <c r="F564" s="229"/>
      <c r="G564" s="229"/>
      <c r="H564" s="229"/>
      <c r="I564" s="229"/>
      <c r="J564" s="229"/>
      <c r="K564" s="229"/>
      <c r="L564" s="229"/>
      <c r="M564" s="229"/>
      <c r="N564" s="229"/>
      <c r="O564" s="229"/>
      <c r="P564" s="229"/>
      <c r="Q564" s="229"/>
      <c r="R564" s="229"/>
    </row>
    <row r="565" spans="1:18">
      <c r="A565" s="229"/>
      <c r="B565" s="229"/>
      <c r="C565" s="229"/>
      <c r="D565" s="229"/>
      <c r="E565" s="229"/>
      <c r="F565" s="229"/>
      <c r="G565" s="229"/>
      <c r="H565" s="229"/>
      <c r="I565" s="229"/>
      <c r="J565" s="229"/>
      <c r="K565" s="229"/>
      <c r="L565" s="229"/>
      <c r="M565" s="229"/>
      <c r="N565" s="229"/>
      <c r="O565" s="229"/>
      <c r="P565" s="229"/>
      <c r="Q565" s="229"/>
      <c r="R565" s="229"/>
    </row>
    <row r="566" spans="1:18">
      <c r="A566" s="229"/>
      <c r="B566" s="229"/>
      <c r="C566" s="229"/>
      <c r="D566" s="229"/>
      <c r="E566" s="229"/>
      <c r="F566" s="229"/>
      <c r="G566" s="229"/>
      <c r="H566" s="229"/>
      <c r="I566" s="229"/>
      <c r="J566" s="229"/>
      <c r="K566" s="229"/>
      <c r="L566" s="229"/>
      <c r="M566" s="229"/>
      <c r="N566" s="229"/>
      <c r="O566" s="229"/>
      <c r="P566" s="229"/>
      <c r="Q566" s="229"/>
      <c r="R566" s="229"/>
    </row>
    <row r="567" spans="1:18">
      <c r="A567" s="229"/>
      <c r="B567" s="229"/>
      <c r="C567" s="229"/>
      <c r="D567" s="229"/>
      <c r="E567" s="229"/>
      <c r="F567" s="229"/>
      <c r="G567" s="229"/>
      <c r="H567" s="229"/>
      <c r="I567" s="229"/>
      <c r="J567" s="229"/>
      <c r="K567" s="229"/>
      <c r="L567" s="229"/>
      <c r="M567" s="229"/>
      <c r="N567" s="229"/>
      <c r="O567" s="229"/>
      <c r="P567" s="229"/>
      <c r="Q567" s="229"/>
      <c r="R567" s="229"/>
    </row>
    <row r="568" spans="1:18">
      <c r="A568" s="229"/>
      <c r="B568" s="229"/>
      <c r="C568" s="229"/>
      <c r="D568" s="229"/>
      <c r="E568" s="229"/>
      <c r="F568" s="229"/>
      <c r="G568" s="229"/>
      <c r="H568" s="229"/>
      <c r="I568" s="229"/>
      <c r="J568" s="229"/>
      <c r="K568" s="229"/>
      <c r="L568" s="229"/>
      <c r="M568" s="229"/>
      <c r="N568" s="229"/>
      <c r="O568" s="229"/>
      <c r="P568" s="229"/>
      <c r="Q568" s="229"/>
      <c r="R568" s="229"/>
    </row>
    <row r="569" spans="1:18">
      <c r="A569" s="229"/>
      <c r="B569" s="229"/>
      <c r="C569" s="229"/>
      <c r="D569" s="229"/>
      <c r="E569" s="229"/>
      <c r="F569" s="229"/>
      <c r="G569" s="229"/>
      <c r="H569" s="229"/>
      <c r="I569" s="229"/>
      <c r="J569" s="229"/>
      <c r="K569" s="229"/>
      <c r="L569" s="229"/>
      <c r="M569" s="229"/>
      <c r="N569" s="229"/>
      <c r="O569" s="229"/>
      <c r="P569" s="229"/>
      <c r="Q569" s="229"/>
      <c r="R569" s="229"/>
    </row>
    <row r="570" spans="1:18">
      <c r="A570" s="229"/>
      <c r="B570" s="229"/>
      <c r="C570" s="229"/>
      <c r="D570" s="229"/>
      <c r="E570" s="229"/>
      <c r="F570" s="229"/>
      <c r="G570" s="229"/>
      <c r="H570" s="229"/>
      <c r="I570" s="229"/>
      <c r="J570" s="229"/>
      <c r="K570" s="229"/>
      <c r="L570" s="229"/>
      <c r="M570" s="229"/>
      <c r="N570" s="229"/>
      <c r="O570" s="229"/>
      <c r="P570" s="229"/>
      <c r="Q570" s="229"/>
      <c r="R570" s="229"/>
    </row>
    <row r="571" spans="1:18">
      <c r="A571" s="229"/>
      <c r="B571" s="229"/>
      <c r="C571" s="229"/>
      <c r="D571" s="229"/>
      <c r="E571" s="229"/>
      <c r="F571" s="229"/>
      <c r="G571" s="229"/>
      <c r="H571" s="229"/>
      <c r="I571" s="229"/>
      <c r="J571" s="229"/>
      <c r="K571" s="229"/>
      <c r="L571" s="229"/>
      <c r="M571" s="229"/>
      <c r="N571" s="229"/>
      <c r="O571" s="229"/>
      <c r="P571" s="229"/>
      <c r="Q571" s="229"/>
      <c r="R571" s="229"/>
    </row>
    <row r="572" spans="1:18">
      <c r="A572" s="229"/>
      <c r="B572" s="229"/>
      <c r="C572" s="229"/>
      <c r="D572" s="229"/>
      <c r="E572" s="229"/>
      <c r="F572" s="229"/>
      <c r="G572" s="229"/>
      <c r="H572" s="229"/>
      <c r="I572" s="229"/>
      <c r="J572" s="229"/>
      <c r="K572" s="229"/>
      <c r="L572" s="229"/>
      <c r="M572" s="229"/>
      <c r="N572" s="229"/>
      <c r="O572" s="229"/>
      <c r="P572" s="229"/>
      <c r="Q572" s="229"/>
      <c r="R572" s="229"/>
    </row>
    <row r="573" spans="1:18">
      <c r="A573" s="229"/>
      <c r="B573" s="229"/>
      <c r="C573" s="229"/>
      <c r="D573" s="229"/>
      <c r="E573" s="229"/>
      <c r="F573" s="229"/>
      <c r="G573" s="229"/>
      <c r="H573" s="229"/>
      <c r="I573" s="229"/>
      <c r="J573" s="229"/>
      <c r="K573" s="229"/>
      <c r="L573" s="229"/>
      <c r="M573" s="229"/>
      <c r="N573" s="229"/>
      <c r="O573" s="229"/>
      <c r="P573" s="229"/>
      <c r="Q573" s="229"/>
      <c r="R573" s="229"/>
    </row>
    <row r="574" spans="1:18">
      <c r="A574" s="229"/>
      <c r="B574" s="229"/>
      <c r="C574" s="229"/>
      <c r="D574" s="229"/>
      <c r="E574" s="229"/>
      <c r="F574" s="229"/>
      <c r="G574" s="229"/>
      <c r="H574" s="229"/>
      <c r="I574" s="229"/>
      <c r="J574" s="229"/>
      <c r="K574" s="229"/>
      <c r="L574" s="229"/>
      <c r="M574" s="229"/>
      <c r="N574" s="229"/>
      <c r="O574" s="229"/>
      <c r="P574" s="229"/>
      <c r="Q574" s="229"/>
      <c r="R574" s="229"/>
    </row>
    <row r="575" spans="1:18">
      <c r="A575" s="229"/>
      <c r="B575" s="229"/>
      <c r="C575" s="229"/>
      <c r="D575" s="229"/>
      <c r="E575" s="229"/>
      <c r="F575" s="229"/>
      <c r="G575" s="229"/>
      <c r="H575" s="229"/>
      <c r="I575" s="229"/>
      <c r="J575" s="229"/>
      <c r="K575" s="229"/>
      <c r="L575" s="229"/>
      <c r="M575" s="229"/>
      <c r="N575" s="229"/>
      <c r="O575" s="229"/>
      <c r="P575" s="229"/>
      <c r="Q575" s="229"/>
      <c r="R575" s="229"/>
    </row>
    <row r="576" spans="1:18">
      <c r="A576" s="229"/>
      <c r="B576" s="229"/>
      <c r="C576" s="229"/>
      <c r="D576" s="229"/>
      <c r="E576" s="229"/>
      <c r="F576" s="229"/>
      <c r="G576" s="229"/>
      <c r="H576" s="229"/>
      <c r="I576" s="229"/>
      <c r="J576" s="229"/>
      <c r="K576" s="229"/>
      <c r="L576" s="229"/>
      <c r="M576" s="229"/>
      <c r="N576" s="229"/>
      <c r="O576" s="229"/>
      <c r="P576" s="229"/>
      <c r="Q576" s="229"/>
      <c r="R576" s="229"/>
    </row>
    <row r="577" spans="1:18">
      <c r="A577" s="229"/>
      <c r="B577" s="229"/>
      <c r="C577" s="229"/>
      <c r="D577" s="229"/>
      <c r="E577" s="229"/>
      <c r="F577" s="229"/>
      <c r="G577" s="229"/>
      <c r="H577" s="229"/>
      <c r="I577" s="229"/>
      <c r="J577" s="229"/>
      <c r="K577" s="229"/>
      <c r="L577" s="229"/>
      <c r="M577" s="229"/>
      <c r="N577" s="229"/>
      <c r="O577" s="229"/>
      <c r="P577" s="229"/>
      <c r="Q577" s="229"/>
      <c r="R577" s="229"/>
    </row>
    <row r="578" spans="1:18">
      <c r="A578" s="229"/>
      <c r="B578" s="229"/>
      <c r="C578" s="229"/>
      <c r="D578" s="229"/>
      <c r="E578" s="229"/>
      <c r="F578" s="229"/>
      <c r="G578" s="229"/>
      <c r="H578" s="229"/>
      <c r="I578" s="229"/>
      <c r="J578" s="229"/>
      <c r="K578" s="229"/>
      <c r="L578" s="229"/>
      <c r="M578" s="229"/>
      <c r="N578" s="229"/>
      <c r="O578" s="229"/>
      <c r="P578" s="229"/>
      <c r="Q578" s="229"/>
      <c r="R578" s="229"/>
    </row>
    <row r="579" spans="1:18">
      <c r="A579" s="229"/>
      <c r="B579" s="229"/>
      <c r="C579" s="229"/>
      <c r="D579" s="229"/>
      <c r="E579" s="229"/>
      <c r="F579" s="229"/>
      <c r="G579" s="229"/>
      <c r="H579" s="229"/>
      <c r="I579" s="229"/>
      <c r="J579" s="229"/>
      <c r="K579" s="229"/>
      <c r="L579" s="229"/>
      <c r="M579" s="229"/>
      <c r="N579" s="229"/>
      <c r="O579" s="229"/>
      <c r="P579" s="229"/>
      <c r="Q579" s="229"/>
      <c r="R579" s="229"/>
    </row>
    <row r="580" spans="1:18">
      <c r="A580" s="229"/>
      <c r="B580" s="229"/>
      <c r="C580" s="229"/>
      <c r="D580" s="229"/>
      <c r="E580" s="229"/>
      <c r="F580" s="229"/>
      <c r="G580" s="229"/>
      <c r="H580" s="229"/>
      <c r="I580" s="229"/>
      <c r="J580" s="229"/>
      <c r="K580" s="229"/>
      <c r="L580" s="229"/>
      <c r="M580" s="229"/>
      <c r="N580" s="229"/>
      <c r="O580" s="229"/>
      <c r="P580" s="229"/>
      <c r="Q580" s="229"/>
      <c r="R580" s="229"/>
    </row>
    <row r="581" spans="1:18">
      <c r="A581" s="229"/>
      <c r="B581" s="229"/>
      <c r="C581" s="229"/>
      <c r="D581" s="229"/>
      <c r="E581" s="229"/>
      <c r="F581" s="229"/>
      <c r="G581" s="229"/>
      <c r="H581" s="229"/>
      <c r="I581" s="229"/>
      <c r="J581" s="229"/>
      <c r="K581" s="229"/>
      <c r="L581" s="229"/>
      <c r="M581" s="229"/>
      <c r="N581" s="229"/>
      <c r="O581" s="229"/>
      <c r="P581" s="229"/>
      <c r="Q581" s="229"/>
      <c r="R581" s="229"/>
    </row>
    <row r="582" spans="1:18">
      <c r="A582" s="229"/>
      <c r="B582" s="229"/>
      <c r="C582" s="229"/>
      <c r="D582" s="229"/>
      <c r="E582" s="229"/>
      <c r="F582" s="229"/>
      <c r="G582" s="229"/>
      <c r="H582" s="229"/>
      <c r="I582" s="229"/>
      <c r="J582" s="229"/>
      <c r="K582" s="229"/>
      <c r="L582" s="229"/>
      <c r="M582" s="229"/>
      <c r="N582" s="229"/>
      <c r="O582" s="229"/>
      <c r="P582" s="229"/>
      <c r="Q582" s="229"/>
      <c r="R582" s="229"/>
    </row>
    <row r="583" spans="1:18">
      <c r="A583" s="229"/>
      <c r="B583" s="229"/>
      <c r="C583" s="229"/>
      <c r="D583" s="229"/>
      <c r="E583" s="229"/>
      <c r="F583" s="229"/>
      <c r="G583" s="229"/>
      <c r="H583" s="229"/>
      <c r="I583" s="229"/>
      <c r="J583" s="229"/>
      <c r="K583" s="229"/>
      <c r="L583" s="229"/>
      <c r="M583" s="229"/>
      <c r="N583" s="229"/>
      <c r="O583" s="229"/>
      <c r="P583" s="229"/>
      <c r="Q583" s="229"/>
      <c r="R583" s="229"/>
    </row>
    <row r="584" spans="1:18">
      <c r="A584" s="229"/>
      <c r="B584" s="229"/>
      <c r="C584" s="229"/>
      <c r="D584" s="229"/>
      <c r="E584" s="229"/>
      <c r="F584" s="229"/>
      <c r="G584" s="229"/>
      <c r="H584" s="229"/>
      <c r="I584" s="229"/>
      <c r="J584" s="229"/>
      <c r="K584" s="229"/>
      <c r="L584" s="229"/>
      <c r="M584" s="229"/>
      <c r="N584" s="229"/>
      <c r="O584" s="229"/>
      <c r="P584" s="229"/>
      <c r="Q584" s="229"/>
      <c r="R584" s="229"/>
    </row>
    <row r="585" spans="1:18">
      <c r="A585" s="229"/>
      <c r="B585" s="229"/>
      <c r="C585" s="229"/>
      <c r="D585" s="229"/>
      <c r="E585" s="229"/>
      <c r="F585" s="229"/>
      <c r="G585" s="229"/>
      <c r="H585" s="229"/>
      <c r="I585" s="229"/>
      <c r="J585" s="229"/>
      <c r="K585" s="229"/>
      <c r="L585" s="229"/>
      <c r="M585" s="229"/>
      <c r="N585" s="229"/>
      <c r="O585" s="229"/>
      <c r="P585" s="229"/>
      <c r="Q585" s="229"/>
      <c r="R585" s="229"/>
    </row>
    <row r="586" spans="1:18">
      <c r="A586" s="229"/>
      <c r="B586" s="229"/>
      <c r="C586" s="229"/>
      <c r="D586" s="229"/>
      <c r="E586" s="229"/>
      <c r="F586" s="229"/>
      <c r="G586" s="229"/>
      <c r="H586" s="229"/>
      <c r="I586" s="229"/>
      <c r="J586" s="229"/>
      <c r="K586" s="229"/>
      <c r="L586" s="229"/>
      <c r="M586" s="229"/>
      <c r="N586" s="229"/>
      <c r="O586" s="229"/>
      <c r="P586" s="229"/>
      <c r="Q586" s="229"/>
      <c r="R586" s="229"/>
    </row>
    <row r="587" spans="1:18">
      <c r="A587" s="229"/>
      <c r="B587" s="229"/>
      <c r="C587" s="229"/>
      <c r="D587" s="229"/>
      <c r="E587" s="229"/>
      <c r="F587" s="229"/>
      <c r="G587" s="229"/>
      <c r="H587" s="229"/>
      <c r="I587" s="229"/>
      <c r="J587" s="229"/>
      <c r="K587" s="229"/>
      <c r="L587" s="229"/>
      <c r="M587" s="229"/>
      <c r="N587" s="229"/>
      <c r="O587" s="229"/>
      <c r="P587" s="229"/>
      <c r="Q587" s="229"/>
      <c r="R587" s="229"/>
    </row>
    <row r="588" spans="1:18">
      <c r="A588" s="229"/>
      <c r="B588" s="229"/>
      <c r="C588" s="229"/>
      <c r="D588" s="229"/>
      <c r="E588" s="229"/>
      <c r="F588" s="229"/>
      <c r="G588" s="229"/>
      <c r="H588" s="229"/>
      <c r="I588" s="229"/>
      <c r="J588" s="229"/>
      <c r="K588" s="229"/>
      <c r="L588" s="229"/>
      <c r="M588" s="229"/>
      <c r="N588" s="229"/>
      <c r="O588" s="229"/>
      <c r="P588" s="229"/>
      <c r="Q588" s="229"/>
      <c r="R588" s="229"/>
    </row>
    <row r="589" spans="1:18">
      <c r="A589" s="229"/>
      <c r="B589" s="229"/>
      <c r="C589" s="229"/>
      <c r="D589" s="229"/>
      <c r="E589" s="229"/>
      <c r="F589" s="229"/>
      <c r="G589" s="229"/>
      <c r="H589" s="229"/>
      <c r="I589" s="229"/>
      <c r="J589" s="229"/>
      <c r="K589" s="229"/>
      <c r="L589" s="229"/>
      <c r="M589" s="229"/>
      <c r="N589" s="229"/>
      <c r="O589" s="229"/>
      <c r="P589" s="229"/>
      <c r="Q589" s="229"/>
      <c r="R589" s="229"/>
    </row>
    <row r="590" spans="1:18">
      <c r="A590" s="229"/>
      <c r="B590" s="229"/>
      <c r="C590" s="229"/>
      <c r="D590" s="229"/>
      <c r="E590" s="229"/>
      <c r="F590" s="229"/>
      <c r="G590" s="229"/>
      <c r="H590" s="229"/>
      <c r="I590" s="229"/>
      <c r="J590" s="229"/>
      <c r="K590" s="229"/>
      <c r="L590" s="229"/>
      <c r="M590" s="229"/>
      <c r="N590" s="229"/>
      <c r="O590" s="229"/>
      <c r="P590" s="229"/>
      <c r="Q590" s="229"/>
      <c r="R590" s="229"/>
    </row>
    <row r="591" spans="1:18">
      <c r="A591" s="229"/>
      <c r="B591" s="229"/>
      <c r="C591" s="229"/>
      <c r="D591" s="229"/>
      <c r="E591" s="229"/>
      <c r="F591" s="229"/>
      <c r="G591" s="229"/>
      <c r="H591" s="229"/>
      <c r="I591" s="229"/>
      <c r="J591" s="229"/>
      <c r="K591" s="229"/>
      <c r="L591" s="229"/>
      <c r="M591" s="229"/>
      <c r="N591" s="229"/>
      <c r="O591" s="229"/>
      <c r="P591" s="229"/>
      <c r="Q591" s="229"/>
      <c r="R591" s="229"/>
    </row>
    <row r="592" spans="1:18">
      <c r="A592" s="229"/>
      <c r="B592" s="229"/>
      <c r="C592" s="229"/>
      <c r="D592" s="229"/>
      <c r="E592" s="229"/>
      <c r="F592" s="229"/>
      <c r="G592" s="229"/>
      <c r="H592" s="229"/>
      <c r="I592" s="229"/>
      <c r="J592" s="229"/>
      <c r="K592" s="229"/>
      <c r="L592" s="229"/>
      <c r="M592" s="229"/>
      <c r="N592" s="229"/>
      <c r="O592" s="229"/>
      <c r="P592" s="229"/>
      <c r="Q592" s="229"/>
      <c r="R592" s="229"/>
    </row>
    <row r="593" spans="1:18">
      <c r="A593" s="229"/>
      <c r="B593" s="229"/>
      <c r="C593" s="229"/>
      <c r="D593" s="229"/>
      <c r="E593" s="229"/>
      <c r="F593" s="229"/>
      <c r="G593" s="229"/>
      <c r="H593" s="229"/>
      <c r="I593" s="229"/>
      <c r="J593" s="229"/>
      <c r="K593" s="229"/>
      <c r="L593" s="229"/>
      <c r="M593" s="229"/>
      <c r="N593" s="229"/>
      <c r="O593" s="229"/>
      <c r="P593" s="229"/>
      <c r="Q593" s="229"/>
      <c r="R593" s="229"/>
    </row>
    <row r="594" spans="1:18">
      <c r="A594" s="229"/>
      <c r="B594" s="229"/>
      <c r="C594" s="229"/>
      <c r="D594" s="229"/>
      <c r="E594" s="229"/>
      <c r="F594" s="229"/>
      <c r="G594" s="229"/>
      <c r="H594" s="229"/>
      <c r="I594" s="229"/>
      <c r="J594" s="229"/>
      <c r="K594" s="229"/>
      <c r="L594" s="229"/>
      <c r="M594" s="229"/>
      <c r="N594" s="229"/>
      <c r="O594" s="229"/>
      <c r="P594" s="229"/>
      <c r="Q594" s="229"/>
      <c r="R594" s="229"/>
    </row>
    <row r="595" spans="1:18">
      <c r="A595" s="229"/>
      <c r="B595" s="229"/>
      <c r="C595" s="229"/>
      <c r="D595" s="229"/>
      <c r="E595" s="229"/>
      <c r="F595" s="229"/>
      <c r="G595" s="229"/>
      <c r="H595" s="229"/>
      <c r="I595" s="229"/>
      <c r="J595" s="229"/>
      <c r="K595" s="229"/>
      <c r="L595" s="229"/>
      <c r="M595" s="229"/>
      <c r="N595" s="229"/>
      <c r="O595" s="229"/>
      <c r="P595" s="229"/>
      <c r="Q595" s="229"/>
      <c r="R595" s="229"/>
    </row>
    <row r="596" spans="1:18">
      <c r="A596" s="229"/>
      <c r="B596" s="229"/>
      <c r="C596" s="229"/>
      <c r="D596" s="229"/>
      <c r="E596" s="229"/>
      <c r="F596" s="229"/>
      <c r="G596" s="229"/>
      <c r="H596" s="229"/>
      <c r="I596" s="229"/>
      <c r="J596" s="229"/>
      <c r="K596" s="229"/>
      <c r="L596" s="229"/>
      <c r="M596" s="229"/>
      <c r="N596" s="229"/>
      <c r="O596" s="229"/>
      <c r="P596" s="229"/>
      <c r="Q596" s="229"/>
      <c r="R596" s="229"/>
    </row>
    <row r="597" spans="1:18">
      <c r="A597" s="229"/>
      <c r="B597" s="229"/>
      <c r="C597" s="229"/>
      <c r="D597" s="229"/>
      <c r="E597" s="229"/>
      <c r="F597" s="229"/>
      <c r="G597" s="229"/>
      <c r="H597" s="229"/>
      <c r="I597" s="229"/>
      <c r="J597" s="229"/>
      <c r="K597" s="229"/>
      <c r="L597" s="229"/>
      <c r="M597" s="229"/>
      <c r="N597" s="229"/>
      <c r="O597" s="229"/>
      <c r="P597" s="229"/>
      <c r="Q597" s="229"/>
      <c r="R597" s="229"/>
    </row>
    <row r="598" spans="1:18">
      <c r="A598" s="229"/>
      <c r="B598" s="229"/>
      <c r="C598" s="229"/>
      <c r="D598" s="229"/>
      <c r="E598" s="229"/>
      <c r="F598" s="229"/>
      <c r="G598" s="229"/>
      <c r="H598" s="229"/>
      <c r="I598" s="229"/>
      <c r="J598" s="229"/>
      <c r="K598" s="229"/>
      <c r="L598" s="229"/>
      <c r="M598" s="229"/>
      <c r="N598" s="229"/>
      <c r="O598" s="229"/>
      <c r="P598" s="229"/>
      <c r="Q598" s="229"/>
      <c r="R598" s="229"/>
    </row>
    <row r="599" spans="1:18">
      <c r="A599" s="229"/>
      <c r="B599" s="229"/>
      <c r="C599" s="229"/>
      <c r="D599" s="229"/>
      <c r="E599" s="229"/>
      <c r="F599" s="229"/>
      <c r="G599" s="229"/>
      <c r="H599" s="229"/>
      <c r="I599" s="229"/>
      <c r="J599" s="229"/>
      <c r="K599" s="229"/>
      <c r="L599" s="229"/>
      <c r="M599" s="229"/>
      <c r="N599" s="229"/>
      <c r="O599" s="229"/>
      <c r="P599" s="229"/>
      <c r="Q599" s="229"/>
      <c r="R599" s="229"/>
    </row>
    <row r="600" spans="1:18">
      <c r="A600" s="229"/>
      <c r="B600" s="229"/>
      <c r="C600" s="229"/>
      <c r="D600" s="229"/>
      <c r="E600" s="229"/>
      <c r="F600" s="229"/>
      <c r="G600" s="229"/>
      <c r="H600" s="229"/>
      <c r="I600" s="229"/>
      <c r="J600" s="229"/>
      <c r="K600" s="229"/>
      <c r="L600" s="229"/>
      <c r="M600" s="229"/>
      <c r="N600" s="229"/>
      <c r="O600" s="229"/>
      <c r="P600" s="229"/>
      <c r="Q600" s="229"/>
      <c r="R600" s="229"/>
    </row>
    <row r="601" spans="1:18">
      <c r="A601" s="229"/>
      <c r="B601" s="229"/>
      <c r="C601" s="229"/>
      <c r="D601" s="229"/>
      <c r="E601" s="229"/>
      <c r="F601" s="229"/>
      <c r="G601" s="229"/>
      <c r="H601" s="229"/>
      <c r="I601" s="229"/>
      <c r="J601" s="229"/>
      <c r="K601" s="229"/>
      <c r="L601" s="229"/>
      <c r="M601" s="229"/>
      <c r="N601" s="229"/>
      <c r="O601" s="229"/>
      <c r="P601" s="229"/>
      <c r="Q601" s="229"/>
      <c r="R601" s="229"/>
    </row>
    <row r="602" spans="1:18">
      <c r="A602" s="229"/>
      <c r="B602" s="229"/>
      <c r="C602" s="229"/>
      <c r="D602" s="229"/>
      <c r="E602" s="229"/>
      <c r="F602" s="229"/>
      <c r="G602" s="229"/>
      <c r="H602" s="229"/>
      <c r="I602" s="229"/>
      <c r="J602" s="229"/>
      <c r="K602" s="229"/>
      <c r="L602" s="229"/>
      <c r="M602" s="229"/>
      <c r="N602" s="229"/>
      <c r="O602" s="229"/>
      <c r="P602" s="229"/>
      <c r="Q602" s="229"/>
      <c r="R602" s="229"/>
    </row>
    <row r="603" spans="1:18">
      <c r="A603" s="229"/>
      <c r="B603" s="229"/>
      <c r="C603" s="229"/>
      <c r="D603" s="229"/>
      <c r="E603" s="229"/>
      <c r="F603" s="229"/>
      <c r="G603" s="229"/>
      <c r="H603" s="229"/>
      <c r="I603" s="229"/>
      <c r="J603" s="229"/>
      <c r="K603" s="229"/>
      <c r="L603" s="229"/>
      <c r="M603" s="229"/>
      <c r="N603" s="229"/>
      <c r="O603" s="229"/>
      <c r="P603" s="229"/>
      <c r="Q603" s="229"/>
      <c r="R603" s="229"/>
    </row>
    <row r="604" spans="1:18">
      <c r="A604" s="229"/>
      <c r="B604" s="229"/>
      <c r="C604" s="229"/>
      <c r="D604" s="229"/>
      <c r="E604" s="229"/>
      <c r="F604" s="229"/>
      <c r="G604" s="229"/>
      <c r="H604" s="229"/>
      <c r="I604" s="229"/>
      <c r="J604" s="229"/>
      <c r="K604" s="229"/>
      <c r="L604" s="229"/>
      <c r="M604" s="229"/>
      <c r="N604" s="229"/>
      <c r="O604" s="229"/>
      <c r="P604" s="229"/>
      <c r="Q604" s="229"/>
      <c r="R604" s="229"/>
    </row>
    <row r="605" spans="1:18">
      <c r="A605" s="229"/>
      <c r="B605" s="229"/>
      <c r="C605" s="229"/>
      <c r="D605" s="229"/>
      <c r="E605" s="229"/>
      <c r="F605" s="229"/>
      <c r="G605" s="229"/>
      <c r="H605" s="229"/>
      <c r="I605" s="229"/>
      <c r="J605" s="229"/>
      <c r="K605" s="229"/>
      <c r="L605" s="229"/>
      <c r="M605" s="229"/>
      <c r="N605" s="229"/>
      <c r="O605" s="229"/>
      <c r="P605" s="229"/>
      <c r="Q605" s="229"/>
      <c r="R605" s="229"/>
    </row>
    <row r="606" spans="1:18">
      <c r="A606" s="229"/>
      <c r="B606" s="229"/>
      <c r="C606" s="229"/>
      <c r="D606" s="229"/>
      <c r="E606" s="229"/>
      <c r="F606" s="229"/>
      <c r="G606" s="229"/>
      <c r="H606" s="229"/>
      <c r="I606" s="229"/>
      <c r="J606" s="229"/>
      <c r="K606" s="229"/>
      <c r="L606" s="229"/>
      <c r="M606" s="229"/>
      <c r="N606" s="229"/>
      <c r="O606" s="229"/>
      <c r="P606" s="229"/>
      <c r="Q606" s="229"/>
      <c r="R606" s="229"/>
    </row>
    <row r="607" spans="1:18">
      <c r="A607" s="229"/>
      <c r="B607" s="229"/>
      <c r="C607" s="229"/>
      <c r="D607" s="229"/>
      <c r="E607" s="229"/>
      <c r="F607" s="229"/>
      <c r="G607" s="229"/>
      <c r="H607" s="229"/>
      <c r="I607" s="229"/>
      <c r="J607" s="229"/>
      <c r="K607" s="229"/>
      <c r="L607" s="229"/>
      <c r="M607" s="229"/>
      <c r="N607" s="229"/>
      <c r="O607" s="229"/>
      <c r="P607" s="229"/>
      <c r="Q607" s="229"/>
      <c r="R607" s="229"/>
    </row>
    <row r="608" spans="1:18">
      <c r="A608" s="229"/>
      <c r="B608" s="229"/>
      <c r="C608" s="229"/>
      <c r="D608" s="229"/>
      <c r="E608" s="229"/>
      <c r="F608" s="229"/>
      <c r="G608" s="229"/>
      <c r="H608" s="229"/>
      <c r="I608" s="229"/>
      <c r="J608" s="229"/>
      <c r="K608" s="229"/>
      <c r="L608" s="229"/>
      <c r="M608" s="229"/>
      <c r="N608" s="229"/>
      <c r="O608" s="229"/>
      <c r="P608" s="229"/>
      <c r="Q608" s="229"/>
      <c r="R608" s="229"/>
    </row>
    <row r="609" spans="1:18">
      <c r="A609" s="229"/>
      <c r="B609" s="229"/>
      <c r="C609" s="229"/>
      <c r="D609" s="229"/>
      <c r="E609" s="229"/>
      <c r="F609" s="229"/>
      <c r="G609" s="229"/>
      <c r="H609" s="229"/>
      <c r="I609" s="229"/>
      <c r="J609" s="229"/>
      <c r="K609" s="229"/>
      <c r="L609" s="229"/>
      <c r="M609" s="229"/>
      <c r="N609" s="229"/>
      <c r="O609" s="229"/>
      <c r="P609" s="229"/>
      <c r="Q609" s="229"/>
      <c r="R609" s="229"/>
    </row>
    <row r="610" spans="1:18">
      <c r="A610" s="229"/>
      <c r="B610" s="229"/>
      <c r="C610" s="229"/>
      <c r="D610" s="229"/>
      <c r="E610" s="229"/>
      <c r="F610" s="229"/>
      <c r="G610" s="229"/>
      <c r="H610" s="229"/>
      <c r="I610" s="229"/>
      <c r="J610" s="229"/>
      <c r="K610" s="229"/>
      <c r="L610" s="229"/>
      <c r="M610" s="229"/>
      <c r="N610" s="229"/>
      <c r="O610" s="229"/>
      <c r="P610" s="229"/>
      <c r="Q610" s="229"/>
      <c r="R610" s="229"/>
    </row>
    <row r="611" spans="1:18">
      <c r="A611" s="229"/>
      <c r="B611" s="229"/>
      <c r="C611" s="229"/>
      <c r="D611" s="229"/>
      <c r="E611" s="229"/>
      <c r="F611" s="229"/>
      <c r="G611" s="229"/>
      <c r="H611" s="229"/>
      <c r="I611" s="229"/>
      <c r="J611" s="229"/>
      <c r="K611" s="229"/>
      <c r="L611" s="229"/>
      <c r="M611" s="229"/>
      <c r="N611" s="229"/>
      <c r="O611" s="229"/>
      <c r="P611" s="229"/>
      <c r="Q611" s="229"/>
      <c r="R611" s="229"/>
    </row>
    <row r="612" spans="1:18">
      <c r="A612" s="229"/>
      <c r="B612" s="229"/>
      <c r="C612" s="229"/>
      <c r="D612" s="229"/>
      <c r="E612" s="229"/>
      <c r="F612" s="229"/>
      <c r="G612" s="229"/>
      <c r="H612" s="229"/>
      <c r="I612" s="229"/>
      <c r="J612" s="229"/>
      <c r="K612" s="229"/>
      <c r="L612" s="229"/>
      <c r="M612" s="229"/>
      <c r="N612" s="229"/>
      <c r="O612" s="229"/>
      <c r="P612" s="229"/>
      <c r="Q612" s="229"/>
      <c r="R612" s="229"/>
    </row>
    <row r="613" spans="1:18">
      <c r="A613" s="229"/>
      <c r="B613" s="229"/>
      <c r="C613" s="229"/>
      <c r="D613" s="229"/>
      <c r="E613" s="229"/>
      <c r="F613" s="229"/>
      <c r="G613" s="229"/>
      <c r="H613" s="229"/>
      <c r="I613" s="229"/>
      <c r="J613" s="229"/>
      <c r="K613" s="229"/>
      <c r="L613" s="229"/>
      <c r="M613" s="229"/>
      <c r="N613" s="229"/>
      <c r="O613" s="229"/>
      <c r="P613" s="229"/>
      <c r="Q613" s="229"/>
      <c r="R613" s="229"/>
    </row>
    <row r="614" spans="1:18">
      <c r="A614" s="229"/>
      <c r="B614" s="229"/>
      <c r="C614" s="229"/>
      <c r="D614" s="229"/>
      <c r="E614" s="229"/>
      <c r="F614" s="229"/>
      <c r="G614" s="229"/>
      <c r="H614" s="229"/>
      <c r="I614" s="229"/>
      <c r="J614" s="229"/>
      <c r="K614" s="229"/>
      <c r="L614" s="229"/>
      <c r="M614" s="229"/>
      <c r="N614" s="229"/>
      <c r="O614" s="229"/>
      <c r="P614" s="229"/>
      <c r="Q614" s="229"/>
      <c r="R614" s="229"/>
    </row>
    <row r="615" spans="1:18">
      <c r="A615" s="229"/>
      <c r="B615" s="229"/>
      <c r="C615" s="229"/>
      <c r="D615" s="229"/>
      <c r="E615" s="229"/>
      <c r="F615" s="229"/>
      <c r="G615" s="229"/>
      <c r="H615" s="229"/>
      <c r="I615" s="229"/>
      <c r="J615" s="229"/>
      <c r="K615" s="229"/>
      <c r="L615" s="229"/>
      <c r="M615" s="229"/>
      <c r="N615" s="229"/>
      <c r="O615" s="229"/>
      <c r="P615" s="229"/>
      <c r="Q615" s="229"/>
      <c r="R615" s="229"/>
    </row>
    <row r="616" spans="1:18">
      <c r="A616" s="229"/>
      <c r="B616" s="229"/>
      <c r="C616" s="229"/>
      <c r="D616" s="229"/>
      <c r="E616" s="229"/>
      <c r="F616" s="229"/>
      <c r="G616" s="229"/>
      <c r="H616" s="229"/>
      <c r="I616" s="229"/>
      <c r="J616" s="229"/>
      <c r="K616" s="229"/>
      <c r="L616" s="229"/>
      <c r="M616" s="229"/>
      <c r="N616" s="229"/>
      <c r="O616" s="229"/>
      <c r="P616" s="229"/>
      <c r="Q616" s="229"/>
      <c r="R616" s="229"/>
    </row>
    <row r="617" spans="1:18">
      <c r="A617" s="229"/>
      <c r="B617" s="229"/>
      <c r="C617" s="229"/>
      <c r="D617" s="229"/>
      <c r="E617" s="229"/>
      <c r="F617" s="229"/>
      <c r="G617" s="229"/>
      <c r="H617" s="229"/>
      <c r="I617" s="229"/>
      <c r="J617" s="229"/>
      <c r="K617" s="229"/>
      <c r="L617" s="229"/>
      <c r="M617" s="229"/>
      <c r="N617" s="229"/>
      <c r="O617" s="229"/>
      <c r="P617" s="229"/>
      <c r="Q617" s="229"/>
      <c r="R617" s="229"/>
    </row>
    <row r="618" spans="1:18">
      <c r="A618" s="229"/>
      <c r="B618" s="229"/>
      <c r="C618" s="229"/>
      <c r="D618" s="229"/>
      <c r="E618" s="229"/>
      <c r="F618" s="229"/>
      <c r="G618" s="229"/>
      <c r="H618" s="229"/>
      <c r="I618" s="229"/>
      <c r="J618" s="229"/>
      <c r="K618" s="229"/>
      <c r="L618" s="229"/>
      <c r="M618" s="229"/>
      <c r="N618" s="229"/>
      <c r="O618" s="229"/>
      <c r="P618" s="229"/>
      <c r="Q618" s="229"/>
      <c r="R618" s="229"/>
    </row>
    <row r="619" spans="1:18">
      <c r="A619" s="229"/>
      <c r="B619" s="229"/>
      <c r="C619" s="229"/>
      <c r="D619" s="229"/>
      <c r="E619" s="229"/>
      <c r="F619" s="229"/>
      <c r="G619" s="229"/>
      <c r="H619" s="229"/>
      <c r="I619" s="229"/>
      <c r="J619" s="229"/>
      <c r="K619" s="229"/>
      <c r="L619" s="229"/>
      <c r="M619" s="229"/>
      <c r="N619" s="229"/>
      <c r="O619" s="229"/>
      <c r="P619" s="229"/>
      <c r="Q619" s="229"/>
      <c r="R619" s="229"/>
    </row>
    <row r="620" spans="1:18">
      <c r="A620" s="229"/>
      <c r="B620" s="229"/>
      <c r="C620" s="229"/>
      <c r="D620" s="229"/>
      <c r="E620" s="229"/>
      <c r="F620" s="229"/>
      <c r="G620" s="229"/>
      <c r="H620" s="229"/>
      <c r="I620" s="229"/>
      <c r="J620" s="229"/>
      <c r="K620" s="229"/>
      <c r="L620" s="229"/>
      <c r="M620" s="229"/>
      <c r="N620" s="229"/>
      <c r="O620" s="229"/>
      <c r="P620" s="229"/>
      <c r="Q620" s="229"/>
      <c r="R620" s="229"/>
    </row>
    <row r="621" spans="1:18">
      <c r="A621" s="229"/>
      <c r="B621" s="229"/>
      <c r="C621" s="229"/>
      <c r="D621" s="229"/>
      <c r="E621" s="229"/>
      <c r="F621" s="229"/>
      <c r="G621" s="229"/>
      <c r="H621" s="229"/>
      <c r="I621" s="229"/>
      <c r="J621" s="229"/>
      <c r="K621" s="229"/>
      <c r="L621" s="229"/>
      <c r="M621" s="229"/>
      <c r="N621" s="229"/>
      <c r="O621" s="229"/>
      <c r="P621" s="229"/>
      <c r="Q621" s="229"/>
      <c r="R621" s="229"/>
    </row>
    <row r="622" spans="1:18">
      <c r="A622" s="229"/>
      <c r="B622" s="229"/>
      <c r="C622" s="229"/>
      <c r="D622" s="229"/>
      <c r="E622" s="229"/>
      <c r="F622" s="229"/>
      <c r="G622" s="229"/>
      <c r="H622" s="229"/>
      <c r="I622" s="229"/>
      <c r="J622" s="229"/>
      <c r="K622" s="229"/>
      <c r="L622" s="229"/>
      <c r="M622" s="229"/>
      <c r="N622" s="229"/>
      <c r="O622" s="229"/>
      <c r="P622" s="229"/>
      <c r="Q622" s="229"/>
      <c r="R622" s="229"/>
    </row>
    <row r="623" spans="1:18">
      <c r="A623" s="229"/>
      <c r="B623" s="229"/>
      <c r="C623" s="229"/>
      <c r="D623" s="229"/>
      <c r="E623" s="229"/>
      <c r="F623" s="229"/>
      <c r="G623" s="229"/>
      <c r="H623" s="229"/>
      <c r="I623" s="229"/>
      <c r="J623" s="229"/>
      <c r="K623" s="229"/>
      <c r="L623" s="229"/>
      <c r="M623" s="229"/>
      <c r="N623" s="229"/>
      <c r="O623" s="229"/>
      <c r="P623" s="229"/>
      <c r="Q623" s="229"/>
      <c r="R623" s="229"/>
    </row>
    <row r="624" spans="1:18">
      <c r="A624" s="229"/>
      <c r="B624" s="229"/>
      <c r="C624" s="229"/>
      <c r="D624" s="229"/>
      <c r="E624" s="229"/>
      <c r="F624" s="229"/>
      <c r="G624" s="229"/>
      <c r="H624" s="229"/>
      <c r="I624" s="229"/>
      <c r="J624" s="229"/>
      <c r="K624" s="229"/>
      <c r="L624" s="229"/>
      <c r="M624" s="229"/>
      <c r="N624" s="229"/>
      <c r="O624" s="229"/>
      <c r="P624" s="229"/>
      <c r="Q624" s="229"/>
      <c r="R624" s="229"/>
    </row>
    <row r="625" spans="1:18">
      <c r="A625" s="229"/>
      <c r="B625" s="229"/>
      <c r="C625" s="229"/>
      <c r="D625" s="229"/>
      <c r="E625" s="229"/>
      <c r="F625" s="229"/>
      <c r="G625" s="229"/>
      <c r="H625" s="229"/>
      <c r="I625" s="229"/>
      <c r="J625" s="229"/>
      <c r="K625" s="229"/>
      <c r="L625" s="229"/>
      <c r="M625" s="229"/>
      <c r="N625" s="229"/>
      <c r="O625" s="229"/>
      <c r="P625" s="229"/>
      <c r="Q625" s="229"/>
      <c r="R625" s="229"/>
    </row>
    <row r="626" spans="1:18">
      <c r="A626" s="229"/>
      <c r="B626" s="229"/>
      <c r="C626" s="229"/>
      <c r="D626" s="229"/>
      <c r="E626" s="229"/>
      <c r="F626" s="229"/>
      <c r="G626" s="229"/>
      <c r="H626" s="229"/>
      <c r="I626" s="229"/>
      <c r="J626" s="229"/>
      <c r="K626" s="229"/>
      <c r="L626" s="229"/>
      <c r="M626" s="229"/>
      <c r="N626" s="229"/>
      <c r="O626" s="229"/>
      <c r="P626" s="229"/>
      <c r="Q626" s="229"/>
      <c r="R626" s="229"/>
    </row>
    <row r="627" spans="1:18">
      <c r="A627" s="229"/>
      <c r="B627" s="229"/>
      <c r="C627" s="229"/>
      <c r="D627" s="229"/>
      <c r="E627" s="229"/>
      <c r="F627" s="229"/>
      <c r="G627" s="229"/>
      <c r="H627" s="229"/>
      <c r="I627" s="229"/>
      <c r="J627" s="229"/>
      <c r="K627" s="229"/>
      <c r="L627" s="229"/>
      <c r="M627" s="229"/>
      <c r="N627" s="229"/>
      <c r="O627" s="229"/>
      <c r="P627" s="229"/>
      <c r="Q627" s="229"/>
      <c r="R627" s="229"/>
    </row>
    <row r="628" spans="1:18">
      <c r="A628" s="229"/>
      <c r="B628" s="229"/>
      <c r="C628" s="229"/>
      <c r="D628" s="229"/>
      <c r="E628" s="229"/>
      <c r="F628" s="229"/>
      <c r="G628" s="229"/>
      <c r="H628" s="229"/>
      <c r="I628" s="229"/>
      <c r="J628" s="229"/>
      <c r="K628" s="229"/>
      <c r="L628" s="229"/>
      <c r="M628" s="229"/>
      <c r="N628" s="229"/>
      <c r="O628" s="229"/>
      <c r="P628" s="229"/>
      <c r="Q628" s="229"/>
      <c r="R628" s="229"/>
    </row>
    <row r="629" spans="1:18">
      <c r="A629" s="229"/>
      <c r="B629" s="229"/>
      <c r="C629" s="229"/>
      <c r="D629" s="229"/>
      <c r="E629" s="229"/>
      <c r="F629" s="229"/>
      <c r="G629" s="229"/>
      <c r="H629" s="229"/>
      <c r="I629" s="229"/>
      <c r="J629" s="229"/>
      <c r="K629" s="229"/>
      <c r="L629" s="229"/>
      <c r="M629" s="229"/>
      <c r="N629" s="229"/>
      <c r="O629" s="229"/>
      <c r="P629" s="229"/>
      <c r="Q629" s="229"/>
      <c r="R629" s="229"/>
    </row>
    <row r="630" spans="1:18">
      <c r="A630" s="229"/>
      <c r="B630" s="229"/>
      <c r="C630" s="229"/>
      <c r="D630" s="229"/>
      <c r="E630" s="229"/>
      <c r="F630" s="229"/>
      <c r="G630" s="229"/>
      <c r="H630" s="229"/>
      <c r="I630" s="229"/>
      <c r="J630" s="229"/>
      <c r="K630" s="229"/>
      <c r="L630" s="229"/>
      <c r="M630" s="229"/>
      <c r="N630" s="229"/>
      <c r="O630" s="229"/>
      <c r="P630" s="229"/>
      <c r="Q630" s="229"/>
      <c r="R630" s="229"/>
    </row>
    <row r="631" spans="1:18">
      <c r="A631" s="229"/>
      <c r="B631" s="229"/>
      <c r="C631" s="229"/>
      <c r="D631" s="229"/>
      <c r="E631" s="229"/>
      <c r="F631" s="229"/>
      <c r="G631" s="229"/>
      <c r="H631" s="229"/>
      <c r="I631" s="229"/>
      <c r="J631" s="229"/>
      <c r="K631" s="229"/>
      <c r="L631" s="229"/>
      <c r="M631" s="229"/>
      <c r="N631" s="229"/>
      <c r="O631" s="229"/>
      <c r="P631" s="229"/>
      <c r="Q631" s="229"/>
      <c r="R631" s="229"/>
    </row>
    <row r="632" spans="1:18">
      <c r="A632" s="229"/>
      <c r="B632" s="229"/>
      <c r="C632" s="229"/>
      <c r="D632" s="229"/>
      <c r="E632" s="229"/>
      <c r="F632" s="229"/>
      <c r="G632" s="229"/>
      <c r="H632" s="229"/>
      <c r="I632" s="229"/>
      <c r="J632" s="229"/>
      <c r="K632" s="229"/>
      <c r="L632" s="229"/>
      <c r="M632" s="229"/>
      <c r="N632" s="229"/>
      <c r="O632" s="229"/>
      <c r="P632" s="229"/>
      <c r="Q632" s="229"/>
      <c r="R632" s="229"/>
    </row>
    <row r="633" spans="1:18">
      <c r="A633" s="229"/>
      <c r="B633" s="229"/>
      <c r="C633" s="229"/>
      <c r="D633" s="229"/>
      <c r="E633" s="229"/>
      <c r="F633" s="229"/>
      <c r="G633" s="229"/>
      <c r="H633" s="229"/>
      <c r="I633" s="229"/>
      <c r="J633" s="229"/>
      <c r="K633" s="229"/>
      <c r="L633" s="229"/>
      <c r="M633" s="229"/>
      <c r="N633" s="229"/>
      <c r="O633" s="229"/>
      <c r="P633" s="229"/>
      <c r="Q633" s="229"/>
      <c r="R633" s="229"/>
    </row>
    <row r="634" spans="1:18">
      <c r="A634" s="229"/>
      <c r="B634" s="229"/>
      <c r="C634" s="229"/>
      <c r="D634" s="229"/>
      <c r="E634" s="229"/>
      <c r="F634" s="229"/>
      <c r="G634" s="229"/>
      <c r="H634" s="229"/>
      <c r="I634" s="229"/>
      <c r="J634" s="229"/>
      <c r="K634" s="229"/>
      <c r="L634" s="229"/>
      <c r="M634" s="229"/>
      <c r="N634" s="229"/>
      <c r="O634" s="229"/>
      <c r="P634" s="229"/>
      <c r="Q634" s="229"/>
      <c r="R634" s="229"/>
    </row>
    <row r="635" spans="1:18">
      <c r="A635" s="229"/>
      <c r="B635" s="229"/>
      <c r="C635" s="229"/>
      <c r="D635" s="229"/>
      <c r="E635" s="229"/>
      <c r="F635" s="229"/>
      <c r="G635" s="229"/>
      <c r="H635" s="229"/>
      <c r="I635" s="229"/>
      <c r="J635" s="229"/>
      <c r="K635" s="229"/>
      <c r="L635" s="229"/>
      <c r="M635" s="229"/>
      <c r="N635" s="229"/>
      <c r="O635" s="229"/>
      <c r="P635" s="229"/>
      <c r="Q635" s="229"/>
      <c r="R635" s="229"/>
    </row>
    <row r="636" spans="1:18">
      <c r="A636" s="229"/>
      <c r="B636" s="229"/>
      <c r="C636" s="229"/>
      <c r="D636" s="229"/>
      <c r="E636" s="229"/>
      <c r="F636" s="229"/>
      <c r="G636" s="229"/>
      <c r="H636" s="229"/>
      <c r="I636" s="229"/>
      <c r="J636" s="229"/>
      <c r="K636" s="229"/>
      <c r="L636" s="229"/>
      <c r="M636" s="229"/>
      <c r="N636" s="229"/>
      <c r="O636" s="229"/>
      <c r="P636" s="229"/>
      <c r="Q636" s="229"/>
      <c r="R636" s="229"/>
    </row>
    <row r="637" spans="1:18">
      <c r="A637" s="229"/>
      <c r="B637" s="229"/>
      <c r="C637" s="229"/>
      <c r="D637" s="229"/>
      <c r="E637" s="229"/>
      <c r="F637" s="229"/>
      <c r="G637" s="229"/>
      <c r="H637" s="229"/>
      <c r="I637" s="229"/>
      <c r="J637" s="229"/>
      <c r="K637" s="229"/>
      <c r="L637" s="229"/>
      <c r="M637" s="229"/>
      <c r="N637" s="229"/>
      <c r="O637" s="229"/>
      <c r="P637" s="229"/>
      <c r="Q637" s="229"/>
      <c r="R637" s="229"/>
    </row>
    <row r="638" spans="1:18">
      <c r="A638" s="229"/>
      <c r="B638" s="229"/>
      <c r="C638" s="229"/>
      <c r="D638" s="229"/>
      <c r="E638" s="229"/>
      <c r="F638" s="229"/>
      <c r="G638" s="229"/>
      <c r="H638" s="229"/>
      <c r="I638" s="229"/>
      <c r="J638" s="229"/>
      <c r="K638" s="229"/>
      <c r="L638" s="229"/>
      <c r="M638" s="229"/>
      <c r="N638" s="229"/>
      <c r="O638" s="229"/>
      <c r="P638" s="229"/>
      <c r="Q638" s="229"/>
      <c r="R638" s="229"/>
    </row>
    <row r="639" spans="1:18">
      <c r="A639" s="229"/>
      <c r="B639" s="229"/>
      <c r="C639" s="229"/>
      <c r="D639" s="229"/>
      <c r="E639" s="229"/>
      <c r="F639" s="229"/>
      <c r="G639" s="229"/>
      <c r="H639" s="229"/>
      <c r="I639" s="229"/>
      <c r="J639" s="229"/>
      <c r="K639" s="229"/>
      <c r="L639" s="229"/>
      <c r="M639" s="229"/>
      <c r="N639" s="229"/>
      <c r="O639" s="229"/>
      <c r="P639" s="229"/>
      <c r="Q639" s="229"/>
      <c r="R639" s="229"/>
    </row>
    <row r="640" spans="1:18">
      <c r="A640" s="229"/>
      <c r="B640" s="229"/>
      <c r="C640" s="229"/>
      <c r="D640" s="229"/>
      <c r="E640" s="229"/>
      <c r="F640" s="229"/>
      <c r="G640" s="229"/>
      <c r="H640" s="229"/>
      <c r="I640" s="229"/>
      <c r="J640" s="229"/>
      <c r="K640" s="229"/>
      <c r="L640" s="229"/>
      <c r="M640" s="229"/>
      <c r="N640" s="229"/>
      <c r="O640" s="229"/>
      <c r="P640" s="229"/>
      <c r="Q640" s="229"/>
      <c r="R640" s="229"/>
    </row>
    <row r="641" spans="1:18">
      <c r="A641" s="229"/>
      <c r="B641" s="229"/>
      <c r="C641" s="229"/>
      <c r="D641" s="229"/>
      <c r="E641" s="229"/>
      <c r="F641" s="229"/>
      <c r="G641" s="229"/>
      <c r="H641" s="229"/>
      <c r="I641" s="229"/>
      <c r="J641" s="229"/>
      <c r="K641" s="229"/>
      <c r="L641" s="229"/>
      <c r="M641" s="229"/>
      <c r="N641" s="229"/>
      <c r="O641" s="229"/>
      <c r="P641" s="229"/>
      <c r="Q641" s="229"/>
      <c r="R641" s="229"/>
    </row>
    <row r="642" spans="1:18">
      <c r="A642" s="229"/>
      <c r="B642" s="229"/>
      <c r="C642" s="229"/>
      <c r="D642" s="229"/>
      <c r="E642" s="229"/>
      <c r="F642" s="229"/>
      <c r="G642" s="229"/>
      <c r="H642" s="229"/>
      <c r="I642" s="229"/>
      <c r="J642" s="229"/>
      <c r="K642" s="229"/>
      <c r="L642" s="229"/>
      <c r="M642" s="229"/>
      <c r="N642" s="229"/>
      <c r="O642" s="229"/>
      <c r="P642" s="229"/>
      <c r="Q642" s="229"/>
      <c r="R642" s="229"/>
    </row>
    <row r="643" spans="1:18">
      <c r="A643" s="229"/>
      <c r="B643" s="229"/>
      <c r="C643" s="229"/>
      <c r="D643" s="229"/>
      <c r="E643" s="229"/>
      <c r="F643" s="229"/>
      <c r="G643" s="229"/>
      <c r="H643" s="229"/>
      <c r="I643" s="229"/>
      <c r="J643" s="229"/>
      <c r="K643" s="229"/>
      <c r="L643" s="229"/>
      <c r="M643" s="229"/>
      <c r="N643" s="229"/>
      <c r="O643" s="229"/>
      <c r="P643" s="229"/>
      <c r="Q643" s="229"/>
      <c r="R643" s="229"/>
    </row>
    <row r="644" spans="1:18">
      <c r="A644" s="229"/>
      <c r="B644" s="229"/>
      <c r="C644" s="229"/>
      <c r="D644" s="229"/>
      <c r="E644" s="229"/>
      <c r="F644" s="229"/>
      <c r="G644" s="229"/>
      <c r="H644" s="229"/>
      <c r="I644" s="229"/>
      <c r="J644" s="229"/>
      <c r="K644" s="229"/>
      <c r="L644" s="229"/>
      <c r="M644" s="229"/>
      <c r="N644" s="229"/>
      <c r="O644" s="229"/>
      <c r="P644" s="229"/>
      <c r="Q644" s="229"/>
      <c r="R644" s="229"/>
    </row>
    <row r="645" spans="1:18">
      <c r="A645" s="229"/>
      <c r="B645" s="229"/>
      <c r="C645" s="229"/>
      <c r="D645" s="229"/>
      <c r="E645" s="229"/>
      <c r="F645" s="229"/>
      <c r="G645" s="229"/>
      <c r="H645" s="229"/>
      <c r="I645" s="229"/>
      <c r="J645" s="229"/>
      <c r="K645" s="229"/>
      <c r="L645" s="229"/>
      <c r="M645" s="229"/>
      <c r="N645" s="229"/>
      <c r="O645" s="229"/>
      <c r="P645" s="229"/>
      <c r="Q645" s="229"/>
      <c r="R645" s="229"/>
    </row>
    <row r="646" spans="1:18">
      <c r="A646" s="229"/>
      <c r="B646" s="229"/>
      <c r="C646" s="229"/>
      <c r="D646" s="229"/>
      <c r="E646" s="229"/>
      <c r="F646" s="229"/>
      <c r="G646" s="229"/>
      <c r="H646" s="229"/>
      <c r="I646" s="229"/>
      <c r="J646" s="229"/>
      <c r="K646" s="229"/>
      <c r="L646" s="229"/>
      <c r="M646" s="229"/>
      <c r="N646" s="229"/>
      <c r="O646" s="229"/>
      <c r="P646" s="229"/>
      <c r="Q646" s="229"/>
      <c r="R646" s="229"/>
    </row>
    <row r="647" spans="1:18">
      <c r="A647" s="229"/>
      <c r="B647" s="229"/>
      <c r="C647" s="229"/>
      <c r="D647" s="229"/>
      <c r="E647" s="229"/>
      <c r="F647" s="229"/>
      <c r="G647" s="229"/>
      <c r="H647" s="229"/>
      <c r="I647" s="229"/>
      <c r="J647" s="229"/>
      <c r="K647" s="229"/>
      <c r="L647" s="229"/>
      <c r="M647" s="229"/>
      <c r="N647" s="229"/>
      <c r="O647" s="229"/>
      <c r="P647" s="229"/>
      <c r="Q647" s="229"/>
      <c r="R647" s="229"/>
    </row>
    <row r="648" spans="1:18">
      <c r="A648" s="229"/>
      <c r="B648" s="229"/>
      <c r="C648" s="229"/>
      <c r="D648" s="229"/>
      <c r="E648" s="229"/>
      <c r="F648" s="229"/>
      <c r="G648" s="229"/>
      <c r="H648" s="229"/>
      <c r="I648" s="229"/>
      <c r="J648" s="229"/>
      <c r="K648" s="229"/>
      <c r="L648" s="229"/>
      <c r="M648" s="229"/>
      <c r="N648" s="229"/>
      <c r="O648" s="229"/>
      <c r="P648" s="229"/>
      <c r="Q648" s="229"/>
      <c r="R648" s="229"/>
    </row>
    <row r="649" spans="1:18">
      <c r="A649" s="229"/>
      <c r="B649" s="229"/>
      <c r="C649" s="229"/>
      <c r="D649" s="229"/>
      <c r="E649" s="229"/>
      <c r="F649" s="229"/>
      <c r="G649" s="229"/>
      <c r="H649" s="229"/>
      <c r="I649" s="229"/>
      <c r="J649" s="229"/>
      <c r="K649" s="229"/>
      <c r="L649" s="229"/>
      <c r="M649" s="229"/>
      <c r="N649" s="229"/>
      <c r="O649" s="229"/>
      <c r="P649" s="229"/>
      <c r="Q649" s="229"/>
      <c r="R649" s="229"/>
    </row>
    <row r="650" spans="1:18">
      <c r="A650" s="229"/>
      <c r="B650" s="229"/>
      <c r="C650" s="229"/>
      <c r="D650" s="229"/>
      <c r="E650" s="229"/>
      <c r="F650" s="229"/>
      <c r="G650" s="229"/>
      <c r="H650" s="229"/>
      <c r="I650" s="229"/>
      <c r="J650" s="229"/>
      <c r="K650" s="229"/>
      <c r="L650" s="229"/>
      <c r="M650" s="229"/>
      <c r="N650" s="229"/>
      <c r="O650" s="229"/>
      <c r="P650" s="229"/>
      <c r="Q650" s="229"/>
      <c r="R650" s="229"/>
    </row>
    <row r="651" spans="1:18">
      <c r="A651" s="229"/>
      <c r="B651" s="229"/>
      <c r="C651" s="229"/>
      <c r="D651" s="229"/>
      <c r="E651" s="229"/>
      <c r="F651" s="229"/>
      <c r="G651" s="229"/>
      <c r="H651" s="229"/>
      <c r="I651" s="229"/>
      <c r="J651" s="229"/>
      <c r="K651" s="229"/>
      <c r="L651" s="229"/>
      <c r="M651" s="229"/>
      <c r="N651" s="229"/>
      <c r="O651" s="229"/>
      <c r="P651" s="229"/>
      <c r="Q651" s="229"/>
      <c r="R651" s="229"/>
    </row>
    <row r="652" spans="1:18">
      <c r="A652" s="229"/>
      <c r="B652" s="229"/>
      <c r="C652" s="229"/>
      <c r="D652" s="229"/>
      <c r="E652" s="229"/>
      <c r="F652" s="229"/>
      <c r="G652" s="229"/>
      <c r="H652" s="229"/>
      <c r="I652" s="229"/>
      <c r="J652" s="229"/>
      <c r="K652" s="229"/>
      <c r="L652" s="229"/>
      <c r="M652" s="229"/>
      <c r="N652" s="229"/>
      <c r="O652" s="229"/>
      <c r="P652" s="229"/>
      <c r="Q652" s="229"/>
      <c r="R652" s="229"/>
    </row>
    <row r="653" spans="1:18">
      <c r="A653" s="229"/>
      <c r="B653" s="229"/>
      <c r="C653" s="229"/>
      <c r="D653" s="229"/>
      <c r="E653" s="229"/>
      <c r="F653" s="229"/>
      <c r="G653" s="229"/>
      <c r="H653" s="229"/>
      <c r="I653" s="229"/>
      <c r="J653" s="229"/>
      <c r="K653" s="229"/>
      <c r="L653" s="229"/>
      <c r="M653" s="229"/>
      <c r="N653" s="229"/>
      <c r="O653" s="229"/>
      <c r="P653" s="229"/>
      <c r="Q653" s="229"/>
      <c r="R653" s="229"/>
    </row>
    <row r="654" spans="1:18">
      <c r="A654" s="229"/>
      <c r="B654" s="229"/>
      <c r="C654" s="229"/>
      <c r="D654" s="229"/>
      <c r="E654" s="229"/>
      <c r="F654" s="229"/>
      <c r="G654" s="229"/>
      <c r="H654" s="229"/>
      <c r="I654" s="229"/>
      <c r="J654" s="229"/>
      <c r="K654" s="229"/>
      <c r="L654" s="229"/>
      <c r="M654" s="229"/>
      <c r="N654" s="229"/>
      <c r="O654" s="229"/>
      <c r="P654" s="229"/>
      <c r="Q654" s="229"/>
      <c r="R654" s="229"/>
    </row>
    <row r="655" spans="1:18">
      <c r="A655" s="229"/>
      <c r="B655" s="229"/>
      <c r="C655" s="229"/>
      <c r="D655" s="229"/>
      <c r="E655" s="229"/>
      <c r="F655" s="229"/>
      <c r="G655" s="229"/>
      <c r="H655" s="229"/>
      <c r="I655" s="229"/>
      <c r="J655" s="229"/>
      <c r="K655" s="229"/>
      <c r="L655" s="229"/>
      <c r="M655" s="229"/>
      <c r="N655" s="229"/>
      <c r="O655" s="229"/>
      <c r="P655" s="229"/>
      <c r="Q655" s="229"/>
      <c r="R655" s="229"/>
    </row>
    <row r="656" spans="1:18">
      <c r="A656" s="229"/>
      <c r="B656" s="229"/>
      <c r="C656" s="229"/>
      <c r="D656" s="229"/>
      <c r="E656" s="229"/>
      <c r="F656" s="229"/>
      <c r="G656" s="229"/>
      <c r="H656" s="229"/>
      <c r="I656" s="229"/>
      <c r="J656" s="229"/>
      <c r="K656" s="229"/>
      <c r="L656" s="229"/>
      <c r="M656" s="229"/>
      <c r="N656" s="229"/>
      <c r="O656" s="229"/>
      <c r="P656" s="229"/>
      <c r="Q656" s="229"/>
      <c r="R656" s="229"/>
    </row>
    <row r="657" spans="1:18">
      <c r="A657" s="229"/>
      <c r="B657" s="229"/>
      <c r="C657" s="229"/>
      <c r="D657" s="229"/>
      <c r="E657" s="229"/>
      <c r="F657" s="229"/>
      <c r="G657" s="229"/>
      <c r="H657" s="229"/>
      <c r="I657" s="229"/>
      <c r="J657" s="229"/>
      <c r="K657" s="229"/>
      <c r="L657" s="229"/>
      <c r="M657" s="229"/>
      <c r="N657" s="229"/>
      <c r="O657" s="229"/>
      <c r="P657" s="229"/>
      <c r="Q657" s="229"/>
      <c r="R657" s="229"/>
    </row>
    <row r="658" spans="1:18">
      <c r="A658" s="229"/>
      <c r="B658" s="229"/>
      <c r="C658" s="229"/>
      <c r="D658" s="229"/>
      <c r="E658" s="229"/>
      <c r="F658" s="229"/>
      <c r="G658" s="229"/>
      <c r="H658" s="229"/>
      <c r="I658" s="229"/>
      <c r="J658" s="229"/>
      <c r="K658" s="229"/>
      <c r="L658" s="229"/>
      <c r="M658" s="229"/>
      <c r="N658" s="229"/>
      <c r="O658" s="229"/>
      <c r="P658" s="229"/>
      <c r="Q658" s="229"/>
      <c r="R658" s="229"/>
    </row>
    <row r="659" spans="1:18">
      <c r="A659" s="229"/>
      <c r="B659" s="229"/>
      <c r="C659" s="229"/>
      <c r="D659" s="229"/>
      <c r="E659" s="229"/>
      <c r="F659" s="229"/>
      <c r="G659" s="229"/>
      <c r="H659" s="229"/>
      <c r="I659" s="229"/>
      <c r="J659" s="229"/>
      <c r="K659" s="229"/>
      <c r="L659" s="229"/>
      <c r="M659" s="229"/>
      <c r="N659" s="229"/>
      <c r="O659" s="229"/>
      <c r="P659" s="229"/>
      <c r="Q659" s="229"/>
      <c r="R659" s="229"/>
    </row>
    <row r="660" spans="1:18">
      <c r="A660" s="229"/>
      <c r="B660" s="229"/>
      <c r="C660" s="229"/>
      <c r="D660" s="229"/>
      <c r="E660" s="229"/>
      <c r="F660" s="229"/>
      <c r="G660" s="229"/>
      <c r="H660" s="229"/>
      <c r="I660" s="229"/>
      <c r="J660" s="229"/>
      <c r="K660" s="229"/>
      <c r="L660" s="229"/>
      <c r="M660" s="229"/>
      <c r="N660" s="229"/>
      <c r="O660" s="229"/>
      <c r="P660" s="229"/>
      <c r="Q660" s="229"/>
      <c r="R660" s="229"/>
    </row>
    <row r="661" spans="1:18">
      <c r="A661" s="229"/>
      <c r="B661" s="229"/>
      <c r="C661" s="229"/>
      <c r="D661" s="229"/>
      <c r="E661" s="229"/>
      <c r="F661" s="229"/>
      <c r="G661" s="229"/>
      <c r="H661" s="229"/>
      <c r="I661" s="229"/>
      <c r="J661" s="229"/>
      <c r="K661" s="229"/>
      <c r="L661" s="229"/>
      <c r="M661" s="229"/>
      <c r="N661" s="229"/>
      <c r="O661" s="229"/>
      <c r="P661" s="229"/>
      <c r="Q661" s="229"/>
      <c r="R661" s="229"/>
    </row>
    <row r="662" spans="1:18">
      <c r="A662" s="229"/>
      <c r="B662" s="229"/>
      <c r="C662" s="229"/>
      <c r="D662" s="229"/>
      <c r="E662" s="229"/>
      <c r="F662" s="229"/>
      <c r="G662" s="229"/>
      <c r="H662" s="229"/>
      <c r="I662" s="229"/>
      <c r="J662" s="229"/>
      <c r="K662" s="229"/>
      <c r="L662" s="229"/>
      <c r="M662" s="229"/>
      <c r="N662" s="229"/>
      <c r="O662" s="229"/>
      <c r="P662" s="229"/>
      <c r="Q662" s="229"/>
      <c r="R662" s="229"/>
    </row>
    <row r="663" spans="1:18">
      <c r="A663" s="229"/>
      <c r="B663" s="229"/>
      <c r="C663" s="229"/>
      <c r="D663" s="229"/>
      <c r="E663" s="229"/>
      <c r="F663" s="229"/>
      <c r="G663" s="229"/>
      <c r="H663" s="229"/>
      <c r="I663" s="229"/>
      <c r="J663" s="229"/>
      <c r="K663" s="229"/>
      <c r="L663" s="229"/>
      <c r="M663" s="229"/>
      <c r="N663" s="229"/>
      <c r="O663" s="229"/>
      <c r="P663" s="229"/>
      <c r="Q663" s="229"/>
      <c r="R663" s="229"/>
    </row>
    <row r="664" spans="1:18">
      <c r="A664" s="229"/>
      <c r="B664" s="229"/>
      <c r="C664" s="229"/>
      <c r="D664" s="229"/>
      <c r="E664" s="229"/>
      <c r="F664" s="229"/>
      <c r="G664" s="229"/>
      <c r="H664" s="229"/>
      <c r="I664" s="229"/>
      <c r="J664" s="229"/>
      <c r="K664" s="229"/>
      <c r="L664" s="229"/>
      <c r="M664" s="229"/>
      <c r="N664" s="229"/>
      <c r="O664" s="229"/>
      <c r="P664" s="229"/>
      <c r="Q664" s="229"/>
      <c r="R664" s="229"/>
    </row>
    <row r="665" spans="1:18">
      <c r="A665" s="229"/>
      <c r="B665" s="229"/>
      <c r="C665" s="229"/>
      <c r="D665" s="229"/>
      <c r="E665" s="229"/>
      <c r="F665" s="229"/>
      <c r="G665" s="229"/>
      <c r="H665" s="229"/>
      <c r="I665" s="229"/>
      <c r="J665" s="229"/>
      <c r="K665" s="229"/>
      <c r="L665" s="229"/>
      <c r="M665" s="229"/>
      <c r="N665" s="229"/>
      <c r="O665" s="229"/>
      <c r="P665" s="229"/>
      <c r="Q665" s="229"/>
      <c r="R665" s="229"/>
    </row>
    <row r="666" spans="1:18">
      <c r="A666" s="229"/>
      <c r="B666" s="229"/>
      <c r="C666" s="229"/>
      <c r="D666" s="229"/>
      <c r="E666" s="229"/>
      <c r="F666" s="229"/>
      <c r="G666" s="229"/>
      <c r="H666" s="229"/>
      <c r="I666" s="229"/>
      <c r="J666" s="229"/>
      <c r="K666" s="229"/>
      <c r="L666" s="229"/>
      <c r="M666" s="229"/>
      <c r="N666" s="229"/>
      <c r="O666" s="229"/>
      <c r="P666" s="229"/>
      <c r="Q666" s="229"/>
      <c r="R666" s="229"/>
    </row>
    <row r="667" spans="1:18">
      <c r="A667" s="229"/>
      <c r="B667" s="229"/>
      <c r="C667" s="229"/>
      <c r="D667" s="229"/>
      <c r="E667" s="229"/>
      <c r="F667" s="229"/>
      <c r="G667" s="229"/>
      <c r="H667" s="229"/>
      <c r="I667" s="229"/>
      <c r="J667" s="229"/>
      <c r="K667" s="229"/>
      <c r="L667" s="229"/>
      <c r="M667" s="229"/>
      <c r="N667" s="229"/>
      <c r="O667" s="229"/>
      <c r="P667" s="229"/>
      <c r="Q667" s="229"/>
      <c r="R667" s="229"/>
    </row>
    <row r="668" spans="1:18">
      <c r="A668" s="229"/>
      <c r="B668" s="229"/>
      <c r="C668" s="229"/>
      <c r="D668" s="229"/>
      <c r="E668" s="229"/>
      <c r="F668" s="229"/>
      <c r="G668" s="229"/>
      <c r="H668" s="229"/>
      <c r="I668" s="229"/>
      <c r="J668" s="229"/>
      <c r="K668" s="229"/>
      <c r="L668" s="229"/>
      <c r="M668" s="229"/>
      <c r="N668" s="229"/>
      <c r="O668" s="229"/>
      <c r="P668" s="229"/>
      <c r="Q668" s="229"/>
      <c r="R668" s="229"/>
    </row>
    <row r="669" spans="1:18">
      <c r="A669" s="229"/>
      <c r="B669" s="229"/>
      <c r="C669" s="229"/>
      <c r="D669" s="229"/>
      <c r="E669" s="229"/>
      <c r="F669" s="229"/>
      <c r="G669" s="229"/>
      <c r="H669" s="229"/>
      <c r="I669" s="229"/>
      <c r="J669" s="229"/>
      <c r="K669" s="229"/>
      <c r="L669" s="229"/>
      <c r="M669" s="229"/>
      <c r="N669" s="229"/>
      <c r="O669" s="229"/>
      <c r="P669" s="229"/>
      <c r="Q669" s="229"/>
      <c r="R669" s="229"/>
    </row>
    <row r="670" spans="1:18">
      <c r="A670" s="229"/>
      <c r="B670" s="229"/>
      <c r="C670" s="229"/>
      <c r="D670" s="229"/>
      <c r="E670" s="229"/>
      <c r="F670" s="229"/>
      <c r="G670" s="229"/>
      <c r="H670" s="229"/>
      <c r="I670" s="229"/>
      <c r="J670" s="229"/>
      <c r="K670" s="229"/>
      <c r="L670" s="229"/>
      <c r="M670" s="229"/>
      <c r="N670" s="229"/>
      <c r="O670" s="229"/>
      <c r="P670" s="229"/>
      <c r="Q670" s="229"/>
      <c r="R670" s="229"/>
    </row>
    <row r="671" spans="1:18">
      <c r="A671" s="229"/>
      <c r="B671" s="229"/>
      <c r="C671" s="229"/>
      <c r="D671" s="229"/>
      <c r="E671" s="229"/>
      <c r="F671" s="229"/>
      <c r="G671" s="229"/>
      <c r="H671" s="229"/>
      <c r="I671" s="229"/>
      <c r="J671" s="229"/>
      <c r="K671" s="229"/>
      <c r="L671" s="229"/>
      <c r="M671" s="229"/>
      <c r="N671" s="229"/>
      <c r="O671" s="229"/>
      <c r="P671" s="229"/>
      <c r="Q671" s="229"/>
      <c r="R671" s="229"/>
    </row>
    <row r="672" spans="1:18">
      <c r="A672" s="229"/>
      <c r="B672" s="229"/>
      <c r="C672" s="229"/>
      <c r="D672" s="229"/>
      <c r="E672" s="229"/>
      <c r="F672" s="229"/>
      <c r="G672" s="229"/>
      <c r="H672" s="229"/>
      <c r="I672" s="229"/>
      <c r="J672" s="229"/>
      <c r="K672" s="229"/>
      <c r="L672" s="229"/>
      <c r="M672" s="229"/>
      <c r="N672" s="229"/>
      <c r="O672" s="229"/>
      <c r="P672" s="229"/>
      <c r="Q672" s="229"/>
      <c r="R672" s="229"/>
    </row>
    <row r="673" spans="1:18">
      <c r="A673" s="229"/>
      <c r="B673" s="229"/>
      <c r="C673" s="229"/>
      <c r="D673" s="229"/>
      <c r="E673" s="229"/>
      <c r="F673" s="229"/>
      <c r="G673" s="229"/>
      <c r="H673" s="229"/>
      <c r="I673" s="229"/>
      <c r="J673" s="229"/>
      <c r="K673" s="229"/>
      <c r="L673" s="229"/>
      <c r="M673" s="229"/>
      <c r="N673" s="229"/>
      <c r="O673" s="229"/>
      <c r="P673" s="229"/>
      <c r="Q673" s="229"/>
      <c r="R673" s="229"/>
    </row>
    <row r="674" spans="1:18">
      <c r="A674" s="229"/>
      <c r="B674" s="229"/>
      <c r="C674" s="229"/>
      <c r="D674" s="229"/>
      <c r="E674" s="229"/>
      <c r="F674" s="229"/>
      <c r="G674" s="229"/>
      <c r="H674" s="229"/>
      <c r="I674" s="229"/>
      <c r="J674" s="229"/>
      <c r="K674" s="229"/>
      <c r="L674" s="229"/>
      <c r="M674" s="229"/>
      <c r="N674" s="229"/>
      <c r="O674" s="229"/>
      <c r="P674" s="229"/>
      <c r="Q674" s="229"/>
      <c r="R674" s="229"/>
    </row>
    <row r="675" spans="1:18">
      <c r="A675" s="229"/>
      <c r="B675" s="229"/>
      <c r="C675" s="229"/>
      <c r="D675" s="229"/>
      <c r="E675" s="229"/>
      <c r="F675" s="229"/>
      <c r="G675" s="229"/>
      <c r="H675" s="229"/>
      <c r="I675" s="229"/>
      <c r="J675" s="229"/>
      <c r="K675" s="229"/>
      <c r="L675" s="229"/>
      <c r="M675" s="229"/>
      <c r="N675" s="229"/>
      <c r="O675" s="229"/>
      <c r="P675" s="229"/>
      <c r="Q675" s="229"/>
      <c r="R675" s="229"/>
    </row>
    <row r="676" spans="1:18">
      <c r="A676" s="229"/>
      <c r="B676" s="229"/>
      <c r="C676" s="229"/>
      <c r="D676" s="229"/>
      <c r="E676" s="229"/>
      <c r="F676" s="229"/>
      <c r="G676" s="229"/>
      <c r="H676" s="229"/>
      <c r="I676" s="229"/>
      <c r="J676" s="229"/>
      <c r="K676" s="229"/>
      <c r="L676" s="229"/>
      <c r="M676" s="229"/>
      <c r="N676" s="229"/>
      <c r="O676" s="229"/>
      <c r="P676" s="229"/>
      <c r="Q676" s="229"/>
      <c r="R676" s="229"/>
    </row>
    <row r="677" spans="1:18">
      <c r="A677" s="229"/>
      <c r="B677" s="229"/>
      <c r="C677" s="229"/>
      <c r="D677" s="229"/>
      <c r="E677" s="229"/>
      <c r="F677" s="229"/>
      <c r="G677" s="229"/>
      <c r="H677" s="229"/>
      <c r="I677" s="229"/>
      <c r="J677" s="229"/>
      <c r="K677" s="229"/>
      <c r="L677" s="229"/>
      <c r="M677" s="229"/>
      <c r="N677" s="229"/>
      <c r="O677" s="229"/>
      <c r="P677" s="229"/>
      <c r="Q677" s="229"/>
      <c r="R677" s="229"/>
    </row>
    <row r="678" spans="1:18">
      <c r="A678" s="229"/>
      <c r="B678" s="229"/>
      <c r="C678" s="229"/>
      <c r="D678" s="229"/>
      <c r="E678" s="229"/>
      <c r="F678" s="229"/>
      <c r="G678" s="229"/>
      <c r="H678" s="229"/>
      <c r="I678" s="229"/>
      <c r="J678" s="229"/>
      <c r="K678" s="229"/>
      <c r="L678" s="229"/>
      <c r="M678" s="229"/>
      <c r="N678" s="229"/>
      <c r="O678" s="229"/>
      <c r="P678" s="229"/>
      <c r="Q678" s="229"/>
      <c r="R678" s="229"/>
    </row>
    <row r="679" spans="1:18">
      <c r="A679" s="229"/>
      <c r="B679" s="229"/>
      <c r="C679" s="229"/>
      <c r="D679" s="229"/>
      <c r="E679" s="229"/>
      <c r="F679" s="229"/>
      <c r="G679" s="229"/>
      <c r="H679" s="229"/>
      <c r="I679" s="229"/>
      <c r="J679" s="229"/>
      <c r="K679" s="229"/>
      <c r="L679" s="229"/>
      <c r="M679" s="229"/>
      <c r="N679" s="229"/>
      <c r="O679" s="229"/>
      <c r="P679" s="229"/>
      <c r="Q679" s="229"/>
      <c r="R679" s="229"/>
    </row>
    <row r="680" spans="1:18">
      <c r="A680" s="229"/>
      <c r="B680" s="229"/>
      <c r="C680" s="229"/>
      <c r="D680" s="229"/>
      <c r="E680" s="229"/>
      <c r="F680" s="229"/>
      <c r="G680" s="229"/>
      <c r="H680" s="229"/>
      <c r="I680" s="229"/>
      <c r="J680" s="229"/>
      <c r="K680" s="229"/>
      <c r="L680" s="229"/>
      <c r="M680" s="229"/>
      <c r="N680" s="229"/>
      <c r="O680" s="229"/>
      <c r="P680" s="229"/>
      <c r="Q680" s="229"/>
      <c r="R680" s="229"/>
    </row>
    <row r="681" spans="1:18">
      <c r="A681" s="229"/>
      <c r="B681" s="229"/>
      <c r="C681" s="229"/>
      <c r="D681" s="229"/>
      <c r="E681" s="229"/>
      <c r="F681" s="229"/>
      <c r="G681" s="229"/>
      <c r="H681" s="229"/>
      <c r="I681" s="229"/>
      <c r="J681" s="229"/>
      <c r="K681" s="229"/>
      <c r="L681" s="229"/>
      <c r="M681" s="229"/>
      <c r="N681" s="229"/>
      <c r="O681" s="229"/>
      <c r="P681" s="229"/>
      <c r="Q681" s="229"/>
      <c r="R681" s="229"/>
    </row>
    <row r="682" spans="1:18">
      <c r="A682" s="229"/>
      <c r="B682" s="229"/>
      <c r="C682" s="229"/>
      <c r="D682" s="229"/>
      <c r="E682" s="229"/>
      <c r="F682" s="229"/>
      <c r="G682" s="229"/>
      <c r="H682" s="229"/>
      <c r="I682" s="229"/>
      <c r="J682" s="229"/>
      <c r="K682" s="229"/>
      <c r="L682" s="229"/>
      <c r="M682" s="229"/>
      <c r="N682" s="229"/>
      <c r="O682" s="229"/>
      <c r="P682" s="229"/>
      <c r="Q682" s="229"/>
      <c r="R682" s="229"/>
    </row>
    <row r="683" spans="1:18">
      <c r="A683" s="229"/>
      <c r="B683" s="229"/>
      <c r="C683" s="229"/>
      <c r="D683" s="229"/>
      <c r="E683" s="229"/>
      <c r="F683" s="229"/>
      <c r="G683" s="229"/>
      <c r="H683" s="229"/>
      <c r="I683" s="229"/>
      <c r="J683" s="229"/>
      <c r="K683" s="229"/>
      <c r="L683" s="229"/>
      <c r="M683" s="229"/>
      <c r="N683" s="229"/>
      <c r="O683" s="229"/>
      <c r="P683" s="229"/>
      <c r="Q683" s="229"/>
      <c r="R683" s="229"/>
    </row>
    <row r="684" spans="1:18">
      <c r="A684" s="229"/>
      <c r="B684" s="229"/>
      <c r="C684" s="229"/>
      <c r="D684" s="229"/>
      <c r="E684" s="229"/>
      <c r="F684" s="229"/>
      <c r="G684" s="229"/>
      <c r="H684" s="229"/>
      <c r="I684" s="229"/>
      <c r="J684" s="229"/>
      <c r="K684" s="229"/>
      <c r="L684" s="229"/>
      <c r="M684" s="229"/>
      <c r="N684" s="229"/>
      <c r="O684" s="229"/>
      <c r="P684" s="229"/>
      <c r="Q684" s="229"/>
      <c r="R684" s="229"/>
    </row>
    <row r="685" spans="1:18">
      <c r="A685" s="229"/>
      <c r="B685" s="229"/>
      <c r="C685" s="229"/>
      <c r="D685" s="229"/>
      <c r="E685" s="229"/>
      <c r="F685" s="229"/>
      <c r="G685" s="229"/>
      <c r="H685" s="229"/>
      <c r="I685" s="229"/>
      <c r="J685" s="229"/>
      <c r="K685" s="229"/>
      <c r="L685" s="229"/>
      <c r="M685" s="229"/>
      <c r="N685" s="229"/>
      <c r="O685" s="229"/>
      <c r="P685" s="229"/>
      <c r="Q685" s="229"/>
      <c r="R685" s="229"/>
    </row>
    <row r="686" spans="1:18">
      <c r="A686" s="229"/>
      <c r="B686" s="229"/>
      <c r="C686" s="229"/>
      <c r="D686" s="229"/>
      <c r="E686" s="229"/>
      <c r="F686" s="229"/>
      <c r="G686" s="229"/>
      <c r="H686" s="229"/>
      <c r="I686" s="229"/>
      <c r="J686" s="229"/>
      <c r="K686" s="229"/>
      <c r="L686" s="229"/>
      <c r="M686" s="229"/>
      <c r="N686" s="229"/>
      <c r="O686" s="229"/>
      <c r="P686" s="229"/>
      <c r="Q686" s="229"/>
      <c r="R686" s="229"/>
    </row>
    <row r="687" spans="1:18">
      <c r="A687" s="229"/>
      <c r="B687" s="229"/>
      <c r="C687" s="229"/>
      <c r="D687" s="229"/>
      <c r="E687" s="229"/>
      <c r="F687" s="229"/>
      <c r="G687" s="229"/>
      <c r="H687" s="229"/>
      <c r="I687" s="229"/>
      <c r="J687" s="229"/>
      <c r="K687" s="229"/>
      <c r="L687" s="229"/>
      <c r="M687" s="229"/>
      <c r="N687" s="229"/>
      <c r="O687" s="229"/>
      <c r="P687" s="229"/>
      <c r="Q687" s="229"/>
      <c r="R687" s="229"/>
    </row>
    <row r="688" spans="1:18">
      <c r="A688" s="229"/>
      <c r="B688" s="229"/>
      <c r="C688" s="229"/>
      <c r="D688" s="229"/>
      <c r="E688" s="229"/>
      <c r="F688" s="229"/>
      <c r="G688" s="229"/>
      <c r="H688" s="229"/>
      <c r="I688" s="229"/>
      <c r="J688" s="229"/>
      <c r="K688" s="229"/>
      <c r="L688" s="229"/>
      <c r="M688" s="229"/>
      <c r="N688" s="229"/>
      <c r="O688" s="229"/>
      <c r="P688" s="229"/>
      <c r="Q688" s="229"/>
      <c r="R688" s="229"/>
    </row>
    <row r="689" spans="1:18">
      <c r="A689" s="229"/>
      <c r="B689" s="229"/>
      <c r="C689" s="229"/>
      <c r="D689" s="229"/>
      <c r="E689" s="229"/>
      <c r="F689" s="229"/>
      <c r="G689" s="229"/>
      <c r="H689" s="229"/>
      <c r="I689" s="229"/>
      <c r="J689" s="229"/>
      <c r="K689" s="229"/>
      <c r="L689" s="229"/>
      <c r="M689" s="229"/>
      <c r="N689" s="229"/>
      <c r="O689" s="229"/>
      <c r="P689" s="229"/>
      <c r="Q689" s="229"/>
      <c r="R689" s="229"/>
    </row>
    <row r="690" spans="1:18">
      <c r="A690" s="229"/>
      <c r="B690" s="229"/>
      <c r="C690" s="229"/>
      <c r="D690" s="229"/>
      <c r="E690" s="229"/>
      <c r="F690" s="229"/>
      <c r="G690" s="229"/>
      <c r="H690" s="229"/>
      <c r="I690" s="229"/>
      <c r="J690" s="229"/>
      <c r="K690" s="229"/>
      <c r="L690" s="229"/>
      <c r="M690" s="229"/>
      <c r="N690" s="229"/>
      <c r="O690" s="229"/>
      <c r="P690" s="229"/>
      <c r="Q690" s="229"/>
      <c r="R690" s="229"/>
    </row>
    <row r="691" spans="1:18">
      <c r="A691" s="229"/>
      <c r="B691" s="229"/>
      <c r="C691" s="229"/>
      <c r="D691" s="229"/>
      <c r="E691" s="229"/>
      <c r="F691" s="229"/>
      <c r="G691" s="229"/>
      <c r="H691" s="229"/>
      <c r="I691" s="229"/>
      <c r="J691" s="229"/>
      <c r="K691" s="229"/>
      <c r="L691" s="229"/>
      <c r="M691" s="229"/>
      <c r="N691" s="229"/>
      <c r="O691" s="229"/>
      <c r="P691" s="229"/>
      <c r="Q691" s="229"/>
      <c r="R691" s="229"/>
    </row>
    <row r="692" spans="1:18">
      <c r="A692" s="229"/>
      <c r="B692" s="229"/>
      <c r="C692" s="229"/>
      <c r="D692" s="229"/>
      <c r="E692" s="229"/>
      <c r="F692" s="229"/>
      <c r="G692" s="229"/>
      <c r="H692" s="229"/>
      <c r="I692" s="229"/>
      <c r="J692" s="229"/>
      <c r="K692" s="229"/>
      <c r="L692" s="229"/>
      <c r="M692" s="229"/>
      <c r="N692" s="229"/>
      <c r="O692" s="229"/>
      <c r="P692" s="229"/>
      <c r="Q692" s="229"/>
      <c r="R692" s="229"/>
    </row>
    <row r="693" spans="1:18">
      <c r="A693" s="229"/>
      <c r="B693" s="229"/>
      <c r="C693" s="229"/>
      <c r="D693" s="229"/>
      <c r="E693" s="229"/>
      <c r="F693" s="229"/>
      <c r="G693" s="229"/>
      <c r="H693" s="229"/>
      <c r="I693" s="229"/>
      <c r="J693" s="229"/>
      <c r="K693" s="229"/>
      <c r="L693" s="229"/>
      <c r="M693" s="229"/>
      <c r="N693" s="229"/>
      <c r="O693" s="229"/>
      <c r="P693" s="229"/>
      <c r="Q693" s="229"/>
      <c r="R693" s="229"/>
    </row>
    <row r="694" spans="1:18">
      <c r="A694" s="229"/>
      <c r="B694" s="229"/>
      <c r="C694" s="229"/>
      <c r="D694" s="229"/>
      <c r="E694" s="229"/>
      <c r="F694" s="229"/>
      <c r="G694" s="229"/>
      <c r="H694" s="229"/>
      <c r="I694" s="229"/>
      <c r="J694" s="229"/>
      <c r="K694" s="229"/>
      <c r="L694" s="229"/>
      <c r="M694" s="229"/>
      <c r="N694" s="229"/>
      <c r="O694" s="229"/>
      <c r="P694" s="229"/>
      <c r="Q694" s="229"/>
      <c r="R694" s="229"/>
    </row>
    <row r="695" spans="1:18">
      <c r="A695" s="229"/>
      <c r="B695" s="229"/>
      <c r="C695" s="229"/>
      <c r="D695" s="229"/>
      <c r="E695" s="229"/>
      <c r="F695" s="229"/>
      <c r="G695" s="229"/>
      <c r="H695" s="229"/>
      <c r="I695" s="229"/>
      <c r="J695" s="229"/>
      <c r="K695" s="229"/>
      <c r="L695" s="229"/>
      <c r="M695" s="229"/>
      <c r="N695" s="229"/>
      <c r="O695" s="229"/>
      <c r="P695" s="229"/>
      <c r="Q695" s="229"/>
      <c r="R695" s="229"/>
    </row>
    <row r="696" spans="1:18">
      <c r="A696" s="229"/>
      <c r="B696" s="229"/>
      <c r="C696" s="229"/>
      <c r="D696" s="229"/>
      <c r="E696" s="229"/>
      <c r="F696" s="229"/>
      <c r="G696" s="229"/>
      <c r="H696" s="229"/>
      <c r="I696" s="229"/>
      <c r="J696" s="229"/>
      <c r="K696" s="229"/>
      <c r="L696" s="229"/>
      <c r="M696" s="229"/>
      <c r="N696" s="229"/>
      <c r="O696" s="229"/>
      <c r="P696" s="229"/>
      <c r="Q696" s="229"/>
      <c r="R696" s="229"/>
    </row>
    <row r="697" spans="1:18">
      <c r="A697" s="229"/>
      <c r="B697" s="229"/>
      <c r="C697" s="229"/>
      <c r="D697" s="229"/>
      <c r="E697" s="229"/>
      <c r="F697" s="229"/>
      <c r="G697" s="229"/>
      <c r="H697" s="229"/>
      <c r="I697" s="229"/>
      <c r="J697" s="229"/>
      <c r="K697" s="229"/>
      <c r="L697" s="229"/>
      <c r="M697" s="229"/>
      <c r="N697" s="229"/>
      <c r="O697" s="229"/>
      <c r="P697" s="229"/>
      <c r="Q697" s="229"/>
      <c r="R697" s="229"/>
    </row>
    <row r="698" spans="1:18">
      <c r="A698" s="229"/>
      <c r="B698" s="229"/>
      <c r="C698" s="229"/>
      <c r="D698" s="229"/>
      <c r="E698" s="229"/>
      <c r="F698" s="229"/>
      <c r="G698" s="229"/>
      <c r="H698" s="229"/>
      <c r="I698" s="229"/>
      <c r="J698" s="229"/>
      <c r="K698" s="229"/>
      <c r="L698" s="229"/>
      <c r="M698" s="229"/>
      <c r="N698" s="229"/>
      <c r="O698" s="229"/>
      <c r="P698" s="229"/>
      <c r="Q698" s="229"/>
      <c r="R698" s="229"/>
    </row>
    <row r="699" spans="1:18">
      <c r="A699" s="229"/>
      <c r="B699" s="229"/>
      <c r="C699" s="229"/>
      <c r="D699" s="229"/>
      <c r="E699" s="229"/>
      <c r="F699" s="229"/>
      <c r="G699" s="229"/>
      <c r="H699" s="229"/>
      <c r="I699" s="229"/>
      <c r="J699" s="229"/>
      <c r="K699" s="229"/>
      <c r="L699" s="229"/>
      <c r="M699" s="229"/>
      <c r="N699" s="229"/>
      <c r="O699" s="229"/>
      <c r="P699" s="229"/>
      <c r="Q699" s="229"/>
      <c r="R699" s="229"/>
    </row>
    <row r="700" spans="1:18">
      <c r="A700" s="229"/>
      <c r="B700" s="229"/>
      <c r="C700" s="229"/>
      <c r="D700" s="229"/>
      <c r="E700" s="229"/>
      <c r="F700" s="229"/>
      <c r="G700" s="229"/>
      <c r="H700" s="229"/>
      <c r="I700" s="229"/>
      <c r="J700" s="229"/>
      <c r="K700" s="229"/>
      <c r="L700" s="229"/>
      <c r="M700" s="229"/>
      <c r="N700" s="229"/>
      <c r="O700" s="229"/>
      <c r="P700" s="229"/>
      <c r="Q700" s="229"/>
      <c r="R700" s="229"/>
    </row>
    <row r="701" spans="1:18">
      <c r="A701" s="229"/>
      <c r="B701" s="229"/>
      <c r="C701" s="229"/>
      <c r="D701" s="229"/>
      <c r="E701" s="229"/>
      <c r="F701" s="229"/>
      <c r="G701" s="229"/>
      <c r="H701" s="229"/>
      <c r="I701" s="229"/>
      <c r="J701" s="229"/>
      <c r="K701" s="229"/>
      <c r="L701" s="229"/>
      <c r="M701" s="229"/>
      <c r="N701" s="229"/>
      <c r="O701" s="229"/>
      <c r="P701" s="229"/>
      <c r="Q701" s="229"/>
      <c r="R701" s="229"/>
    </row>
    <row r="702" spans="1:18">
      <c r="A702" s="229"/>
      <c r="B702" s="229"/>
      <c r="C702" s="229"/>
      <c r="D702" s="229"/>
      <c r="E702" s="229"/>
      <c r="F702" s="229"/>
      <c r="G702" s="229"/>
      <c r="H702" s="229"/>
      <c r="I702" s="229"/>
      <c r="J702" s="229"/>
      <c r="K702" s="229"/>
      <c r="L702" s="229"/>
      <c r="M702" s="229"/>
      <c r="N702" s="229"/>
      <c r="O702" s="229"/>
      <c r="P702" s="229"/>
      <c r="Q702" s="229"/>
      <c r="R702" s="229"/>
    </row>
    <row r="703" spans="1:18">
      <c r="A703" s="229"/>
      <c r="B703" s="229"/>
      <c r="C703" s="229"/>
      <c r="D703" s="229"/>
      <c r="E703" s="229"/>
      <c r="F703" s="229"/>
      <c r="G703" s="229"/>
      <c r="H703" s="229"/>
      <c r="I703" s="229"/>
      <c r="J703" s="229"/>
      <c r="K703" s="229"/>
      <c r="L703" s="229"/>
      <c r="M703" s="229"/>
      <c r="N703" s="229"/>
      <c r="O703" s="229"/>
      <c r="P703" s="229"/>
      <c r="Q703" s="229"/>
      <c r="R703" s="229"/>
    </row>
    <row r="704" spans="1:18">
      <c r="A704" s="229"/>
      <c r="B704" s="229"/>
      <c r="C704" s="229"/>
      <c r="D704" s="229"/>
      <c r="E704" s="229"/>
      <c r="F704" s="229"/>
      <c r="G704" s="229"/>
      <c r="H704" s="229"/>
      <c r="I704" s="229"/>
      <c r="J704" s="229"/>
      <c r="K704" s="229"/>
      <c r="L704" s="229"/>
      <c r="M704" s="229"/>
      <c r="N704" s="229"/>
      <c r="O704" s="229"/>
      <c r="P704" s="229"/>
      <c r="Q704" s="229"/>
      <c r="R704" s="229"/>
    </row>
    <row r="705" spans="1:18">
      <c r="A705" s="229"/>
      <c r="B705" s="229"/>
      <c r="C705" s="229"/>
      <c r="D705" s="229"/>
      <c r="E705" s="229"/>
      <c r="F705" s="229"/>
      <c r="G705" s="229"/>
      <c r="H705" s="229"/>
      <c r="I705" s="229"/>
      <c r="J705" s="229"/>
      <c r="K705" s="229"/>
      <c r="L705" s="229"/>
      <c r="M705" s="229"/>
      <c r="N705" s="229"/>
      <c r="O705" s="229"/>
      <c r="P705" s="229"/>
      <c r="Q705" s="229"/>
      <c r="R705" s="229"/>
    </row>
    <row r="706" spans="1:18">
      <c r="A706" s="229"/>
      <c r="B706" s="229"/>
      <c r="C706" s="229"/>
      <c r="D706" s="229"/>
      <c r="E706" s="229"/>
      <c r="F706" s="229"/>
      <c r="G706" s="229"/>
      <c r="H706" s="229"/>
      <c r="I706" s="229"/>
      <c r="J706" s="229"/>
      <c r="K706" s="229"/>
      <c r="L706" s="229"/>
      <c r="M706" s="229"/>
      <c r="N706" s="229"/>
      <c r="O706" s="229"/>
      <c r="P706" s="229"/>
      <c r="Q706" s="229"/>
      <c r="R706" s="229"/>
    </row>
    <row r="707" spans="1:18">
      <c r="A707" s="229"/>
      <c r="B707" s="229"/>
      <c r="C707" s="229"/>
      <c r="D707" s="229"/>
      <c r="E707" s="229"/>
      <c r="F707" s="229"/>
      <c r="G707" s="229"/>
      <c r="H707" s="229"/>
      <c r="I707" s="229"/>
      <c r="J707" s="229"/>
      <c r="K707" s="229"/>
      <c r="L707" s="229"/>
      <c r="M707" s="229"/>
      <c r="N707" s="229"/>
      <c r="O707" s="229"/>
      <c r="P707" s="229"/>
      <c r="Q707" s="229"/>
      <c r="R707" s="229"/>
    </row>
    <row r="708" spans="1:18">
      <c r="A708" s="229"/>
      <c r="B708" s="229"/>
      <c r="C708" s="229"/>
      <c r="D708" s="229"/>
      <c r="E708" s="229"/>
      <c r="F708" s="229"/>
      <c r="G708" s="229"/>
      <c r="H708" s="229"/>
      <c r="I708" s="229"/>
      <c r="J708" s="229"/>
      <c r="K708" s="229"/>
      <c r="L708" s="229"/>
      <c r="M708" s="229"/>
      <c r="N708" s="229"/>
      <c r="O708" s="229"/>
      <c r="P708" s="229"/>
      <c r="Q708" s="229"/>
      <c r="R708" s="229"/>
    </row>
    <row r="709" spans="1:18">
      <c r="A709" s="229"/>
      <c r="B709" s="229"/>
      <c r="C709" s="229"/>
      <c r="D709" s="229"/>
      <c r="E709" s="229"/>
      <c r="F709" s="229"/>
      <c r="G709" s="229"/>
      <c r="H709" s="229"/>
      <c r="I709" s="229"/>
      <c r="J709" s="229"/>
      <c r="K709" s="229"/>
      <c r="L709" s="229"/>
      <c r="M709" s="229"/>
      <c r="N709" s="229"/>
      <c r="O709" s="229"/>
      <c r="P709" s="229"/>
      <c r="Q709" s="229"/>
      <c r="R709" s="229"/>
    </row>
    <row r="710" spans="1:18">
      <c r="A710" s="229"/>
      <c r="B710" s="229"/>
      <c r="C710" s="229"/>
      <c r="D710" s="229"/>
      <c r="E710" s="229"/>
      <c r="F710" s="229"/>
      <c r="G710" s="229"/>
      <c r="H710" s="229"/>
      <c r="I710" s="229"/>
      <c r="J710" s="229"/>
      <c r="K710" s="229"/>
      <c r="L710" s="229"/>
      <c r="M710" s="229"/>
      <c r="N710" s="229"/>
      <c r="O710" s="229"/>
      <c r="P710" s="229"/>
      <c r="Q710" s="229"/>
      <c r="R710" s="229"/>
    </row>
    <row r="711" spans="1:18">
      <c r="A711" s="229"/>
      <c r="B711" s="229"/>
      <c r="C711" s="229"/>
      <c r="D711" s="229"/>
      <c r="E711" s="229"/>
      <c r="F711" s="229"/>
      <c r="G711" s="229"/>
      <c r="H711" s="229"/>
      <c r="I711" s="229"/>
      <c r="J711" s="229"/>
      <c r="K711" s="229"/>
      <c r="L711" s="229"/>
      <c r="M711" s="229"/>
      <c r="N711" s="229"/>
      <c r="O711" s="229"/>
      <c r="P711" s="229"/>
      <c r="Q711" s="229"/>
      <c r="R711" s="229"/>
    </row>
    <row r="712" spans="1:18">
      <c r="A712" s="229"/>
      <c r="B712" s="229"/>
      <c r="C712" s="229"/>
      <c r="D712" s="229"/>
      <c r="E712" s="229"/>
      <c r="F712" s="229"/>
      <c r="G712" s="229"/>
      <c r="H712" s="229"/>
      <c r="I712" s="229"/>
      <c r="J712" s="229"/>
      <c r="K712" s="229"/>
      <c r="L712" s="229"/>
      <c r="M712" s="229"/>
      <c r="N712" s="229"/>
      <c r="O712" s="229"/>
      <c r="P712" s="229"/>
      <c r="Q712" s="229"/>
      <c r="R712" s="229"/>
    </row>
    <row r="713" spans="1:18">
      <c r="A713" s="229"/>
      <c r="B713" s="229"/>
      <c r="C713" s="229"/>
      <c r="D713" s="229"/>
      <c r="E713" s="229"/>
      <c r="F713" s="229"/>
      <c r="G713" s="229"/>
      <c r="H713" s="229"/>
      <c r="I713" s="229"/>
      <c r="J713" s="229"/>
      <c r="K713" s="229"/>
      <c r="L713" s="229"/>
      <c r="M713" s="229"/>
      <c r="N713" s="229"/>
      <c r="O713" s="229"/>
      <c r="P713" s="229"/>
      <c r="Q713" s="229"/>
      <c r="R713" s="229"/>
    </row>
    <row r="714" spans="1:18">
      <c r="A714" s="229"/>
      <c r="B714" s="229"/>
      <c r="C714" s="229"/>
      <c r="D714" s="229"/>
      <c r="E714" s="229"/>
      <c r="F714" s="229"/>
      <c r="G714" s="229"/>
      <c r="H714" s="229"/>
      <c r="I714" s="229"/>
      <c r="J714" s="229"/>
      <c r="K714" s="229"/>
      <c r="L714" s="229"/>
      <c r="M714" s="229"/>
      <c r="N714" s="229"/>
      <c r="O714" s="229"/>
      <c r="P714" s="229"/>
      <c r="Q714" s="229"/>
      <c r="R714" s="229"/>
    </row>
    <row r="715" spans="1:18">
      <c r="A715" s="229"/>
      <c r="B715" s="229"/>
      <c r="C715" s="229"/>
      <c r="D715" s="229"/>
      <c r="E715" s="229"/>
      <c r="F715" s="229"/>
      <c r="G715" s="229"/>
      <c r="H715" s="229"/>
      <c r="I715" s="229"/>
      <c r="J715" s="229"/>
      <c r="K715" s="229"/>
      <c r="L715" s="229"/>
      <c r="M715" s="229"/>
      <c r="N715" s="229"/>
      <c r="O715" s="229"/>
      <c r="P715" s="229"/>
      <c r="Q715" s="229"/>
      <c r="R715" s="229"/>
    </row>
    <row r="716" spans="1:18">
      <c r="A716" s="229"/>
      <c r="B716" s="229"/>
      <c r="C716" s="229"/>
      <c r="D716" s="229"/>
      <c r="E716" s="229"/>
      <c r="F716" s="229"/>
      <c r="G716" s="229"/>
      <c r="H716" s="229"/>
      <c r="I716" s="229"/>
      <c r="J716" s="229"/>
      <c r="K716" s="229"/>
      <c r="L716" s="229"/>
      <c r="M716" s="229"/>
      <c r="N716" s="229"/>
      <c r="O716" s="229"/>
      <c r="P716" s="229"/>
      <c r="Q716" s="229"/>
      <c r="R716" s="229"/>
    </row>
    <row r="717" spans="1:18">
      <c r="A717" s="229"/>
      <c r="B717" s="229"/>
      <c r="C717" s="229"/>
      <c r="D717" s="229"/>
      <c r="E717" s="229"/>
      <c r="F717" s="229"/>
      <c r="G717" s="229"/>
      <c r="H717" s="229"/>
      <c r="I717" s="229"/>
      <c r="J717" s="229"/>
      <c r="K717" s="229"/>
      <c r="L717" s="229"/>
      <c r="M717" s="229"/>
      <c r="N717" s="229"/>
      <c r="O717" s="229"/>
      <c r="P717" s="229"/>
      <c r="Q717" s="229"/>
      <c r="R717" s="229"/>
    </row>
    <row r="718" spans="1:18">
      <c r="A718" s="229"/>
      <c r="B718" s="229"/>
      <c r="C718" s="229"/>
      <c r="D718" s="229"/>
      <c r="E718" s="229"/>
      <c r="F718" s="229"/>
      <c r="G718" s="229"/>
      <c r="H718" s="229"/>
      <c r="I718" s="229"/>
      <c r="J718" s="229"/>
      <c r="K718" s="229"/>
      <c r="L718" s="229"/>
      <c r="M718" s="229"/>
      <c r="N718" s="229"/>
      <c r="O718" s="229"/>
      <c r="P718" s="229"/>
      <c r="Q718" s="229"/>
      <c r="R718" s="229"/>
    </row>
    <row r="719" spans="1:18">
      <c r="A719" s="229"/>
      <c r="B719" s="229"/>
      <c r="C719" s="229"/>
      <c r="D719" s="229"/>
      <c r="E719" s="229"/>
      <c r="F719" s="229"/>
      <c r="G719" s="229"/>
      <c r="H719" s="229"/>
      <c r="I719" s="229"/>
      <c r="J719" s="229"/>
      <c r="K719" s="229"/>
      <c r="L719" s="229"/>
      <c r="M719" s="229"/>
      <c r="N719" s="229"/>
      <c r="O719" s="229"/>
      <c r="P719" s="229"/>
      <c r="Q719" s="229"/>
      <c r="R719" s="229"/>
    </row>
    <row r="720" spans="1:18">
      <c r="A720" s="229"/>
      <c r="B720" s="229"/>
      <c r="C720" s="229"/>
      <c r="D720" s="229"/>
      <c r="E720" s="229"/>
      <c r="F720" s="229"/>
      <c r="G720" s="229"/>
      <c r="H720" s="229"/>
      <c r="I720" s="229"/>
      <c r="J720" s="229"/>
      <c r="K720" s="229"/>
      <c r="L720" s="229"/>
      <c r="M720" s="229"/>
      <c r="N720" s="229"/>
      <c r="O720" s="229"/>
      <c r="P720" s="229"/>
      <c r="Q720" s="229"/>
      <c r="R720" s="229"/>
    </row>
    <row r="721" spans="1:18">
      <c r="A721" s="229"/>
      <c r="B721" s="229"/>
      <c r="C721" s="229"/>
      <c r="D721" s="229"/>
      <c r="E721" s="229"/>
      <c r="F721" s="229"/>
      <c r="G721" s="229"/>
      <c r="H721" s="229"/>
      <c r="I721" s="229"/>
      <c r="J721" s="229"/>
      <c r="K721" s="229"/>
      <c r="L721" s="229"/>
      <c r="M721" s="229"/>
      <c r="N721" s="229"/>
      <c r="O721" s="229"/>
      <c r="P721" s="229"/>
      <c r="Q721" s="229"/>
      <c r="R721" s="229"/>
    </row>
    <row r="722" spans="1:18">
      <c r="A722" s="229"/>
      <c r="B722" s="229"/>
      <c r="C722" s="229"/>
      <c r="D722" s="229"/>
      <c r="E722" s="229"/>
      <c r="F722" s="229"/>
      <c r="G722" s="229"/>
      <c r="H722" s="229"/>
      <c r="I722" s="229"/>
      <c r="J722" s="229"/>
      <c r="K722" s="229"/>
      <c r="L722" s="229"/>
      <c r="M722" s="229"/>
      <c r="N722" s="229"/>
      <c r="O722" s="229"/>
      <c r="P722" s="229"/>
      <c r="Q722" s="229"/>
      <c r="R722" s="229"/>
    </row>
    <row r="723" spans="1:18">
      <c r="A723" s="229"/>
      <c r="B723" s="229"/>
      <c r="C723" s="229"/>
      <c r="D723" s="229"/>
      <c r="E723" s="229"/>
      <c r="F723" s="229"/>
      <c r="G723" s="229"/>
      <c r="H723" s="229"/>
      <c r="I723" s="229"/>
      <c r="J723" s="229"/>
      <c r="K723" s="229"/>
      <c r="L723" s="229"/>
      <c r="M723" s="229"/>
      <c r="N723" s="229"/>
      <c r="O723" s="229"/>
      <c r="P723" s="229"/>
      <c r="Q723" s="229"/>
      <c r="R723" s="229"/>
    </row>
    <row r="724" spans="1:18">
      <c r="A724" s="229"/>
      <c r="B724" s="229"/>
      <c r="C724" s="229"/>
      <c r="D724" s="229"/>
      <c r="E724" s="229"/>
      <c r="F724" s="229"/>
      <c r="G724" s="229"/>
      <c r="H724" s="229"/>
      <c r="I724" s="229"/>
      <c r="J724" s="229"/>
      <c r="K724" s="229"/>
      <c r="L724" s="229"/>
      <c r="M724" s="229"/>
      <c r="N724" s="229"/>
      <c r="O724" s="229"/>
      <c r="P724" s="229"/>
      <c r="Q724" s="229"/>
      <c r="R724" s="229"/>
    </row>
    <row r="725" spans="1:18">
      <c r="A725" s="229"/>
      <c r="B725" s="229"/>
      <c r="C725" s="229"/>
      <c r="D725" s="229"/>
      <c r="E725" s="229"/>
      <c r="F725" s="229"/>
      <c r="G725" s="229"/>
      <c r="H725" s="229"/>
      <c r="I725" s="229"/>
      <c r="J725" s="229"/>
      <c r="K725" s="229"/>
      <c r="L725" s="229"/>
      <c r="M725" s="229"/>
      <c r="N725" s="229"/>
      <c r="O725" s="229"/>
      <c r="P725" s="229"/>
      <c r="Q725" s="229"/>
      <c r="R725" s="229"/>
    </row>
    <row r="726" spans="1:18">
      <c r="A726" s="229"/>
      <c r="B726" s="229"/>
      <c r="C726" s="229"/>
      <c r="D726" s="229"/>
      <c r="E726" s="229"/>
      <c r="F726" s="229"/>
      <c r="G726" s="229"/>
      <c r="H726" s="229"/>
      <c r="I726" s="229"/>
      <c r="J726" s="229"/>
      <c r="K726" s="229"/>
      <c r="L726" s="229"/>
      <c r="M726" s="229"/>
      <c r="N726" s="229"/>
      <c r="O726" s="229"/>
      <c r="P726" s="229"/>
      <c r="Q726" s="229"/>
      <c r="R726" s="229"/>
    </row>
    <row r="727" spans="1:18">
      <c r="A727" s="229"/>
      <c r="B727" s="229"/>
      <c r="C727" s="229"/>
      <c r="D727" s="229"/>
      <c r="E727" s="229"/>
      <c r="F727" s="229"/>
      <c r="G727" s="229"/>
      <c r="H727" s="229"/>
      <c r="I727" s="229"/>
      <c r="J727" s="229"/>
      <c r="K727" s="229"/>
      <c r="L727" s="229"/>
      <c r="M727" s="229"/>
      <c r="N727" s="229"/>
      <c r="O727" s="229"/>
      <c r="P727" s="229"/>
      <c r="Q727" s="229"/>
      <c r="R727" s="229"/>
    </row>
    <row r="728" spans="1:18">
      <c r="A728" s="229"/>
      <c r="B728" s="229"/>
      <c r="C728" s="229"/>
      <c r="D728" s="229"/>
      <c r="E728" s="229"/>
      <c r="F728" s="229"/>
      <c r="G728" s="229"/>
      <c r="H728" s="229"/>
      <c r="I728" s="229"/>
      <c r="J728" s="229"/>
      <c r="K728" s="229"/>
      <c r="L728" s="229"/>
      <c r="M728" s="229"/>
      <c r="N728" s="229"/>
      <c r="O728" s="229"/>
      <c r="P728" s="229"/>
      <c r="Q728" s="229"/>
      <c r="R728" s="229"/>
    </row>
    <row r="729" spans="1:18">
      <c r="A729" s="229"/>
      <c r="B729" s="229"/>
      <c r="C729" s="229"/>
      <c r="D729" s="229"/>
      <c r="E729" s="229"/>
      <c r="F729" s="229"/>
      <c r="G729" s="229"/>
      <c r="H729" s="229"/>
      <c r="I729" s="229"/>
      <c r="J729" s="229"/>
      <c r="K729" s="229"/>
      <c r="L729" s="229"/>
      <c r="M729" s="229"/>
      <c r="N729" s="229"/>
      <c r="O729" s="229"/>
      <c r="P729" s="229"/>
      <c r="Q729" s="229"/>
      <c r="R729" s="229"/>
    </row>
    <row r="730" spans="1:18">
      <c r="A730" s="229"/>
      <c r="B730" s="229"/>
      <c r="C730" s="229"/>
      <c r="D730" s="229"/>
      <c r="E730" s="229"/>
      <c r="F730" s="229"/>
      <c r="G730" s="229"/>
      <c r="H730" s="229"/>
      <c r="I730" s="229"/>
      <c r="J730" s="229"/>
      <c r="K730" s="229"/>
      <c r="L730" s="229"/>
      <c r="M730" s="229"/>
      <c r="N730" s="229"/>
      <c r="O730" s="229"/>
      <c r="P730" s="229"/>
      <c r="Q730" s="229"/>
      <c r="R730" s="229"/>
    </row>
    <row r="731" spans="1:18">
      <c r="A731" s="229"/>
      <c r="B731" s="229"/>
      <c r="C731" s="229"/>
      <c r="D731" s="229"/>
      <c r="E731" s="229"/>
      <c r="F731" s="229"/>
      <c r="G731" s="229"/>
      <c r="H731" s="229"/>
      <c r="I731" s="229"/>
      <c r="J731" s="229"/>
      <c r="K731" s="229"/>
      <c r="L731" s="229"/>
      <c r="M731" s="229"/>
      <c r="N731" s="229"/>
      <c r="O731" s="229"/>
      <c r="P731" s="229"/>
      <c r="Q731" s="229"/>
      <c r="R731" s="229"/>
    </row>
    <row r="732" spans="1:18">
      <c r="A732" s="229"/>
      <c r="B732" s="229"/>
      <c r="C732" s="229"/>
      <c r="D732" s="229"/>
      <c r="E732" s="229"/>
      <c r="F732" s="229"/>
      <c r="G732" s="229"/>
      <c r="H732" s="229"/>
      <c r="I732" s="229"/>
      <c r="J732" s="229"/>
      <c r="K732" s="229"/>
      <c r="L732" s="229"/>
      <c r="M732" s="229"/>
      <c r="N732" s="229"/>
      <c r="O732" s="229"/>
      <c r="P732" s="229"/>
      <c r="Q732" s="229"/>
      <c r="R732" s="229"/>
    </row>
    <row r="733" spans="1:18">
      <c r="A733" s="229"/>
      <c r="B733" s="229"/>
      <c r="C733" s="229"/>
      <c r="D733" s="229"/>
      <c r="E733" s="229"/>
      <c r="F733" s="229"/>
      <c r="G733" s="229"/>
      <c r="H733" s="229"/>
      <c r="I733" s="229"/>
      <c r="J733" s="229"/>
      <c r="K733" s="229"/>
      <c r="L733" s="229"/>
      <c r="M733" s="229"/>
      <c r="N733" s="229"/>
      <c r="O733" s="229"/>
      <c r="P733" s="229"/>
      <c r="Q733" s="229"/>
      <c r="R733" s="229"/>
    </row>
    <row r="734" spans="1:18">
      <c r="A734" s="229"/>
      <c r="B734" s="229"/>
      <c r="C734" s="229"/>
      <c r="D734" s="229"/>
      <c r="E734" s="229"/>
      <c r="F734" s="229"/>
      <c r="G734" s="229"/>
      <c r="H734" s="229"/>
      <c r="I734" s="229"/>
      <c r="J734" s="229"/>
      <c r="K734" s="229"/>
      <c r="L734" s="229"/>
      <c r="M734" s="229"/>
      <c r="N734" s="229"/>
      <c r="O734" s="229"/>
      <c r="P734" s="229"/>
      <c r="Q734" s="229"/>
      <c r="R734" s="229"/>
    </row>
    <row r="735" spans="1:18">
      <c r="A735" s="229"/>
      <c r="B735" s="229"/>
      <c r="C735" s="229"/>
      <c r="D735" s="229"/>
      <c r="E735" s="229"/>
      <c r="F735" s="229"/>
      <c r="G735" s="229"/>
      <c r="H735" s="229"/>
      <c r="I735" s="229"/>
      <c r="J735" s="229"/>
      <c r="K735" s="229"/>
      <c r="L735" s="229"/>
      <c r="M735" s="229"/>
      <c r="N735" s="229"/>
      <c r="O735" s="229"/>
      <c r="P735" s="229"/>
      <c r="Q735" s="229"/>
      <c r="R735" s="229"/>
    </row>
    <row r="736" spans="1:18">
      <c r="A736" s="229"/>
      <c r="B736" s="229"/>
      <c r="C736" s="229"/>
      <c r="D736" s="229"/>
      <c r="E736" s="229"/>
      <c r="F736" s="229"/>
      <c r="G736" s="229"/>
      <c r="H736" s="229"/>
      <c r="I736" s="229"/>
      <c r="J736" s="229"/>
      <c r="K736" s="229"/>
      <c r="L736" s="229"/>
      <c r="M736" s="229"/>
      <c r="N736" s="229"/>
      <c r="O736" s="229"/>
      <c r="P736" s="229"/>
      <c r="Q736" s="229"/>
      <c r="R736" s="229"/>
    </row>
    <row r="737" spans="1:18">
      <c r="A737" s="229"/>
      <c r="B737" s="229"/>
      <c r="C737" s="229"/>
      <c r="D737" s="229"/>
      <c r="E737" s="229"/>
      <c r="F737" s="229"/>
      <c r="G737" s="229"/>
      <c r="H737" s="229"/>
      <c r="I737" s="229"/>
      <c r="J737" s="229"/>
      <c r="K737" s="229"/>
      <c r="L737" s="229"/>
      <c r="M737" s="229"/>
      <c r="N737" s="229"/>
      <c r="O737" s="229"/>
      <c r="P737" s="229"/>
      <c r="Q737" s="229"/>
      <c r="R737" s="229"/>
    </row>
    <row r="738" spans="1:18">
      <c r="A738" s="229"/>
      <c r="B738" s="229"/>
      <c r="C738" s="229"/>
      <c r="D738" s="229"/>
      <c r="E738" s="229"/>
      <c r="F738" s="229"/>
      <c r="G738" s="229"/>
      <c r="H738" s="229"/>
      <c r="I738" s="229"/>
      <c r="J738" s="229"/>
      <c r="K738" s="229"/>
      <c r="L738" s="229"/>
      <c r="M738" s="229"/>
      <c r="N738" s="229"/>
      <c r="O738" s="229"/>
      <c r="P738" s="229"/>
      <c r="Q738" s="229"/>
      <c r="R738" s="229"/>
    </row>
    <row r="739" spans="1:18">
      <c r="A739" s="229"/>
      <c r="B739" s="229"/>
      <c r="C739" s="229"/>
      <c r="D739" s="229"/>
      <c r="E739" s="229"/>
      <c r="F739" s="229"/>
      <c r="G739" s="229"/>
      <c r="H739" s="229"/>
      <c r="I739" s="229"/>
      <c r="J739" s="229"/>
      <c r="K739" s="229"/>
      <c r="L739" s="229"/>
      <c r="M739" s="229"/>
      <c r="N739" s="229"/>
      <c r="O739" s="229"/>
      <c r="P739" s="229"/>
      <c r="Q739" s="229"/>
      <c r="R739" s="229"/>
    </row>
    <row r="740" spans="1:18">
      <c r="A740" s="229"/>
      <c r="B740" s="229"/>
      <c r="C740" s="229"/>
      <c r="D740" s="229"/>
      <c r="E740" s="229"/>
      <c r="F740" s="229"/>
      <c r="G740" s="229"/>
      <c r="H740" s="229"/>
      <c r="I740" s="229"/>
      <c r="J740" s="229"/>
      <c r="K740" s="229"/>
      <c r="L740" s="229"/>
      <c r="M740" s="229"/>
      <c r="N740" s="229"/>
      <c r="O740" s="229"/>
      <c r="P740" s="229"/>
      <c r="Q740" s="229"/>
      <c r="R740" s="229"/>
    </row>
    <row r="741" spans="1:18">
      <c r="A741" s="229"/>
      <c r="B741" s="229"/>
      <c r="C741" s="229"/>
      <c r="D741" s="229"/>
      <c r="E741" s="229"/>
      <c r="F741" s="229"/>
      <c r="G741" s="229"/>
      <c r="H741" s="229"/>
      <c r="I741" s="229"/>
      <c r="J741" s="229"/>
      <c r="K741" s="229"/>
      <c r="L741" s="229"/>
      <c r="M741" s="229"/>
      <c r="N741" s="229"/>
      <c r="O741" s="229"/>
      <c r="P741" s="229"/>
      <c r="Q741" s="229"/>
      <c r="R741" s="229"/>
    </row>
    <row r="742" spans="1:18">
      <c r="A742" s="229"/>
      <c r="B742" s="229"/>
      <c r="C742" s="229"/>
      <c r="D742" s="229"/>
      <c r="E742" s="229"/>
      <c r="F742" s="229"/>
      <c r="G742" s="229"/>
      <c r="H742" s="229"/>
      <c r="I742" s="229"/>
      <c r="J742" s="229"/>
      <c r="K742" s="229"/>
      <c r="L742" s="229"/>
      <c r="M742" s="229"/>
      <c r="N742" s="229"/>
      <c r="O742" s="229"/>
      <c r="P742" s="229"/>
      <c r="Q742" s="229"/>
      <c r="R742" s="229"/>
    </row>
    <row r="743" spans="1:18">
      <c r="A743" s="229"/>
      <c r="B743" s="229"/>
      <c r="C743" s="229"/>
      <c r="D743" s="229"/>
      <c r="E743" s="229"/>
      <c r="F743" s="229"/>
      <c r="G743" s="229"/>
      <c r="H743" s="229"/>
      <c r="I743" s="229"/>
      <c r="J743" s="229"/>
      <c r="K743" s="229"/>
      <c r="L743" s="229"/>
      <c r="M743" s="229"/>
      <c r="N743" s="229"/>
      <c r="O743" s="229"/>
      <c r="P743" s="229"/>
      <c r="Q743" s="229"/>
      <c r="R743" s="229"/>
    </row>
    <row r="744" spans="1:18">
      <c r="A744" s="229"/>
      <c r="B744" s="229"/>
      <c r="C744" s="229"/>
      <c r="D744" s="229"/>
      <c r="E744" s="229"/>
      <c r="F744" s="229"/>
      <c r="G744" s="229"/>
      <c r="H744" s="229"/>
      <c r="I744" s="229"/>
      <c r="J744" s="229"/>
      <c r="K744" s="229"/>
      <c r="L744" s="229"/>
      <c r="M744" s="229"/>
      <c r="N744" s="229"/>
      <c r="O744" s="229"/>
      <c r="P744" s="229"/>
      <c r="Q744" s="229"/>
      <c r="R744" s="229"/>
    </row>
    <row r="745" spans="1:18">
      <c r="A745" s="229"/>
      <c r="B745" s="229"/>
      <c r="C745" s="229"/>
      <c r="D745" s="229"/>
      <c r="E745" s="229"/>
      <c r="F745" s="229"/>
      <c r="G745" s="229"/>
      <c r="H745" s="229"/>
      <c r="I745" s="229"/>
      <c r="J745" s="229"/>
      <c r="K745" s="229"/>
      <c r="L745" s="229"/>
      <c r="M745" s="229"/>
      <c r="N745" s="229"/>
      <c r="O745" s="229"/>
      <c r="P745" s="229"/>
      <c r="Q745" s="229"/>
      <c r="R745" s="229"/>
    </row>
    <row r="746" spans="1:18">
      <c r="A746" s="229"/>
      <c r="B746" s="229"/>
      <c r="C746" s="229"/>
      <c r="D746" s="229"/>
      <c r="E746" s="229"/>
      <c r="F746" s="229"/>
      <c r="G746" s="229"/>
      <c r="H746" s="229"/>
      <c r="I746" s="229"/>
      <c r="J746" s="229"/>
      <c r="K746" s="229"/>
      <c r="L746" s="229"/>
      <c r="M746" s="229"/>
      <c r="N746" s="229"/>
      <c r="O746" s="229"/>
      <c r="P746" s="229"/>
      <c r="Q746" s="229"/>
      <c r="R746" s="229"/>
    </row>
    <row r="747" spans="1:18">
      <c r="A747" s="229"/>
      <c r="B747" s="229"/>
      <c r="C747" s="229"/>
      <c r="D747" s="229"/>
      <c r="E747" s="229"/>
      <c r="F747" s="229"/>
      <c r="G747" s="229"/>
      <c r="H747" s="229"/>
      <c r="I747" s="229"/>
      <c r="J747" s="229"/>
      <c r="K747" s="229"/>
      <c r="L747" s="229"/>
      <c r="M747" s="229"/>
      <c r="N747" s="229"/>
      <c r="O747" s="229"/>
      <c r="P747" s="229"/>
      <c r="Q747" s="229"/>
      <c r="R747" s="229"/>
    </row>
    <row r="748" spans="1:18">
      <c r="A748" s="229"/>
      <c r="B748" s="229"/>
      <c r="C748" s="229"/>
      <c r="D748" s="229"/>
      <c r="E748" s="229"/>
      <c r="F748" s="229"/>
      <c r="G748" s="229"/>
      <c r="H748" s="229"/>
      <c r="I748" s="229"/>
      <c r="J748" s="229"/>
      <c r="K748" s="229"/>
      <c r="L748" s="229"/>
      <c r="M748" s="229"/>
      <c r="N748" s="229"/>
      <c r="O748" s="229"/>
      <c r="P748" s="229"/>
      <c r="Q748" s="229"/>
      <c r="R748" s="229"/>
    </row>
    <row r="749" spans="1:18">
      <c r="A749" s="229"/>
      <c r="B749" s="229"/>
      <c r="C749" s="229"/>
      <c r="D749" s="229"/>
      <c r="E749" s="229"/>
      <c r="F749" s="229"/>
      <c r="G749" s="229"/>
      <c r="H749" s="229"/>
      <c r="I749" s="229"/>
      <c r="J749" s="229"/>
      <c r="K749" s="229"/>
      <c r="L749" s="229"/>
      <c r="M749" s="229"/>
      <c r="N749" s="229"/>
      <c r="O749" s="229"/>
      <c r="P749" s="229"/>
      <c r="Q749" s="229"/>
      <c r="R749" s="229"/>
    </row>
    <row r="750" spans="1:18">
      <c r="A750" s="229"/>
      <c r="B750" s="229"/>
      <c r="C750" s="229"/>
      <c r="D750" s="229"/>
      <c r="E750" s="229"/>
      <c r="F750" s="229"/>
      <c r="G750" s="229"/>
      <c r="H750" s="229"/>
      <c r="I750" s="229"/>
      <c r="J750" s="229"/>
      <c r="K750" s="229"/>
      <c r="L750" s="229"/>
      <c r="M750" s="229"/>
      <c r="N750" s="229"/>
      <c r="O750" s="229"/>
      <c r="P750" s="229"/>
      <c r="Q750" s="229"/>
      <c r="R750" s="229"/>
    </row>
    <row r="751" spans="1:18">
      <c r="A751" s="229"/>
      <c r="B751" s="229"/>
      <c r="C751" s="229"/>
      <c r="D751" s="229"/>
      <c r="E751" s="229"/>
      <c r="F751" s="229"/>
      <c r="G751" s="229"/>
      <c r="H751" s="229"/>
      <c r="I751" s="229"/>
      <c r="J751" s="229"/>
      <c r="K751" s="229"/>
      <c r="L751" s="229"/>
      <c r="M751" s="229"/>
      <c r="N751" s="229"/>
      <c r="O751" s="229"/>
      <c r="P751" s="229"/>
      <c r="Q751" s="229"/>
      <c r="R751" s="229"/>
    </row>
    <row r="752" spans="1:18">
      <c r="A752" s="229"/>
      <c r="B752" s="229"/>
      <c r="C752" s="229"/>
      <c r="D752" s="229"/>
      <c r="E752" s="229"/>
      <c r="F752" s="229"/>
      <c r="G752" s="229"/>
      <c r="H752" s="229"/>
      <c r="I752" s="229"/>
      <c r="J752" s="229"/>
      <c r="K752" s="229"/>
      <c r="L752" s="229"/>
      <c r="M752" s="229"/>
      <c r="N752" s="229"/>
      <c r="O752" s="229"/>
      <c r="P752" s="229"/>
      <c r="Q752" s="229"/>
      <c r="R752" s="229"/>
    </row>
    <row r="753" spans="1:18">
      <c r="A753" s="229"/>
      <c r="B753" s="229"/>
      <c r="C753" s="229"/>
      <c r="D753" s="229"/>
      <c r="E753" s="229"/>
      <c r="F753" s="229"/>
      <c r="G753" s="229"/>
      <c r="H753" s="229"/>
      <c r="I753" s="229"/>
      <c r="J753" s="229"/>
      <c r="K753" s="229"/>
      <c r="L753" s="229"/>
      <c r="M753" s="229"/>
      <c r="N753" s="229"/>
      <c r="O753" s="229"/>
      <c r="P753" s="229"/>
      <c r="Q753" s="229"/>
      <c r="R753" s="229"/>
    </row>
    <row r="754" spans="1:18">
      <c r="A754" s="229"/>
      <c r="B754" s="229"/>
      <c r="C754" s="229"/>
      <c r="D754" s="229"/>
      <c r="E754" s="229"/>
      <c r="F754" s="229"/>
      <c r="G754" s="229"/>
      <c r="H754" s="229"/>
      <c r="I754" s="229"/>
      <c r="J754" s="229"/>
      <c r="K754" s="229"/>
      <c r="L754" s="229"/>
      <c r="M754" s="229"/>
      <c r="N754" s="229"/>
      <c r="O754" s="229"/>
      <c r="P754" s="229"/>
      <c r="Q754" s="229"/>
      <c r="R754" s="229"/>
    </row>
    <row r="755" spans="1:18">
      <c r="A755" s="229"/>
      <c r="B755" s="229"/>
      <c r="C755" s="229"/>
      <c r="D755" s="229"/>
      <c r="E755" s="229"/>
      <c r="F755" s="229"/>
      <c r="G755" s="229"/>
      <c r="H755" s="229"/>
      <c r="I755" s="229"/>
      <c r="J755" s="229"/>
      <c r="K755" s="229"/>
      <c r="L755" s="229"/>
      <c r="M755" s="229"/>
      <c r="N755" s="229"/>
      <c r="O755" s="229"/>
      <c r="P755" s="229"/>
      <c r="Q755" s="229"/>
      <c r="R755" s="229"/>
    </row>
    <row r="756" spans="1:18">
      <c r="A756" s="229"/>
      <c r="B756" s="229"/>
      <c r="C756" s="229"/>
      <c r="D756" s="229"/>
      <c r="E756" s="229"/>
      <c r="F756" s="229"/>
      <c r="G756" s="229"/>
      <c r="H756" s="229"/>
      <c r="I756" s="229"/>
      <c r="J756" s="229"/>
      <c r="K756" s="229"/>
      <c r="L756" s="229"/>
      <c r="M756" s="229"/>
      <c r="N756" s="229"/>
      <c r="O756" s="229"/>
      <c r="P756" s="229"/>
      <c r="Q756" s="229"/>
      <c r="R756" s="229"/>
    </row>
    <row r="757" spans="1:18">
      <c r="A757" s="229"/>
      <c r="B757" s="229"/>
      <c r="C757" s="229"/>
      <c r="D757" s="229"/>
      <c r="E757" s="229"/>
      <c r="F757" s="229"/>
      <c r="G757" s="229"/>
      <c r="H757" s="229"/>
      <c r="I757" s="229"/>
      <c r="J757" s="229"/>
      <c r="K757" s="229"/>
      <c r="L757" s="229"/>
      <c r="M757" s="229"/>
      <c r="N757" s="229"/>
      <c r="O757" s="229"/>
      <c r="P757" s="229"/>
      <c r="Q757" s="229"/>
      <c r="R757" s="229"/>
    </row>
    <row r="758" spans="1:18">
      <c r="A758" s="229"/>
      <c r="B758" s="229"/>
      <c r="C758" s="229"/>
      <c r="D758" s="229"/>
      <c r="E758" s="229"/>
      <c r="F758" s="229"/>
      <c r="G758" s="229"/>
      <c r="H758" s="229"/>
      <c r="I758" s="229"/>
      <c r="J758" s="229"/>
      <c r="K758" s="229"/>
      <c r="L758" s="229"/>
      <c r="M758" s="229"/>
      <c r="N758" s="229"/>
      <c r="O758" s="229"/>
      <c r="P758" s="229"/>
      <c r="Q758" s="229"/>
      <c r="R758" s="229"/>
    </row>
    <row r="759" spans="1:18">
      <c r="A759" s="229"/>
      <c r="B759" s="229"/>
      <c r="C759" s="229"/>
      <c r="D759" s="229"/>
      <c r="E759" s="229"/>
      <c r="F759" s="229"/>
      <c r="G759" s="229"/>
      <c r="H759" s="229"/>
      <c r="I759" s="229"/>
      <c r="J759" s="229"/>
      <c r="K759" s="229"/>
      <c r="L759" s="229"/>
      <c r="M759" s="229"/>
      <c r="N759" s="229"/>
      <c r="O759" s="229"/>
      <c r="P759" s="229"/>
      <c r="Q759" s="229"/>
      <c r="R759" s="229"/>
    </row>
    <row r="760" spans="1:18">
      <c r="A760" s="229"/>
      <c r="B760" s="229"/>
      <c r="C760" s="229"/>
      <c r="D760" s="229"/>
      <c r="E760" s="229"/>
      <c r="F760" s="229"/>
      <c r="G760" s="229"/>
      <c r="H760" s="229"/>
      <c r="I760" s="229"/>
      <c r="J760" s="229"/>
      <c r="K760" s="229"/>
      <c r="L760" s="229"/>
      <c r="M760" s="229"/>
      <c r="N760" s="229"/>
      <c r="O760" s="229"/>
      <c r="P760" s="229"/>
      <c r="Q760" s="229"/>
      <c r="R760" s="229"/>
    </row>
    <row r="761" spans="1:18">
      <c r="A761" s="229"/>
      <c r="B761" s="229"/>
      <c r="C761" s="229"/>
      <c r="D761" s="229"/>
      <c r="E761" s="229"/>
      <c r="F761" s="229"/>
      <c r="G761" s="229"/>
      <c r="H761" s="229"/>
      <c r="I761" s="229"/>
      <c r="J761" s="229"/>
      <c r="K761" s="229"/>
      <c r="L761" s="229"/>
      <c r="M761" s="229"/>
      <c r="N761" s="229"/>
      <c r="O761" s="229"/>
      <c r="P761" s="229"/>
      <c r="Q761" s="229"/>
      <c r="R761" s="229"/>
    </row>
    <row r="762" spans="1:18">
      <c r="A762" s="229"/>
      <c r="B762" s="229"/>
      <c r="C762" s="229"/>
      <c r="D762" s="229"/>
      <c r="E762" s="229"/>
      <c r="F762" s="229"/>
      <c r="G762" s="229"/>
      <c r="H762" s="229"/>
      <c r="I762" s="229"/>
      <c r="J762" s="229"/>
      <c r="K762" s="229"/>
      <c r="L762" s="229"/>
      <c r="M762" s="229"/>
      <c r="N762" s="229"/>
      <c r="O762" s="229"/>
      <c r="P762" s="229"/>
      <c r="Q762" s="229"/>
      <c r="R762" s="229"/>
    </row>
    <row r="763" spans="1:18">
      <c r="A763" s="229"/>
      <c r="B763" s="229"/>
      <c r="C763" s="229"/>
      <c r="D763" s="229"/>
      <c r="E763" s="229"/>
      <c r="F763" s="229"/>
      <c r="G763" s="229"/>
      <c r="H763" s="229"/>
      <c r="I763" s="229"/>
      <c r="J763" s="229"/>
      <c r="K763" s="229"/>
      <c r="L763" s="229"/>
      <c r="M763" s="229"/>
      <c r="N763" s="229"/>
      <c r="O763" s="229"/>
      <c r="P763" s="229"/>
      <c r="Q763" s="229"/>
      <c r="R763" s="229"/>
    </row>
    <row r="764" spans="1:18">
      <c r="A764" s="229"/>
      <c r="B764" s="229"/>
      <c r="C764" s="229"/>
      <c r="D764" s="229"/>
      <c r="E764" s="229"/>
      <c r="F764" s="229"/>
      <c r="G764" s="229"/>
      <c r="H764" s="229"/>
      <c r="I764" s="229"/>
      <c r="J764" s="229"/>
      <c r="K764" s="229"/>
      <c r="L764" s="229"/>
      <c r="M764" s="229"/>
      <c r="N764" s="229"/>
      <c r="O764" s="229"/>
      <c r="P764" s="229"/>
      <c r="Q764" s="229"/>
      <c r="R764" s="229"/>
    </row>
    <row r="765" spans="1:18">
      <c r="A765" s="229"/>
      <c r="B765" s="229"/>
      <c r="C765" s="229"/>
      <c r="D765" s="229"/>
      <c r="E765" s="229"/>
      <c r="F765" s="229"/>
      <c r="G765" s="229"/>
      <c r="H765" s="229"/>
      <c r="I765" s="229"/>
      <c r="J765" s="229"/>
      <c r="K765" s="229"/>
      <c r="L765" s="229"/>
      <c r="M765" s="229"/>
      <c r="N765" s="229"/>
      <c r="O765" s="229"/>
      <c r="P765" s="229"/>
      <c r="Q765" s="229"/>
      <c r="R765" s="229"/>
    </row>
    <row r="766" spans="1:18">
      <c r="A766" s="229"/>
      <c r="B766" s="229"/>
      <c r="C766" s="229"/>
      <c r="D766" s="229"/>
      <c r="E766" s="229"/>
      <c r="F766" s="229"/>
      <c r="G766" s="229"/>
      <c r="H766" s="229"/>
      <c r="I766" s="229"/>
      <c r="J766" s="229"/>
      <c r="K766" s="229"/>
      <c r="L766" s="229"/>
      <c r="M766" s="229"/>
      <c r="N766" s="229"/>
      <c r="O766" s="229"/>
      <c r="P766" s="229"/>
      <c r="Q766" s="229"/>
      <c r="R766" s="229"/>
    </row>
    <row r="767" spans="1:18">
      <c r="A767" s="229"/>
      <c r="B767" s="229"/>
      <c r="C767" s="229"/>
      <c r="D767" s="229"/>
      <c r="E767" s="229"/>
      <c r="F767" s="229"/>
      <c r="G767" s="229"/>
      <c r="H767" s="229"/>
      <c r="I767" s="229"/>
      <c r="J767" s="229"/>
      <c r="K767" s="229"/>
      <c r="L767" s="229"/>
      <c r="M767" s="229"/>
      <c r="N767" s="229"/>
      <c r="O767" s="229"/>
      <c r="P767" s="229"/>
      <c r="Q767" s="229"/>
      <c r="R767" s="229"/>
    </row>
    <row r="768" spans="1:18">
      <c r="A768" s="229"/>
      <c r="B768" s="229"/>
      <c r="C768" s="229"/>
      <c r="D768" s="229"/>
      <c r="E768" s="229"/>
      <c r="F768" s="229"/>
      <c r="G768" s="229"/>
      <c r="H768" s="229"/>
      <c r="I768" s="229"/>
      <c r="J768" s="229"/>
      <c r="K768" s="229"/>
      <c r="L768" s="229"/>
      <c r="M768" s="229"/>
      <c r="N768" s="229"/>
      <c r="O768" s="229"/>
      <c r="P768" s="229"/>
      <c r="Q768" s="229"/>
      <c r="R768" s="229"/>
    </row>
    <row r="769" spans="1:18">
      <c r="A769" s="229"/>
      <c r="B769" s="229"/>
      <c r="C769" s="229"/>
      <c r="D769" s="229"/>
      <c r="E769" s="229"/>
      <c r="F769" s="229"/>
      <c r="G769" s="229"/>
      <c r="H769" s="229"/>
      <c r="I769" s="229"/>
      <c r="J769" s="229"/>
      <c r="K769" s="229"/>
      <c r="L769" s="229"/>
      <c r="M769" s="229"/>
      <c r="N769" s="229"/>
      <c r="O769" s="229"/>
      <c r="P769" s="229"/>
      <c r="Q769" s="229"/>
      <c r="R769" s="229"/>
    </row>
    <row r="770" spans="1:18">
      <c r="A770" s="229"/>
      <c r="B770" s="229"/>
      <c r="C770" s="229"/>
      <c r="D770" s="229"/>
      <c r="E770" s="229"/>
      <c r="F770" s="229"/>
      <c r="G770" s="229"/>
      <c r="H770" s="229"/>
      <c r="I770" s="229"/>
      <c r="J770" s="229"/>
      <c r="K770" s="229"/>
      <c r="L770" s="229"/>
      <c r="M770" s="229"/>
      <c r="N770" s="229"/>
      <c r="O770" s="229"/>
      <c r="P770" s="229"/>
      <c r="Q770" s="229"/>
      <c r="R770" s="229"/>
    </row>
    <row r="771" spans="1:18">
      <c r="A771" s="229"/>
      <c r="B771" s="229"/>
      <c r="C771" s="229"/>
      <c r="D771" s="229"/>
      <c r="E771" s="229"/>
      <c r="F771" s="229"/>
      <c r="G771" s="229"/>
      <c r="H771" s="229"/>
      <c r="I771" s="229"/>
      <c r="J771" s="229"/>
      <c r="K771" s="229"/>
      <c r="L771" s="229"/>
      <c r="M771" s="229"/>
      <c r="N771" s="229"/>
      <c r="O771" s="229"/>
      <c r="P771" s="229"/>
      <c r="Q771" s="229"/>
      <c r="R771" s="229"/>
    </row>
    <row r="772" spans="1:18">
      <c r="A772" s="229"/>
      <c r="B772" s="229"/>
      <c r="C772" s="229"/>
      <c r="D772" s="229"/>
      <c r="E772" s="229"/>
      <c r="F772" s="229"/>
      <c r="G772" s="229"/>
      <c r="H772" s="229"/>
      <c r="I772" s="229"/>
      <c r="J772" s="229"/>
      <c r="K772" s="229"/>
      <c r="L772" s="229"/>
      <c r="M772" s="229"/>
      <c r="N772" s="229"/>
      <c r="O772" s="229"/>
      <c r="P772" s="229"/>
      <c r="Q772" s="229"/>
      <c r="R772" s="229"/>
    </row>
    <row r="773" spans="1:18">
      <c r="A773" s="229"/>
      <c r="B773" s="229"/>
      <c r="C773" s="229"/>
      <c r="D773" s="229"/>
      <c r="E773" s="229"/>
      <c r="F773" s="229"/>
      <c r="G773" s="229"/>
      <c r="H773" s="229"/>
      <c r="I773" s="229"/>
      <c r="J773" s="229"/>
      <c r="K773" s="229"/>
      <c r="L773" s="229"/>
      <c r="M773" s="229"/>
      <c r="N773" s="229"/>
      <c r="O773" s="229"/>
      <c r="P773" s="229"/>
      <c r="Q773" s="229"/>
      <c r="R773" s="229"/>
    </row>
    <row r="774" spans="1:18">
      <c r="A774" s="229"/>
      <c r="B774" s="229"/>
      <c r="C774" s="229"/>
      <c r="D774" s="229"/>
      <c r="E774" s="229"/>
      <c r="F774" s="229"/>
      <c r="G774" s="229"/>
      <c r="H774" s="229"/>
      <c r="I774" s="229"/>
      <c r="J774" s="229"/>
      <c r="K774" s="229"/>
      <c r="L774" s="229"/>
      <c r="M774" s="229"/>
      <c r="N774" s="229"/>
      <c r="O774" s="229"/>
      <c r="P774" s="229"/>
      <c r="Q774" s="229"/>
      <c r="R774" s="229"/>
    </row>
    <row r="775" spans="1:18">
      <c r="A775" s="229"/>
      <c r="B775" s="229"/>
      <c r="C775" s="229"/>
      <c r="D775" s="229"/>
      <c r="E775" s="229"/>
      <c r="F775" s="229"/>
      <c r="G775" s="229"/>
      <c r="H775" s="229"/>
      <c r="I775" s="229"/>
      <c r="J775" s="229"/>
      <c r="K775" s="229"/>
      <c r="L775" s="229"/>
      <c r="M775" s="229"/>
      <c r="N775" s="229"/>
      <c r="O775" s="229"/>
      <c r="P775" s="229"/>
      <c r="Q775" s="229"/>
      <c r="R775" s="229"/>
    </row>
    <row r="776" spans="1:18">
      <c r="A776" s="229"/>
      <c r="B776" s="229"/>
      <c r="C776" s="229"/>
      <c r="D776" s="229"/>
      <c r="E776" s="229"/>
      <c r="F776" s="229"/>
      <c r="G776" s="229"/>
      <c r="H776" s="229"/>
      <c r="I776" s="229"/>
      <c r="J776" s="229"/>
      <c r="K776" s="229"/>
      <c r="L776" s="229"/>
      <c r="M776" s="229"/>
      <c r="N776" s="229"/>
      <c r="O776" s="229"/>
      <c r="P776" s="229"/>
      <c r="Q776" s="229"/>
      <c r="R776" s="229"/>
    </row>
    <row r="777" spans="1:18">
      <c r="A777" s="229"/>
      <c r="B777" s="229"/>
      <c r="C777" s="229"/>
      <c r="D777" s="229"/>
      <c r="E777" s="229"/>
      <c r="F777" s="229"/>
      <c r="G777" s="229"/>
      <c r="H777" s="229"/>
      <c r="I777" s="229"/>
      <c r="J777" s="229"/>
      <c r="K777" s="229"/>
      <c r="L777" s="229"/>
      <c r="M777" s="229"/>
      <c r="N777" s="229"/>
      <c r="O777" s="229"/>
      <c r="P777" s="229"/>
      <c r="Q777" s="229"/>
      <c r="R777" s="229"/>
    </row>
    <row r="778" spans="1:18">
      <c r="A778" s="229"/>
      <c r="B778" s="229"/>
      <c r="C778" s="229"/>
      <c r="D778" s="229"/>
      <c r="E778" s="229"/>
      <c r="F778" s="229"/>
      <c r="G778" s="229"/>
      <c r="H778" s="229"/>
      <c r="I778" s="229"/>
      <c r="J778" s="229"/>
      <c r="K778" s="229"/>
      <c r="L778" s="229"/>
      <c r="M778" s="229"/>
      <c r="N778" s="229"/>
      <c r="O778" s="229"/>
      <c r="P778" s="229"/>
      <c r="Q778" s="229"/>
      <c r="R778" s="229"/>
    </row>
    <row r="779" spans="1:18">
      <c r="A779" s="229"/>
      <c r="B779" s="229"/>
      <c r="C779" s="229"/>
      <c r="D779" s="229"/>
      <c r="E779" s="229"/>
      <c r="F779" s="229"/>
      <c r="G779" s="229"/>
      <c r="H779" s="229"/>
      <c r="I779" s="229"/>
      <c r="J779" s="229"/>
      <c r="K779" s="229"/>
      <c r="L779" s="229"/>
      <c r="M779" s="229"/>
      <c r="N779" s="229"/>
      <c r="O779" s="229"/>
      <c r="P779" s="229"/>
      <c r="Q779" s="229"/>
      <c r="R779" s="229"/>
    </row>
    <row r="780" spans="1:18">
      <c r="A780" s="229"/>
      <c r="B780" s="229"/>
      <c r="C780" s="229"/>
      <c r="D780" s="229"/>
      <c r="E780" s="229"/>
      <c r="F780" s="229"/>
      <c r="G780" s="229"/>
      <c r="H780" s="229"/>
      <c r="I780" s="229"/>
      <c r="J780" s="229"/>
      <c r="K780" s="229"/>
      <c r="L780" s="229"/>
      <c r="M780" s="229"/>
      <c r="N780" s="229"/>
      <c r="O780" s="229"/>
      <c r="P780" s="229"/>
      <c r="Q780" s="229"/>
      <c r="R780" s="229"/>
    </row>
    <row r="781" spans="1:18">
      <c r="A781" s="229"/>
      <c r="B781" s="229"/>
      <c r="C781" s="229"/>
      <c r="D781" s="229"/>
      <c r="E781" s="229"/>
      <c r="F781" s="229"/>
      <c r="G781" s="229"/>
      <c r="H781" s="229"/>
      <c r="I781" s="229"/>
      <c r="J781" s="229"/>
      <c r="K781" s="229"/>
      <c r="L781" s="229"/>
      <c r="M781" s="229"/>
      <c r="N781" s="229"/>
      <c r="O781" s="229"/>
      <c r="P781" s="229"/>
      <c r="Q781" s="229"/>
      <c r="R781" s="229"/>
    </row>
    <row r="782" spans="1:18">
      <c r="A782" s="229"/>
      <c r="B782" s="229"/>
      <c r="C782" s="229"/>
      <c r="D782" s="229"/>
      <c r="E782" s="229"/>
      <c r="F782" s="229"/>
      <c r="G782" s="229"/>
      <c r="H782" s="229"/>
      <c r="I782" s="229"/>
      <c r="J782" s="229"/>
      <c r="K782" s="229"/>
      <c r="L782" s="229"/>
      <c r="M782" s="229"/>
      <c r="N782" s="229"/>
      <c r="O782" s="229"/>
      <c r="P782" s="229"/>
      <c r="Q782" s="229"/>
      <c r="R782" s="229"/>
    </row>
    <row r="783" spans="1:18">
      <c r="A783" s="229"/>
      <c r="B783" s="229"/>
      <c r="C783" s="229"/>
      <c r="D783" s="229"/>
      <c r="E783" s="229"/>
      <c r="F783" s="229"/>
      <c r="G783" s="229"/>
      <c r="H783" s="229"/>
      <c r="I783" s="229"/>
      <c r="J783" s="229"/>
      <c r="K783" s="229"/>
      <c r="L783" s="229"/>
      <c r="M783" s="229"/>
      <c r="N783" s="229"/>
      <c r="O783" s="229"/>
      <c r="P783" s="229"/>
      <c r="Q783" s="229"/>
      <c r="R783" s="229"/>
    </row>
    <row r="784" spans="1:18">
      <c r="A784" s="229"/>
      <c r="B784" s="229"/>
      <c r="C784" s="229"/>
      <c r="D784" s="229"/>
      <c r="E784" s="229"/>
      <c r="F784" s="229"/>
      <c r="G784" s="229"/>
      <c r="H784" s="229"/>
      <c r="I784" s="229"/>
      <c r="J784" s="229"/>
      <c r="K784" s="229"/>
      <c r="L784" s="229"/>
      <c r="M784" s="229"/>
      <c r="N784" s="229"/>
      <c r="O784" s="229"/>
      <c r="P784" s="229"/>
      <c r="Q784" s="229"/>
      <c r="R784" s="229"/>
    </row>
    <row r="785" spans="1:18">
      <c r="A785" s="229"/>
      <c r="B785" s="229"/>
      <c r="C785" s="229"/>
      <c r="D785" s="229"/>
      <c r="E785" s="229"/>
      <c r="F785" s="229"/>
      <c r="G785" s="229"/>
      <c r="H785" s="229"/>
      <c r="I785" s="229"/>
      <c r="J785" s="229"/>
      <c r="K785" s="229"/>
      <c r="L785" s="229"/>
      <c r="M785" s="229"/>
      <c r="N785" s="229"/>
      <c r="O785" s="229"/>
      <c r="P785" s="229"/>
      <c r="Q785" s="229"/>
      <c r="R785" s="229"/>
    </row>
    <row r="786" spans="1:18">
      <c r="A786" s="229"/>
      <c r="B786" s="229"/>
      <c r="C786" s="229"/>
      <c r="D786" s="229"/>
      <c r="E786" s="229"/>
      <c r="F786" s="229"/>
      <c r="G786" s="229"/>
      <c r="H786" s="229"/>
      <c r="I786" s="229"/>
      <c r="J786" s="229"/>
      <c r="K786" s="229"/>
      <c r="L786" s="229"/>
      <c r="M786" s="229"/>
      <c r="N786" s="229"/>
      <c r="O786" s="229"/>
      <c r="P786" s="229"/>
      <c r="Q786" s="229"/>
      <c r="R786" s="229"/>
    </row>
    <row r="787" spans="1:18">
      <c r="A787" s="229"/>
      <c r="B787" s="229"/>
      <c r="C787" s="229"/>
      <c r="D787" s="229"/>
      <c r="E787" s="229"/>
      <c r="F787" s="229"/>
      <c r="G787" s="229"/>
      <c r="H787" s="229"/>
      <c r="I787" s="229"/>
      <c r="J787" s="229"/>
      <c r="K787" s="229"/>
      <c r="L787" s="229"/>
      <c r="M787" s="229"/>
      <c r="N787" s="229"/>
      <c r="O787" s="229"/>
      <c r="P787" s="229"/>
      <c r="Q787" s="229"/>
      <c r="R787" s="229"/>
    </row>
    <row r="788" spans="1:18">
      <c r="A788" s="229"/>
      <c r="B788" s="229"/>
      <c r="C788" s="229"/>
      <c r="D788" s="229"/>
      <c r="E788" s="229"/>
      <c r="F788" s="229"/>
      <c r="G788" s="229"/>
      <c r="H788" s="229"/>
      <c r="I788" s="229"/>
      <c r="J788" s="229"/>
      <c r="K788" s="229"/>
      <c r="L788" s="229"/>
      <c r="M788" s="229"/>
      <c r="N788" s="229"/>
      <c r="O788" s="229"/>
      <c r="P788" s="229"/>
      <c r="Q788" s="229"/>
      <c r="R788" s="229"/>
    </row>
    <row r="789" spans="1:18">
      <c r="A789" s="229"/>
      <c r="B789" s="229"/>
      <c r="C789" s="229"/>
      <c r="D789" s="229"/>
      <c r="E789" s="229"/>
      <c r="F789" s="229"/>
      <c r="G789" s="229"/>
      <c r="H789" s="229"/>
      <c r="I789" s="229"/>
      <c r="J789" s="229"/>
      <c r="K789" s="229"/>
      <c r="L789" s="229"/>
      <c r="M789" s="229"/>
      <c r="N789" s="229"/>
      <c r="O789" s="229"/>
      <c r="P789" s="229"/>
      <c r="Q789" s="229"/>
      <c r="R789" s="229"/>
    </row>
    <row r="790" spans="1:18">
      <c r="A790" s="229"/>
      <c r="B790" s="229"/>
      <c r="C790" s="229"/>
      <c r="D790" s="229"/>
      <c r="E790" s="229"/>
      <c r="F790" s="229"/>
      <c r="G790" s="229"/>
      <c r="H790" s="229"/>
      <c r="I790" s="229"/>
      <c r="J790" s="229"/>
      <c r="K790" s="229"/>
      <c r="L790" s="229"/>
      <c r="M790" s="229"/>
      <c r="N790" s="229"/>
      <c r="O790" s="229"/>
      <c r="P790" s="229"/>
      <c r="Q790" s="229"/>
      <c r="R790" s="229"/>
    </row>
    <row r="791" spans="1:18">
      <c r="A791" s="229"/>
      <c r="B791" s="229"/>
      <c r="C791" s="229"/>
      <c r="D791" s="229"/>
      <c r="E791" s="229"/>
      <c r="F791" s="229"/>
      <c r="G791" s="229"/>
      <c r="H791" s="229"/>
      <c r="I791" s="229"/>
      <c r="J791" s="229"/>
      <c r="K791" s="229"/>
      <c r="L791" s="229"/>
      <c r="M791" s="229"/>
      <c r="N791" s="229"/>
      <c r="O791" s="229"/>
      <c r="P791" s="229"/>
      <c r="Q791" s="229"/>
      <c r="R791" s="229"/>
    </row>
    <row r="792" spans="1:18">
      <c r="A792" s="229"/>
      <c r="B792" s="229"/>
      <c r="C792" s="229"/>
      <c r="D792" s="229"/>
      <c r="E792" s="229"/>
      <c r="F792" s="229"/>
      <c r="G792" s="229"/>
      <c r="H792" s="229"/>
      <c r="I792" s="229"/>
      <c r="J792" s="229"/>
      <c r="K792" s="229"/>
      <c r="L792" s="229"/>
      <c r="M792" s="229"/>
      <c r="N792" s="229"/>
      <c r="O792" s="229"/>
      <c r="P792" s="229"/>
      <c r="Q792" s="229"/>
      <c r="R792" s="229"/>
    </row>
    <row r="793" spans="1:18">
      <c r="A793" s="229"/>
      <c r="B793" s="229"/>
      <c r="C793" s="229"/>
      <c r="D793" s="229"/>
      <c r="E793" s="229"/>
      <c r="F793" s="229"/>
      <c r="G793" s="229"/>
      <c r="H793" s="229"/>
      <c r="I793" s="229"/>
      <c r="J793" s="229"/>
      <c r="K793" s="229"/>
      <c r="L793" s="229"/>
      <c r="M793" s="229"/>
      <c r="N793" s="229"/>
      <c r="O793" s="229"/>
      <c r="P793" s="229"/>
      <c r="Q793" s="229"/>
      <c r="R793" s="229"/>
    </row>
    <row r="794" spans="1:18">
      <c r="A794" s="229"/>
      <c r="B794" s="229"/>
      <c r="C794" s="229"/>
      <c r="D794" s="229"/>
      <c r="E794" s="229"/>
      <c r="F794" s="229"/>
      <c r="G794" s="229"/>
      <c r="H794" s="229"/>
      <c r="I794" s="229"/>
      <c r="J794" s="229"/>
      <c r="K794" s="229"/>
      <c r="L794" s="229"/>
      <c r="M794" s="229"/>
      <c r="N794" s="229"/>
      <c r="O794" s="229"/>
      <c r="P794" s="229"/>
      <c r="Q794" s="229"/>
      <c r="R794" s="229"/>
    </row>
    <row r="795" spans="1:18">
      <c r="A795" s="229"/>
      <c r="B795" s="229"/>
      <c r="C795" s="229"/>
      <c r="D795" s="229"/>
      <c r="E795" s="229"/>
      <c r="F795" s="229"/>
      <c r="G795" s="229"/>
      <c r="H795" s="229"/>
      <c r="I795" s="229"/>
      <c r="J795" s="229"/>
      <c r="K795" s="229"/>
      <c r="L795" s="229"/>
      <c r="M795" s="229"/>
      <c r="N795" s="229"/>
      <c r="O795" s="229"/>
      <c r="P795" s="229"/>
      <c r="Q795" s="229"/>
      <c r="R795" s="229"/>
    </row>
    <row r="796" spans="1:18">
      <c r="A796" s="229"/>
      <c r="B796" s="229"/>
      <c r="C796" s="229"/>
      <c r="D796" s="229"/>
      <c r="E796" s="229"/>
      <c r="F796" s="229"/>
      <c r="G796" s="229"/>
      <c r="H796" s="229"/>
      <c r="I796" s="229"/>
      <c r="J796" s="229"/>
      <c r="K796" s="229"/>
      <c r="L796" s="229"/>
      <c r="M796" s="229"/>
      <c r="N796" s="229"/>
      <c r="O796" s="229"/>
      <c r="P796" s="229"/>
      <c r="Q796" s="229"/>
      <c r="R796" s="229"/>
    </row>
    <row r="797" spans="1:18">
      <c r="A797" s="229"/>
      <c r="B797" s="229"/>
      <c r="C797" s="229"/>
      <c r="D797" s="229"/>
      <c r="E797" s="229"/>
      <c r="F797" s="229"/>
      <c r="G797" s="229"/>
      <c r="H797" s="229"/>
      <c r="I797" s="229"/>
      <c r="J797" s="229"/>
      <c r="K797" s="229"/>
      <c r="L797" s="229"/>
      <c r="M797" s="229"/>
      <c r="N797" s="229"/>
      <c r="O797" s="229"/>
      <c r="P797" s="229"/>
      <c r="Q797" s="229"/>
      <c r="R797" s="229"/>
    </row>
    <row r="798" spans="1:18">
      <c r="A798" s="229"/>
      <c r="B798" s="229"/>
      <c r="C798" s="229"/>
      <c r="D798" s="229"/>
      <c r="E798" s="229"/>
      <c r="F798" s="229"/>
      <c r="G798" s="229"/>
      <c r="H798" s="229"/>
      <c r="I798" s="229"/>
      <c r="J798" s="229"/>
      <c r="K798" s="229"/>
      <c r="L798" s="229"/>
      <c r="M798" s="229"/>
      <c r="N798" s="229"/>
      <c r="O798" s="229"/>
      <c r="P798" s="229"/>
      <c r="Q798" s="229"/>
      <c r="R798" s="229"/>
    </row>
    <row r="799" spans="1:18">
      <c r="A799" s="229"/>
      <c r="B799" s="229"/>
      <c r="C799" s="229"/>
      <c r="D799" s="229"/>
      <c r="E799" s="229"/>
      <c r="F799" s="229"/>
      <c r="G799" s="229"/>
      <c r="H799" s="229"/>
      <c r="I799" s="229"/>
      <c r="J799" s="229"/>
      <c r="K799" s="229"/>
      <c r="L799" s="229"/>
      <c r="M799" s="229"/>
      <c r="N799" s="229"/>
      <c r="O799" s="229"/>
      <c r="P799" s="229"/>
      <c r="Q799" s="229"/>
      <c r="R799" s="229"/>
    </row>
    <row r="800" spans="1:18">
      <c r="A800" s="229"/>
      <c r="B800" s="229"/>
      <c r="C800" s="229"/>
      <c r="D800" s="229"/>
      <c r="E800" s="229"/>
      <c r="F800" s="229"/>
      <c r="G800" s="229"/>
      <c r="H800" s="229"/>
      <c r="I800" s="229"/>
      <c r="J800" s="229"/>
      <c r="K800" s="229"/>
      <c r="L800" s="229"/>
      <c r="M800" s="229"/>
      <c r="N800" s="229"/>
      <c r="O800" s="229"/>
      <c r="P800" s="229"/>
      <c r="Q800" s="229"/>
      <c r="R800" s="229"/>
    </row>
    <row r="801" spans="1:18">
      <c r="A801" s="229"/>
      <c r="B801" s="229"/>
      <c r="C801" s="229"/>
      <c r="D801" s="229"/>
      <c r="E801" s="229"/>
      <c r="F801" s="229"/>
      <c r="G801" s="229"/>
      <c r="H801" s="229"/>
      <c r="I801" s="229"/>
      <c r="J801" s="229"/>
      <c r="K801" s="229"/>
      <c r="L801" s="229"/>
      <c r="M801" s="229"/>
      <c r="N801" s="229"/>
      <c r="O801" s="229"/>
      <c r="P801" s="229"/>
      <c r="Q801" s="229"/>
      <c r="R801" s="229"/>
    </row>
    <row r="802" spans="1:18">
      <c r="A802" s="229"/>
      <c r="B802" s="229"/>
      <c r="C802" s="229"/>
      <c r="D802" s="229"/>
      <c r="E802" s="229"/>
      <c r="F802" s="229"/>
      <c r="G802" s="229"/>
      <c r="H802" s="229"/>
      <c r="I802" s="229"/>
      <c r="J802" s="229"/>
      <c r="K802" s="229"/>
      <c r="L802" s="229"/>
      <c r="M802" s="229"/>
      <c r="N802" s="229"/>
      <c r="O802" s="229"/>
      <c r="P802" s="229"/>
      <c r="Q802" s="229"/>
      <c r="R802" s="229"/>
    </row>
  </sheetData>
  <mergeCells count="2">
    <mergeCell ref="E27:F27"/>
    <mergeCell ref="C55:I55"/>
  </mergeCells>
  <phoneticPr fontId="2"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50"/>
  </sheetPr>
  <dimension ref="A1:R74"/>
  <sheetViews>
    <sheetView topLeftCell="A31" workbookViewId="0">
      <selection activeCell="G30" sqref="G30"/>
    </sheetView>
  </sheetViews>
  <sheetFormatPr defaultColWidth="9" defaultRowHeight="15"/>
  <cols>
    <col min="1" max="1" width="4.08203125" style="567" customWidth="1"/>
    <col min="2" max="2" width="17.25" style="567" customWidth="1"/>
    <col min="3" max="10" width="12" style="567" customWidth="1"/>
    <col min="11" max="16384" width="9" style="567"/>
  </cols>
  <sheetData>
    <row r="1" spans="1:10" ht="12" customHeight="1">
      <c r="B1" s="568" t="str">
        <f>'[1]5-Scenario Analysis'!D5</f>
        <v>一般情景预测</v>
      </c>
    </row>
    <row r="2" spans="1:10" s="232" customFormat="1" ht="12" customHeight="1"/>
    <row r="3" spans="1:10" s="569" customFormat="1" ht="12" customHeight="1">
      <c r="B3" s="144" t="s">
        <v>450</v>
      </c>
      <c r="E3" s="570" t="s">
        <v>451</v>
      </c>
      <c r="F3" s="571">
        <f>'DCF(FCFF)'!C10</f>
        <v>39999</v>
      </c>
    </row>
    <row r="4" spans="1:10" s="572" customFormat="1" ht="12" customHeight="1">
      <c r="B4" s="573"/>
      <c r="C4" s="573"/>
    </row>
    <row r="5" spans="1:10" s="577" customFormat="1" ht="12" customHeight="1">
      <c r="A5" s="574"/>
      <c r="B5" s="461" t="s">
        <v>452</v>
      </c>
      <c r="C5" s="575" t="s">
        <v>453</v>
      </c>
      <c r="D5" s="576"/>
      <c r="E5" s="408"/>
      <c r="F5" s="408"/>
      <c r="G5" s="409"/>
      <c r="H5" s="410"/>
      <c r="I5" s="242"/>
      <c r="J5" s="242"/>
    </row>
    <row r="6" spans="1:10" s="577" customFormat="1" ht="12" customHeight="1">
      <c r="A6" s="574"/>
      <c r="B6" s="578" t="s">
        <v>454</v>
      </c>
      <c r="C6" s="579">
        <f>'DCF(FCFF)'!C13</f>
        <v>8</v>
      </c>
      <c r="D6" s="576"/>
      <c r="E6" s="413"/>
      <c r="F6" s="414"/>
      <c r="G6" s="415"/>
      <c r="H6" s="416"/>
      <c r="I6" s="417"/>
      <c r="J6" s="416"/>
    </row>
    <row r="7" spans="1:10" s="577" customFormat="1" ht="12" customHeight="1">
      <c r="A7" s="574"/>
      <c r="B7" s="236" t="s">
        <v>455</v>
      </c>
      <c r="C7" s="619">
        <f>'DCF(FCFF)'!C14</f>
        <v>0.08</v>
      </c>
      <c r="D7" s="581"/>
      <c r="E7" s="413"/>
      <c r="F7" s="414"/>
      <c r="G7" s="415"/>
      <c r="H7" s="416"/>
      <c r="I7" s="417"/>
      <c r="J7" s="416"/>
    </row>
    <row r="8" spans="1:10" s="577" customFormat="1" ht="12" customHeight="1">
      <c r="A8" s="574"/>
      <c r="B8" s="236" t="s">
        <v>456</v>
      </c>
      <c r="C8" s="619">
        <f>'DCF(FCFF)'!C15</f>
        <v>0.02</v>
      </c>
      <c r="D8" s="581"/>
      <c r="E8" s="413"/>
      <c r="F8" s="414"/>
      <c r="G8" s="415"/>
      <c r="H8" s="416"/>
      <c r="I8" s="417"/>
      <c r="J8" s="416"/>
    </row>
    <row r="9" spans="1:10" s="577" customFormat="1" ht="12" customHeight="1">
      <c r="A9" s="574"/>
      <c r="B9" s="582" t="s">
        <v>457</v>
      </c>
      <c r="C9" s="580">
        <v>0</v>
      </c>
      <c r="D9" s="581"/>
      <c r="E9" s="413"/>
      <c r="F9" s="414"/>
      <c r="G9" s="415"/>
      <c r="H9" s="416"/>
      <c r="I9" s="417"/>
      <c r="J9" s="416"/>
    </row>
    <row r="10" spans="1:10" s="577" customFormat="1" ht="12" customHeight="1">
      <c r="A10" s="574"/>
      <c r="B10" s="582" t="s">
        <v>458</v>
      </c>
      <c r="C10" s="580">
        <f>'2.Parameter'!D6</f>
        <v>3.9E-2</v>
      </c>
      <c r="D10" s="581"/>
      <c r="E10" s="413"/>
      <c r="F10" s="414"/>
      <c r="G10" s="415"/>
      <c r="H10" s="416"/>
      <c r="I10" s="417"/>
      <c r="J10" s="416"/>
    </row>
    <row r="11" spans="1:10" s="577" customFormat="1" ht="12" customHeight="1">
      <c r="A11" s="574"/>
      <c r="B11" s="582" t="s">
        <v>459</v>
      </c>
      <c r="C11" s="583">
        <f>'DCF(FCFF)'!C19</f>
        <v>1</v>
      </c>
      <c r="D11" s="581"/>
      <c r="E11" s="413"/>
      <c r="F11" s="414"/>
      <c r="G11" s="415"/>
      <c r="H11" s="416"/>
      <c r="I11" s="417"/>
      <c r="J11" s="416"/>
    </row>
    <row r="12" spans="1:10" s="577" customFormat="1" ht="12" customHeight="1">
      <c r="A12" s="574"/>
      <c r="B12" s="584" t="s">
        <v>460</v>
      </c>
      <c r="C12" s="580">
        <f>'2.Parameter'!D7</f>
        <v>0.1188</v>
      </c>
      <c r="D12" s="581"/>
      <c r="E12" s="414"/>
      <c r="F12" s="414"/>
      <c r="G12" s="415"/>
      <c r="H12" s="416"/>
      <c r="I12" s="417"/>
      <c r="J12" s="416"/>
    </row>
    <row r="13" spans="1:10" s="577" customFormat="1" ht="12" customHeight="1">
      <c r="A13" s="574"/>
      <c r="B13" s="584" t="s">
        <v>461</v>
      </c>
      <c r="C13" s="580">
        <f>C10+C11*(C12-C10)</f>
        <v>0.11880000000000002</v>
      </c>
      <c r="D13" s="581"/>
      <c r="E13" s="414"/>
      <c r="F13" s="414"/>
      <c r="G13" s="415"/>
      <c r="H13" s="416"/>
      <c r="I13" s="417"/>
      <c r="J13" s="416"/>
    </row>
    <row r="14" spans="1:10" s="577" customFormat="1" ht="12" customHeight="1">
      <c r="A14" s="574"/>
      <c r="B14" s="585"/>
      <c r="C14" s="586"/>
      <c r="D14" s="581"/>
      <c r="E14" s="414"/>
      <c r="F14" s="414"/>
      <c r="G14" s="415"/>
      <c r="H14" s="416"/>
      <c r="I14" s="417"/>
      <c r="J14" s="416"/>
    </row>
    <row r="15" spans="1:10" s="577" customFormat="1" ht="12" customHeight="1">
      <c r="B15" s="587"/>
      <c r="C15" s="588"/>
      <c r="D15" s="589"/>
      <c r="E15" s="414"/>
      <c r="F15" s="414"/>
      <c r="G15" s="415"/>
      <c r="H15" s="416"/>
      <c r="I15" s="417"/>
      <c r="J15" s="416"/>
    </row>
    <row r="16" spans="1:10" s="577" customFormat="1" ht="12" customHeight="1">
      <c r="B16" s="590"/>
      <c r="C16" s="591"/>
      <c r="D16" s="592"/>
      <c r="E16" s="593"/>
      <c r="F16" s="593"/>
      <c r="G16" s="594"/>
    </row>
    <row r="17" spans="1:11" s="577" customFormat="1" ht="12" customHeight="1">
      <c r="A17" s="574"/>
      <c r="B17" s="461" t="s">
        <v>462</v>
      </c>
      <c r="C17" s="433" t="s">
        <v>463</v>
      </c>
      <c r="D17" s="433" t="s">
        <v>137</v>
      </c>
      <c r="E17" s="433" t="s">
        <v>138</v>
      </c>
      <c r="F17" s="433" t="s">
        <v>139</v>
      </c>
      <c r="G17" s="433" t="s">
        <v>140</v>
      </c>
      <c r="H17" s="433" t="s">
        <v>296</v>
      </c>
      <c r="I17" s="596"/>
      <c r="J17" s="596"/>
    </row>
    <row r="18" spans="1:11" s="577" customFormat="1" ht="12" customHeight="1">
      <c r="A18" s="574"/>
      <c r="B18" s="597" t="s">
        <v>464</v>
      </c>
      <c r="C18" s="598" t="e">
        <f>'9.CF'!H150</f>
        <v>#REF!</v>
      </c>
      <c r="D18" s="598" t="e">
        <f>'9.CF'!I150</f>
        <v>#REF!</v>
      </c>
      <c r="E18" s="598" t="e">
        <f>'9.CF'!J150</f>
        <v>#REF!</v>
      </c>
      <c r="F18" s="598" t="e">
        <f>'9.CF'!K150</f>
        <v>#REF!</v>
      </c>
      <c r="G18" s="598" t="e">
        <f>'9.CF'!L150</f>
        <v>#REF!</v>
      </c>
      <c r="H18" s="598" t="e">
        <f>'9.CF'!M150</f>
        <v>#REF!</v>
      </c>
      <c r="I18" s="600"/>
      <c r="J18" s="600"/>
    </row>
    <row r="19" spans="1:11" s="577" customFormat="1" ht="12" customHeight="1">
      <c r="B19" s="601"/>
      <c r="C19" s="602"/>
      <c r="D19" s="603"/>
      <c r="E19" s="603"/>
      <c r="F19" s="603"/>
      <c r="G19" s="603"/>
      <c r="H19" s="604"/>
      <c r="I19" s="604"/>
      <c r="J19" s="604"/>
    </row>
    <row r="20" spans="1:11" s="607" customFormat="1" ht="12" customHeight="1">
      <c r="A20" s="605"/>
      <c r="B20" s="405" t="s">
        <v>465</v>
      </c>
      <c r="C20" s="433" t="s">
        <v>296</v>
      </c>
      <c r="D20" s="433" t="s">
        <v>297</v>
      </c>
      <c r="E20" s="433" t="s">
        <v>298</v>
      </c>
      <c r="F20" s="433" t="s">
        <v>299</v>
      </c>
      <c r="G20" s="433" t="s">
        <v>300</v>
      </c>
      <c r="H20" s="433" t="s">
        <v>301</v>
      </c>
      <c r="I20" s="433" t="s">
        <v>302</v>
      </c>
      <c r="J20" s="433" t="s">
        <v>493</v>
      </c>
      <c r="K20" s="606"/>
    </row>
    <row r="21" spans="1:11" s="577" customFormat="1" ht="12" customHeight="1">
      <c r="A21" s="574"/>
      <c r="B21" s="435" t="s">
        <v>464</v>
      </c>
      <c r="C21" s="440" t="e">
        <f>H18*(1+$C$7)</f>
        <v>#REF!</v>
      </c>
      <c r="D21" s="440" t="e">
        <f>C21*(1+$C$7)</f>
        <v>#REF!</v>
      </c>
      <c r="E21" s="440" t="e">
        <f t="shared" ref="E21:J21" si="0">D21*(1+$C$7)</f>
        <v>#REF!</v>
      </c>
      <c r="F21" s="440" t="e">
        <f t="shared" si="0"/>
        <v>#REF!</v>
      </c>
      <c r="G21" s="440" t="e">
        <f t="shared" si="0"/>
        <v>#REF!</v>
      </c>
      <c r="H21" s="440" t="e">
        <f t="shared" si="0"/>
        <v>#REF!</v>
      </c>
      <c r="I21" s="440" t="e">
        <f t="shared" si="0"/>
        <v>#REF!</v>
      </c>
      <c r="J21" s="441" t="e">
        <f t="shared" si="0"/>
        <v>#REF!</v>
      </c>
      <c r="K21" s="608"/>
    </row>
    <row r="22" spans="1:11" s="577" customFormat="1" ht="12" customHeight="1">
      <c r="B22" s="587"/>
      <c r="C22" s="609"/>
      <c r="D22" s="609"/>
      <c r="E22" s="609"/>
      <c r="F22" s="609"/>
      <c r="G22" s="609"/>
      <c r="H22" s="609"/>
      <c r="I22" s="609"/>
      <c r="J22" s="609"/>
    </row>
    <row r="23" spans="1:11" s="577" customFormat="1" ht="12" customHeight="1">
      <c r="B23" s="405" t="s">
        <v>466</v>
      </c>
      <c r="C23" s="433" t="s">
        <v>304</v>
      </c>
      <c r="D23" s="433" t="s">
        <v>305</v>
      </c>
      <c r="E23" s="433" t="s">
        <v>306</v>
      </c>
      <c r="F23" s="433" t="s">
        <v>307</v>
      </c>
      <c r="G23" s="433" t="s">
        <v>308</v>
      </c>
      <c r="H23" s="433" t="s">
        <v>309</v>
      </c>
      <c r="I23" s="433" t="s">
        <v>310</v>
      </c>
      <c r="J23" s="433" t="s">
        <v>697</v>
      </c>
    </row>
    <row r="24" spans="1:11" s="577" customFormat="1" ht="12" customHeight="1">
      <c r="B24" s="435" t="s">
        <v>464</v>
      </c>
      <c r="C24" s="440" t="e">
        <f>J21*(1+$C$8)</f>
        <v>#REF!</v>
      </c>
      <c r="D24" s="440" t="e">
        <f>C24*(1+$C$8)</f>
        <v>#REF!</v>
      </c>
      <c r="E24" s="440" t="e">
        <f t="shared" ref="E24:J24" si="1">D24*(1+$C$8)</f>
        <v>#REF!</v>
      </c>
      <c r="F24" s="440" t="e">
        <f t="shared" si="1"/>
        <v>#REF!</v>
      </c>
      <c r="G24" s="440" t="e">
        <f t="shared" si="1"/>
        <v>#REF!</v>
      </c>
      <c r="H24" s="440" t="e">
        <f t="shared" si="1"/>
        <v>#REF!</v>
      </c>
      <c r="I24" s="440" t="e">
        <f t="shared" si="1"/>
        <v>#REF!</v>
      </c>
      <c r="J24" s="440" t="e">
        <f t="shared" si="1"/>
        <v>#REF!</v>
      </c>
    </row>
    <row r="25" spans="1:11" s="577" customFormat="1" ht="12" customHeight="1">
      <c r="B25" s="610"/>
      <c r="C25" s="591"/>
      <c r="D25" s="591"/>
      <c r="E25" s="452"/>
      <c r="F25" s="452"/>
      <c r="G25" s="452"/>
    </row>
    <row r="26" spans="1:11" s="607" customFormat="1" ht="24">
      <c r="A26" s="605"/>
      <c r="B26" s="442" t="s">
        <v>467</v>
      </c>
      <c r="C26" s="443" t="s">
        <v>468</v>
      </c>
      <c r="D26" s="444" t="s">
        <v>469</v>
      </c>
      <c r="E26" s="445"/>
      <c r="F26" s="446"/>
      <c r="G26" s="611"/>
    </row>
    <row r="27" spans="1:11" s="577" customFormat="1" ht="12" customHeight="1">
      <c r="A27" s="574"/>
      <c r="B27" s="411" t="s">
        <v>462</v>
      </c>
      <c r="C27" s="448" t="e">
        <f>(D18+NPV(C13,E18:H18))/(1+C13)^((DATE(2009,12,31)-F3)/365)</f>
        <v>#REF!</v>
      </c>
      <c r="D27" s="418" t="e">
        <f>C27/$C$31</f>
        <v>#REF!</v>
      </c>
      <c r="E27" s="449"/>
      <c r="F27" s="450"/>
      <c r="G27" s="452"/>
    </row>
    <row r="28" spans="1:11" s="577" customFormat="1" ht="12" customHeight="1">
      <c r="A28" s="574"/>
      <c r="B28" s="411" t="s">
        <v>465</v>
      </c>
      <c r="C28" s="448" t="e">
        <f>(C21+NPV(C13,D21:J21))/(1+C13)^5/(1+C13)^((DATE(2009,12,31)-F3)/365)</f>
        <v>#REF!</v>
      </c>
      <c r="D28" s="418" t="e">
        <f>C28/$C$31</f>
        <v>#REF!</v>
      </c>
      <c r="E28" s="451"/>
      <c r="F28" s="452"/>
      <c r="G28" s="452"/>
    </row>
    <row r="29" spans="1:11" s="577" customFormat="1" ht="12" customHeight="1">
      <c r="A29" s="574"/>
      <c r="B29" s="411" t="s">
        <v>466</v>
      </c>
      <c r="C29" s="448" t="e">
        <f>(C24+NPV(C13,D24:J24))/(1+C13)^13/(1+C13)^((DATE(2009,12,31)-F3)/365)</f>
        <v>#REF!</v>
      </c>
      <c r="D29" s="418" t="e">
        <f>C29/$C$31</f>
        <v>#REF!</v>
      </c>
      <c r="E29" s="451"/>
      <c r="F29" s="452"/>
      <c r="G29" s="452"/>
    </row>
    <row r="30" spans="1:11" s="577" customFormat="1" ht="12" customHeight="1">
      <c r="A30" s="574"/>
      <c r="B30" s="411" t="s">
        <v>470</v>
      </c>
      <c r="C30" s="448" t="e">
        <f>J24*(1+C9)*(1+C13)/(C13-C9)/(1+C13)^21/(1+C13)^((DATE(2009,12,31)-F3)/365)</f>
        <v>#REF!</v>
      </c>
      <c r="D30" s="418" t="e">
        <f>C30/$C$31</f>
        <v>#REF!</v>
      </c>
      <c r="E30" s="451"/>
      <c r="F30" s="452"/>
      <c r="G30" s="452"/>
    </row>
    <row r="31" spans="1:11" s="577" customFormat="1" ht="12" customHeight="1">
      <c r="A31" s="574"/>
      <c r="B31" s="411" t="s">
        <v>471</v>
      </c>
      <c r="C31" s="448" t="e">
        <f>SUM(C27:C30)</f>
        <v>#REF!</v>
      </c>
      <c r="D31" s="418" t="e">
        <f>C31/$C$31</f>
        <v>#REF!</v>
      </c>
      <c r="E31" s="451"/>
      <c r="F31" s="612"/>
      <c r="G31" s="452"/>
    </row>
    <row r="32" spans="1:11" s="577" customFormat="1" ht="12" customHeight="1">
      <c r="A32" s="574"/>
      <c r="B32" s="411" t="s">
        <v>472</v>
      </c>
      <c r="C32" s="448" t="e">
        <f>'DCF(FCFF)'!C9</f>
        <v>#REF!</v>
      </c>
      <c r="D32" s="418"/>
      <c r="E32" s="451"/>
      <c r="F32" s="612"/>
      <c r="G32" s="452"/>
    </row>
    <row r="33" spans="1:18" s="577" customFormat="1" ht="12" customHeight="1">
      <c r="A33" s="574"/>
      <c r="B33" s="424" t="s">
        <v>473</v>
      </c>
      <c r="C33" s="613" t="e">
        <f>C31/C32</f>
        <v>#REF!</v>
      </c>
      <c r="D33" s="614"/>
      <c r="E33" s="451"/>
      <c r="F33" s="612"/>
      <c r="G33" s="452"/>
    </row>
    <row r="34" spans="1:18" s="577" customFormat="1" ht="12" customHeight="1">
      <c r="B34" s="615"/>
      <c r="C34" s="616"/>
      <c r="D34" s="617"/>
      <c r="E34" s="452"/>
      <c r="F34" s="452"/>
      <c r="G34" s="452"/>
    </row>
    <row r="35" spans="1:18" s="577" customFormat="1" ht="12" customHeight="1">
      <c r="B35" s="618"/>
      <c r="C35" s="452"/>
      <c r="D35" s="452"/>
      <c r="E35" s="452"/>
      <c r="F35" s="452"/>
      <c r="G35" s="452"/>
    </row>
    <row r="36" spans="1:18" s="382" customFormat="1" ht="12">
      <c r="A36" s="229"/>
      <c r="B36" s="459" t="s">
        <v>474</v>
      </c>
      <c r="C36" s="430"/>
      <c r="D36" s="430"/>
      <c r="E36" s="430"/>
      <c r="F36" s="430"/>
      <c r="G36" s="430"/>
      <c r="H36" s="229"/>
      <c r="I36" s="229"/>
      <c r="J36" s="229"/>
    </row>
    <row r="37" spans="1:18" s="382" customFormat="1" ht="11.5">
      <c r="A37" s="394"/>
      <c r="B37" s="229"/>
      <c r="C37" s="229"/>
      <c r="D37" s="229"/>
      <c r="E37" s="229"/>
      <c r="F37" s="229"/>
      <c r="G37" s="229"/>
      <c r="H37" s="229"/>
      <c r="I37" s="229"/>
      <c r="J37" s="229"/>
      <c r="K37" s="229"/>
      <c r="L37" s="229"/>
      <c r="M37" s="229"/>
      <c r="N37" s="229"/>
      <c r="O37" s="229"/>
      <c r="P37" s="229"/>
      <c r="Q37" s="229"/>
      <c r="R37" s="229"/>
    </row>
    <row r="38" spans="1:18" s="439" customFormat="1">
      <c r="A38" s="460"/>
      <c r="B38" s="461" t="s">
        <v>475</v>
      </c>
      <c r="C38" s="1004" t="s">
        <v>476</v>
      </c>
      <c r="D38" s="1005"/>
      <c r="E38" s="1005"/>
      <c r="F38" s="1005"/>
      <c r="G38" s="1005"/>
      <c r="H38" s="1006"/>
      <c r="I38" s="1007"/>
      <c r="J38" s="462"/>
      <c r="K38" s="463"/>
      <c r="L38" s="464"/>
      <c r="M38" s="464"/>
      <c r="N38" s="464"/>
      <c r="O38" s="464"/>
      <c r="P38" s="464"/>
      <c r="Q38" s="464"/>
      <c r="R38" s="464"/>
    </row>
    <row r="39" spans="1:18" s="382" customFormat="1" ht="11.5">
      <c r="A39" s="394"/>
      <c r="B39" s="465" t="s">
        <v>461</v>
      </c>
      <c r="C39" s="466">
        <f>D39-0.5%</f>
        <v>-0.01</v>
      </c>
      <c r="D39" s="466">
        <f>E39-0.5%</f>
        <v>-5.0000000000000001E-3</v>
      </c>
      <c r="E39" s="466">
        <f>INT(C9*100+0.5)/100</f>
        <v>0</v>
      </c>
      <c r="F39" s="466">
        <f t="shared" ref="F39:K39" si="2">E39+0.5%</f>
        <v>5.0000000000000001E-3</v>
      </c>
      <c r="G39" s="466">
        <f t="shared" si="2"/>
        <v>0.01</v>
      </c>
      <c r="H39" s="466">
        <f t="shared" si="2"/>
        <v>1.4999999999999999E-2</v>
      </c>
      <c r="I39" s="466">
        <f t="shared" si="2"/>
        <v>0.02</v>
      </c>
      <c r="J39" s="466">
        <f t="shared" si="2"/>
        <v>2.5000000000000001E-2</v>
      </c>
      <c r="K39" s="467">
        <f t="shared" si="2"/>
        <v>3.0000000000000002E-2</v>
      </c>
      <c r="L39" s="229"/>
      <c r="M39" s="229"/>
      <c r="N39" s="229"/>
      <c r="O39" s="229"/>
      <c r="P39" s="229"/>
      <c r="Q39" s="229"/>
      <c r="R39" s="229"/>
    </row>
    <row r="40" spans="1:18" s="382" customFormat="1" ht="11.5">
      <c r="A40" s="394"/>
      <c r="B40" s="468">
        <f>B41-0.5%</f>
        <v>9.4999999999999973E-2</v>
      </c>
      <c r="C40" s="469" t="e">
        <f>(($C$18+NPV($B$40,$D$18:$G$18)+($C$21+NPV($B$40,$D$21:$J$21))/(1+$B$40)^5+$J$21*(1+C39)/($B$40-C39)/(1+$B$40)^12)/(1+$B$40)^((DATE(2005,12,31)-$F$3)/365))/$C$32</f>
        <v>#REF!</v>
      </c>
      <c r="D40" s="469" t="e">
        <f t="shared" ref="D40:K40" si="3">(($C$18+NPV($B$40,$D$18:$G$18)+($C$21+NPV($B$40,$D$21:$J$21))/(1+$B$40)^5+$J$21*(1+D39)/($B$40-D39)/(1+$B$40)^12)/(1+$B$40)^((DATE(2005,12,31)-$F$3)/365))/$C$32</f>
        <v>#REF!</v>
      </c>
      <c r="E40" s="469" t="e">
        <f t="shared" si="3"/>
        <v>#REF!</v>
      </c>
      <c r="F40" s="469" t="e">
        <f t="shared" si="3"/>
        <v>#REF!</v>
      </c>
      <c r="G40" s="469" t="e">
        <f t="shared" si="3"/>
        <v>#REF!</v>
      </c>
      <c r="H40" s="469" t="e">
        <f t="shared" si="3"/>
        <v>#REF!</v>
      </c>
      <c r="I40" s="469" t="e">
        <f t="shared" si="3"/>
        <v>#REF!</v>
      </c>
      <c r="J40" s="469" t="e">
        <f t="shared" si="3"/>
        <v>#REF!</v>
      </c>
      <c r="K40" s="470" t="e">
        <f t="shared" si="3"/>
        <v>#REF!</v>
      </c>
      <c r="L40" s="229"/>
      <c r="M40" s="229"/>
      <c r="N40" s="229"/>
      <c r="O40" s="229"/>
      <c r="P40" s="229"/>
      <c r="Q40" s="229"/>
      <c r="R40" s="229"/>
    </row>
    <row r="41" spans="1:18" s="382" customFormat="1" ht="11.5">
      <c r="A41" s="394"/>
      <c r="B41" s="468">
        <f>B42-0.5%</f>
        <v>9.9999999999999978E-2</v>
      </c>
      <c r="C41" s="471" t="e">
        <f>(($C$18+NPV($B$41,$D$18:$G$18)+($C$21+NPV($B$41,$D$21:$J$21))/(1+$B$41)^5+$J$21*(1+C39)/($B$41-C39)/(1+$B$41)^12)/(1+$B$41)^((DATE(2005,12,31)-$F$3)/365))/$C$32</f>
        <v>#REF!</v>
      </c>
      <c r="D41" s="471" t="e">
        <f t="shared" ref="D41:K41" si="4">(($C$18+NPV($B$41,$D$18:$G$18)+($C$21+NPV($B$41,$D$21:$J$21))/(1+$B$41)^5+$J$21*(1+D39)/($B$41-D39)/(1+$B$41)^12)/(1+$B$41)^((DATE(2005,12,31)-$F$3)/365))/$C$32</f>
        <v>#REF!</v>
      </c>
      <c r="E41" s="471" t="e">
        <f t="shared" si="4"/>
        <v>#REF!</v>
      </c>
      <c r="F41" s="471" t="e">
        <f t="shared" si="4"/>
        <v>#REF!</v>
      </c>
      <c r="G41" s="471" t="e">
        <f t="shared" si="4"/>
        <v>#REF!</v>
      </c>
      <c r="H41" s="471" t="e">
        <f t="shared" si="4"/>
        <v>#REF!</v>
      </c>
      <c r="I41" s="471" t="e">
        <f t="shared" si="4"/>
        <v>#REF!</v>
      </c>
      <c r="J41" s="471" t="e">
        <f t="shared" si="4"/>
        <v>#REF!</v>
      </c>
      <c r="K41" s="472" t="e">
        <f t="shared" si="4"/>
        <v>#REF!</v>
      </c>
      <c r="L41" s="229"/>
      <c r="M41" s="229"/>
      <c r="N41" s="229"/>
      <c r="O41" s="229"/>
      <c r="P41" s="229"/>
      <c r="Q41" s="229"/>
      <c r="R41" s="229"/>
    </row>
    <row r="42" spans="1:18" s="382" customFormat="1" ht="11.5">
      <c r="A42" s="394"/>
      <c r="B42" s="468">
        <f>B43-0.5%</f>
        <v>0.10499999999999998</v>
      </c>
      <c r="C42" s="473" t="e">
        <f>(($C$18+NPV($B$42,$D$18:$G$18)+($C$21+NPV($B$42,$D$21:$J$21))/(1+$B$42)^5+$J$21*(1+C39)/($B$42-C39)/(1+$B$42)^12)/(1+$B$42)^((DATE(2005,12,31)-$F$3)/365))/$C$32</f>
        <v>#REF!</v>
      </c>
      <c r="D42" s="473" t="e">
        <f t="shared" ref="D42:K42" si="5">(($C$18+NPV($B$42,$D$18:$G$18)+($C$21+NPV($B$42,$D$21:$J$21))/(1+$B$42)^5+$J$21*(1+D39)/($B$42-D39)/(1+$B$42)^12)/(1+$B$42)^((DATE(2005,12,31)-$F$3)/365))/$C$32</f>
        <v>#REF!</v>
      </c>
      <c r="E42" s="473" t="e">
        <f t="shared" si="5"/>
        <v>#REF!</v>
      </c>
      <c r="F42" s="473" t="e">
        <f t="shared" si="5"/>
        <v>#REF!</v>
      </c>
      <c r="G42" s="473" t="e">
        <f t="shared" si="5"/>
        <v>#REF!</v>
      </c>
      <c r="H42" s="473" t="e">
        <f t="shared" si="5"/>
        <v>#REF!</v>
      </c>
      <c r="I42" s="473" t="e">
        <f t="shared" si="5"/>
        <v>#REF!</v>
      </c>
      <c r="J42" s="473" t="e">
        <f t="shared" si="5"/>
        <v>#REF!</v>
      </c>
      <c r="K42" s="474" t="e">
        <f t="shared" si="5"/>
        <v>#REF!</v>
      </c>
      <c r="L42" s="229"/>
      <c r="M42" s="229"/>
      <c r="N42" s="229"/>
      <c r="O42" s="229"/>
      <c r="P42" s="229"/>
      <c r="Q42" s="229"/>
      <c r="R42" s="229"/>
    </row>
    <row r="43" spans="1:18" s="382" customFormat="1" ht="11.5">
      <c r="A43" s="394"/>
      <c r="B43" s="468">
        <f>B44-0.5%</f>
        <v>0.10999999999999999</v>
      </c>
      <c r="C43" s="473" t="e">
        <f>(($C$18+NPV($B$43,$D$18:$G$18)+($C$21+NPV($B$43,$D$21:$J$21))/(1+$B$43)^5+$J$21*(1+C39)/($B$43-C39)/(1+$B$43)^12)/(1+$B$43)^((DATE(2005,12,31)-$F$3)/365))/$C$32</f>
        <v>#REF!</v>
      </c>
      <c r="D43" s="473" t="e">
        <f t="shared" ref="D43:K43" si="6">(($C$18+NPV($B$43,$D$18:$G$18)+($C$21+NPV($B$43,$D$21:$J$21))/(1+$B$43)^5+$J$21*(1+D39)/($B$43-D39)/(1+$B$43)^12)/(1+$B$43)^((DATE(2005,12,31)-$F$3)/365))/$C$32</f>
        <v>#REF!</v>
      </c>
      <c r="E43" s="473" t="e">
        <f t="shared" si="6"/>
        <v>#REF!</v>
      </c>
      <c r="F43" s="473" t="e">
        <f t="shared" si="6"/>
        <v>#REF!</v>
      </c>
      <c r="G43" s="473" t="e">
        <f t="shared" si="6"/>
        <v>#REF!</v>
      </c>
      <c r="H43" s="473" t="e">
        <f t="shared" si="6"/>
        <v>#REF!</v>
      </c>
      <c r="I43" s="473" t="e">
        <f t="shared" si="6"/>
        <v>#REF!</v>
      </c>
      <c r="J43" s="473" t="e">
        <f t="shared" si="6"/>
        <v>#REF!</v>
      </c>
      <c r="K43" s="474" t="e">
        <f t="shared" si="6"/>
        <v>#REF!</v>
      </c>
      <c r="L43" s="229"/>
      <c r="M43" s="229"/>
      <c r="N43" s="229"/>
      <c r="O43" s="229"/>
      <c r="P43" s="229"/>
      <c r="Q43" s="229"/>
      <c r="R43" s="229"/>
    </row>
    <row r="44" spans="1:18" s="382" customFormat="1" ht="11.5">
      <c r="A44" s="394"/>
      <c r="B44" s="468">
        <f>B45-0.5%</f>
        <v>0.11499999999999999</v>
      </c>
      <c r="C44" s="473" t="e">
        <f>(($C$18+NPV($B$44,$D$18:$G$18)+($C$21+NPV($B$44,$D$21:$J$21))/(1+$B$44)^5+$J$21*(1+C39)/($B$44-C39)/(1+$B$44)^12)/(1+$B$44)^((DATE(2005,12,31)-$F$3)/365))/$C$32</f>
        <v>#REF!</v>
      </c>
      <c r="D44" s="473" t="e">
        <f t="shared" ref="D44:K44" si="7">(($C$18+NPV($B$44,$D$18:$G$18)+($C$21+NPV($B$44,$D$21:$J$21))/(1+$B$44)^5+$J$21*(1+D39)/($B$44-D39)/(1+$B$44)^12)/(1+$B$44)^((DATE(2005,12,31)-$F$3)/365))/$C$32</f>
        <v>#REF!</v>
      </c>
      <c r="E44" s="473" t="e">
        <f t="shared" si="7"/>
        <v>#REF!</v>
      </c>
      <c r="F44" s="473" t="e">
        <f t="shared" si="7"/>
        <v>#REF!</v>
      </c>
      <c r="G44" s="473" t="e">
        <f t="shared" si="7"/>
        <v>#REF!</v>
      </c>
      <c r="H44" s="473" t="e">
        <f t="shared" si="7"/>
        <v>#REF!</v>
      </c>
      <c r="I44" s="473" t="e">
        <f t="shared" si="7"/>
        <v>#REF!</v>
      </c>
      <c r="J44" s="473" t="e">
        <f t="shared" si="7"/>
        <v>#REF!</v>
      </c>
      <c r="K44" s="474" t="e">
        <f t="shared" si="7"/>
        <v>#REF!</v>
      </c>
      <c r="L44" s="229"/>
      <c r="M44" s="229"/>
      <c r="N44" s="229"/>
      <c r="O44" s="229"/>
      <c r="P44" s="229"/>
      <c r="Q44" s="229"/>
      <c r="R44" s="229"/>
    </row>
    <row r="45" spans="1:18" s="382" customFormat="1" ht="11.5">
      <c r="A45" s="394"/>
      <c r="B45" s="468">
        <f>INT(C13*100+0.5)/100</f>
        <v>0.12</v>
      </c>
      <c r="C45" s="473" t="e">
        <f>(($C$18+NPV($B$45,$D$18:$G$18)+($C$21+NPV($B$45,$D$21:$J$21))/(1+$B$45)^5+$J$21*(1+C39)/($B$45-C39)/(1+$B$45)^12)/(1+$B$45)^((DATE(2005,12,31)-$F$3)/365))/$C$32</f>
        <v>#REF!</v>
      </c>
      <c r="D45" s="473" t="e">
        <f t="shared" ref="D45:K45" si="8">(($C$18+NPV($B$45,$D$18:$G$18)+($C$21+NPV($B$45,$D$21:$J$21))/(1+$B$45)^5+$J$21*(1+D39)/($B$45-D39)/(1+$B$45)^12)/(1+$B$45)^((DATE(2005,12,31)-$F$3)/365))/$C$32</f>
        <v>#REF!</v>
      </c>
      <c r="E45" s="473" t="e">
        <f t="shared" si="8"/>
        <v>#REF!</v>
      </c>
      <c r="F45" s="473" t="e">
        <f t="shared" si="8"/>
        <v>#REF!</v>
      </c>
      <c r="G45" s="473" t="e">
        <f t="shared" si="8"/>
        <v>#REF!</v>
      </c>
      <c r="H45" s="473" t="e">
        <f t="shared" si="8"/>
        <v>#REF!</v>
      </c>
      <c r="I45" s="473" t="e">
        <f t="shared" si="8"/>
        <v>#REF!</v>
      </c>
      <c r="J45" s="473" t="e">
        <f t="shared" si="8"/>
        <v>#REF!</v>
      </c>
      <c r="K45" s="474" t="e">
        <f t="shared" si="8"/>
        <v>#REF!</v>
      </c>
      <c r="L45" s="229"/>
      <c r="M45" s="229"/>
      <c r="N45" s="229"/>
      <c r="O45" s="229"/>
      <c r="P45" s="229"/>
      <c r="Q45" s="229"/>
      <c r="R45" s="229"/>
    </row>
    <row r="46" spans="1:18" s="382" customFormat="1" ht="11.5">
      <c r="A46" s="394"/>
      <c r="B46" s="468">
        <f>B45+0.5%</f>
        <v>0.125</v>
      </c>
      <c r="C46" s="473" t="e">
        <f>(($C$18+NPV($B$46,$D$18:$G$18)+($C$21+NPV($B$46,$D$21:$J$21))/(1+$B$46)^5+$J$21*(1+C39)/($B$46-C39)/(1+$B$46)^12)/(1+$B$46)^((DATE(2005,12,31)-$F$3)/365))/$C$32</f>
        <v>#REF!</v>
      </c>
      <c r="D46" s="473" t="e">
        <f t="shared" ref="D46:K46" si="9">(($C$18+NPV($B$46,$D$18:$G$18)+($C$21+NPV($B$46,$D$21:$J$21))/(1+$B$46)^5+$J$21*(1+D39)/($B$46-D39)/(1+$B$46)^12)/(1+$B$46)^((DATE(2005,12,31)-$F$3)/365))/$C$32</f>
        <v>#REF!</v>
      </c>
      <c r="E46" s="473" t="e">
        <f t="shared" si="9"/>
        <v>#REF!</v>
      </c>
      <c r="F46" s="473" t="e">
        <f t="shared" si="9"/>
        <v>#REF!</v>
      </c>
      <c r="G46" s="473" t="e">
        <f t="shared" si="9"/>
        <v>#REF!</v>
      </c>
      <c r="H46" s="473" t="e">
        <f t="shared" si="9"/>
        <v>#REF!</v>
      </c>
      <c r="I46" s="473" t="e">
        <f t="shared" si="9"/>
        <v>#REF!</v>
      </c>
      <c r="J46" s="473" t="e">
        <f t="shared" si="9"/>
        <v>#REF!</v>
      </c>
      <c r="K46" s="474" t="e">
        <f t="shared" si="9"/>
        <v>#REF!</v>
      </c>
      <c r="L46" s="229"/>
      <c r="M46" s="229"/>
      <c r="N46" s="229"/>
      <c r="O46" s="229"/>
      <c r="P46" s="229"/>
      <c r="Q46" s="229"/>
      <c r="R46" s="229"/>
    </row>
    <row r="47" spans="1:18" s="382" customFormat="1" ht="11.5">
      <c r="A47" s="394"/>
      <c r="B47" s="468">
        <f>B46+0.5%</f>
        <v>0.13</v>
      </c>
      <c r="C47" s="473" t="e">
        <f>(($C$18+NPV($B$47,$D$18:$G$18)+($C$21+NPV($B$47,$D$21:$J$21))/(1+$B$47)^5+$J$21*(1+C39)/($B$47-C39)/(1+$B$47)^12)/(1+$B$47)^((DATE(2005,12,31)-$F$3)/365))/$C$32</f>
        <v>#REF!</v>
      </c>
      <c r="D47" s="473" t="e">
        <f t="shared" ref="D47:K47" si="10">(($C$18+NPV($B$47,$D$18:$G$18)+($C$21+NPV($B$47,$D$21:$J$21))/(1+$B$47)^5+$J$21*(1+D39)/($B$47-D39)/(1+$B$47)^12)/(1+$B$47)^((DATE(2005,12,31)-$F$3)/365))/$C$32</f>
        <v>#REF!</v>
      </c>
      <c r="E47" s="473" t="e">
        <f t="shared" si="10"/>
        <v>#REF!</v>
      </c>
      <c r="F47" s="473" t="e">
        <f t="shared" si="10"/>
        <v>#REF!</v>
      </c>
      <c r="G47" s="473" t="e">
        <f t="shared" si="10"/>
        <v>#REF!</v>
      </c>
      <c r="H47" s="473" t="e">
        <f t="shared" si="10"/>
        <v>#REF!</v>
      </c>
      <c r="I47" s="473" t="e">
        <f t="shared" si="10"/>
        <v>#REF!</v>
      </c>
      <c r="J47" s="473" t="e">
        <f t="shared" si="10"/>
        <v>#REF!</v>
      </c>
      <c r="K47" s="474" t="e">
        <f t="shared" si="10"/>
        <v>#REF!</v>
      </c>
      <c r="L47" s="229"/>
      <c r="M47" s="229"/>
      <c r="N47" s="229"/>
      <c r="O47" s="229"/>
      <c r="P47" s="229"/>
      <c r="Q47" s="229"/>
      <c r="R47" s="229"/>
    </row>
    <row r="48" spans="1:18" s="382" customFormat="1" ht="11.5">
      <c r="A48" s="394"/>
      <c r="B48" s="468">
        <f>B47+0.5%</f>
        <v>0.13500000000000001</v>
      </c>
      <c r="C48" s="473" t="e">
        <f>(($C$18+NPV($B$48,$D$18:$G$18)+($C$21+NPV($B$48,$D$21:$J$21))/(1+$B$48)^5+$J$21*(1+C39)/($B$48-C39)/(1+$B$48)^12)/(1+$B$48)^((DATE(2005,12,31)-$F$3)/365))/$C$32</f>
        <v>#REF!</v>
      </c>
      <c r="D48" s="473" t="e">
        <f t="shared" ref="D48:K48" si="11">(($C$18+NPV($B$48,$D$18:$G$18)+($C$21+NPV($B$48,$D$21:$J$21))/(1+$B$48)^5+$J$21*(1+D39)/($B$48-D39)/(1+$B$48)^12)/(1+$B$48)^((DATE(2005,12,31)-$F$3)/365))/$C$32</f>
        <v>#REF!</v>
      </c>
      <c r="E48" s="473" t="e">
        <f t="shared" si="11"/>
        <v>#REF!</v>
      </c>
      <c r="F48" s="473" t="e">
        <f t="shared" si="11"/>
        <v>#REF!</v>
      </c>
      <c r="G48" s="473" t="e">
        <f t="shared" si="11"/>
        <v>#REF!</v>
      </c>
      <c r="H48" s="473" t="e">
        <f t="shared" si="11"/>
        <v>#REF!</v>
      </c>
      <c r="I48" s="473" t="e">
        <f t="shared" si="11"/>
        <v>#REF!</v>
      </c>
      <c r="J48" s="473" t="e">
        <f t="shared" si="11"/>
        <v>#REF!</v>
      </c>
      <c r="K48" s="474" t="e">
        <f t="shared" si="11"/>
        <v>#REF!</v>
      </c>
      <c r="L48" s="229"/>
      <c r="M48" s="229"/>
      <c r="N48" s="229"/>
      <c r="O48" s="229"/>
      <c r="P48" s="229"/>
      <c r="Q48" s="229"/>
      <c r="R48" s="229"/>
    </row>
    <row r="49" spans="1:18" s="382" customFormat="1" ht="11.5">
      <c r="A49" s="394"/>
      <c r="B49" s="468">
        <f>B48+0.5%</f>
        <v>0.14000000000000001</v>
      </c>
      <c r="C49" s="473" t="e">
        <f>(($C$18+NPV($B$49,$D$18:$G$18)+($C$21+NPV($B$49,$D$21:$J$21))/(1+$B$49)^5+$J$21*(1+C39)/($B$49-C39)/(1+$B$49)^12)/(1+$B$49)^((DATE(2005,12,31)-$F$3)/365))/$C$32</f>
        <v>#REF!</v>
      </c>
      <c r="D49" s="473" t="e">
        <f t="shared" ref="D49:J49" si="12">(($C$18+NPV($B$49,$D$18:$G$18)+($C$21+NPV($B$49,$D$21:$J$21))/(1+$B$49)^5+$J$21*(1+D39)/($B$49-D39)/(1+$B$49)^12)/(1+$B$49)^((DATE(2005,12,31)-$F$3)/365))/$C$32</f>
        <v>#REF!</v>
      </c>
      <c r="E49" s="473" t="e">
        <f t="shared" si="12"/>
        <v>#REF!</v>
      </c>
      <c r="F49" s="473" t="e">
        <f t="shared" si="12"/>
        <v>#REF!</v>
      </c>
      <c r="G49" s="473" t="e">
        <f t="shared" si="12"/>
        <v>#REF!</v>
      </c>
      <c r="H49" s="473" t="e">
        <f t="shared" si="12"/>
        <v>#REF!</v>
      </c>
      <c r="I49" s="473" t="e">
        <f t="shared" si="12"/>
        <v>#REF!</v>
      </c>
      <c r="J49" s="473" t="e">
        <f t="shared" si="12"/>
        <v>#REF!</v>
      </c>
      <c r="K49" s="474" t="e">
        <f>(($C$18+NPV($B$49,$D$18:$G$18)+($C$21+NPV($B$49,$D$21:$J$21))/(1+$B$49)^5+$J$21*(1+K39)/($B$49-K39)/(1+$B$49)^12)/(1+$B$49)^((DATE(2005,12,31)-$F$3)/365))/$C$32</f>
        <v>#REF!</v>
      </c>
      <c r="L49" s="229"/>
      <c r="M49" s="229"/>
      <c r="N49" s="229"/>
      <c r="O49" s="229"/>
      <c r="P49" s="229"/>
      <c r="Q49" s="229"/>
      <c r="R49" s="229"/>
    </row>
    <row r="50" spans="1:18" s="382" customFormat="1" ht="11.5">
      <c r="A50" s="394"/>
      <c r="B50" s="475">
        <f>B49+0.5%</f>
        <v>0.14500000000000002</v>
      </c>
      <c r="C50" s="456" t="e">
        <f>(($C$18+NPV($B$50,$D$18:$G$18)+($C$21+NPV($B$50,$D$21:$J$21))/(1+$B$50)^5+$J$21*(1+C39)/($B$50-C39)/(1+$B$50)^12)/(1+$B$50)^((DATE(2005,12,31)-$F$3)/365))/$C$32</f>
        <v>#REF!</v>
      </c>
      <c r="D50" s="456" t="e">
        <f t="shared" ref="D50:K50" si="13">(($C$18+NPV($B$50,$D$18:$G$18)+($C$21+NPV($B$50,$D$21:$J$21))/(1+$B$50)^5+$J$21*(1+D39)/($B$50-D39)/(1+$B$50)^12)/(1+$B$50)^((DATE(2005,12,31)-$F$3)/365))/$C$32</f>
        <v>#REF!</v>
      </c>
      <c r="E50" s="456" t="e">
        <f t="shared" si="13"/>
        <v>#REF!</v>
      </c>
      <c r="F50" s="456" t="e">
        <f t="shared" si="13"/>
        <v>#REF!</v>
      </c>
      <c r="G50" s="456" t="e">
        <f t="shared" si="13"/>
        <v>#REF!</v>
      </c>
      <c r="H50" s="456" t="e">
        <f t="shared" si="13"/>
        <v>#REF!</v>
      </c>
      <c r="I50" s="456" t="e">
        <f t="shared" si="13"/>
        <v>#REF!</v>
      </c>
      <c r="J50" s="456" t="e">
        <f t="shared" si="13"/>
        <v>#REF!</v>
      </c>
      <c r="K50" s="476" t="e">
        <f t="shared" si="13"/>
        <v>#REF!</v>
      </c>
      <c r="L50" s="229"/>
      <c r="M50" s="229"/>
      <c r="N50" s="229"/>
      <c r="O50" s="229"/>
      <c r="P50" s="229"/>
      <c r="Q50" s="229"/>
      <c r="R50" s="229"/>
    </row>
    <row r="51" spans="1:18" ht="12" customHeight="1">
      <c r="B51" s="572"/>
    </row>
    <row r="52" spans="1:18" ht="12" customHeight="1"/>
    <row r="53" spans="1:18" ht="12" customHeight="1"/>
    <row r="54" spans="1:18" ht="12" customHeight="1"/>
    <row r="55" spans="1:18" ht="12" customHeight="1"/>
    <row r="56" spans="1:18" ht="12" customHeight="1"/>
    <row r="57" spans="1:18" ht="12" customHeight="1"/>
    <row r="58" spans="1:18" ht="12" customHeight="1"/>
    <row r="59" spans="1:18" ht="12" customHeight="1"/>
    <row r="60" spans="1:18" ht="12" customHeight="1"/>
    <row r="61" spans="1:18" ht="12" customHeight="1"/>
    <row r="62" spans="1:18" ht="12" customHeight="1"/>
    <row r="63" spans="1:18" ht="12" customHeight="1"/>
    <row r="64" spans="1:18"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sheetData>
  <mergeCells count="1">
    <mergeCell ref="C38:I38"/>
  </mergeCells>
  <phoneticPr fontId="2"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50"/>
  </sheetPr>
  <dimension ref="A1:R51"/>
  <sheetViews>
    <sheetView workbookViewId="0">
      <selection activeCell="C18" sqref="C18"/>
    </sheetView>
  </sheetViews>
  <sheetFormatPr defaultColWidth="9" defaultRowHeight="15"/>
  <cols>
    <col min="1" max="1" width="4.08203125" style="567" customWidth="1"/>
    <col min="2" max="2" width="17.25" style="567" customWidth="1"/>
    <col min="3" max="10" width="12" style="567" customWidth="1"/>
    <col min="11" max="16384" width="9" style="567"/>
  </cols>
  <sheetData>
    <row r="1" spans="1:7" ht="12" customHeight="1">
      <c r="B1" s="568" t="str">
        <f>'[1]5-Scenario Analysis'!D5</f>
        <v>一般情景预测</v>
      </c>
    </row>
    <row r="2" spans="1:7" s="232" customFormat="1" ht="12" customHeight="1"/>
    <row r="3" spans="1:7" s="620" customFormat="1" ht="12" customHeight="1">
      <c r="B3" s="621" t="s">
        <v>477</v>
      </c>
      <c r="E3" s="570" t="s">
        <v>478</v>
      </c>
      <c r="F3" s="622">
        <f>'DCF(FCFF)'!C10</f>
        <v>39999</v>
      </c>
    </row>
    <row r="4" spans="1:7" s="572" customFormat="1" ht="12" customHeight="1">
      <c r="B4" s="573"/>
      <c r="C4" s="573"/>
    </row>
    <row r="5" spans="1:7" ht="12" customHeight="1">
      <c r="A5" s="574"/>
      <c r="B5" s="405" t="s">
        <v>479</v>
      </c>
      <c r="C5" s="406" t="s">
        <v>328</v>
      </c>
      <c r="D5" s="623"/>
    </row>
    <row r="6" spans="1:7" ht="12" customHeight="1">
      <c r="A6" s="574"/>
      <c r="B6" s="411" t="s">
        <v>480</v>
      </c>
      <c r="C6" s="412">
        <f>'DCF(FCFF)'!C13</f>
        <v>8</v>
      </c>
      <c r="D6" s="623"/>
    </row>
    <row r="7" spans="1:7" ht="12" customHeight="1">
      <c r="A7" s="574"/>
      <c r="B7" s="81" t="s">
        <v>481</v>
      </c>
      <c r="C7" s="412">
        <f>'DCF(FCFF)'!C14</f>
        <v>0.08</v>
      </c>
      <c r="D7" s="623"/>
    </row>
    <row r="8" spans="1:7" ht="12" customHeight="1">
      <c r="A8" s="574"/>
      <c r="B8" s="81" t="s">
        <v>482</v>
      </c>
      <c r="C8" s="412">
        <f>'DCF(FCFF)'!C15</f>
        <v>0.02</v>
      </c>
      <c r="D8" s="623"/>
    </row>
    <row r="9" spans="1:7" ht="12" customHeight="1">
      <c r="A9" s="574"/>
      <c r="B9" s="411" t="s">
        <v>483</v>
      </c>
      <c r="C9" s="418">
        <v>0</v>
      </c>
      <c r="D9" s="623"/>
    </row>
    <row r="10" spans="1:7" ht="12" customHeight="1">
      <c r="A10" s="574"/>
      <c r="B10" s="411" t="s">
        <v>329</v>
      </c>
      <c r="C10" s="418">
        <f>'2.Parameter'!D6</f>
        <v>3.9E-2</v>
      </c>
      <c r="D10" s="623"/>
    </row>
    <row r="11" spans="1:7" ht="12" customHeight="1">
      <c r="A11" s="574"/>
      <c r="B11" s="422" t="s">
        <v>484</v>
      </c>
      <c r="C11" s="624">
        <f>'DCF(FCFF)'!C19</f>
        <v>1</v>
      </c>
      <c r="D11" s="623"/>
    </row>
    <row r="12" spans="1:7" ht="12" customHeight="1">
      <c r="A12" s="574"/>
      <c r="B12" s="422" t="s">
        <v>485</v>
      </c>
      <c r="C12" s="418">
        <f>'2.Parameter'!D7</f>
        <v>0.1188</v>
      </c>
      <c r="D12" s="623"/>
    </row>
    <row r="13" spans="1:7" ht="12" customHeight="1">
      <c r="A13" s="574"/>
      <c r="B13" s="435" t="s">
        <v>486</v>
      </c>
      <c r="C13" s="614">
        <f>C10+C11*(C12-C10)</f>
        <v>0.11880000000000002</v>
      </c>
      <c r="D13" s="623"/>
    </row>
    <row r="14" spans="1:7" ht="12" customHeight="1">
      <c r="A14" s="577"/>
      <c r="B14" s="615"/>
      <c r="C14" s="625"/>
    </row>
    <row r="15" spans="1:7" ht="12" customHeight="1">
      <c r="A15" s="577"/>
      <c r="B15" s="618"/>
      <c r="C15" s="626"/>
    </row>
    <row r="16" spans="1:7" ht="12" customHeight="1">
      <c r="A16" s="577"/>
      <c r="B16" s="590"/>
      <c r="C16" s="627"/>
      <c r="D16" s="232"/>
      <c r="E16" s="232"/>
      <c r="F16" s="232"/>
      <c r="G16" s="232"/>
    </row>
    <row r="17" spans="1:11" ht="12" customHeight="1">
      <c r="A17" s="574"/>
      <c r="B17" s="405" t="s">
        <v>487</v>
      </c>
      <c r="C17" s="433" t="s">
        <v>488</v>
      </c>
      <c r="D17" s="433" t="s">
        <v>137</v>
      </c>
      <c r="E17" s="433" t="s">
        <v>138</v>
      </c>
      <c r="F17" s="433" t="s">
        <v>139</v>
      </c>
      <c r="G17" s="433" t="s">
        <v>140</v>
      </c>
      <c r="H17" s="595"/>
      <c r="I17" s="596"/>
      <c r="J17" s="596"/>
    </row>
    <row r="18" spans="1:11" ht="12" customHeight="1">
      <c r="A18" s="574"/>
      <c r="B18" s="424" t="s">
        <v>489</v>
      </c>
      <c r="C18" s="436">
        <f>'7.P&amp;L'!I43</f>
        <v>0</v>
      </c>
      <c r="D18" s="436">
        <f>'7.P&amp;L'!J43</f>
        <v>0</v>
      </c>
      <c r="E18" s="436">
        <f>'7.P&amp;L'!K43</f>
        <v>0</v>
      </c>
      <c r="F18" s="436">
        <f>'7.P&amp;L'!L43</f>
        <v>0</v>
      </c>
      <c r="G18" s="436">
        <f>'7.P&amp;L'!M43</f>
        <v>0</v>
      </c>
      <c r="H18" s="599"/>
      <c r="I18" s="600"/>
      <c r="J18" s="600"/>
    </row>
    <row r="19" spans="1:11" ht="12" customHeight="1">
      <c r="A19" s="577"/>
      <c r="B19" s="601"/>
      <c r="C19" s="602"/>
      <c r="D19" s="603"/>
      <c r="E19" s="603"/>
      <c r="F19" s="603"/>
      <c r="G19" s="603"/>
      <c r="H19" s="604"/>
      <c r="I19" s="604"/>
      <c r="J19" s="604"/>
    </row>
    <row r="20" spans="1:11" ht="12" customHeight="1">
      <c r="A20" s="574"/>
      <c r="B20" s="405" t="s">
        <v>490</v>
      </c>
      <c r="C20" s="433" t="s">
        <v>491</v>
      </c>
      <c r="D20" s="433" t="s">
        <v>296</v>
      </c>
      <c r="E20" s="433" t="s">
        <v>297</v>
      </c>
      <c r="F20" s="433" t="s">
        <v>298</v>
      </c>
      <c r="G20" s="433" t="s">
        <v>299</v>
      </c>
      <c r="H20" s="433" t="s">
        <v>300</v>
      </c>
      <c r="I20" s="433" t="s">
        <v>301</v>
      </c>
      <c r="J20" s="433" t="s">
        <v>302</v>
      </c>
      <c r="K20" s="623"/>
    </row>
    <row r="21" spans="1:11" ht="12" customHeight="1">
      <c r="A21" s="574"/>
      <c r="B21" s="424" t="s">
        <v>489</v>
      </c>
      <c r="C21" s="440">
        <f>G18*(1+$C$7)</f>
        <v>0</v>
      </c>
      <c r="D21" s="440">
        <f t="shared" ref="D21:J21" si="0">C21*(1+$C$7)</f>
        <v>0</v>
      </c>
      <c r="E21" s="440">
        <f t="shared" si="0"/>
        <v>0</v>
      </c>
      <c r="F21" s="440">
        <f t="shared" si="0"/>
        <v>0</v>
      </c>
      <c r="G21" s="440">
        <f t="shared" si="0"/>
        <v>0</v>
      </c>
      <c r="H21" s="440">
        <f t="shared" si="0"/>
        <v>0</v>
      </c>
      <c r="I21" s="440">
        <f t="shared" si="0"/>
        <v>0</v>
      </c>
      <c r="J21" s="441">
        <f t="shared" si="0"/>
        <v>0</v>
      </c>
      <c r="K21" s="623"/>
    </row>
    <row r="22" spans="1:11" ht="12" customHeight="1">
      <c r="A22" s="577"/>
      <c r="B22" s="587"/>
      <c r="C22" s="609"/>
      <c r="D22" s="609"/>
      <c r="E22" s="609"/>
      <c r="F22" s="609"/>
      <c r="G22" s="609"/>
      <c r="H22" s="609"/>
      <c r="I22" s="609"/>
      <c r="J22" s="609"/>
    </row>
    <row r="23" spans="1:11" ht="12" customHeight="1">
      <c r="A23" s="577"/>
      <c r="B23" s="405" t="s">
        <v>492</v>
      </c>
      <c r="C23" s="433" t="s">
        <v>493</v>
      </c>
      <c r="D23" s="433" t="s">
        <v>304</v>
      </c>
      <c r="E23" s="433" t="s">
        <v>305</v>
      </c>
      <c r="F23" s="433" t="s">
        <v>306</v>
      </c>
      <c r="G23" s="433" t="s">
        <v>307</v>
      </c>
      <c r="H23" s="433" t="s">
        <v>308</v>
      </c>
      <c r="I23" s="433" t="s">
        <v>309</v>
      </c>
      <c r="J23" s="433" t="s">
        <v>310</v>
      </c>
    </row>
    <row r="24" spans="1:11" ht="12" customHeight="1">
      <c r="A24" s="577"/>
      <c r="B24" s="424" t="s">
        <v>489</v>
      </c>
      <c r="C24" s="440">
        <f>J21*(1+$C$8)</f>
        <v>0</v>
      </c>
      <c r="D24" s="440">
        <f>C24*(1+$C$8)</f>
        <v>0</v>
      </c>
      <c r="E24" s="440">
        <f t="shared" ref="E24:J24" si="1">D24*(1+$C$8)</f>
        <v>0</v>
      </c>
      <c r="F24" s="440">
        <f t="shared" si="1"/>
        <v>0</v>
      </c>
      <c r="G24" s="440">
        <f t="shared" si="1"/>
        <v>0</v>
      </c>
      <c r="H24" s="440">
        <f t="shared" si="1"/>
        <v>0</v>
      </c>
      <c r="I24" s="440">
        <f t="shared" si="1"/>
        <v>0</v>
      </c>
      <c r="J24" s="440">
        <f t="shared" si="1"/>
        <v>0</v>
      </c>
    </row>
    <row r="25" spans="1:11" ht="12" customHeight="1">
      <c r="B25" s="232"/>
      <c r="C25" s="232"/>
      <c r="D25" s="232"/>
    </row>
    <row r="26" spans="1:11" ht="24" customHeight="1">
      <c r="A26" s="629"/>
      <c r="B26" s="442" t="s">
        <v>494</v>
      </c>
      <c r="C26" s="443" t="s">
        <v>495</v>
      </c>
      <c r="D26" s="444" t="s">
        <v>496</v>
      </c>
      <c r="E26" s="623"/>
    </row>
    <row r="27" spans="1:11" ht="12" customHeight="1">
      <c r="A27" s="233"/>
      <c r="B27" s="411" t="s">
        <v>487</v>
      </c>
      <c r="C27" s="448">
        <f>C18+NPV(C13,D18:G18)/(1+C13)^((DATE(2005,12,31)-F3)/365)</f>
        <v>0</v>
      </c>
      <c r="D27" s="418" t="e">
        <f>C27/$C$31</f>
        <v>#DIV/0!</v>
      </c>
      <c r="E27" s="623"/>
    </row>
    <row r="28" spans="1:11" ht="12" customHeight="1">
      <c r="A28" s="233"/>
      <c r="B28" s="411" t="s">
        <v>497</v>
      </c>
      <c r="C28" s="448">
        <f>(C21+NPV(C13,D21:J21))/(1+C13)^5/(1+C13)^((DATE(2008,12,31)-F3)/365)</f>
        <v>0</v>
      </c>
      <c r="D28" s="418" t="e">
        <f>C28/$C$31</f>
        <v>#DIV/0!</v>
      </c>
      <c r="E28" s="623"/>
    </row>
    <row r="29" spans="1:11" ht="12" customHeight="1">
      <c r="A29" s="233"/>
      <c r="B29" s="411" t="s">
        <v>498</v>
      </c>
      <c r="C29" s="448">
        <f>(C24+NPV(C13,D24:J24))/(1+C13)^13/(1+C13)^((DATE(2008,12,31)-F3)/365)</f>
        <v>0</v>
      </c>
      <c r="D29" s="418" t="e">
        <f>C29/$C$31</f>
        <v>#DIV/0!</v>
      </c>
      <c r="E29" s="623"/>
    </row>
    <row r="30" spans="1:11" ht="12" customHeight="1">
      <c r="A30" s="233"/>
      <c r="B30" s="411" t="s">
        <v>499</v>
      </c>
      <c r="C30" s="448">
        <f>J24*(1+C9)*(1+C13)/(C13-C9)/(1+C13)^21/(1+C13)^((DATE(2008,12,31)-F3)/365)</f>
        <v>0</v>
      </c>
      <c r="D30" s="418" t="e">
        <f>C30/$C$31</f>
        <v>#DIV/0!</v>
      </c>
      <c r="E30" s="623"/>
    </row>
    <row r="31" spans="1:11" ht="12" customHeight="1">
      <c r="A31" s="233"/>
      <c r="B31" s="411" t="s">
        <v>500</v>
      </c>
      <c r="C31" s="448">
        <f>SUM(C27:C30)</f>
        <v>0</v>
      </c>
      <c r="D31" s="418" t="e">
        <f>C31/$C$31</f>
        <v>#DIV/0!</v>
      </c>
      <c r="E31" s="623"/>
    </row>
    <row r="32" spans="1:11" ht="12" customHeight="1">
      <c r="A32" s="233"/>
      <c r="B32" s="411" t="s">
        <v>501</v>
      </c>
      <c r="C32" s="448" t="e">
        <f>'DCF(FCFF)'!C9</f>
        <v>#REF!</v>
      </c>
      <c r="D32" s="418"/>
      <c r="E32" s="623"/>
    </row>
    <row r="33" spans="1:18" ht="12" customHeight="1">
      <c r="A33" s="233"/>
      <c r="B33" s="424" t="s">
        <v>502</v>
      </c>
      <c r="C33" s="613" t="e">
        <f>C31/C32</f>
        <v>#REF!</v>
      </c>
      <c r="D33" s="614"/>
      <c r="E33" s="623"/>
    </row>
    <row r="34" spans="1:18" ht="12" customHeight="1">
      <c r="B34" s="615"/>
      <c r="C34" s="616"/>
      <c r="D34" s="617"/>
    </row>
    <row r="35" spans="1:18" ht="12" customHeight="1"/>
    <row r="36" spans="1:18" s="382" customFormat="1" ht="12">
      <c r="A36" s="229"/>
      <c r="B36" s="459" t="s">
        <v>503</v>
      </c>
      <c r="C36" s="430"/>
      <c r="D36" s="430"/>
      <c r="E36" s="430"/>
      <c r="F36" s="430"/>
      <c r="G36" s="430"/>
      <c r="H36" s="229"/>
      <c r="I36" s="229"/>
      <c r="J36" s="229"/>
    </row>
    <row r="37" spans="1:18" s="382" customFormat="1" ht="11.5">
      <c r="A37" s="394"/>
      <c r="B37" s="229"/>
      <c r="C37" s="229"/>
      <c r="D37" s="229"/>
      <c r="E37" s="229"/>
      <c r="F37" s="229"/>
      <c r="G37" s="229"/>
      <c r="H37" s="229"/>
      <c r="I37" s="229"/>
      <c r="J37" s="229"/>
      <c r="K37" s="229"/>
      <c r="L37" s="229"/>
      <c r="M37" s="229"/>
      <c r="N37" s="229"/>
      <c r="O37" s="229"/>
      <c r="P37" s="229"/>
      <c r="Q37" s="229"/>
      <c r="R37" s="229"/>
    </row>
    <row r="38" spans="1:18" s="439" customFormat="1">
      <c r="A38" s="460"/>
      <c r="B38" s="461" t="s">
        <v>504</v>
      </c>
      <c r="C38" s="1004" t="s">
        <v>505</v>
      </c>
      <c r="D38" s="1005"/>
      <c r="E38" s="1005"/>
      <c r="F38" s="1005"/>
      <c r="G38" s="1005"/>
      <c r="H38" s="1006"/>
      <c r="I38" s="1007"/>
      <c r="J38" s="462"/>
      <c r="K38" s="463"/>
      <c r="L38" s="464"/>
      <c r="M38" s="464"/>
      <c r="N38" s="464"/>
      <c r="O38" s="464"/>
      <c r="P38" s="464"/>
      <c r="Q38" s="464"/>
      <c r="R38" s="464"/>
    </row>
    <row r="39" spans="1:18" s="382" customFormat="1" ht="11.5">
      <c r="A39" s="394"/>
      <c r="B39" s="465" t="s">
        <v>486</v>
      </c>
      <c r="C39" s="466">
        <f>D39-0.5%</f>
        <v>-0.01</v>
      </c>
      <c r="D39" s="466">
        <f>E39-0.5%</f>
        <v>-5.0000000000000001E-3</v>
      </c>
      <c r="E39" s="466">
        <f>INT(C9*100+0.5)/100</f>
        <v>0</v>
      </c>
      <c r="F39" s="466">
        <f t="shared" ref="F39:K39" si="2">E39+0.5%</f>
        <v>5.0000000000000001E-3</v>
      </c>
      <c r="G39" s="466">
        <f t="shared" si="2"/>
        <v>0.01</v>
      </c>
      <c r="H39" s="466">
        <f t="shared" si="2"/>
        <v>1.4999999999999999E-2</v>
      </c>
      <c r="I39" s="466">
        <f t="shared" si="2"/>
        <v>0.02</v>
      </c>
      <c r="J39" s="466">
        <f t="shared" si="2"/>
        <v>2.5000000000000001E-2</v>
      </c>
      <c r="K39" s="467">
        <f t="shared" si="2"/>
        <v>3.0000000000000002E-2</v>
      </c>
      <c r="L39" s="229"/>
      <c r="M39" s="229"/>
      <c r="N39" s="229"/>
      <c r="O39" s="229"/>
      <c r="P39" s="229"/>
      <c r="Q39" s="229"/>
      <c r="R39" s="229"/>
    </row>
    <row r="40" spans="1:18" s="382" customFormat="1" ht="11.5">
      <c r="A40" s="394"/>
      <c r="B40" s="468">
        <f>B41-0.5%</f>
        <v>9.4999999999999973E-2</v>
      </c>
      <c r="C40" s="469" t="e">
        <f>(($C$18+NPV($B$40,$D$18:$G$18)+($C$21+NPV($B$40,$D$21:$J$21))/(1+$B$40)^5+$J$21*(1+C39)/($B$40-C39)/(1+$B$40)^12)/(1+$B$40)^((DATE(2005,12,31)-$F$3)/365))/$C$32</f>
        <v>#REF!</v>
      </c>
      <c r="D40" s="469" t="e">
        <f t="shared" ref="D40:K40" si="3">(($C$18+NPV($B$40,$D$18:$G$18)+($C$21+NPV($B$40,$D$21:$J$21))/(1+$B$40)^5+$J$21*(1+D39)/($B$40-D39)/(1+$B$40)^12)/(1+$B$40)^((DATE(2005,12,31)-$F$3)/365))/$C$32</f>
        <v>#REF!</v>
      </c>
      <c r="E40" s="469" t="e">
        <f t="shared" si="3"/>
        <v>#REF!</v>
      </c>
      <c r="F40" s="469" t="e">
        <f t="shared" si="3"/>
        <v>#REF!</v>
      </c>
      <c r="G40" s="469" t="e">
        <f t="shared" si="3"/>
        <v>#REF!</v>
      </c>
      <c r="H40" s="469" t="e">
        <f t="shared" si="3"/>
        <v>#REF!</v>
      </c>
      <c r="I40" s="469" t="e">
        <f t="shared" si="3"/>
        <v>#REF!</v>
      </c>
      <c r="J40" s="469" t="e">
        <f t="shared" si="3"/>
        <v>#REF!</v>
      </c>
      <c r="K40" s="470" t="e">
        <f t="shared" si="3"/>
        <v>#REF!</v>
      </c>
      <c r="L40" s="229"/>
      <c r="M40" s="229"/>
      <c r="N40" s="229"/>
      <c r="O40" s="229"/>
      <c r="P40" s="229"/>
      <c r="Q40" s="229"/>
      <c r="R40" s="229"/>
    </row>
    <row r="41" spans="1:18" s="382" customFormat="1" ht="11.5">
      <c r="A41" s="394"/>
      <c r="B41" s="468">
        <f>B42-0.5%</f>
        <v>9.9999999999999978E-2</v>
      </c>
      <c r="C41" s="471" t="e">
        <f>(($C$18+NPV($B$41,$D$18:$G$18)+($C$21+NPV($B$41,$D$21:$J$21))/(1+$B$41)^5+$J$21*(1+C39)/($B$41-C39)/(1+$B$41)^12)/(1+$B$41)^((DATE(2005,12,31)-$F$3)/365))/$C$32</f>
        <v>#REF!</v>
      </c>
      <c r="D41" s="471" t="e">
        <f t="shared" ref="D41:K41" si="4">(($C$18+NPV($B$41,$D$18:$G$18)+($C$21+NPV($B$41,$D$21:$J$21))/(1+$B$41)^5+$J$21*(1+D39)/($B$41-D39)/(1+$B$41)^12)/(1+$B$41)^((DATE(2005,12,31)-$F$3)/365))/$C$32</f>
        <v>#REF!</v>
      </c>
      <c r="E41" s="471" t="e">
        <f t="shared" si="4"/>
        <v>#REF!</v>
      </c>
      <c r="F41" s="471" t="e">
        <f t="shared" si="4"/>
        <v>#REF!</v>
      </c>
      <c r="G41" s="471" t="e">
        <f t="shared" si="4"/>
        <v>#REF!</v>
      </c>
      <c r="H41" s="471" t="e">
        <f t="shared" si="4"/>
        <v>#REF!</v>
      </c>
      <c r="I41" s="471" t="e">
        <f t="shared" si="4"/>
        <v>#REF!</v>
      </c>
      <c r="J41" s="471" t="e">
        <f t="shared" si="4"/>
        <v>#REF!</v>
      </c>
      <c r="K41" s="472" t="e">
        <f t="shared" si="4"/>
        <v>#REF!</v>
      </c>
      <c r="L41" s="229"/>
      <c r="M41" s="229"/>
      <c r="N41" s="229"/>
      <c r="O41" s="229"/>
      <c r="P41" s="229"/>
      <c r="Q41" s="229"/>
      <c r="R41" s="229"/>
    </row>
    <row r="42" spans="1:18" s="382" customFormat="1" ht="11.5">
      <c r="A42" s="394"/>
      <c r="B42" s="468">
        <f>B43-0.5%</f>
        <v>0.10499999999999998</v>
      </c>
      <c r="C42" s="473" t="e">
        <f>(($C$18+NPV($B$42,$D$18:$G$18)+($C$21+NPV($B$42,$D$21:$J$21))/(1+$B$42)^5+$J$21*(1+C39)/($B$42-C39)/(1+$B$42)^12)/(1+$B$42)^((DATE(2005,12,31)-$F$3)/365))/$C$32</f>
        <v>#REF!</v>
      </c>
      <c r="D42" s="473" t="e">
        <f t="shared" ref="D42:K42" si="5">(($C$18+NPV($B$42,$D$18:$G$18)+($C$21+NPV($B$42,$D$21:$J$21))/(1+$B$42)^5+$J$21*(1+D39)/($B$42-D39)/(1+$B$42)^12)/(1+$B$42)^((DATE(2005,12,31)-$F$3)/365))/$C$32</f>
        <v>#REF!</v>
      </c>
      <c r="E42" s="473" t="e">
        <f t="shared" si="5"/>
        <v>#REF!</v>
      </c>
      <c r="F42" s="473" t="e">
        <f t="shared" si="5"/>
        <v>#REF!</v>
      </c>
      <c r="G42" s="473" t="e">
        <f t="shared" si="5"/>
        <v>#REF!</v>
      </c>
      <c r="H42" s="473" t="e">
        <f t="shared" si="5"/>
        <v>#REF!</v>
      </c>
      <c r="I42" s="473" t="e">
        <f t="shared" si="5"/>
        <v>#REF!</v>
      </c>
      <c r="J42" s="473" t="e">
        <f t="shared" si="5"/>
        <v>#REF!</v>
      </c>
      <c r="K42" s="474" t="e">
        <f t="shared" si="5"/>
        <v>#REF!</v>
      </c>
      <c r="L42" s="229"/>
      <c r="M42" s="229"/>
      <c r="N42" s="229"/>
      <c r="O42" s="229"/>
      <c r="P42" s="229"/>
      <c r="Q42" s="229"/>
      <c r="R42" s="229"/>
    </row>
    <row r="43" spans="1:18" s="382" customFormat="1" ht="11.5">
      <c r="A43" s="394"/>
      <c r="B43" s="468">
        <f>B44-0.5%</f>
        <v>0.10999999999999999</v>
      </c>
      <c r="C43" s="473" t="e">
        <f>(($C$18+NPV($B$43,$D$18:$G$18)+($C$21+NPV($B$43,$D$21:$J$21))/(1+$B$43)^5+$J$21*(1+C39)/($B$43-C39)/(1+$B$43)^12)/(1+$B$43)^((DATE(2005,12,31)-$F$3)/365))/$C$32</f>
        <v>#REF!</v>
      </c>
      <c r="D43" s="473" t="e">
        <f t="shared" ref="D43:K43" si="6">(($C$18+NPV($B$43,$D$18:$G$18)+($C$21+NPV($B$43,$D$21:$J$21))/(1+$B$43)^5+$J$21*(1+D39)/($B$43-D39)/(1+$B$43)^12)/(1+$B$43)^((DATE(2005,12,31)-$F$3)/365))/$C$32</f>
        <v>#REF!</v>
      </c>
      <c r="E43" s="473" t="e">
        <f t="shared" si="6"/>
        <v>#REF!</v>
      </c>
      <c r="F43" s="473" t="e">
        <f t="shared" si="6"/>
        <v>#REF!</v>
      </c>
      <c r="G43" s="473" t="e">
        <f t="shared" si="6"/>
        <v>#REF!</v>
      </c>
      <c r="H43" s="473" t="e">
        <f t="shared" si="6"/>
        <v>#REF!</v>
      </c>
      <c r="I43" s="473" t="e">
        <f t="shared" si="6"/>
        <v>#REF!</v>
      </c>
      <c r="J43" s="473" t="e">
        <f t="shared" si="6"/>
        <v>#REF!</v>
      </c>
      <c r="K43" s="474" t="e">
        <f t="shared" si="6"/>
        <v>#REF!</v>
      </c>
      <c r="L43" s="229"/>
      <c r="M43" s="229"/>
      <c r="N43" s="229"/>
      <c r="O43" s="229"/>
      <c r="P43" s="229"/>
      <c r="Q43" s="229"/>
      <c r="R43" s="229"/>
    </row>
    <row r="44" spans="1:18" s="382" customFormat="1" ht="11.5">
      <c r="A44" s="394"/>
      <c r="B44" s="468">
        <f>B45-0.5%</f>
        <v>0.11499999999999999</v>
      </c>
      <c r="C44" s="473" t="e">
        <f>(($C$18+NPV($B$44,$D$18:$G$18)+($C$21+NPV($B$44,$D$21:$J$21))/(1+$B$44)^5+$J$21*(1+C39)/($B$44-C39)/(1+$B$44)^12)/(1+$B$44)^((DATE(2005,12,31)-$F$3)/365))/$C$32</f>
        <v>#REF!</v>
      </c>
      <c r="D44" s="473" t="e">
        <f t="shared" ref="D44:K44" si="7">(($C$18+NPV($B$44,$D$18:$G$18)+($C$21+NPV($B$44,$D$21:$J$21))/(1+$B$44)^5+$J$21*(1+D39)/($B$44-D39)/(1+$B$44)^12)/(1+$B$44)^((DATE(2005,12,31)-$F$3)/365))/$C$32</f>
        <v>#REF!</v>
      </c>
      <c r="E44" s="473" t="e">
        <f t="shared" si="7"/>
        <v>#REF!</v>
      </c>
      <c r="F44" s="473" t="e">
        <f t="shared" si="7"/>
        <v>#REF!</v>
      </c>
      <c r="G44" s="473" t="e">
        <f t="shared" si="7"/>
        <v>#REF!</v>
      </c>
      <c r="H44" s="473" t="e">
        <f t="shared" si="7"/>
        <v>#REF!</v>
      </c>
      <c r="I44" s="473" t="e">
        <f t="shared" si="7"/>
        <v>#REF!</v>
      </c>
      <c r="J44" s="473" t="e">
        <f t="shared" si="7"/>
        <v>#REF!</v>
      </c>
      <c r="K44" s="474" t="e">
        <f t="shared" si="7"/>
        <v>#REF!</v>
      </c>
      <c r="L44" s="229"/>
      <c r="M44" s="229"/>
      <c r="N44" s="229"/>
      <c r="O44" s="229"/>
      <c r="P44" s="229"/>
      <c r="Q44" s="229"/>
      <c r="R44" s="229"/>
    </row>
    <row r="45" spans="1:18" s="382" customFormat="1" ht="11.5">
      <c r="A45" s="394"/>
      <c r="B45" s="468">
        <f>INT(C13*100+0.5)/100</f>
        <v>0.12</v>
      </c>
      <c r="C45" s="473" t="e">
        <f>(($C$18+NPV($B$45,$D$18:$G$18)+($C$21+NPV($B$45,$D$21:$J$21))/(1+$B$45)^5+$J$21*(1+C39)/($B$45-C39)/(1+$B$45)^12)/(1+$B$45)^((DATE(2005,12,31)-$F$3)/365))/$C$32</f>
        <v>#REF!</v>
      </c>
      <c r="D45" s="473" t="e">
        <f t="shared" ref="D45:K45" si="8">(($C$18+NPV($B$45,$D$18:$G$18)+($C$21+NPV($B$45,$D$21:$J$21))/(1+$B$45)^5+$J$21*(1+D39)/($B$45-D39)/(1+$B$45)^12)/(1+$B$45)^((DATE(2005,12,31)-$F$3)/365))/$C$32</f>
        <v>#REF!</v>
      </c>
      <c r="E45" s="473" t="e">
        <f t="shared" si="8"/>
        <v>#REF!</v>
      </c>
      <c r="F45" s="473" t="e">
        <f t="shared" si="8"/>
        <v>#REF!</v>
      </c>
      <c r="G45" s="473" t="e">
        <f t="shared" si="8"/>
        <v>#REF!</v>
      </c>
      <c r="H45" s="473" t="e">
        <f t="shared" si="8"/>
        <v>#REF!</v>
      </c>
      <c r="I45" s="473" t="e">
        <f t="shared" si="8"/>
        <v>#REF!</v>
      </c>
      <c r="J45" s="473" t="e">
        <f t="shared" si="8"/>
        <v>#REF!</v>
      </c>
      <c r="K45" s="474" t="e">
        <f t="shared" si="8"/>
        <v>#REF!</v>
      </c>
      <c r="L45" s="229"/>
      <c r="M45" s="229"/>
      <c r="N45" s="229"/>
      <c r="O45" s="229"/>
      <c r="P45" s="229"/>
      <c r="Q45" s="229"/>
      <c r="R45" s="229"/>
    </row>
    <row r="46" spans="1:18" s="382" customFormat="1" ht="11.5">
      <c r="A46" s="394"/>
      <c r="B46" s="468">
        <f>B45+0.5%</f>
        <v>0.125</v>
      </c>
      <c r="C46" s="473" t="e">
        <f>(($C$18+NPV($B$46,$D$18:$G$18)+($C$21+NPV($B$46,$D$21:$J$21))/(1+$B$46)^5+$J$21*(1+C39)/($B$46-C39)/(1+$B$46)^12)/(1+$B$46)^((DATE(2005,12,31)-$F$3)/365))/$C$32</f>
        <v>#REF!</v>
      </c>
      <c r="D46" s="473" t="e">
        <f t="shared" ref="D46:K46" si="9">(($C$18+NPV($B$46,$D$18:$G$18)+($C$21+NPV($B$46,$D$21:$J$21))/(1+$B$46)^5+$J$21*(1+D39)/($B$46-D39)/(1+$B$46)^12)/(1+$B$46)^((DATE(2005,12,31)-$F$3)/365))/$C$32</f>
        <v>#REF!</v>
      </c>
      <c r="E46" s="473" t="e">
        <f t="shared" si="9"/>
        <v>#REF!</v>
      </c>
      <c r="F46" s="473" t="e">
        <f t="shared" si="9"/>
        <v>#REF!</v>
      </c>
      <c r="G46" s="473" t="e">
        <f t="shared" si="9"/>
        <v>#REF!</v>
      </c>
      <c r="H46" s="473" t="e">
        <f t="shared" si="9"/>
        <v>#REF!</v>
      </c>
      <c r="I46" s="473" t="e">
        <f t="shared" si="9"/>
        <v>#REF!</v>
      </c>
      <c r="J46" s="473" t="e">
        <f t="shared" si="9"/>
        <v>#REF!</v>
      </c>
      <c r="K46" s="474" t="e">
        <f t="shared" si="9"/>
        <v>#REF!</v>
      </c>
      <c r="L46" s="229"/>
      <c r="M46" s="229"/>
      <c r="N46" s="229"/>
      <c r="O46" s="229"/>
      <c r="P46" s="229"/>
      <c r="Q46" s="229"/>
      <c r="R46" s="229"/>
    </row>
    <row r="47" spans="1:18" s="382" customFormat="1" ht="11.5">
      <c r="A47" s="394"/>
      <c r="B47" s="468">
        <f>B46+0.5%</f>
        <v>0.13</v>
      </c>
      <c r="C47" s="473" t="e">
        <f>(($C$18+NPV($B$47,$D$18:$G$18)+($C$21+NPV($B$47,$D$21:$J$21))/(1+$B$47)^5+$J$21*(1+C39)/($B$47-C39)/(1+$B$47)^12)/(1+$B$47)^((DATE(2005,12,31)-$F$3)/365))/$C$32</f>
        <v>#REF!</v>
      </c>
      <c r="D47" s="473" t="e">
        <f t="shared" ref="D47:K47" si="10">(($C$18+NPV($B$47,$D$18:$G$18)+($C$21+NPV($B$47,$D$21:$J$21))/(1+$B$47)^5+$J$21*(1+D39)/($B$47-D39)/(1+$B$47)^12)/(1+$B$47)^((DATE(2005,12,31)-$F$3)/365))/$C$32</f>
        <v>#REF!</v>
      </c>
      <c r="E47" s="473" t="e">
        <f t="shared" si="10"/>
        <v>#REF!</v>
      </c>
      <c r="F47" s="473" t="e">
        <f t="shared" si="10"/>
        <v>#REF!</v>
      </c>
      <c r="G47" s="473" t="e">
        <f t="shared" si="10"/>
        <v>#REF!</v>
      </c>
      <c r="H47" s="473" t="e">
        <f t="shared" si="10"/>
        <v>#REF!</v>
      </c>
      <c r="I47" s="473" t="e">
        <f t="shared" si="10"/>
        <v>#REF!</v>
      </c>
      <c r="J47" s="473" t="e">
        <f t="shared" si="10"/>
        <v>#REF!</v>
      </c>
      <c r="K47" s="474" t="e">
        <f t="shared" si="10"/>
        <v>#REF!</v>
      </c>
      <c r="L47" s="229"/>
      <c r="M47" s="229"/>
      <c r="N47" s="229"/>
      <c r="O47" s="229"/>
      <c r="P47" s="229"/>
      <c r="Q47" s="229"/>
      <c r="R47" s="229"/>
    </row>
    <row r="48" spans="1:18" s="382" customFormat="1" ht="11.5">
      <c r="A48" s="394"/>
      <c r="B48" s="468">
        <f>B47+0.5%</f>
        <v>0.13500000000000001</v>
      </c>
      <c r="C48" s="473" t="e">
        <f>(($C$18+NPV($B$48,$D$18:$G$18)+($C$21+NPV($B$48,$D$21:$J$21))/(1+$B$48)^5+$J$21*(1+C39)/($B$48-C39)/(1+$B$48)^12)/(1+$B$48)^((DATE(2005,12,31)-$F$3)/365))/$C$32</f>
        <v>#REF!</v>
      </c>
      <c r="D48" s="473" t="e">
        <f t="shared" ref="D48:K48" si="11">(($C$18+NPV($B$48,$D$18:$G$18)+($C$21+NPV($B$48,$D$21:$J$21))/(1+$B$48)^5+$J$21*(1+D39)/($B$48-D39)/(1+$B$48)^12)/(1+$B$48)^((DATE(2005,12,31)-$F$3)/365))/$C$32</f>
        <v>#REF!</v>
      </c>
      <c r="E48" s="473" t="e">
        <f t="shared" si="11"/>
        <v>#REF!</v>
      </c>
      <c r="F48" s="473" t="e">
        <f t="shared" si="11"/>
        <v>#REF!</v>
      </c>
      <c r="G48" s="473" t="e">
        <f t="shared" si="11"/>
        <v>#REF!</v>
      </c>
      <c r="H48" s="473" t="e">
        <f t="shared" si="11"/>
        <v>#REF!</v>
      </c>
      <c r="I48" s="473" t="e">
        <f t="shared" si="11"/>
        <v>#REF!</v>
      </c>
      <c r="J48" s="473" t="e">
        <f t="shared" si="11"/>
        <v>#REF!</v>
      </c>
      <c r="K48" s="474" t="e">
        <f t="shared" si="11"/>
        <v>#REF!</v>
      </c>
      <c r="L48" s="229"/>
      <c r="M48" s="229"/>
      <c r="N48" s="229"/>
      <c r="O48" s="229"/>
      <c r="P48" s="229"/>
      <c r="Q48" s="229"/>
      <c r="R48" s="229"/>
    </row>
    <row r="49" spans="1:18" s="382" customFormat="1" ht="11.5">
      <c r="A49" s="394"/>
      <c r="B49" s="468">
        <f>B48+0.5%</f>
        <v>0.14000000000000001</v>
      </c>
      <c r="C49" s="473" t="e">
        <f>(($C$18+NPV($B$49,$D$18:$G$18)+($C$21+NPV($B$49,$D$21:$J$21))/(1+$B$49)^5+$J$21*(1+C39)/($B$49-C39)/(1+$B$49)^12)/(1+$B$49)^((DATE(2005,12,31)-$F$3)/365))/$C$32</f>
        <v>#REF!</v>
      </c>
      <c r="D49" s="473" t="e">
        <f t="shared" ref="D49:K49" si="12">(($C$18+NPV($B$49,$D$18:$G$18)+($C$21+NPV($B$49,$D$21:$J$21))/(1+$B$49)^5+$J$21*(1+D39)/($B$49-D39)/(1+$B$49)^12)/(1+$B$49)^((DATE(2005,12,31)-$F$3)/365))/$C$32</f>
        <v>#REF!</v>
      </c>
      <c r="E49" s="473" t="e">
        <f t="shared" si="12"/>
        <v>#REF!</v>
      </c>
      <c r="F49" s="473" t="e">
        <f t="shared" si="12"/>
        <v>#REF!</v>
      </c>
      <c r="G49" s="473" t="e">
        <f t="shared" si="12"/>
        <v>#REF!</v>
      </c>
      <c r="H49" s="473" t="e">
        <f t="shared" si="12"/>
        <v>#REF!</v>
      </c>
      <c r="I49" s="473" t="e">
        <f t="shared" si="12"/>
        <v>#REF!</v>
      </c>
      <c r="J49" s="473" t="e">
        <f t="shared" si="12"/>
        <v>#REF!</v>
      </c>
      <c r="K49" s="474" t="e">
        <f t="shared" si="12"/>
        <v>#REF!</v>
      </c>
      <c r="L49" s="229"/>
      <c r="M49" s="229"/>
      <c r="N49" s="229"/>
      <c r="O49" s="229"/>
      <c r="P49" s="229"/>
      <c r="Q49" s="229"/>
      <c r="R49" s="229"/>
    </row>
    <row r="50" spans="1:18" s="382" customFormat="1" ht="11.5">
      <c r="A50" s="394"/>
      <c r="B50" s="475">
        <f>B49+0.5%</f>
        <v>0.14500000000000002</v>
      </c>
      <c r="C50" s="456" t="e">
        <f>(($C$18+NPV($B$50,$D$18:$G$18)+($C$21+NPV($B$50,$D$21:$J$21))/(1+$B$50)^5+$J$21*(1+C39)/($B$50-C39)/(1+$B$50)^12)/(1+$B$50)^((DATE(2005,12,31)-$F$3)/365))/$C$32</f>
        <v>#REF!</v>
      </c>
      <c r="D50" s="456" t="e">
        <f t="shared" ref="D50:K50" si="13">(($C$18+NPV($B$50,$D$18:$G$18)+($C$21+NPV($B$50,$D$21:$J$21))/(1+$B$50)^5+$J$21*(1+D39)/($B$50-D39)/(1+$B$50)^12)/(1+$B$50)^((DATE(2005,12,31)-$F$3)/365))/$C$32</f>
        <v>#REF!</v>
      </c>
      <c r="E50" s="456" t="e">
        <f t="shared" si="13"/>
        <v>#REF!</v>
      </c>
      <c r="F50" s="456" t="e">
        <f t="shared" si="13"/>
        <v>#REF!</v>
      </c>
      <c r="G50" s="456" t="e">
        <f t="shared" si="13"/>
        <v>#REF!</v>
      </c>
      <c r="H50" s="456" t="e">
        <f t="shared" si="13"/>
        <v>#REF!</v>
      </c>
      <c r="I50" s="456" t="e">
        <f t="shared" si="13"/>
        <v>#REF!</v>
      </c>
      <c r="J50" s="456" t="e">
        <f t="shared" si="13"/>
        <v>#REF!</v>
      </c>
      <c r="K50" s="476" t="e">
        <f t="shared" si="13"/>
        <v>#REF!</v>
      </c>
      <c r="L50" s="229"/>
      <c r="M50" s="229"/>
      <c r="N50" s="229"/>
      <c r="O50" s="229"/>
      <c r="P50" s="229"/>
      <c r="Q50" s="229"/>
      <c r="R50" s="229"/>
    </row>
    <row r="51" spans="1:18" ht="12" customHeight="1">
      <c r="B51" s="572"/>
    </row>
  </sheetData>
  <mergeCells count="1">
    <mergeCell ref="C38:I38"/>
  </mergeCells>
  <phoneticPr fontId="2"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50"/>
  </sheetPr>
  <dimension ref="A1:R92"/>
  <sheetViews>
    <sheetView topLeftCell="A49" workbookViewId="0">
      <selection activeCell="F72" sqref="F72"/>
    </sheetView>
  </sheetViews>
  <sheetFormatPr defaultColWidth="9" defaultRowHeight="15"/>
  <cols>
    <col min="1" max="1" width="4.08203125" style="567" customWidth="1"/>
    <col min="2" max="2" width="17.25" style="567" customWidth="1"/>
    <col min="3" max="3" width="12" style="630" customWidth="1"/>
    <col min="4" max="11" width="12" style="567" customWidth="1"/>
    <col min="12" max="16384" width="9" style="567"/>
  </cols>
  <sheetData>
    <row r="1" spans="1:10" ht="12" customHeight="1">
      <c r="B1" s="568" t="str">
        <f>'[1]5-Scenario Analysis'!D5</f>
        <v>一般情景预测</v>
      </c>
    </row>
    <row r="2" spans="1:10" s="232" customFormat="1" ht="12" customHeight="1">
      <c r="C2" s="631"/>
    </row>
    <row r="3" spans="1:10" s="569" customFormat="1" ht="12" customHeight="1">
      <c r="B3" s="621" t="s">
        <v>506</v>
      </c>
      <c r="C3" s="632"/>
      <c r="E3" s="570" t="s">
        <v>507</v>
      </c>
      <c r="F3" s="571">
        <f>'DCF(FCFF)'!C10</f>
        <v>39999</v>
      </c>
    </row>
    <row r="4" spans="1:10" s="572" customFormat="1" ht="12" customHeight="1">
      <c r="B4" s="573"/>
      <c r="C4" s="633"/>
    </row>
    <row r="5" spans="1:10" s="577" customFormat="1" ht="12" customHeight="1">
      <c r="A5" s="574"/>
      <c r="B5" s="461" t="s">
        <v>508</v>
      </c>
      <c r="C5" s="575" t="s">
        <v>509</v>
      </c>
      <c r="D5" s="576"/>
      <c r="E5" s="408"/>
      <c r="F5" s="408"/>
      <c r="G5" s="409"/>
      <c r="H5" s="410"/>
      <c r="I5" s="242"/>
      <c r="J5" s="242"/>
    </row>
    <row r="6" spans="1:10" s="577" customFormat="1" ht="12" customHeight="1">
      <c r="A6" s="574"/>
      <c r="B6" s="578" t="s">
        <v>510</v>
      </c>
      <c r="C6" s="579">
        <f>'DCF(FCFF)'!C13</f>
        <v>8</v>
      </c>
      <c r="D6" s="576"/>
      <c r="E6" s="413"/>
      <c r="F6" s="414"/>
      <c r="G6" s="415"/>
      <c r="H6" s="416"/>
      <c r="I6" s="417"/>
      <c r="J6" s="416"/>
    </row>
    <row r="7" spans="1:10" s="577" customFormat="1" ht="12" customHeight="1">
      <c r="A7" s="574"/>
      <c r="B7" s="236" t="s">
        <v>511</v>
      </c>
      <c r="C7" s="579">
        <f>'DCF(FCFF)'!C14</f>
        <v>0.08</v>
      </c>
      <c r="D7" s="581"/>
      <c r="E7" s="413"/>
      <c r="F7" s="414"/>
      <c r="G7" s="415"/>
      <c r="H7" s="416"/>
      <c r="I7" s="417"/>
      <c r="J7" s="416"/>
    </row>
    <row r="8" spans="1:10" s="577" customFormat="1" ht="12" customHeight="1">
      <c r="A8" s="574"/>
      <c r="B8" s="236" t="s">
        <v>512</v>
      </c>
      <c r="C8" s="579">
        <f>'DCF(FCFF)'!C15</f>
        <v>0.02</v>
      </c>
      <c r="D8" s="581"/>
      <c r="E8" s="413"/>
      <c r="F8" s="414"/>
      <c r="G8" s="415"/>
      <c r="H8" s="416"/>
      <c r="I8" s="417"/>
      <c r="J8" s="416"/>
    </row>
    <row r="9" spans="1:10" s="577" customFormat="1" ht="12" customHeight="1">
      <c r="A9" s="574"/>
      <c r="B9" s="582" t="s">
        <v>513</v>
      </c>
      <c r="C9" s="580">
        <v>0</v>
      </c>
      <c r="D9" s="581"/>
      <c r="E9" s="413"/>
      <c r="F9" s="414"/>
      <c r="G9" s="415"/>
      <c r="H9" s="416"/>
      <c r="I9" s="417"/>
      <c r="J9" s="416"/>
    </row>
    <row r="10" spans="1:10" s="577" customFormat="1" ht="12" customHeight="1">
      <c r="A10" s="574"/>
      <c r="B10" s="582" t="s">
        <v>514</v>
      </c>
      <c r="C10" s="580">
        <f>'2.Parameter'!D6</f>
        <v>3.9E-2</v>
      </c>
      <c r="D10" s="581"/>
      <c r="E10" s="413"/>
      <c r="F10" s="414"/>
      <c r="G10" s="415"/>
      <c r="H10" s="416"/>
      <c r="I10" s="417"/>
      <c r="J10" s="416"/>
    </row>
    <row r="11" spans="1:10" s="577" customFormat="1" ht="12" customHeight="1">
      <c r="A11" s="574"/>
      <c r="B11" s="582" t="s">
        <v>515</v>
      </c>
      <c r="C11" s="583">
        <f>'DCF(FCFF)'!C19</f>
        <v>1</v>
      </c>
      <c r="D11" s="581"/>
      <c r="E11" s="413"/>
      <c r="F11" s="414"/>
      <c r="G11" s="415"/>
      <c r="H11" s="416"/>
      <c r="I11" s="417"/>
      <c r="J11" s="416"/>
    </row>
    <row r="12" spans="1:10" s="577" customFormat="1" ht="12" customHeight="1">
      <c r="A12" s="574"/>
      <c r="B12" s="584" t="s">
        <v>516</v>
      </c>
      <c r="C12" s="580">
        <f>'2.Parameter'!D7</f>
        <v>0.1188</v>
      </c>
      <c r="D12" s="581"/>
      <c r="E12" s="414"/>
      <c r="F12" s="414"/>
      <c r="G12" s="415"/>
      <c r="H12" s="416"/>
      <c r="I12" s="417"/>
      <c r="J12" s="416"/>
    </row>
    <row r="13" spans="1:10" s="577" customFormat="1" ht="12" customHeight="1">
      <c r="A13" s="574"/>
      <c r="B13" s="584" t="s">
        <v>517</v>
      </c>
      <c r="C13" s="580">
        <f>C10+C11*(C12-C10)</f>
        <v>0.11880000000000002</v>
      </c>
      <c r="D13" s="581"/>
      <c r="E13" s="414"/>
      <c r="F13" s="414"/>
      <c r="G13" s="415"/>
      <c r="H13" s="416"/>
      <c r="I13" s="417"/>
      <c r="J13" s="416"/>
    </row>
    <row r="14" spans="1:10" s="577" customFormat="1" ht="12" customHeight="1">
      <c r="A14" s="574"/>
      <c r="B14" s="582" t="s">
        <v>518</v>
      </c>
      <c r="C14" s="580" t="e">
        <f>#REF!</f>
        <v>#REF!</v>
      </c>
      <c r="D14" s="581"/>
      <c r="E14" s="414"/>
      <c r="F14" s="414"/>
      <c r="G14" s="415"/>
      <c r="H14" s="416"/>
      <c r="I14" s="417"/>
      <c r="J14" s="416"/>
    </row>
    <row r="15" spans="1:10" s="577" customFormat="1" ht="12" customHeight="1">
      <c r="A15" s="574"/>
      <c r="B15" s="584" t="s">
        <v>519</v>
      </c>
      <c r="C15" s="634" t="e">
        <f>'DCF(FCFF)'!C25/'DCF(FCFF)'!C24</f>
        <v>#REF!</v>
      </c>
      <c r="D15" s="581"/>
      <c r="E15" s="414"/>
      <c r="F15" s="414"/>
      <c r="G15" s="415"/>
      <c r="H15" s="416"/>
      <c r="I15" s="417"/>
      <c r="J15" s="416"/>
    </row>
    <row r="16" spans="1:10" s="577" customFormat="1" ht="12" customHeight="1">
      <c r="A16" s="574"/>
      <c r="B16" s="582" t="s">
        <v>520</v>
      </c>
      <c r="C16" s="634" t="e">
        <f>C11/(1+C15*(1-C14))</f>
        <v>#REF!</v>
      </c>
      <c r="D16" s="581"/>
      <c r="E16" s="414"/>
      <c r="F16" s="414"/>
      <c r="G16" s="415"/>
      <c r="H16" s="416"/>
      <c r="I16" s="417"/>
      <c r="J16" s="416"/>
    </row>
    <row r="17" spans="1:11" s="577" customFormat="1" ht="12" customHeight="1">
      <c r="A17" s="574"/>
      <c r="B17" s="585" t="s">
        <v>521</v>
      </c>
      <c r="C17" s="586" t="e">
        <f>C10+C16*(C12-C10)</f>
        <v>#REF!</v>
      </c>
      <c r="D17" s="581"/>
      <c r="E17" s="414"/>
      <c r="F17" s="414"/>
      <c r="G17" s="415"/>
      <c r="H17" s="416"/>
      <c r="I17" s="417"/>
      <c r="J17" s="416"/>
    </row>
    <row r="18" spans="1:11" s="577" customFormat="1" ht="12" customHeight="1">
      <c r="B18" s="615"/>
      <c r="C18" s="625"/>
      <c r="D18" s="589"/>
      <c r="E18" s="1002"/>
      <c r="F18" s="1003"/>
      <c r="G18" s="426"/>
      <c r="H18" s="410"/>
      <c r="I18" s="427"/>
      <c r="J18" s="428"/>
    </row>
    <row r="19" spans="1:11" ht="12" customHeight="1">
      <c r="B19" s="635" t="s">
        <v>522</v>
      </c>
    </row>
    <row r="20" spans="1:11" ht="12" customHeight="1">
      <c r="B20" s="232"/>
      <c r="C20" s="631"/>
      <c r="D20" s="232"/>
      <c r="E20" s="232"/>
      <c r="F20" s="232"/>
      <c r="G20" s="232"/>
    </row>
    <row r="21" spans="1:11" s="577" customFormat="1" ht="12" customHeight="1">
      <c r="A21" s="574"/>
      <c r="B21" s="405" t="s">
        <v>523</v>
      </c>
      <c r="C21" s="433" t="s">
        <v>524</v>
      </c>
      <c r="D21" s="433" t="s">
        <v>137</v>
      </c>
      <c r="E21" s="433" t="s">
        <v>138</v>
      </c>
      <c r="F21" s="433" t="s">
        <v>139</v>
      </c>
      <c r="G21" s="433" t="s">
        <v>140</v>
      </c>
      <c r="H21" s="433" t="s">
        <v>296</v>
      </c>
      <c r="I21" s="596"/>
      <c r="J21" s="596"/>
    </row>
    <row r="22" spans="1:11" s="577" customFormat="1" ht="12" customHeight="1">
      <c r="A22" s="574"/>
      <c r="B22" s="435" t="s">
        <v>525</v>
      </c>
      <c r="C22" s="436" t="e">
        <f>'9.CF'!H132</f>
        <v>#REF!</v>
      </c>
      <c r="D22" s="436" t="e">
        <f>'9.CF'!I132</f>
        <v>#REF!</v>
      </c>
      <c r="E22" s="436" t="e">
        <f>'9.CF'!J132</f>
        <v>#REF!</v>
      </c>
      <c r="F22" s="436" t="e">
        <f>'9.CF'!K132</f>
        <v>#REF!</v>
      </c>
      <c r="G22" s="436" t="e">
        <f>'9.CF'!L132</f>
        <v>#REF!</v>
      </c>
      <c r="H22" s="436" t="e">
        <f>'9.CF'!M132</f>
        <v>#REF!</v>
      </c>
      <c r="I22" s="600"/>
      <c r="J22" s="600"/>
    </row>
    <row r="23" spans="1:11" s="577" customFormat="1" ht="12" customHeight="1">
      <c r="B23" s="601"/>
      <c r="C23" s="602"/>
      <c r="D23" s="603"/>
      <c r="E23" s="603"/>
      <c r="F23" s="603"/>
      <c r="G23" s="603"/>
      <c r="H23" s="604"/>
      <c r="I23" s="604"/>
      <c r="J23" s="604"/>
    </row>
    <row r="24" spans="1:11" s="607" customFormat="1" ht="12" customHeight="1">
      <c r="A24" s="605"/>
      <c r="B24" s="405" t="s">
        <v>526</v>
      </c>
      <c r="C24" s="433" t="s">
        <v>296</v>
      </c>
      <c r="D24" s="433" t="s">
        <v>297</v>
      </c>
      <c r="E24" s="433" t="s">
        <v>298</v>
      </c>
      <c r="F24" s="433" t="s">
        <v>299</v>
      </c>
      <c r="G24" s="433" t="s">
        <v>300</v>
      </c>
      <c r="H24" s="433" t="s">
        <v>301</v>
      </c>
      <c r="I24" s="433" t="s">
        <v>302</v>
      </c>
      <c r="J24" s="433" t="s">
        <v>493</v>
      </c>
      <c r="K24" s="606"/>
    </row>
    <row r="25" spans="1:11" s="577" customFormat="1" ht="12" customHeight="1">
      <c r="A25" s="574"/>
      <c r="B25" s="435" t="s">
        <v>525</v>
      </c>
      <c r="C25" s="440" t="e">
        <f>G22*(1+$C7)</f>
        <v>#REF!</v>
      </c>
      <c r="D25" s="440" t="e">
        <f>C25*(1+$C7)</f>
        <v>#REF!</v>
      </c>
      <c r="E25" s="440" t="e">
        <f t="shared" ref="E25:J25" si="0">D25*(1+$C7)</f>
        <v>#REF!</v>
      </c>
      <c r="F25" s="440" t="e">
        <f t="shared" si="0"/>
        <v>#REF!</v>
      </c>
      <c r="G25" s="440" t="e">
        <f t="shared" si="0"/>
        <v>#REF!</v>
      </c>
      <c r="H25" s="440" t="e">
        <f t="shared" si="0"/>
        <v>#REF!</v>
      </c>
      <c r="I25" s="440" t="e">
        <f t="shared" si="0"/>
        <v>#REF!</v>
      </c>
      <c r="J25" s="441" t="e">
        <f t="shared" si="0"/>
        <v>#REF!</v>
      </c>
      <c r="K25" s="608"/>
    </row>
    <row r="26" spans="1:11" s="577" customFormat="1" ht="12" customHeight="1">
      <c r="B26" s="587"/>
      <c r="C26" s="609"/>
      <c r="D26" s="609"/>
      <c r="E26" s="609"/>
      <c r="F26" s="609"/>
      <c r="G26" s="609"/>
      <c r="H26" s="609"/>
      <c r="I26" s="609"/>
      <c r="J26" s="609"/>
    </row>
    <row r="27" spans="1:11" s="577" customFormat="1" ht="12" customHeight="1">
      <c r="B27" s="405" t="s">
        <v>492</v>
      </c>
      <c r="C27" s="433" t="s">
        <v>304</v>
      </c>
      <c r="D27" s="433" t="s">
        <v>305</v>
      </c>
      <c r="E27" s="433" t="s">
        <v>306</v>
      </c>
      <c r="F27" s="433" t="s">
        <v>307</v>
      </c>
      <c r="G27" s="433" t="s">
        <v>308</v>
      </c>
      <c r="H27" s="433" t="s">
        <v>309</v>
      </c>
      <c r="I27" s="433" t="s">
        <v>310</v>
      </c>
      <c r="J27" s="433" t="s">
        <v>697</v>
      </c>
    </row>
    <row r="28" spans="1:11" s="577" customFormat="1" ht="12" customHeight="1">
      <c r="B28" s="435" t="s">
        <v>527</v>
      </c>
      <c r="C28" s="440" t="e">
        <f>J25*(1+$C8)</f>
        <v>#REF!</v>
      </c>
      <c r="D28" s="440" t="e">
        <f>C28*(1+$C$8)</f>
        <v>#REF!</v>
      </c>
      <c r="E28" s="440" t="e">
        <f t="shared" ref="E28:J28" si="1">D28*(1+$C$8)</f>
        <v>#REF!</v>
      </c>
      <c r="F28" s="440" t="e">
        <f t="shared" si="1"/>
        <v>#REF!</v>
      </c>
      <c r="G28" s="440" t="e">
        <f t="shared" si="1"/>
        <v>#REF!</v>
      </c>
      <c r="H28" s="440" t="e">
        <f t="shared" si="1"/>
        <v>#REF!</v>
      </c>
      <c r="I28" s="440" t="e">
        <f t="shared" si="1"/>
        <v>#REF!</v>
      </c>
      <c r="J28" s="440" t="e">
        <f t="shared" si="1"/>
        <v>#REF!</v>
      </c>
    </row>
    <row r="29" spans="1:11" s="577" customFormat="1" ht="12" customHeight="1">
      <c r="B29" s="593"/>
      <c r="C29" s="636"/>
      <c r="D29" s="636"/>
      <c r="E29" s="637"/>
      <c r="F29" s="637"/>
      <c r="G29" s="637"/>
      <c r="H29" s="637"/>
      <c r="I29" s="637"/>
      <c r="J29" s="637"/>
    </row>
    <row r="30" spans="1:11" ht="24" customHeight="1">
      <c r="A30" s="233"/>
      <c r="B30" s="405" t="s">
        <v>528</v>
      </c>
      <c r="C30" s="443" t="s">
        <v>529</v>
      </c>
      <c r="D30" s="444" t="s">
        <v>496</v>
      </c>
      <c r="E30" s="623"/>
    </row>
    <row r="31" spans="1:11" ht="12" customHeight="1">
      <c r="A31" s="233"/>
      <c r="B31" s="411" t="s">
        <v>487</v>
      </c>
      <c r="C31" s="448" t="e">
        <f>D22+NPV(C17,E22:H22)/(1+C17)^((DATE(2009,12,31)-F3)/365)</f>
        <v>#REF!</v>
      </c>
      <c r="D31" s="418" t="e">
        <f>C31/$C$35</f>
        <v>#REF!</v>
      </c>
      <c r="E31" s="623"/>
    </row>
    <row r="32" spans="1:11" ht="12" customHeight="1">
      <c r="A32" s="233"/>
      <c r="B32" s="411" t="s">
        <v>490</v>
      </c>
      <c r="C32" s="448" t="e">
        <f>(C25+NPV(D17,D25:J25))/(1+C17)^5/(1+C17)^((DATE(2009,12,31)-F3)/365)</f>
        <v>#REF!</v>
      </c>
      <c r="D32" s="418" t="e">
        <f>C32/$C$35</f>
        <v>#REF!</v>
      </c>
      <c r="E32" s="623"/>
    </row>
    <row r="33" spans="1:11" ht="12" customHeight="1">
      <c r="A33" s="233"/>
      <c r="B33" s="411" t="s">
        <v>498</v>
      </c>
      <c r="C33" s="448" t="e">
        <f>(C28+NPV(C17,D28:J28))/(1+C17)^13/(1+C17)^((DATE(2009,12,31)-F3)/365)</f>
        <v>#REF!</v>
      </c>
      <c r="D33" s="418" t="e">
        <f>C33/$C$35</f>
        <v>#REF!</v>
      </c>
      <c r="E33" s="623"/>
    </row>
    <row r="34" spans="1:11" ht="12" customHeight="1">
      <c r="A34" s="233"/>
      <c r="B34" s="411" t="s">
        <v>530</v>
      </c>
      <c r="C34" s="448" t="e">
        <f>J28*(1+C9)*(1+C17)/(C17-C9)/(1+C17)^21/(1+C17)^((DATE(2008,12,31)-F3)/365)</f>
        <v>#REF!</v>
      </c>
      <c r="D34" s="418" t="e">
        <f>C34/$C$35</f>
        <v>#REF!</v>
      </c>
      <c r="E34" s="623"/>
    </row>
    <row r="35" spans="1:11" ht="12" customHeight="1">
      <c r="A35" s="233"/>
      <c r="B35" s="424" t="s">
        <v>531</v>
      </c>
      <c r="C35" s="436" t="e">
        <f>SUM(C31:C34)</f>
        <v>#REF!</v>
      </c>
      <c r="D35" s="614" t="e">
        <f>C35/$C$35</f>
        <v>#REF!</v>
      </c>
      <c r="E35" s="623"/>
    </row>
    <row r="36" spans="1:11" ht="12" customHeight="1">
      <c r="B36" s="572"/>
      <c r="C36" s="638"/>
      <c r="D36" s="572"/>
    </row>
    <row r="37" spans="1:11" ht="12" customHeight="1">
      <c r="B37" s="639" t="s">
        <v>532</v>
      </c>
    </row>
    <row r="38" spans="1:11" ht="12" customHeight="1">
      <c r="B38" s="232"/>
      <c r="C38" s="631"/>
      <c r="D38" s="232"/>
    </row>
    <row r="39" spans="1:11" ht="12" customHeight="1">
      <c r="A39" s="233"/>
      <c r="B39" s="640" t="s">
        <v>533</v>
      </c>
      <c r="C39" s="641"/>
      <c r="D39" s="642" t="e">
        <f>C14*'[1]DCF (FCFF)'!C25</f>
        <v>#REF!</v>
      </c>
      <c r="E39" s="623"/>
    </row>
    <row r="40" spans="1:11" ht="12" customHeight="1">
      <c r="B40" s="572"/>
      <c r="C40" s="638"/>
      <c r="D40" s="643"/>
      <c r="F40" s="644" t="s">
        <v>534</v>
      </c>
      <c r="G40" s="645"/>
      <c r="H40" s="645"/>
      <c r="I40" s="645"/>
      <c r="J40" s="646"/>
      <c r="K40" s="646"/>
    </row>
    <row r="41" spans="1:11" ht="12" customHeight="1">
      <c r="B41" s="635" t="s">
        <v>535</v>
      </c>
      <c r="C41" s="647"/>
      <c r="D41" s="648"/>
      <c r="F41" s="232"/>
      <c r="G41" s="232"/>
      <c r="I41" s="232"/>
    </row>
    <row r="42" spans="1:11" ht="12" customHeight="1">
      <c r="B42" s="232"/>
      <c r="C42" s="631"/>
      <c r="D42" s="649"/>
      <c r="F42" s="144" t="s">
        <v>536</v>
      </c>
      <c r="G42" s="650" t="s">
        <v>537</v>
      </c>
      <c r="J42" s="623"/>
    </row>
    <row r="43" spans="1:11" ht="12" customHeight="1">
      <c r="A43" s="233"/>
      <c r="B43" s="651" t="s">
        <v>538</v>
      </c>
      <c r="C43" s="652"/>
      <c r="D43" s="653" t="s">
        <v>539</v>
      </c>
      <c r="E43" s="623"/>
      <c r="F43" s="654"/>
      <c r="G43" s="655"/>
      <c r="J43" s="623"/>
    </row>
    <row r="44" spans="1:11" ht="12" customHeight="1">
      <c r="A44" s="233"/>
      <c r="B44" s="234" t="s">
        <v>540</v>
      </c>
      <c r="C44" s="638"/>
      <c r="D44" s="656">
        <f>G55</f>
        <v>1E-4</v>
      </c>
      <c r="E44" s="623"/>
      <c r="F44" s="657" t="s">
        <v>541</v>
      </c>
      <c r="G44" s="656">
        <v>1</v>
      </c>
      <c r="J44" s="623"/>
    </row>
    <row r="45" spans="1:11" ht="12" customHeight="1">
      <c r="A45" s="233"/>
      <c r="B45" s="43" t="s">
        <v>542</v>
      </c>
      <c r="D45" s="658">
        <v>0.4</v>
      </c>
      <c r="E45" s="623"/>
      <c r="F45" s="659" t="s">
        <v>543</v>
      </c>
      <c r="G45" s="658">
        <v>0.8</v>
      </c>
      <c r="J45" s="623"/>
    </row>
    <row r="46" spans="1:11" ht="12" customHeight="1">
      <c r="A46" s="233"/>
      <c r="B46" s="44" t="s">
        <v>544</v>
      </c>
      <c r="C46" s="660"/>
      <c r="D46" s="661" t="e">
        <f>D44*D45*C35</f>
        <v>#REF!</v>
      </c>
      <c r="E46" s="623"/>
      <c r="F46" s="659" t="s">
        <v>545</v>
      </c>
      <c r="G46" s="658">
        <v>0.65</v>
      </c>
      <c r="J46" s="623"/>
    </row>
    <row r="47" spans="1:11" ht="12" customHeight="1">
      <c r="B47" s="149"/>
      <c r="C47" s="638"/>
      <c r="D47" s="662"/>
      <c r="F47" s="659" t="s">
        <v>546</v>
      </c>
      <c r="G47" s="658">
        <v>0.46610000000000001</v>
      </c>
      <c r="J47" s="623"/>
    </row>
    <row r="48" spans="1:11" ht="12" customHeight="1">
      <c r="B48" s="635" t="s">
        <v>547</v>
      </c>
      <c r="D48" s="663"/>
      <c r="F48" s="659" t="s">
        <v>548</v>
      </c>
      <c r="G48" s="658">
        <v>0.30499999999999999</v>
      </c>
      <c r="J48" s="623"/>
    </row>
    <row r="49" spans="1:10" ht="12" customHeight="1">
      <c r="B49" s="664"/>
      <c r="C49" s="631"/>
      <c r="D49" s="665"/>
      <c r="F49" s="659" t="s">
        <v>549</v>
      </c>
      <c r="G49" s="658">
        <v>0.2636</v>
      </c>
      <c r="J49" s="623"/>
    </row>
    <row r="50" spans="1:10" ht="12" customHeight="1">
      <c r="A50" s="233"/>
      <c r="B50" s="666" t="s">
        <v>550</v>
      </c>
      <c r="C50" s="641"/>
      <c r="D50" s="642" t="e">
        <f>C35+D39-D46</f>
        <v>#REF!</v>
      </c>
      <c r="E50" s="623"/>
      <c r="F50" s="659" t="s">
        <v>551</v>
      </c>
      <c r="G50" s="658">
        <v>0.1928</v>
      </c>
      <c r="J50" s="623"/>
    </row>
    <row r="51" spans="1:10" ht="12" customHeight="1">
      <c r="B51" s="149"/>
      <c r="C51" s="638"/>
      <c r="D51" s="643"/>
      <c r="F51" s="659" t="s">
        <v>552</v>
      </c>
      <c r="G51" s="658">
        <v>0.122</v>
      </c>
      <c r="J51" s="623"/>
    </row>
    <row r="52" spans="1:10" ht="12" customHeight="1">
      <c r="B52" s="635" t="s">
        <v>553</v>
      </c>
      <c r="D52" s="667"/>
      <c r="F52" s="659" t="s">
        <v>554</v>
      </c>
      <c r="G52" s="658">
        <v>1.41E-2</v>
      </c>
      <c r="J52" s="623"/>
    </row>
    <row r="53" spans="1:10" ht="12" customHeight="1">
      <c r="B53" s="664"/>
      <c r="C53" s="631"/>
      <c r="D53" s="649"/>
      <c r="F53" s="659" t="s">
        <v>555</v>
      </c>
      <c r="G53" s="658">
        <v>4.0000000000000001E-3</v>
      </c>
      <c r="J53" s="623"/>
    </row>
    <row r="54" spans="1:10" ht="12" customHeight="1">
      <c r="A54" s="233"/>
      <c r="B54" s="651" t="s">
        <v>556</v>
      </c>
      <c r="C54" s="652"/>
      <c r="D54" s="448" t="e">
        <f>'8.BS'!F6+'8.BS'!F7+'8.BS'!F28</f>
        <v>#REF!</v>
      </c>
      <c r="E54" s="623"/>
      <c r="F54" s="659" t="s">
        <v>557</v>
      </c>
      <c r="G54" s="658">
        <v>2.8E-3</v>
      </c>
      <c r="J54" s="623"/>
    </row>
    <row r="55" spans="1:10" ht="12" customHeight="1">
      <c r="A55" s="233"/>
      <c r="B55" s="235" t="s">
        <v>558</v>
      </c>
      <c r="C55" s="631"/>
      <c r="D55" s="668" t="e">
        <f>'8.BS'!G52+'8.BS'!G64+'8.BS'!G67+'8.BS'!G68</f>
        <v>#REF!</v>
      </c>
      <c r="E55" s="623"/>
      <c r="F55" s="669" t="s">
        <v>559</v>
      </c>
      <c r="G55" s="670">
        <v>1E-4</v>
      </c>
      <c r="J55" s="623"/>
    </row>
    <row r="56" spans="1:10" ht="12" customHeight="1">
      <c r="A56" s="233"/>
      <c r="B56" s="235" t="s">
        <v>560</v>
      </c>
      <c r="C56" s="631"/>
      <c r="D56" s="668" t="e">
        <f>'8.BS'!G76</f>
        <v>#REF!</v>
      </c>
      <c r="E56" s="623"/>
      <c r="F56" s="572"/>
      <c r="G56" s="572"/>
      <c r="I56" s="572"/>
    </row>
    <row r="57" spans="1:10" ht="12" customHeight="1">
      <c r="A57" s="233"/>
      <c r="B57" s="43" t="s">
        <v>561</v>
      </c>
      <c r="D57" s="671" t="e">
        <f>D50+D54-D55-D56</f>
        <v>#REF!</v>
      </c>
      <c r="E57" s="623"/>
      <c r="F57" s="85" t="s">
        <v>562</v>
      </c>
      <c r="G57" s="672"/>
    </row>
    <row r="58" spans="1:10" ht="12" customHeight="1">
      <c r="A58" s="233"/>
      <c r="B58" s="234" t="s">
        <v>563</v>
      </c>
      <c r="C58" s="638"/>
      <c r="D58" s="673" t="e">
        <f>'DCF(FCFF)'!C9</f>
        <v>#REF!</v>
      </c>
      <c r="E58" s="623"/>
      <c r="F58" s="85"/>
      <c r="G58" s="672"/>
    </row>
    <row r="59" spans="1:10" ht="12" customHeight="1">
      <c r="A59" s="233"/>
      <c r="B59" s="674" t="s">
        <v>564</v>
      </c>
      <c r="C59" s="675"/>
      <c r="D59" s="676" t="e">
        <f>D57/D58</f>
        <v>#REF!</v>
      </c>
      <c r="E59" s="623"/>
      <c r="F59" s="85"/>
      <c r="G59" s="672"/>
    </row>
    <row r="60" spans="1:10" ht="12" customHeight="1">
      <c r="B60" s="149"/>
      <c r="C60" s="638"/>
      <c r="D60" s="572"/>
      <c r="F60" s="85"/>
      <c r="G60" s="672"/>
    </row>
    <row r="61" spans="1:10" ht="12" customHeight="1">
      <c r="B61" s="149"/>
      <c r="C61" s="638"/>
      <c r="D61" s="572"/>
      <c r="F61" s="85"/>
      <c r="G61" s="672"/>
    </row>
    <row r="62" spans="1:10" ht="12" customHeight="1">
      <c r="B62" s="149"/>
      <c r="C62" s="638"/>
      <c r="D62" s="572"/>
      <c r="F62" s="85"/>
      <c r="G62" s="672"/>
    </row>
    <row r="63" spans="1:10" ht="12" customHeight="1">
      <c r="B63" s="149"/>
      <c r="C63" s="638"/>
      <c r="D63" s="572"/>
      <c r="F63" s="85"/>
      <c r="G63" s="672"/>
    </row>
    <row r="64" spans="1:10" ht="12" customHeight="1">
      <c r="B64" s="126"/>
      <c r="G64" s="126"/>
    </row>
    <row r="65" spans="1:18" s="382" customFormat="1" ht="12">
      <c r="A65" s="229"/>
      <c r="B65" s="459" t="s">
        <v>565</v>
      </c>
      <c r="C65" s="430"/>
      <c r="D65" s="430"/>
      <c r="E65" s="430"/>
      <c r="F65" s="430"/>
      <c r="G65" s="430"/>
      <c r="H65" s="229"/>
      <c r="I65" s="229"/>
      <c r="J65" s="229"/>
    </row>
    <row r="66" spans="1:18" s="382" customFormat="1" ht="11.5">
      <c r="A66" s="394"/>
      <c r="B66" s="229"/>
      <c r="C66" s="229"/>
      <c r="D66" s="229"/>
      <c r="E66" s="229"/>
      <c r="F66" s="229"/>
      <c r="G66" s="229"/>
      <c r="H66" s="229"/>
      <c r="I66" s="229"/>
      <c r="J66" s="229"/>
      <c r="K66" s="229"/>
      <c r="L66" s="229"/>
      <c r="M66" s="229"/>
      <c r="N66" s="229"/>
      <c r="O66" s="229"/>
      <c r="P66" s="229"/>
      <c r="Q66" s="229"/>
      <c r="R66" s="229"/>
    </row>
    <row r="67" spans="1:18" s="439" customFormat="1">
      <c r="A67" s="460"/>
      <c r="B67" s="461" t="s">
        <v>566</v>
      </c>
      <c r="C67" s="1004" t="s">
        <v>567</v>
      </c>
      <c r="D67" s="1005"/>
      <c r="E67" s="1005"/>
      <c r="F67" s="1005"/>
      <c r="G67" s="1005"/>
      <c r="H67" s="1006"/>
      <c r="I67" s="1007"/>
      <c r="J67" s="462"/>
      <c r="K67" s="463"/>
      <c r="L67" s="464"/>
      <c r="M67" s="464"/>
      <c r="N67" s="464"/>
      <c r="O67" s="464"/>
      <c r="P67" s="464"/>
      <c r="Q67" s="464"/>
      <c r="R67" s="464"/>
    </row>
    <row r="68" spans="1:18" s="382" customFormat="1" ht="12">
      <c r="A68" s="394"/>
      <c r="B68" s="677" t="s">
        <v>568</v>
      </c>
      <c r="C68" s="466">
        <f>D68-0.5%</f>
        <v>-0.01</v>
      </c>
      <c r="D68" s="466">
        <f>E68-0.5%</f>
        <v>-5.0000000000000001E-3</v>
      </c>
      <c r="E68" s="466">
        <f>INT(C9*100+0.5)/100</f>
        <v>0</v>
      </c>
      <c r="F68" s="466">
        <f t="shared" ref="F68:K68" si="2">E68+0.5%</f>
        <v>5.0000000000000001E-3</v>
      </c>
      <c r="G68" s="466">
        <f t="shared" si="2"/>
        <v>0.01</v>
      </c>
      <c r="H68" s="466">
        <f t="shared" si="2"/>
        <v>1.4999999999999999E-2</v>
      </c>
      <c r="I68" s="466">
        <f t="shared" si="2"/>
        <v>0.02</v>
      </c>
      <c r="J68" s="466">
        <f t="shared" si="2"/>
        <v>2.5000000000000001E-2</v>
      </c>
      <c r="K68" s="467">
        <f t="shared" si="2"/>
        <v>3.0000000000000002E-2</v>
      </c>
      <c r="L68" s="229"/>
      <c r="M68" s="229"/>
      <c r="N68" s="229"/>
      <c r="O68" s="229"/>
      <c r="P68" s="229"/>
      <c r="Q68" s="229"/>
      <c r="R68" s="229"/>
    </row>
    <row r="69" spans="1:18" s="382" customFormat="1" ht="11.5">
      <c r="A69" s="394"/>
      <c r="B69" s="468" t="e">
        <f>B70-0.5%</f>
        <v>#REF!</v>
      </c>
      <c r="C69" s="469" t="e">
        <f>(($C$22+NPV($B$69,$D$22:$G$22)+($C$25+NPV($B$69,$D$25:$J$25))/(1+$B$69)^5+$J$25*(1+C68)/($B$69-C68)/(1+$B$69)^12)/(1+$B$69)^((DATE(2005,12,31)-$F$3)/365)+$D$39-$D$46+$D54-$D$55-$D$56)/$D$58</f>
        <v>#REF!</v>
      </c>
      <c r="D69" s="469" t="e">
        <f t="shared" ref="D69:K69" si="3">(($C$22+NPV($B$69,$D$22:$G$22)+($C$25+NPV($B$69,$D$25:$J$25))/(1+$B$69)^5+$J$25*(1+D68)/($B$69-D68)/(1+$B$69)^12)/(1+$B$69)^((DATE(2005,12,31)-$F$3)/365)+$D$39-$D$46+$D54-$D$55-$D$56)/$D$58</f>
        <v>#REF!</v>
      </c>
      <c r="E69" s="469" t="e">
        <f t="shared" si="3"/>
        <v>#REF!</v>
      </c>
      <c r="F69" s="469" t="e">
        <f t="shared" si="3"/>
        <v>#REF!</v>
      </c>
      <c r="G69" s="469" t="e">
        <f t="shared" si="3"/>
        <v>#REF!</v>
      </c>
      <c r="H69" s="469" t="e">
        <f t="shared" si="3"/>
        <v>#REF!</v>
      </c>
      <c r="I69" s="469" t="e">
        <f t="shared" si="3"/>
        <v>#REF!</v>
      </c>
      <c r="J69" s="469" t="e">
        <f t="shared" si="3"/>
        <v>#REF!</v>
      </c>
      <c r="K69" s="470" t="e">
        <f t="shared" si="3"/>
        <v>#REF!</v>
      </c>
      <c r="L69" s="229"/>
      <c r="M69" s="229"/>
      <c r="N69" s="229"/>
      <c r="O69" s="229"/>
      <c r="P69" s="229"/>
      <c r="Q69" s="229"/>
      <c r="R69" s="229"/>
    </row>
    <row r="70" spans="1:18" s="382" customFormat="1" ht="11.5">
      <c r="A70" s="394"/>
      <c r="B70" s="468" t="e">
        <f>B71-0.5%</f>
        <v>#REF!</v>
      </c>
      <c r="C70" s="471" t="e">
        <f>(($C$22+NPV($B$70,$D$22:$G$22)+($C$25+NPV($B$70,$D$25:$J$25))/(1+$B$70)^5+$J$25*(1+C68)/($B$70-C68)/(1+$B$70)^12)/(1+$B$70)^((DATE(2005,12,31)-$F$3)/365)+$D$39-$D$46+$D54-$D$55-$D$56)/$D$58</f>
        <v>#REF!</v>
      </c>
      <c r="D70" s="471" t="e">
        <f t="shared" ref="D70:K70" si="4">(($C$22+NPV($B$70,$D$22:$G$22)+($C$25+NPV($B$70,$D$25:$J$25))/(1+$B$70)^5+$J$25*(1+D68)/($B$70-D68)/(1+$B$70)^12)/(1+$B$70)^((DATE(2005,12,31)-$F$3)/365)+$D$39-$D$46+$D54-$D$55-$D$56)/$D$58</f>
        <v>#REF!</v>
      </c>
      <c r="E70" s="471" t="e">
        <f t="shared" si="4"/>
        <v>#REF!</v>
      </c>
      <c r="F70" s="471" t="e">
        <f t="shared" si="4"/>
        <v>#REF!</v>
      </c>
      <c r="G70" s="471" t="e">
        <f t="shared" si="4"/>
        <v>#REF!</v>
      </c>
      <c r="H70" s="471" t="e">
        <f t="shared" si="4"/>
        <v>#REF!</v>
      </c>
      <c r="I70" s="471" t="e">
        <f t="shared" si="4"/>
        <v>#REF!</v>
      </c>
      <c r="J70" s="471" t="e">
        <f t="shared" si="4"/>
        <v>#REF!</v>
      </c>
      <c r="K70" s="472" t="e">
        <f t="shared" si="4"/>
        <v>#REF!</v>
      </c>
      <c r="L70" s="229"/>
      <c r="M70" s="229"/>
      <c r="N70" s="229"/>
      <c r="O70" s="229"/>
      <c r="P70" s="229"/>
      <c r="Q70" s="229"/>
      <c r="R70" s="229"/>
    </row>
    <row r="71" spans="1:18" s="382" customFormat="1" ht="11.5">
      <c r="A71" s="394"/>
      <c r="B71" s="468" t="e">
        <f>B72-0.5%</f>
        <v>#REF!</v>
      </c>
      <c r="C71" s="473" t="e">
        <f>(($C$22+NPV($B$71,$D$22:$G$22)+($C$25+NPV($B$71,$D$25:$J$25))/(1+$B$71)^5+$J$25*(1+C68)/($B$71-C68)/(1+$B$71)^12)/(1+$B$71)^((DATE(2005,12,31)-$F$3)/365)+$D$39-$D$46+$D54-$D$55-$D$56)/$D$58</f>
        <v>#REF!</v>
      </c>
      <c r="D71" s="473" t="e">
        <f t="shared" ref="D71:K71" si="5">(($C$22+NPV($B$71,$D$22:$G$22)+($C$25+NPV($B$71,$D$25:$J$25))/(1+$B$71)^5+$J$25*(1+D68)/($B$71-D68)/(1+$B$71)^12)/(1+$B$71)^((DATE(2005,12,31)-$F$3)/365)+$D$39-$D$46+$D54-$D$55-$D$56)/$D$58</f>
        <v>#REF!</v>
      </c>
      <c r="E71" s="473" t="e">
        <f t="shared" si="5"/>
        <v>#REF!</v>
      </c>
      <c r="F71" s="473" t="e">
        <f t="shared" si="5"/>
        <v>#REF!</v>
      </c>
      <c r="G71" s="473" t="e">
        <f t="shared" si="5"/>
        <v>#REF!</v>
      </c>
      <c r="H71" s="473" t="e">
        <f t="shared" si="5"/>
        <v>#REF!</v>
      </c>
      <c r="I71" s="473" t="e">
        <f t="shared" si="5"/>
        <v>#REF!</v>
      </c>
      <c r="J71" s="473" t="e">
        <f t="shared" si="5"/>
        <v>#REF!</v>
      </c>
      <c r="K71" s="474" t="e">
        <f t="shared" si="5"/>
        <v>#REF!</v>
      </c>
      <c r="L71" s="229"/>
      <c r="M71" s="229"/>
      <c r="N71" s="229"/>
      <c r="O71" s="229"/>
      <c r="P71" s="229"/>
      <c r="Q71" s="229"/>
      <c r="R71" s="229"/>
    </row>
    <row r="72" spans="1:18" s="382" customFormat="1" ht="11.5">
      <c r="A72" s="394"/>
      <c r="B72" s="468" t="e">
        <f>B73-0.5%</f>
        <v>#REF!</v>
      </c>
      <c r="C72" s="473" t="e">
        <f>(($C$22+NPV($B$72,$D$22:$G$22)+($C$25+NPV($B$72,$D$25:$J$25))/(1+$B$72)^5+$J$25*(1+C68)/($B$72-C68)/(1+$B$72)^12)/(1+$B$72)^((DATE(2005,12,31)-$F$3)/365)+$D$39-$D$46+$D54-$D$55-$D$56)/$D$58</f>
        <v>#REF!</v>
      </c>
      <c r="D72" s="473" t="e">
        <f t="shared" ref="D72:K72" si="6">(($C$22+NPV($B$72,$D$22:$G$22)+($C$25+NPV($B$72,$D$25:$J$25))/(1+$B$72)^5+$J$25*(1+D68)/($B$72-D68)/(1+$B$72)^12)/(1+$B$72)^((DATE(2005,12,31)-$F$3)/365)+$D$39-$D$46+$D54-$D$55-$D$56)/$D$58</f>
        <v>#REF!</v>
      </c>
      <c r="E72" s="473" t="e">
        <f t="shared" si="6"/>
        <v>#REF!</v>
      </c>
      <c r="F72" s="473" t="e">
        <f t="shared" si="6"/>
        <v>#REF!</v>
      </c>
      <c r="G72" s="473" t="e">
        <f t="shared" si="6"/>
        <v>#REF!</v>
      </c>
      <c r="H72" s="473" t="e">
        <f t="shared" si="6"/>
        <v>#REF!</v>
      </c>
      <c r="I72" s="473" t="e">
        <f t="shared" si="6"/>
        <v>#REF!</v>
      </c>
      <c r="J72" s="473" t="e">
        <f t="shared" si="6"/>
        <v>#REF!</v>
      </c>
      <c r="K72" s="474" t="e">
        <f t="shared" si="6"/>
        <v>#REF!</v>
      </c>
      <c r="L72" s="229"/>
      <c r="M72" s="229"/>
      <c r="N72" s="229"/>
      <c r="O72" s="229"/>
      <c r="P72" s="229"/>
      <c r="Q72" s="229"/>
      <c r="R72" s="229"/>
    </row>
    <row r="73" spans="1:18" s="382" customFormat="1" ht="11.5">
      <c r="A73" s="394"/>
      <c r="B73" s="468" t="e">
        <f>B74-0.5%</f>
        <v>#REF!</v>
      </c>
      <c r="C73" s="473" t="e">
        <f>(($C$22+NPV($B$73,$D$22:$G$22)+($C$25+NPV($B$73,$D$25:$J$25))/(1+$B$73)^5+$J$25*(1+C68)/($B$73-C68)/(1+$B$73)^12)/(1+$B$73)^((DATE(2005,12,31)-$F$3)/365)+$D$39-$D$46+$D54-$D$55-$D$56)/$D$58</f>
        <v>#REF!</v>
      </c>
      <c r="D73" s="473" t="e">
        <f t="shared" ref="D73:K73" si="7">(($C$22+NPV($B$73,$D$22:$G$22)+($C$25+NPV($B$73,$D$25:$J$25))/(1+$B$73)^5+$J$25*(1+D68)/($B$73-D68)/(1+$B$73)^12)/(1+$B$73)^((DATE(2005,12,31)-$F$3)/365)+$D$39-$D$46+$D54-$D$55-$D$56)/$D$58</f>
        <v>#REF!</v>
      </c>
      <c r="E73" s="473" t="e">
        <f t="shared" si="7"/>
        <v>#REF!</v>
      </c>
      <c r="F73" s="473" t="e">
        <f t="shared" si="7"/>
        <v>#REF!</v>
      </c>
      <c r="G73" s="473" t="e">
        <f t="shared" si="7"/>
        <v>#REF!</v>
      </c>
      <c r="H73" s="473" t="e">
        <f t="shared" si="7"/>
        <v>#REF!</v>
      </c>
      <c r="I73" s="473" t="e">
        <f t="shared" si="7"/>
        <v>#REF!</v>
      </c>
      <c r="J73" s="473" t="e">
        <f t="shared" si="7"/>
        <v>#REF!</v>
      </c>
      <c r="K73" s="474" t="e">
        <f t="shared" si="7"/>
        <v>#REF!</v>
      </c>
      <c r="L73" s="229"/>
      <c r="M73" s="229"/>
      <c r="N73" s="229"/>
      <c r="O73" s="229"/>
      <c r="P73" s="229"/>
      <c r="Q73" s="229"/>
      <c r="R73" s="229"/>
    </row>
    <row r="74" spans="1:18" s="382" customFormat="1" ht="11.5">
      <c r="A74" s="394"/>
      <c r="B74" s="468" t="e">
        <f>INT(C17*100+0.5)/100</f>
        <v>#REF!</v>
      </c>
      <c r="C74" s="473" t="e">
        <f>(($C$22+NPV($B$74,$D$22:$G$22)+($C$25+NPV($B$74,$D$25:$J$25))/(1+$B$74)^5+$J$25*(1+C68)/($B$74-C68)/(1+$B$74)^12)/(1+$B$74)^((DATE(2005,12,31)-$F$3)/365)+$D$39-$D$46+$D54-$D$55-$D$56)/$D$58</f>
        <v>#REF!</v>
      </c>
      <c r="D74" s="473" t="e">
        <f t="shared" ref="D74:K74" si="8">(($C$22+NPV($B$74,$D$22:$G$22)+($C$25+NPV($B$74,$D$25:$J$25))/(1+$B$74)^5+$J$25*(1+D68)/($B$74-D68)/(1+$B$74)^12)/(1+$B$74)^((DATE(2005,12,31)-$F$3)/365)+$D$39-$D$46+$D54-$D$55-$D$56)/$D$58</f>
        <v>#REF!</v>
      </c>
      <c r="E74" s="473" t="e">
        <f t="shared" si="8"/>
        <v>#REF!</v>
      </c>
      <c r="F74" s="473" t="e">
        <f t="shared" si="8"/>
        <v>#REF!</v>
      </c>
      <c r="G74" s="473" t="e">
        <f t="shared" si="8"/>
        <v>#REF!</v>
      </c>
      <c r="H74" s="473" t="e">
        <f t="shared" si="8"/>
        <v>#REF!</v>
      </c>
      <c r="I74" s="473" t="e">
        <f t="shared" si="8"/>
        <v>#REF!</v>
      </c>
      <c r="J74" s="473" t="e">
        <f t="shared" si="8"/>
        <v>#REF!</v>
      </c>
      <c r="K74" s="474" t="e">
        <f t="shared" si="8"/>
        <v>#REF!</v>
      </c>
      <c r="L74" s="229"/>
      <c r="M74" s="229"/>
      <c r="N74" s="229"/>
      <c r="O74" s="229"/>
      <c r="P74" s="229"/>
      <c r="Q74" s="229"/>
      <c r="R74" s="229"/>
    </row>
    <row r="75" spans="1:18" s="382" customFormat="1" ht="11.5">
      <c r="A75" s="394"/>
      <c r="B75" s="468" t="e">
        <f>B74+0.5%</f>
        <v>#REF!</v>
      </c>
      <c r="C75" s="473" t="e">
        <f>(($C$22+NPV($B$75,$D$22:$G$22)+($C$25+NPV($B$75,$D$25:$J$25))/(1+$B$75)^5+$J$25*(1+C68)/($B$75-C68)/(1+$B$75)^12)/(1+$B$75)^((DATE(2005,12,31)-$F$3)/365)+$D$39-$D$46+$D54-$D$55-$D$56)/$D$58</f>
        <v>#REF!</v>
      </c>
      <c r="D75" s="473" t="e">
        <f t="shared" ref="D75:K75" si="9">(($C$22+NPV($B$75,$D$22:$G$22)+($C$25+NPV($B$75,$D$25:$J$25))/(1+$B$75)^5+$J$25*(1+D68)/($B$75-D68)/(1+$B$75)^12)/(1+$B$75)^((DATE(2005,12,31)-$F$3)/365)+$D$39-$D$46+$D54-$D$55-$D$56)/$D$58</f>
        <v>#REF!</v>
      </c>
      <c r="E75" s="473" t="e">
        <f t="shared" si="9"/>
        <v>#REF!</v>
      </c>
      <c r="F75" s="473" t="e">
        <f t="shared" si="9"/>
        <v>#REF!</v>
      </c>
      <c r="G75" s="473" t="e">
        <f t="shared" si="9"/>
        <v>#REF!</v>
      </c>
      <c r="H75" s="473" t="e">
        <f t="shared" si="9"/>
        <v>#REF!</v>
      </c>
      <c r="I75" s="473" t="e">
        <f t="shared" si="9"/>
        <v>#REF!</v>
      </c>
      <c r="J75" s="473" t="e">
        <f t="shared" si="9"/>
        <v>#REF!</v>
      </c>
      <c r="K75" s="474" t="e">
        <f t="shared" si="9"/>
        <v>#REF!</v>
      </c>
      <c r="L75" s="229"/>
      <c r="M75" s="229"/>
      <c r="N75" s="229"/>
      <c r="O75" s="229"/>
      <c r="P75" s="229"/>
      <c r="Q75" s="229"/>
      <c r="R75" s="229"/>
    </row>
    <row r="76" spans="1:18" s="382" customFormat="1" ht="11.5">
      <c r="A76" s="394"/>
      <c r="B76" s="468" t="e">
        <f>B75+0.5%</f>
        <v>#REF!</v>
      </c>
      <c r="C76" s="473" t="e">
        <f>(($C$22+NPV($B$76,$D$22:$G$22)+($C$25+NPV($B$76,$D$25:$J$25))/(1+$B$76)^5+$J$25*(1+C68)/($B$76-C68)/(1+$B$76)^12)/(1+$B$76)^((DATE(2005,12,31)-$F$3)/365)+$D$39-$D$46+$D54-$D$55-$D$56)/$D$58</f>
        <v>#REF!</v>
      </c>
      <c r="D76" s="473" t="e">
        <f t="shared" ref="D76:K76" si="10">(($C$22+NPV($B$76,$D$22:$G$22)+($C$25+NPV($B$76,$D$25:$J$25))/(1+$B$76)^5+$J$25*(1+D68)/($B$76-D68)/(1+$B$76)^12)/(1+$B$76)^((DATE(2005,12,31)-$F$3)/365)+$D$39-$D$46+$D54-$D$55-$D$56)/$D$58</f>
        <v>#REF!</v>
      </c>
      <c r="E76" s="473" t="e">
        <f t="shared" si="10"/>
        <v>#REF!</v>
      </c>
      <c r="F76" s="473" t="e">
        <f t="shared" si="10"/>
        <v>#REF!</v>
      </c>
      <c r="G76" s="473" t="e">
        <f t="shared" si="10"/>
        <v>#REF!</v>
      </c>
      <c r="H76" s="473" t="e">
        <f t="shared" si="10"/>
        <v>#REF!</v>
      </c>
      <c r="I76" s="473" t="e">
        <f t="shared" si="10"/>
        <v>#REF!</v>
      </c>
      <c r="J76" s="473" t="e">
        <f t="shared" si="10"/>
        <v>#REF!</v>
      </c>
      <c r="K76" s="474" t="e">
        <f t="shared" si="10"/>
        <v>#REF!</v>
      </c>
      <c r="L76" s="229"/>
      <c r="M76" s="229"/>
      <c r="N76" s="229"/>
      <c r="O76" s="229"/>
      <c r="P76" s="229"/>
      <c r="Q76" s="229"/>
      <c r="R76" s="229"/>
    </row>
    <row r="77" spans="1:18" s="382" customFormat="1" ht="11.5">
      <c r="A77" s="394"/>
      <c r="B77" s="468" t="e">
        <f>B76+0.5%</f>
        <v>#REF!</v>
      </c>
      <c r="C77" s="473" t="e">
        <f>(($C$22+NPV($B$77,$D$22:$G$22)+($C$25+NPV($B$77,$D$25:$J$25))/(1+$B$77)^5+$J$25*(1+C68)/($B$77-C68)/(1+$B$77)^12)/(1+$B$77)^((DATE(2005,12,31)-$F$3)/365)+$D$39-$D$46+$D54-$D$55-$D$56)/$D$58</f>
        <v>#REF!</v>
      </c>
      <c r="D77" s="473" t="e">
        <f t="shared" ref="D77:K77" si="11">(($C$22+NPV($B$77,$D$22:$G$22)+($C$25+NPV($B$77,$D$25:$J$25))/(1+$B$77)^5+$J$25*(1+D68)/($B$77-D68)/(1+$B$77)^12)/(1+$B$77)^((DATE(2005,12,31)-$F$3)/365)+$D$39-$D$46+$D54-$D$55-$D$56)/$D$58</f>
        <v>#REF!</v>
      </c>
      <c r="E77" s="473" t="e">
        <f t="shared" si="11"/>
        <v>#REF!</v>
      </c>
      <c r="F77" s="473" t="e">
        <f t="shared" si="11"/>
        <v>#REF!</v>
      </c>
      <c r="G77" s="473" t="e">
        <f t="shared" si="11"/>
        <v>#REF!</v>
      </c>
      <c r="H77" s="473" t="e">
        <f t="shared" si="11"/>
        <v>#REF!</v>
      </c>
      <c r="I77" s="473" t="e">
        <f t="shared" si="11"/>
        <v>#REF!</v>
      </c>
      <c r="J77" s="473" t="e">
        <f t="shared" si="11"/>
        <v>#REF!</v>
      </c>
      <c r="K77" s="474" t="e">
        <f t="shared" si="11"/>
        <v>#REF!</v>
      </c>
      <c r="L77" s="229"/>
      <c r="M77" s="229"/>
      <c r="N77" s="229"/>
      <c r="O77" s="229"/>
      <c r="P77" s="229"/>
      <c r="Q77" s="229"/>
      <c r="R77" s="229"/>
    </row>
    <row r="78" spans="1:18" s="382" customFormat="1" ht="11.5">
      <c r="A78" s="394"/>
      <c r="B78" s="468" t="e">
        <f>B77+0.5%</f>
        <v>#REF!</v>
      </c>
      <c r="C78" s="473" t="e">
        <f>(($C$22+NPV($B$78,$D$22:$G$22)+($C$25+NPV($B$78,$D$25:$J$25))/(1+$B$78)^5+$J$25*(1+C68)/($B$78-C68)/(1+$B$78)^12)/(1+$B$78)^((DATE(2005,12,31)-$F$3)/365)+$D$39-$D$46+$D54-$D$55-$D$56)/$D$58</f>
        <v>#REF!</v>
      </c>
      <c r="D78" s="473" t="e">
        <f t="shared" ref="D78:K78" si="12">(($C$22+NPV($B$78,$D$22:$G$22)+($C$25+NPV($B$78,$D$25:$J$25))/(1+$B$78)^5+$J$25*(1+D68)/($B$78-D68)/(1+$B$78)^12)/(1+$B$78)^((DATE(2005,12,31)-$F$3)/365)+$D$39-$D$46+$D54-$D$55-$D$56)/$D$58</f>
        <v>#REF!</v>
      </c>
      <c r="E78" s="473" t="e">
        <f t="shared" si="12"/>
        <v>#REF!</v>
      </c>
      <c r="F78" s="473" t="e">
        <f t="shared" si="12"/>
        <v>#REF!</v>
      </c>
      <c r="G78" s="473" t="e">
        <f t="shared" si="12"/>
        <v>#REF!</v>
      </c>
      <c r="H78" s="473" t="e">
        <f t="shared" si="12"/>
        <v>#REF!</v>
      </c>
      <c r="I78" s="473" t="e">
        <f t="shared" si="12"/>
        <v>#REF!</v>
      </c>
      <c r="J78" s="473" t="e">
        <f t="shared" si="12"/>
        <v>#REF!</v>
      </c>
      <c r="K78" s="474" t="e">
        <f t="shared" si="12"/>
        <v>#REF!</v>
      </c>
      <c r="L78" s="229"/>
      <c r="M78" s="229"/>
      <c r="N78" s="229"/>
      <c r="O78" s="229"/>
      <c r="P78" s="229"/>
      <c r="Q78" s="229"/>
      <c r="R78" s="229"/>
    </row>
    <row r="79" spans="1:18" s="382" customFormat="1" ht="11.5">
      <c r="A79" s="394"/>
      <c r="B79" s="475" t="e">
        <f>B78+0.5%</f>
        <v>#REF!</v>
      </c>
      <c r="C79" s="456" t="e">
        <f>(($C$22+NPV($B$79,$D$22:$G$22)+($C$25+NPV($B$79,$D$25:$J$25))/(1+$B$79)^5+$J$25*(1+C68)/($B$79-C68)/(1+$B$79)^12)/(1+$B$79)^((DATE(2005,12,31)-$F$3)/365)+$D$39-$D$46+$D54-$D$55-$D$56)/$D$58</f>
        <v>#REF!</v>
      </c>
      <c r="D79" s="456" t="e">
        <f t="shared" ref="D79:K79" si="13">(($C$22+NPV($B$79,$D$22:$G$22)+($C$25+NPV($B$79,$D$25:$J$25))/(1+$B$79)^5+$J$25*(1+D68)/($B$79-D68)/(1+$B$79)^12)/(1+$B$79)^((DATE(2005,12,31)-$F$3)/365)+$D$39-$D$46+$D54-$D$55-$D$56)/$D$58</f>
        <v>#REF!</v>
      </c>
      <c r="E79" s="456" t="e">
        <f t="shared" si="13"/>
        <v>#REF!</v>
      </c>
      <c r="F79" s="456" t="e">
        <f t="shared" si="13"/>
        <v>#REF!</v>
      </c>
      <c r="G79" s="456" t="e">
        <f t="shared" si="13"/>
        <v>#REF!</v>
      </c>
      <c r="H79" s="456" t="e">
        <f t="shared" si="13"/>
        <v>#REF!</v>
      </c>
      <c r="I79" s="456" t="e">
        <f t="shared" si="13"/>
        <v>#REF!</v>
      </c>
      <c r="J79" s="456" t="e">
        <f t="shared" si="13"/>
        <v>#REF!</v>
      </c>
      <c r="K79" s="476" t="e">
        <f t="shared" si="13"/>
        <v>#REF!</v>
      </c>
      <c r="L79" s="229"/>
      <c r="M79" s="229"/>
      <c r="N79" s="229"/>
      <c r="O79" s="229"/>
      <c r="P79" s="229"/>
      <c r="Q79" s="229"/>
      <c r="R79" s="229"/>
    </row>
    <row r="80" spans="1:18" ht="12" customHeight="1">
      <c r="B80" s="149"/>
      <c r="G80" s="126"/>
    </row>
    <row r="81" spans="1:11" ht="12" customHeight="1">
      <c r="B81" s="232"/>
      <c r="C81" s="631"/>
      <c r="D81" s="232"/>
      <c r="E81" s="232"/>
      <c r="F81" s="232"/>
      <c r="G81" s="232"/>
      <c r="H81" s="232"/>
      <c r="I81" s="232"/>
      <c r="J81" s="232"/>
    </row>
    <row r="82" spans="1:11" s="682" customFormat="1" ht="12" customHeight="1">
      <c r="A82" s="678"/>
      <c r="B82" s="679" t="s">
        <v>569</v>
      </c>
      <c r="C82" s="680"/>
      <c r="D82" s="680"/>
      <c r="E82" s="680"/>
      <c r="F82" s="680"/>
      <c r="G82" s="680"/>
      <c r="H82" s="680"/>
      <c r="I82" s="680"/>
      <c r="J82" s="680"/>
      <c r="K82" s="681"/>
    </row>
    <row r="83" spans="1:11" s="682" customFormat="1" ht="15" customHeight="1">
      <c r="A83" s="678"/>
      <c r="B83" s="1018" t="s">
        <v>570</v>
      </c>
      <c r="C83" s="1019"/>
      <c r="D83" s="1019"/>
      <c r="E83" s="1019"/>
      <c r="F83" s="1019"/>
      <c r="G83" s="1019"/>
      <c r="H83" s="1020"/>
      <c r="I83" s="1020"/>
      <c r="J83" s="1021"/>
      <c r="K83" s="681"/>
    </row>
    <row r="84" spans="1:11" s="682" customFormat="1" ht="15" customHeight="1">
      <c r="A84" s="678"/>
      <c r="B84" s="1008" t="s">
        <v>571</v>
      </c>
      <c r="C84" s="1009"/>
      <c r="D84" s="1009"/>
      <c r="E84" s="1009"/>
      <c r="F84" s="1009"/>
      <c r="G84" s="1009"/>
      <c r="H84" s="1010"/>
      <c r="I84" s="1010"/>
      <c r="J84" s="1011"/>
      <c r="K84" s="681"/>
    </row>
    <row r="85" spans="1:11" s="682" customFormat="1" ht="15" customHeight="1">
      <c r="A85" s="678"/>
      <c r="B85" s="1008" t="s">
        <v>572</v>
      </c>
      <c r="C85" s="1009"/>
      <c r="D85" s="1009"/>
      <c r="E85" s="1009"/>
      <c r="F85" s="1009"/>
      <c r="G85" s="1009"/>
      <c r="H85" s="1010"/>
      <c r="I85" s="1010"/>
      <c r="J85" s="1011"/>
      <c r="K85" s="681"/>
    </row>
    <row r="86" spans="1:11" s="682" customFormat="1" ht="15" customHeight="1">
      <c r="A86" s="678"/>
      <c r="B86" s="1008" t="s">
        <v>573</v>
      </c>
      <c r="C86" s="1010"/>
      <c r="D86" s="1010"/>
      <c r="E86" s="1010"/>
      <c r="F86" s="1010"/>
      <c r="G86" s="1010"/>
      <c r="H86" s="1010"/>
      <c r="I86" s="1010"/>
      <c r="J86" s="1011"/>
      <c r="K86" s="681"/>
    </row>
    <row r="87" spans="1:11" s="682" customFormat="1" ht="15" customHeight="1">
      <c r="A87" s="678"/>
      <c r="B87" s="1012" t="s">
        <v>574</v>
      </c>
      <c r="C87" s="1013"/>
      <c r="D87" s="1013"/>
      <c r="E87" s="1013"/>
      <c r="F87" s="1013"/>
      <c r="G87" s="1013"/>
      <c r="H87" s="1013"/>
      <c r="I87" s="1013"/>
      <c r="J87" s="1014"/>
      <c r="K87" s="681"/>
    </row>
    <row r="88" spans="1:11" ht="15" customHeight="1">
      <c r="A88" s="233"/>
      <c r="B88" s="1015"/>
      <c r="C88" s="1016"/>
      <c r="D88" s="1016"/>
      <c r="E88" s="1016"/>
      <c r="F88" s="1016"/>
      <c r="G88" s="1016"/>
      <c r="H88" s="1016"/>
      <c r="I88" s="1016"/>
      <c r="J88" s="1017"/>
      <c r="K88" s="623"/>
    </row>
    <row r="89" spans="1:11" ht="12" customHeight="1"/>
    <row r="90" spans="1:11" ht="12" customHeight="1"/>
    <row r="91" spans="1:11" ht="12" customHeight="1"/>
    <row r="92" spans="1:11" ht="12" customHeight="1"/>
  </sheetData>
  <mergeCells count="8">
    <mergeCell ref="B85:J85"/>
    <mergeCell ref="B86:J86"/>
    <mergeCell ref="B87:J87"/>
    <mergeCell ref="B88:J88"/>
    <mergeCell ref="E18:F18"/>
    <mergeCell ref="C67:I67"/>
    <mergeCell ref="B83:J83"/>
    <mergeCell ref="B84:J84"/>
  </mergeCells>
  <phoneticPr fontId="2" type="noConversion"/>
  <pageMargins left="0.75" right="0.75" top="1" bottom="1" header="0.5" footer="0.5"/>
  <headerFooter alignWithMargins="0"/>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50"/>
  </sheetPr>
  <dimension ref="A1:R61"/>
  <sheetViews>
    <sheetView workbookViewId="0">
      <selection activeCell="D8" sqref="D8"/>
    </sheetView>
  </sheetViews>
  <sheetFormatPr defaultColWidth="9" defaultRowHeight="15"/>
  <cols>
    <col min="1" max="1" width="4.08203125" style="567" customWidth="1"/>
    <col min="2" max="2" width="17.25" style="567" customWidth="1"/>
    <col min="3" max="10" width="12" style="567" customWidth="1"/>
    <col min="11" max="16384" width="9" style="567"/>
  </cols>
  <sheetData>
    <row r="1" spans="1:10">
      <c r="B1" s="19" t="str">
        <f>'[1]5-Scenario Analysis'!D5</f>
        <v>一般情景预测</v>
      </c>
    </row>
    <row r="2" spans="1:10" s="232" customFormat="1">
      <c r="B2" s="683"/>
    </row>
    <row r="3" spans="1:10" s="685" customFormat="1" ht="13">
      <c r="A3" s="684"/>
      <c r="B3" s="685" t="s">
        <v>575</v>
      </c>
      <c r="E3" s="686" t="s">
        <v>576</v>
      </c>
      <c r="F3" s="687">
        <f>'DCF(FCFF)'!C10</f>
        <v>39999</v>
      </c>
    </row>
    <row r="4" spans="1:10" s="572" customFormat="1"/>
    <row r="5" spans="1:10">
      <c r="B5" s="664"/>
      <c r="C5" s="232"/>
      <c r="D5" s="232"/>
      <c r="E5" s="232"/>
      <c r="F5" s="232"/>
      <c r="G5" s="232"/>
      <c r="H5" s="232"/>
    </row>
    <row r="6" spans="1:10" ht="15.5">
      <c r="A6" s="233"/>
      <c r="B6" s="144" t="s">
        <v>577</v>
      </c>
      <c r="C6" s="569"/>
      <c r="D6" s="433">
        <v>2008</v>
      </c>
      <c r="E6" s="433" t="s">
        <v>137</v>
      </c>
      <c r="F6" s="433" t="s">
        <v>138</v>
      </c>
      <c r="G6" s="433" t="s">
        <v>139</v>
      </c>
      <c r="H6" s="725" t="s">
        <v>140</v>
      </c>
      <c r="I6" s="725" t="s">
        <v>296</v>
      </c>
    </row>
    <row r="7" spans="1:10">
      <c r="A7" s="233"/>
      <c r="B7" s="688" t="s">
        <v>578</v>
      </c>
      <c r="C7" s="572"/>
      <c r="D7" s="689" t="e">
        <f>'7.P&amp;L'!I34</f>
        <v>#REF!</v>
      </c>
      <c r="E7" s="689" t="e">
        <f>'7.P&amp;L'!J34</f>
        <v>#REF!</v>
      </c>
      <c r="F7" s="689" t="e">
        <f>'7.P&amp;L'!K34</f>
        <v>#REF!</v>
      </c>
      <c r="G7" s="689" t="e">
        <f>'7.P&amp;L'!L34</f>
        <v>#REF!</v>
      </c>
      <c r="H7" s="673" t="e">
        <f>'7.P&amp;L'!M34</f>
        <v>#REF!</v>
      </c>
      <c r="I7" s="673" t="e">
        <f>'7.P&amp;L'!N34</f>
        <v>#REF!</v>
      </c>
    </row>
    <row r="8" spans="1:10">
      <c r="A8" s="233"/>
      <c r="B8" s="690" t="s">
        <v>486</v>
      </c>
      <c r="D8" s="691">
        <f>'DCF(FCFF)'!$C$21</f>
        <v>0.11880000000000002</v>
      </c>
      <c r="E8" s="691">
        <f>'DCF(FCFF)'!$C$21</f>
        <v>0.11880000000000002</v>
      </c>
      <c r="F8" s="691">
        <f>'DCF(FCFF)'!$C$21</f>
        <v>0.11880000000000002</v>
      </c>
      <c r="G8" s="691">
        <f>'DCF(FCFF)'!$C$21</f>
        <v>0.11880000000000002</v>
      </c>
      <c r="H8" s="658">
        <f>'DCF(FCFF)'!$C$21</f>
        <v>0.11880000000000002</v>
      </c>
      <c r="I8" s="658">
        <f>'DCF(FCFF)'!$C$21</f>
        <v>0.11880000000000002</v>
      </c>
    </row>
    <row r="9" spans="1:10">
      <c r="A9" s="233"/>
      <c r="B9" s="692" t="s">
        <v>579</v>
      </c>
      <c r="D9" s="693" t="e">
        <f>'8.BS'!G89</f>
        <v>#REF!</v>
      </c>
      <c r="E9" s="693" t="e">
        <f>'8.BS'!H89</f>
        <v>#REF!</v>
      </c>
      <c r="F9" s="693" t="e">
        <f>'8.BS'!I89</f>
        <v>#REF!</v>
      </c>
      <c r="G9" s="693" t="e">
        <f>'8.BS'!J89</f>
        <v>#REF!</v>
      </c>
      <c r="H9" s="671" t="e">
        <f>'8.BS'!K89</f>
        <v>#REF!</v>
      </c>
      <c r="I9" s="671" t="e">
        <f>'8.BS'!L89</f>
        <v>#REF!</v>
      </c>
    </row>
    <row r="10" spans="1:10">
      <c r="A10" s="233"/>
      <c r="B10" s="694"/>
      <c r="D10" s="693"/>
      <c r="E10" s="693"/>
      <c r="F10" s="693"/>
      <c r="G10" s="693"/>
      <c r="H10" s="671"/>
      <c r="I10" s="671"/>
    </row>
    <row r="11" spans="1:10" ht="15.5">
      <c r="A11" s="233"/>
      <c r="B11" s="695" t="s">
        <v>580</v>
      </c>
      <c r="C11" s="696"/>
      <c r="D11" s="697" t="e">
        <f t="shared" ref="D11:I11" si="0">D7-D8*D9</f>
        <v>#REF!</v>
      </c>
      <c r="E11" s="697" t="e">
        <f t="shared" si="0"/>
        <v>#REF!</v>
      </c>
      <c r="F11" s="697" t="e">
        <f t="shared" si="0"/>
        <v>#REF!</v>
      </c>
      <c r="G11" s="697" t="e">
        <f t="shared" si="0"/>
        <v>#REF!</v>
      </c>
      <c r="H11" s="698" t="e">
        <f t="shared" si="0"/>
        <v>#REF!</v>
      </c>
      <c r="I11" s="698" t="e">
        <f t="shared" si="0"/>
        <v>#REF!</v>
      </c>
    </row>
    <row r="12" spans="1:10" s="572" customFormat="1" ht="15.5">
      <c r="A12" s="699"/>
      <c r="B12" s="700"/>
      <c r="C12" s="701"/>
      <c r="D12" s="702"/>
      <c r="E12" s="703"/>
      <c r="F12" s="703"/>
      <c r="G12" s="703"/>
      <c r="H12" s="703"/>
      <c r="I12" s="567"/>
      <c r="J12" s="567"/>
    </row>
    <row r="13" spans="1:10" s="232" customFormat="1" ht="15.5">
      <c r="A13" s="704"/>
      <c r="B13" s="705"/>
      <c r="C13" s="696"/>
      <c r="D13" s="706"/>
      <c r="E13" s="706"/>
      <c r="F13" s="706"/>
      <c r="G13" s="706"/>
      <c r="H13" s="706"/>
      <c r="I13" s="567"/>
      <c r="J13" s="567"/>
    </row>
    <row r="14" spans="1:10" s="382" customFormat="1" ht="12">
      <c r="B14" s="405" t="s">
        <v>581</v>
      </c>
      <c r="C14" s="406" t="s">
        <v>582</v>
      </c>
      <c r="D14" s="407"/>
      <c r="E14" s="708"/>
      <c r="F14" s="709"/>
      <c r="G14" s="709"/>
      <c r="H14" s="709"/>
      <c r="I14" s="709"/>
      <c r="J14" s="709"/>
    </row>
    <row r="15" spans="1:10" s="382" customFormat="1" ht="12.75" customHeight="1">
      <c r="B15" s="411" t="s">
        <v>583</v>
      </c>
      <c r="C15" s="707">
        <f>'DCF(FCFF)'!C13</f>
        <v>8</v>
      </c>
      <c r="D15" s="407"/>
      <c r="E15" s="708"/>
      <c r="F15" s="709"/>
      <c r="G15" s="709"/>
      <c r="H15" s="709"/>
      <c r="I15" s="709"/>
      <c r="J15" s="709"/>
    </row>
    <row r="16" spans="1:10" s="382" customFormat="1" ht="12">
      <c r="B16" s="81" t="s">
        <v>584</v>
      </c>
      <c r="C16" s="726">
        <f>'DCF(FCFF)'!C14</f>
        <v>0.08</v>
      </c>
      <c r="D16" s="419"/>
      <c r="E16" s="708"/>
      <c r="F16" s="709"/>
      <c r="G16" s="709"/>
      <c r="H16" s="709"/>
      <c r="I16" s="709"/>
      <c r="J16" s="709"/>
    </row>
    <row r="17" spans="2:10" s="382" customFormat="1" ht="12">
      <c r="B17" s="81" t="s">
        <v>585</v>
      </c>
      <c r="C17" s="726">
        <f>'DCF(FCFF)'!C15</f>
        <v>0.02</v>
      </c>
      <c r="D17" s="419"/>
      <c r="E17" s="708"/>
      <c r="F17" s="709"/>
      <c r="G17" s="709"/>
      <c r="H17" s="709"/>
      <c r="I17" s="709"/>
      <c r="J17" s="709"/>
    </row>
    <row r="18" spans="2:10" s="382" customFormat="1">
      <c r="B18" s="411" t="s">
        <v>586</v>
      </c>
      <c r="C18" s="418">
        <v>0</v>
      </c>
      <c r="D18" s="419"/>
      <c r="E18" s="708"/>
      <c r="F18" s="709"/>
      <c r="G18" s="709"/>
      <c r="H18" s="709"/>
      <c r="I18" s="709"/>
      <c r="J18" s="723"/>
    </row>
    <row r="19" spans="2:10" s="382" customFormat="1">
      <c r="B19" s="424"/>
      <c r="C19" s="425"/>
      <c r="D19" s="419"/>
      <c r="E19" s="708"/>
      <c r="F19" s="724"/>
      <c r="G19" s="426"/>
      <c r="H19" s="426"/>
      <c r="I19" s="710"/>
      <c r="J19" s="711"/>
    </row>
    <row r="20" spans="2:10" s="382" customFormat="1">
      <c r="B20" s="429"/>
      <c r="C20" s="712"/>
      <c r="D20" s="419"/>
      <c r="E20" s="713"/>
      <c r="F20" s="714"/>
      <c r="G20" s="715"/>
      <c r="H20" s="715"/>
      <c r="I20" s="710"/>
      <c r="J20" s="711"/>
    </row>
    <row r="21" spans="2:10">
      <c r="B21" s="716"/>
      <c r="C21" s="572"/>
      <c r="D21" s="572"/>
      <c r="E21" s="572"/>
      <c r="F21" s="572"/>
      <c r="G21" s="572"/>
      <c r="H21" s="572"/>
    </row>
    <row r="22" spans="2:10" s="439" customFormat="1" ht="12">
      <c r="B22" s="405" t="s">
        <v>587</v>
      </c>
      <c r="C22" s="433" t="s">
        <v>297</v>
      </c>
      <c r="D22" s="433" t="s">
        <v>298</v>
      </c>
      <c r="E22" s="433" t="s">
        <v>299</v>
      </c>
      <c r="F22" s="433" t="s">
        <v>300</v>
      </c>
      <c r="G22" s="433" t="s">
        <v>301</v>
      </c>
      <c r="H22" s="433" t="s">
        <v>302</v>
      </c>
      <c r="I22" s="433" t="s">
        <v>302</v>
      </c>
      <c r="J22" s="433" t="s">
        <v>297</v>
      </c>
    </row>
    <row r="23" spans="2:10" s="382" customFormat="1" ht="11.5">
      <c r="B23" s="435" t="s">
        <v>588</v>
      </c>
      <c r="C23" s="440" t="e">
        <f>I11*(1+C16)</f>
        <v>#REF!</v>
      </c>
      <c r="D23" s="440" t="e">
        <f t="shared" ref="D23:J23" si="1">C23*(1+$C16)</f>
        <v>#REF!</v>
      </c>
      <c r="E23" s="440" t="e">
        <f t="shared" si="1"/>
        <v>#REF!</v>
      </c>
      <c r="F23" s="440" t="e">
        <f t="shared" si="1"/>
        <v>#REF!</v>
      </c>
      <c r="G23" s="440" t="e">
        <f t="shared" si="1"/>
        <v>#REF!</v>
      </c>
      <c r="H23" s="440" t="e">
        <f t="shared" si="1"/>
        <v>#REF!</v>
      </c>
      <c r="I23" s="440" t="e">
        <f t="shared" si="1"/>
        <v>#REF!</v>
      </c>
      <c r="J23" s="441" t="e">
        <f t="shared" si="1"/>
        <v>#REF!</v>
      </c>
    </row>
    <row r="24" spans="2:10" s="382" customFormat="1" ht="11.5">
      <c r="B24" s="438"/>
      <c r="C24" s="430"/>
      <c r="D24" s="430"/>
      <c r="E24" s="430"/>
      <c r="F24" s="430"/>
      <c r="G24" s="430"/>
      <c r="H24" s="430"/>
      <c r="I24" s="430"/>
      <c r="J24" s="430"/>
    </row>
    <row r="25" spans="2:10" s="382" customFormat="1" ht="12">
      <c r="B25" s="405" t="s">
        <v>492</v>
      </c>
      <c r="C25" s="433" t="s">
        <v>699</v>
      </c>
      <c r="D25" s="433" t="s">
        <v>305</v>
      </c>
      <c r="E25" s="433" t="s">
        <v>306</v>
      </c>
      <c r="F25" s="433" t="s">
        <v>307</v>
      </c>
      <c r="G25" s="433" t="s">
        <v>308</v>
      </c>
      <c r="H25" s="433" t="s">
        <v>309</v>
      </c>
      <c r="I25" s="433" t="s">
        <v>310</v>
      </c>
      <c r="J25" s="433" t="s">
        <v>697</v>
      </c>
    </row>
    <row r="26" spans="2:10" s="382" customFormat="1" ht="11.5">
      <c r="B26" s="435" t="s">
        <v>589</v>
      </c>
      <c r="C26" s="440" t="e">
        <f>J23*(1+C17)</f>
        <v>#REF!</v>
      </c>
      <c r="D26" s="440" t="e">
        <f>C26*(1+$C17)</f>
        <v>#REF!</v>
      </c>
      <c r="E26" s="440" t="e">
        <f t="shared" ref="E26:J26" si="2">D26*(1+$C17)</f>
        <v>#REF!</v>
      </c>
      <c r="F26" s="440" t="e">
        <f t="shared" si="2"/>
        <v>#REF!</v>
      </c>
      <c r="G26" s="440" t="e">
        <f t="shared" si="2"/>
        <v>#REF!</v>
      </c>
      <c r="H26" s="440" t="e">
        <f t="shared" si="2"/>
        <v>#REF!</v>
      </c>
      <c r="I26" s="440" t="e">
        <f t="shared" si="2"/>
        <v>#REF!</v>
      </c>
      <c r="J26" s="440" t="e">
        <f t="shared" si="2"/>
        <v>#REF!</v>
      </c>
    </row>
    <row r="27" spans="2:10" s="382" customFormat="1" ht="11.5">
      <c r="C27" s="430"/>
      <c r="D27" s="430"/>
      <c r="E27" s="430"/>
      <c r="F27" s="430"/>
      <c r="G27" s="430"/>
    </row>
    <row r="28" spans="2:10" s="439" customFormat="1" ht="24">
      <c r="B28" s="442" t="s">
        <v>590</v>
      </c>
      <c r="C28" s="443" t="s">
        <v>591</v>
      </c>
      <c r="D28" s="444" t="s">
        <v>496</v>
      </c>
      <c r="E28" s="445"/>
      <c r="F28" s="446"/>
      <c r="G28" s="447"/>
    </row>
    <row r="29" spans="2:10" s="382" customFormat="1" ht="12">
      <c r="B29" s="411" t="s">
        <v>487</v>
      </c>
      <c r="C29" s="448" t="e">
        <f>(E11+NPV(D8,F11:I11))/(1+D8)^((DATE(2009,12,31)-F3)/365)</f>
        <v>#REF!</v>
      </c>
      <c r="D29" s="418" t="e">
        <f>C29/$C$33</f>
        <v>#REF!</v>
      </c>
      <c r="E29" s="449"/>
      <c r="F29" s="450"/>
      <c r="G29" s="430"/>
      <c r="H29" s="717"/>
      <c r="J29" s="717"/>
    </row>
    <row r="30" spans="2:10" s="382" customFormat="1" ht="12">
      <c r="B30" s="411" t="s">
        <v>490</v>
      </c>
      <c r="C30" s="448" t="e">
        <f>(C23+NPV(D8,D23:J23))/(1+D8)^5/(1+D8)^((DATE(2009,12,31)-F3)/365)</f>
        <v>#REF!</v>
      </c>
      <c r="D30" s="418" t="e">
        <f>C30/$C$33</f>
        <v>#REF!</v>
      </c>
      <c r="E30" s="451"/>
      <c r="F30" s="452"/>
      <c r="G30" s="430"/>
    </row>
    <row r="31" spans="2:10" s="382" customFormat="1" ht="12">
      <c r="B31" s="411" t="s">
        <v>592</v>
      </c>
      <c r="C31" s="448" t="e">
        <f>(C26+NPV(D8,D26:J26))/(1+D8)^13/(1+D8)^((DATE(2009,12,31)-F3)/365)</f>
        <v>#REF!</v>
      </c>
      <c r="D31" s="418" t="e">
        <f>C31/$C$33</f>
        <v>#REF!</v>
      </c>
      <c r="E31" s="430"/>
      <c r="F31" s="430"/>
      <c r="G31" s="430"/>
    </row>
    <row r="32" spans="2:10" s="382" customFormat="1" ht="12">
      <c r="B32" s="411" t="s">
        <v>593</v>
      </c>
      <c r="C32" s="448" t="e">
        <f>J26*(1+C18)*(1+D8)/(D8-C18)/(1+D8)^21/(1+D8)^((DATE(2008,12,31)-F3)/365)</f>
        <v>#REF!</v>
      </c>
      <c r="D32" s="418" t="e">
        <f>C32/$C$33</f>
        <v>#REF!</v>
      </c>
      <c r="E32" s="430"/>
      <c r="F32" s="430"/>
      <c r="G32" s="430"/>
    </row>
    <row r="33" spans="1:18" s="382" customFormat="1" ht="12">
      <c r="B33" s="411" t="s">
        <v>594</v>
      </c>
      <c r="C33" s="448" t="e">
        <f>SUM(C29:C32)</f>
        <v>#REF!</v>
      </c>
      <c r="D33" s="418" t="e">
        <f>C33/$C$33</f>
        <v>#REF!</v>
      </c>
      <c r="E33" s="430"/>
      <c r="F33" s="453"/>
      <c r="G33" s="430"/>
    </row>
    <row r="34" spans="1:18" s="382" customFormat="1" ht="12">
      <c r="B34" s="411" t="s">
        <v>595</v>
      </c>
      <c r="C34" s="448" t="e">
        <f>'8.BS'!G89</f>
        <v>#REF!</v>
      </c>
      <c r="D34" s="418"/>
      <c r="E34" s="430"/>
      <c r="F34" s="453"/>
      <c r="G34" s="430"/>
    </row>
    <row r="35" spans="1:18" s="382" customFormat="1" ht="12">
      <c r="B35" s="411" t="s">
        <v>596</v>
      </c>
      <c r="C35" s="448" t="e">
        <f>C33+C34</f>
        <v>#REF!</v>
      </c>
      <c r="D35" s="418"/>
      <c r="E35" s="430"/>
      <c r="F35" s="453"/>
      <c r="G35" s="430"/>
    </row>
    <row r="36" spans="1:18" s="382" customFormat="1" ht="12">
      <c r="B36" s="411" t="s">
        <v>501</v>
      </c>
      <c r="C36" s="448" t="e">
        <f>'DCF(FCFF)'!C9</f>
        <v>#REF!</v>
      </c>
      <c r="D36" s="418"/>
      <c r="E36" s="430"/>
      <c r="F36" s="453"/>
      <c r="G36" s="430"/>
    </row>
    <row r="37" spans="1:18" s="382" customFormat="1" ht="12">
      <c r="B37" s="411" t="s">
        <v>502</v>
      </c>
      <c r="C37" s="455" t="e">
        <f>C35/C36</f>
        <v>#REF!</v>
      </c>
      <c r="D37" s="418"/>
      <c r="E37" s="430"/>
      <c r="F37" s="453"/>
      <c r="G37" s="430"/>
    </row>
    <row r="38" spans="1:18" s="382" customFormat="1" ht="12">
      <c r="B38" s="424"/>
      <c r="C38" s="456"/>
      <c r="D38" s="457"/>
      <c r="E38" s="430"/>
      <c r="F38" s="430"/>
      <c r="G38" s="430"/>
    </row>
    <row r="41" spans="1:18" s="382" customFormat="1" ht="13">
      <c r="A41" s="229"/>
      <c r="B41" s="459" t="s">
        <v>503</v>
      </c>
      <c r="C41" s="430"/>
      <c r="D41" s="1022"/>
      <c r="E41" s="1023"/>
      <c r="F41" s="1023"/>
      <c r="G41" s="1023"/>
      <c r="H41" s="1023"/>
      <c r="I41" s="1023"/>
      <c r="J41" s="1023"/>
    </row>
    <row r="42" spans="1:18" s="382" customFormat="1" ht="11.5">
      <c r="A42" s="394"/>
      <c r="B42" s="229"/>
      <c r="C42" s="229"/>
      <c r="D42" s="229"/>
      <c r="E42" s="229"/>
      <c r="F42" s="229"/>
      <c r="G42" s="229"/>
      <c r="H42" s="229"/>
      <c r="I42" s="229"/>
      <c r="J42" s="229"/>
      <c r="K42" s="229"/>
      <c r="L42" s="229"/>
      <c r="M42" s="229"/>
      <c r="N42" s="229"/>
      <c r="O42" s="229"/>
      <c r="P42" s="229"/>
      <c r="Q42" s="229"/>
      <c r="R42" s="229"/>
    </row>
    <row r="43" spans="1:18" s="439" customFormat="1">
      <c r="A43" s="460"/>
      <c r="B43" s="461" t="s">
        <v>504</v>
      </c>
      <c r="C43" s="1004" t="s">
        <v>505</v>
      </c>
      <c r="D43" s="1005"/>
      <c r="E43" s="1005"/>
      <c r="F43" s="1005"/>
      <c r="G43" s="1005"/>
      <c r="H43" s="1006"/>
      <c r="I43" s="1007"/>
      <c r="J43" s="462"/>
      <c r="K43" s="463"/>
      <c r="L43" s="464"/>
      <c r="M43" s="464"/>
      <c r="N43" s="464"/>
      <c r="O43" s="464"/>
      <c r="P43" s="464"/>
      <c r="Q43" s="464"/>
      <c r="R43" s="464"/>
    </row>
    <row r="44" spans="1:18" s="382" customFormat="1" ht="11.5">
      <c r="A44" s="394"/>
      <c r="B44" s="465" t="s">
        <v>325</v>
      </c>
      <c r="C44" s="466">
        <f>D44-0.5%</f>
        <v>-0.01</v>
      </c>
      <c r="D44" s="466">
        <f>E44-0.5%</f>
        <v>-5.0000000000000001E-3</v>
      </c>
      <c r="E44" s="466">
        <f>INT(C18*100+0.5)/100</f>
        <v>0</v>
      </c>
      <c r="F44" s="466">
        <f t="shared" ref="F44:K44" si="3">E44+0.5%</f>
        <v>5.0000000000000001E-3</v>
      </c>
      <c r="G44" s="466">
        <f t="shared" si="3"/>
        <v>0.01</v>
      </c>
      <c r="H44" s="466">
        <f t="shared" si="3"/>
        <v>1.4999999999999999E-2</v>
      </c>
      <c r="I44" s="466">
        <f t="shared" si="3"/>
        <v>0.02</v>
      </c>
      <c r="J44" s="466">
        <f t="shared" si="3"/>
        <v>2.5000000000000001E-2</v>
      </c>
      <c r="K44" s="467">
        <f t="shared" si="3"/>
        <v>3.0000000000000002E-2</v>
      </c>
      <c r="L44" s="229"/>
      <c r="M44" s="229"/>
      <c r="N44" s="229"/>
      <c r="O44" s="229"/>
      <c r="P44" s="229"/>
      <c r="Q44" s="229"/>
      <c r="R44" s="229"/>
    </row>
    <row r="45" spans="1:18" s="382" customFormat="1" ht="11.5">
      <c r="A45" s="394"/>
      <c r="B45" s="468">
        <f>B46-0.5%</f>
        <v>9.4999999999999973E-2</v>
      </c>
      <c r="C45" s="469" t="e">
        <f>(($D$11+NPV($B$45,$E$11:$H$11)+($C$23+NPV($B$45,$D$23:$J$23))/(1+$B$45)^5+$J$23*(1+C44)/($B$45-C44)/(1+$B$45)^12)/(1+$B$45)^((DATE(2005,12,31)-$F$3)/365)+$C$34)/$C$36</f>
        <v>#REF!</v>
      </c>
      <c r="D45" s="469" t="e">
        <f t="shared" ref="D45:K45" si="4">(($D$11+NPV($B$45,$E$11:$H$11)+($C$23+NPV($B$45,$D$23:$J$23))/(1+$B$45)^5+$J$23*(1+D44)/($B$45-D44)/(1+$B$45)^12)/(1+$B$45)^((DATE(2005,12,31)-$F$3)/365)+$C$34)/$C$36</f>
        <v>#REF!</v>
      </c>
      <c r="E45" s="469" t="e">
        <f t="shared" si="4"/>
        <v>#REF!</v>
      </c>
      <c r="F45" s="469" t="e">
        <f t="shared" si="4"/>
        <v>#REF!</v>
      </c>
      <c r="G45" s="469" t="e">
        <f t="shared" si="4"/>
        <v>#REF!</v>
      </c>
      <c r="H45" s="469" t="e">
        <f t="shared" si="4"/>
        <v>#REF!</v>
      </c>
      <c r="I45" s="469" t="e">
        <f t="shared" si="4"/>
        <v>#REF!</v>
      </c>
      <c r="J45" s="469" t="e">
        <f t="shared" si="4"/>
        <v>#REF!</v>
      </c>
      <c r="K45" s="469" t="e">
        <f t="shared" si="4"/>
        <v>#REF!</v>
      </c>
      <c r="L45" s="229"/>
      <c r="M45" s="229"/>
      <c r="N45" s="229"/>
      <c r="O45" s="229"/>
      <c r="P45" s="229"/>
      <c r="Q45" s="229"/>
      <c r="R45" s="229"/>
    </row>
    <row r="46" spans="1:18" s="382" customFormat="1" ht="11.5">
      <c r="A46" s="394"/>
      <c r="B46" s="468">
        <f>B47-0.5%</f>
        <v>9.9999999999999978E-2</v>
      </c>
      <c r="C46" s="471" t="e">
        <f>(($D$11+NPV($B$46,$E$11:$H$11)+($C$23+NPV($B$46,$D$23:$J$23))/(1+$B$46)^5+$J$23*(1+C44)/($B$46-C44)/(1+$B$46)^12)/(1+$B$46)^((DATE(2005,12,31)-$F$3)/365)+$C$34)/$C$36</f>
        <v>#REF!</v>
      </c>
      <c r="D46" s="471" t="e">
        <f t="shared" ref="D46:K46" si="5">(($D$11+NPV($B$46,$E$11:$H$11)+($C$23+NPV($B$46,$D$23:$J$23))/(1+$B$46)^5+$J$23*(1+D44)/($B$46-D44)/(1+$B$46)^12)/(1+$B$46)^((DATE(2005,12,31)-$F$3)/365)+$C$34)/$C$36</f>
        <v>#REF!</v>
      </c>
      <c r="E46" s="471" t="e">
        <f t="shared" si="5"/>
        <v>#REF!</v>
      </c>
      <c r="F46" s="471" t="e">
        <f t="shared" si="5"/>
        <v>#REF!</v>
      </c>
      <c r="G46" s="471" t="e">
        <f t="shared" si="5"/>
        <v>#REF!</v>
      </c>
      <c r="H46" s="471" t="e">
        <f t="shared" si="5"/>
        <v>#REF!</v>
      </c>
      <c r="I46" s="471" t="e">
        <f t="shared" si="5"/>
        <v>#REF!</v>
      </c>
      <c r="J46" s="471" t="e">
        <f t="shared" si="5"/>
        <v>#REF!</v>
      </c>
      <c r="K46" s="471" t="e">
        <f t="shared" si="5"/>
        <v>#REF!</v>
      </c>
      <c r="L46" s="229"/>
      <c r="M46" s="229"/>
      <c r="N46" s="229"/>
      <c r="O46" s="229"/>
      <c r="P46" s="229"/>
      <c r="Q46" s="229"/>
      <c r="R46" s="229"/>
    </row>
    <row r="47" spans="1:18" s="382" customFormat="1" ht="11.5">
      <c r="A47" s="394"/>
      <c r="B47" s="468">
        <f>B48-0.5%</f>
        <v>0.10499999999999998</v>
      </c>
      <c r="C47" s="473" t="e">
        <f>(($D$11+NPV($B$47,$E$11:$H$11)+($C$23+NPV($B$47,$D$23:$J$23))/(1+$B$47)^5+$J$23*(1+C44)/($B$47-C44)/(1+$B$47)^12)/(1+$B$47)^((DATE(2005,12,31)-$F$3)/365)+$C$34)/$C$36</f>
        <v>#REF!</v>
      </c>
      <c r="D47" s="473" t="e">
        <f t="shared" ref="D47:K47" si="6">(($D$11+NPV($B$47,$E$11:$H$11)+($C$23+NPV($B$47,$D$23:$J$23))/(1+$B$47)^5+$J$23*(1+D44)/($B$47-D44)/(1+$B$47)^12)/(1+$B$47)^((DATE(2005,12,31)-$F$3)/365)+$C$34)/$C$36</f>
        <v>#REF!</v>
      </c>
      <c r="E47" s="473" t="e">
        <f t="shared" si="6"/>
        <v>#REF!</v>
      </c>
      <c r="F47" s="473" t="e">
        <f t="shared" si="6"/>
        <v>#REF!</v>
      </c>
      <c r="G47" s="473" t="e">
        <f t="shared" si="6"/>
        <v>#REF!</v>
      </c>
      <c r="H47" s="473" t="e">
        <f t="shared" si="6"/>
        <v>#REF!</v>
      </c>
      <c r="I47" s="473" t="e">
        <f t="shared" si="6"/>
        <v>#REF!</v>
      </c>
      <c r="J47" s="473" t="e">
        <f t="shared" si="6"/>
        <v>#REF!</v>
      </c>
      <c r="K47" s="473" t="e">
        <f t="shared" si="6"/>
        <v>#REF!</v>
      </c>
      <c r="L47" s="229"/>
      <c r="M47" s="229"/>
      <c r="N47" s="229"/>
      <c r="O47" s="229"/>
      <c r="P47" s="229"/>
      <c r="Q47" s="229"/>
      <c r="R47" s="229"/>
    </row>
    <row r="48" spans="1:18" s="382" customFormat="1" ht="11.5">
      <c r="A48" s="394"/>
      <c r="B48" s="468">
        <f>B49-0.5%</f>
        <v>0.10999999999999999</v>
      </c>
      <c r="C48" s="473" t="e">
        <f>(($D$11+NPV($B$48,$E$11:$H$11)+($C$23+NPV($B$48,$D$23:$J$23))/(1+$B$48)^5+$J$23*(1+C44)/($B$48-C44)/(1+$B$48)^12)/(1+$B$48)^((DATE(2005,12,31)-$F$3)/365)+$C$34)/$C$36</f>
        <v>#REF!</v>
      </c>
      <c r="D48" s="473" t="e">
        <f t="shared" ref="D48:K48" si="7">(($D$11+NPV($B$48,$E$11:$H$11)+($C$23+NPV($B$48,$D$23:$J$23))/(1+$B$48)^5+$J$23*(1+D44)/($B$48-D44)/(1+$B$48)^12)/(1+$B$48)^((DATE(2005,12,31)-$F$3)/365)+$C$34)/$C$36</f>
        <v>#REF!</v>
      </c>
      <c r="E48" s="473" t="e">
        <f t="shared" si="7"/>
        <v>#REF!</v>
      </c>
      <c r="F48" s="473" t="e">
        <f t="shared" si="7"/>
        <v>#REF!</v>
      </c>
      <c r="G48" s="473" t="e">
        <f t="shared" si="7"/>
        <v>#REF!</v>
      </c>
      <c r="H48" s="473" t="e">
        <f t="shared" si="7"/>
        <v>#REF!</v>
      </c>
      <c r="I48" s="473" t="e">
        <f t="shared" si="7"/>
        <v>#REF!</v>
      </c>
      <c r="J48" s="473" t="e">
        <f t="shared" si="7"/>
        <v>#REF!</v>
      </c>
      <c r="K48" s="473" t="e">
        <f t="shared" si="7"/>
        <v>#REF!</v>
      </c>
      <c r="L48" s="229"/>
      <c r="M48" s="229"/>
      <c r="N48" s="229"/>
      <c r="O48" s="229"/>
      <c r="P48" s="229"/>
      <c r="Q48" s="229"/>
      <c r="R48" s="229"/>
    </row>
    <row r="49" spans="1:18" s="382" customFormat="1" ht="11.5">
      <c r="A49" s="394"/>
      <c r="B49" s="468">
        <f>B50-0.5%</f>
        <v>0.11499999999999999</v>
      </c>
      <c r="C49" s="473" t="e">
        <f>(($D$11+NPV($B$49,$E$11:$H$11)+($C$23+NPV($B$49,$D$23:$J$23))/(1+$B$49)^5+$J$23*(1+C44)/($B$49-C44)/(1+$B$49)^12)/(1+$B$49)^((DATE(2005,12,31)-$F$3)/365)+$C$34)/$C$36</f>
        <v>#REF!</v>
      </c>
      <c r="D49" s="473" t="e">
        <f t="shared" ref="D49:K49" si="8">(($D$11+NPV($B$49,$E$11:$H$11)+($C$23+NPV($B$49,$D$23:$J$23))/(1+$B$49)^5+$J$23*(1+D44)/($B$49-D44)/(1+$B$49)^12)/(1+$B$49)^((DATE(2005,12,31)-$F$3)/365)+$C$34)/$C$36</f>
        <v>#REF!</v>
      </c>
      <c r="E49" s="473" t="e">
        <f t="shared" si="8"/>
        <v>#REF!</v>
      </c>
      <c r="F49" s="473" t="e">
        <f t="shared" si="8"/>
        <v>#REF!</v>
      </c>
      <c r="G49" s="473" t="e">
        <f t="shared" si="8"/>
        <v>#REF!</v>
      </c>
      <c r="H49" s="473" t="e">
        <f t="shared" si="8"/>
        <v>#REF!</v>
      </c>
      <c r="I49" s="473" t="e">
        <f t="shared" si="8"/>
        <v>#REF!</v>
      </c>
      <c r="J49" s="473" t="e">
        <f t="shared" si="8"/>
        <v>#REF!</v>
      </c>
      <c r="K49" s="473" t="e">
        <f t="shared" si="8"/>
        <v>#REF!</v>
      </c>
      <c r="L49" s="229"/>
      <c r="M49" s="229"/>
      <c r="N49" s="229"/>
      <c r="O49" s="229"/>
      <c r="P49" s="229"/>
      <c r="Q49" s="229"/>
      <c r="R49" s="229"/>
    </row>
    <row r="50" spans="1:18" s="382" customFormat="1" ht="11.5">
      <c r="A50" s="394"/>
      <c r="B50" s="468">
        <f>INT(D8*100+0.5)/100</f>
        <v>0.12</v>
      </c>
      <c r="C50" s="473" t="e">
        <f>(($D$11+NPV($B$50,$E$11:$H$11)+($C$23+NPV($B$50,$D$23:$J$23))/(1+$B$50)^5+$J$23*(1+C44)/($B$50-C44)/(1+$B$50)^12)/(1+$B$50)^((DATE(2005,12,31)-$F$3)/365)+$C$34)/$C$36</f>
        <v>#REF!</v>
      </c>
      <c r="D50" s="473" t="e">
        <f t="shared" ref="D50:K50" si="9">(($D$11+NPV($B$50,$E$11:$H$11)+($C$23+NPV($B$50,$D$23:$J$23))/(1+$B$50)^5+$J$23*(1+D44)/($B$50-D44)/(1+$B$50)^12)/(1+$B$50)^((DATE(2005,12,31)-$F$3)/365)+$C$34)/$C$36</f>
        <v>#REF!</v>
      </c>
      <c r="E50" s="473" t="e">
        <f t="shared" si="9"/>
        <v>#REF!</v>
      </c>
      <c r="F50" s="473" t="e">
        <f t="shared" si="9"/>
        <v>#REF!</v>
      </c>
      <c r="G50" s="473" t="e">
        <f t="shared" si="9"/>
        <v>#REF!</v>
      </c>
      <c r="H50" s="473" t="e">
        <f t="shared" si="9"/>
        <v>#REF!</v>
      </c>
      <c r="I50" s="473" t="e">
        <f t="shared" si="9"/>
        <v>#REF!</v>
      </c>
      <c r="J50" s="473" t="e">
        <f t="shared" si="9"/>
        <v>#REF!</v>
      </c>
      <c r="K50" s="473" t="e">
        <f t="shared" si="9"/>
        <v>#REF!</v>
      </c>
      <c r="L50" s="229"/>
      <c r="M50" s="229"/>
      <c r="N50" s="229"/>
      <c r="O50" s="229"/>
      <c r="P50" s="229"/>
      <c r="Q50" s="229"/>
      <c r="R50" s="229"/>
    </row>
    <row r="51" spans="1:18" s="382" customFormat="1" ht="11.5">
      <c r="A51" s="394"/>
      <c r="B51" s="468">
        <f>B50+0.5%</f>
        <v>0.125</v>
      </c>
      <c r="C51" s="473" t="e">
        <f>(($D$11+NPV($B$51,$E$11:$H$11)+($C$23+NPV($B$51,$D$23:$J$23))/(1+$B$51)^5+$J$23*(1+C44)/($B$51-C44)/(1+$B$51)^12)/(1+$B$51)^((DATE(2005,12,31)-$F$3)/365)+$C$34)/$C$36</f>
        <v>#REF!</v>
      </c>
      <c r="D51" s="473" t="e">
        <f t="shared" ref="D51:K51" si="10">(($D$11+NPV($B$51,$E$11:$H$11)+($C$23+NPV($B$51,$D$23:$J$23))/(1+$B$51)^5+$J$23*(1+D44)/($B$51-D44)/(1+$B$51)^12)/(1+$B$51)^((DATE(2005,12,31)-$F$3)/365)+$C$34)/$C$36</f>
        <v>#REF!</v>
      </c>
      <c r="E51" s="473" t="e">
        <f t="shared" si="10"/>
        <v>#REF!</v>
      </c>
      <c r="F51" s="473" t="e">
        <f t="shared" si="10"/>
        <v>#REF!</v>
      </c>
      <c r="G51" s="473" t="e">
        <f t="shared" si="10"/>
        <v>#REF!</v>
      </c>
      <c r="H51" s="473" t="e">
        <f t="shared" si="10"/>
        <v>#REF!</v>
      </c>
      <c r="I51" s="473" t="e">
        <f t="shared" si="10"/>
        <v>#REF!</v>
      </c>
      <c r="J51" s="473" t="e">
        <f t="shared" si="10"/>
        <v>#REF!</v>
      </c>
      <c r="K51" s="473" t="e">
        <f t="shared" si="10"/>
        <v>#REF!</v>
      </c>
      <c r="L51" s="229"/>
      <c r="M51" s="229"/>
      <c r="N51" s="229"/>
      <c r="O51" s="229"/>
      <c r="P51" s="229"/>
      <c r="Q51" s="229"/>
      <c r="R51" s="229"/>
    </row>
    <row r="52" spans="1:18" s="382" customFormat="1" ht="11.5">
      <c r="A52" s="394"/>
      <c r="B52" s="468">
        <f>B51+0.5%</f>
        <v>0.13</v>
      </c>
      <c r="C52" s="473" t="e">
        <f>(($D$11+NPV($B$52,$E$11:$H$11)+($C$23+NPV($B$52,$D$23:$J$23))/(1+$B$52)^5+$J$23*(1+C44)/($B$52-C44)/(1+$B$52)^12)/(1+$B$52)^((DATE(2005,12,31)-$F$3)/365)+$C$34)/$C$36</f>
        <v>#REF!</v>
      </c>
      <c r="D52" s="473" t="e">
        <f t="shared" ref="D52:K52" si="11">(($D$11+NPV($B$52,$E$11:$H$11)+($C$23+NPV($B$52,$D$23:$J$23))/(1+$B$52)^5+$J$23*(1+D44)/($B$52-D44)/(1+$B$52)^12)/(1+$B$52)^((DATE(2005,12,31)-$F$3)/365)+$C$34)/$C$36</f>
        <v>#REF!</v>
      </c>
      <c r="E52" s="473" t="e">
        <f t="shared" si="11"/>
        <v>#REF!</v>
      </c>
      <c r="F52" s="473" t="e">
        <f t="shared" si="11"/>
        <v>#REF!</v>
      </c>
      <c r="G52" s="473" t="e">
        <f t="shared" si="11"/>
        <v>#REF!</v>
      </c>
      <c r="H52" s="473" t="e">
        <f t="shared" si="11"/>
        <v>#REF!</v>
      </c>
      <c r="I52" s="473" t="e">
        <f t="shared" si="11"/>
        <v>#REF!</v>
      </c>
      <c r="J52" s="473" t="e">
        <f t="shared" si="11"/>
        <v>#REF!</v>
      </c>
      <c r="K52" s="473" t="e">
        <f t="shared" si="11"/>
        <v>#REF!</v>
      </c>
      <c r="L52" s="229"/>
      <c r="M52" s="229"/>
      <c r="N52" s="229"/>
      <c r="O52" s="229"/>
      <c r="P52" s="229"/>
      <c r="Q52" s="229"/>
      <c r="R52" s="229"/>
    </row>
    <row r="53" spans="1:18" s="382" customFormat="1" ht="11.5">
      <c r="A53" s="394"/>
      <c r="B53" s="468">
        <f>B52+0.5%</f>
        <v>0.13500000000000001</v>
      </c>
      <c r="C53" s="473" t="e">
        <f>(($D$11+NPV($B$53,$E$11:$H$11)+($C$23+NPV($B$53,$D$23:$J$23))/(1+$B$53)^5+$J$23*(1+C44)/($B$53-C44)/(1+$B$53)^12)/(1+$B$53)^((DATE(2005,12,31)-$F$3)/365)+$C$34)/$C$36</f>
        <v>#REF!</v>
      </c>
      <c r="D53" s="473" t="e">
        <f t="shared" ref="D53:K53" si="12">(($D$11+NPV($B$53,$E$11:$H$11)+($C$23+NPV($B$53,$D$23:$J$23))/(1+$B$53)^5+$J$23*(1+D44)/($B$53-D44)/(1+$B$53)^12)/(1+$B$53)^((DATE(2005,12,31)-$F$3)/365)+$C$34)/$C$36</f>
        <v>#REF!</v>
      </c>
      <c r="E53" s="473" t="e">
        <f t="shared" si="12"/>
        <v>#REF!</v>
      </c>
      <c r="F53" s="473" t="e">
        <f t="shared" si="12"/>
        <v>#REF!</v>
      </c>
      <c r="G53" s="473" t="e">
        <f t="shared" si="12"/>
        <v>#REF!</v>
      </c>
      <c r="H53" s="473" t="e">
        <f t="shared" si="12"/>
        <v>#REF!</v>
      </c>
      <c r="I53" s="473" t="e">
        <f t="shared" si="12"/>
        <v>#REF!</v>
      </c>
      <c r="J53" s="473" t="e">
        <f t="shared" si="12"/>
        <v>#REF!</v>
      </c>
      <c r="K53" s="473" t="e">
        <f t="shared" si="12"/>
        <v>#REF!</v>
      </c>
      <c r="L53" s="229"/>
      <c r="M53" s="229"/>
      <c r="N53" s="229"/>
      <c r="O53" s="229"/>
      <c r="P53" s="229"/>
      <c r="Q53" s="229"/>
      <c r="R53" s="229"/>
    </row>
    <row r="54" spans="1:18" s="382" customFormat="1" ht="11.5">
      <c r="A54" s="394"/>
      <c r="B54" s="468">
        <f>B53+0.5%</f>
        <v>0.14000000000000001</v>
      </c>
      <c r="C54" s="473" t="e">
        <f>(($D$11+NPV($B$54,$E$11:$H$11)+($C$23+NPV($B$54,$D$23:$J$23))/(1+$B$54)^5+$J$23*(1+C44)/($B$54-C44)/(1+$B$54)^12)/(1+$B$54)^((DATE(2005,12,31)-$F$3)/365)+$C$34)/$C$36</f>
        <v>#REF!</v>
      </c>
      <c r="D54" s="473" t="e">
        <f t="shared" ref="D54:K54" si="13">(($D$11+NPV($B$54,$E$11:$H$11)+($C$23+NPV($B$54,$D$23:$J$23))/(1+$B$54)^5+$J$23*(1+D44)/($B$54-D44)/(1+$B$54)^12)/(1+$B$54)^((DATE(2005,12,31)-$F$3)/365)+$C$34)/$C$36</f>
        <v>#REF!</v>
      </c>
      <c r="E54" s="473" t="e">
        <f t="shared" si="13"/>
        <v>#REF!</v>
      </c>
      <c r="F54" s="473" t="e">
        <f t="shared" si="13"/>
        <v>#REF!</v>
      </c>
      <c r="G54" s="473" t="e">
        <f t="shared" si="13"/>
        <v>#REF!</v>
      </c>
      <c r="H54" s="473" t="e">
        <f t="shared" si="13"/>
        <v>#REF!</v>
      </c>
      <c r="I54" s="473" t="e">
        <f t="shared" si="13"/>
        <v>#REF!</v>
      </c>
      <c r="J54" s="473" t="e">
        <f t="shared" si="13"/>
        <v>#REF!</v>
      </c>
      <c r="K54" s="473" t="e">
        <f t="shared" si="13"/>
        <v>#REF!</v>
      </c>
      <c r="L54" s="229"/>
      <c r="M54" s="229"/>
      <c r="N54" s="229"/>
      <c r="O54" s="229"/>
      <c r="P54" s="229"/>
      <c r="Q54" s="229"/>
      <c r="R54" s="229"/>
    </row>
    <row r="55" spans="1:18" s="382" customFormat="1" ht="11.5">
      <c r="A55" s="394"/>
      <c r="B55" s="475">
        <f>B54+0.5%</f>
        <v>0.14500000000000002</v>
      </c>
      <c r="C55" s="456" t="e">
        <f>(($D$11+NPV($B$55,$E$11:$H$11)+($C$23+NPV($B$55,$D$23:$J$23))/(1+$B$55)^5+$J$23*(1+C44)/($B$55-C44)/(1+$B$55)^12)/(1+$B$55)^((DATE(2005,12,31)-$F$3)/365)+$C$34)/$C$36</f>
        <v>#REF!</v>
      </c>
      <c r="D55" s="456" t="e">
        <f t="shared" ref="D55:K55" si="14">(($D$11+NPV($B$55,$E$11:$H$11)+($C$23+NPV($B$55,$D$23:$J$23))/(1+$B$55)^5+$J$23*(1+D44)/($B$55-D44)/(1+$B$55)^12)/(1+$B$55)^((DATE(2005,12,31)-$F$3)/365)+$C$34)/$C$36</f>
        <v>#REF!</v>
      </c>
      <c r="E55" s="456" t="e">
        <f t="shared" si="14"/>
        <v>#REF!</v>
      </c>
      <c r="F55" s="456" t="e">
        <f t="shared" si="14"/>
        <v>#REF!</v>
      </c>
      <c r="G55" s="456" t="e">
        <f t="shared" si="14"/>
        <v>#REF!</v>
      </c>
      <c r="H55" s="456" t="e">
        <f t="shared" si="14"/>
        <v>#REF!</v>
      </c>
      <c r="I55" s="456" t="e">
        <f t="shared" si="14"/>
        <v>#REF!</v>
      </c>
      <c r="J55" s="456" t="e">
        <f t="shared" si="14"/>
        <v>#REF!</v>
      </c>
      <c r="K55" s="456" t="e">
        <f t="shared" si="14"/>
        <v>#REF!</v>
      </c>
      <c r="L55" s="229"/>
      <c r="M55" s="229"/>
      <c r="N55" s="229"/>
      <c r="O55" s="229"/>
      <c r="P55" s="229"/>
      <c r="Q55" s="229"/>
      <c r="R55" s="229"/>
    </row>
    <row r="56" spans="1:18">
      <c r="B56" s="572"/>
    </row>
    <row r="58" spans="1:18" s="388" customFormat="1" ht="12">
      <c r="B58" s="718" t="s">
        <v>569</v>
      </c>
      <c r="C58" s="391"/>
      <c r="D58" s="391"/>
      <c r="E58" s="391"/>
      <c r="F58" s="391"/>
      <c r="G58" s="392"/>
      <c r="H58" s="391"/>
      <c r="I58" s="391"/>
      <c r="J58" s="392"/>
    </row>
    <row r="59" spans="1:18" s="388" customFormat="1" ht="15" customHeight="1">
      <c r="B59" s="1024" t="s">
        <v>597</v>
      </c>
      <c r="C59" s="1025"/>
      <c r="D59" s="1025"/>
      <c r="E59" s="1025"/>
      <c r="F59" s="1025"/>
      <c r="G59" s="1025"/>
      <c r="J59" s="719"/>
    </row>
    <row r="60" spans="1:18" s="388" customFormat="1" ht="15" customHeight="1">
      <c r="B60" s="1024" t="s">
        <v>598</v>
      </c>
      <c r="C60" s="1026"/>
      <c r="D60" s="1026"/>
      <c r="E60" s="1026"/>
      <c r="F60" s="1026"/>
      <c r="G60" s="1026"/>
      <c r="H60" s="1026"/>
      <c r="I60" s="1026"/>
      <c r="J60" s="1027"/>
    </row>
    <row r="61" spans="1:18" s="388" customFormat="1" ht="15" customHeight="1">
      <c r="B61" s="720"/>
      <c r="C61" s="721"/>
      <c r="D61" s="721"/>
      <c r="E61" s="721"/>
      <c r="F61" s="721"/>
      <c r="G61" s="721"/>
      <c r="H61" s="721"/>
      <c r="I61" s="721"/>
      <c r="J61" s="722"/>
    </row>
  </sheetData>
  <mergeCells count="4">
    <mergeCell ref="D41:J41"/>
    <mergeCell ref="C43:I43"/>
    <mergeCell ref="B59:G59"/>
    <mergeCell ref="B60:J60"/>
  </mergeCells>
  <phoneticPr fontId="2" type="noConversion"/>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0"/>
  </sheetPr>
  <dimension ref="A1:R67"/>
  <sheetViews>
    <sheetView workbookViewId="0">
      <selection activeCell="G40" sqref="G40"/>
    </sheetView>
  </sheetViews>
  <sheetFormatPr defaultColWidth="9" defaultRowHeight="15"/>
  <cols>
    <col min="1" max="1" width="4.08203125" style="567" customWidth="1"/>
    <col min="2" max="2" width="17.25" style="567" customWidth="1"/>
    <col min="3" max="10" width="12" style="567" customWidth="1"/>
    <col min="11" max="16384" width="9" style="567"/>
  </cols>
  <sheetData>
    <row r="1" spans="1:10">
      <c r="B1" s="19" t="str">
        <f>'[1]5-Scenario Analysis'!D5</f>
        <v>一般情景预测</v>
      </c>
    </row>
    <row r="2" spans="1:10" s="232" customFormat="1">
      <c r="B2" s="683"/>
    </row>
    <row r="3" spans="1:10" s="685" customFormat="1" ht="13">
      <c r="A3" s="684"/>
      <c r="B3" s="685" t="s">
        <v>599</v>
      </c>
      <c r="E3" s="686" t="s">
        <v>600</v>
      </c>
      <c r="F3" s="687">
        <f>'DCF(FCFF)'!C10</f>
        <v>39999</v>
      </c>
    </row>
    <row r="4" spans="1:10" s="572" customFormat="1"/>
    <row r="5" spans="1:10">
      <c r="B5" s="664"/>
      <c r="C5" s="232"/>
      <c r="D5" s="232"/>
      <c r="E5" s="232"/>
      <c r="F5" s="232"/>
      <c r="G5" s="232"/>
      <c r="H5" s="232"/>
    </row>
    <row r="6" spans="1:10" ht="15.5">
      <c r="A6" s="233"/>
      <c r="B6" s="144" t="s">
        <v>601</v>
      </c>
      <c r="C6" s="569"/>
      <c r="D6" s="433" t="s">
        <v>602</v>
      </c>
      <c r="E6" s="433" t="s">
        <v>137</v>
      </c>
      <c r="F6" s="433" t="s">
        <v>138</v>
      </c>
      <c r="G6" s="433" t="s">
        <v>139</v>
      </c>
      <c r="H6" s="725" t="s">
        <v>140</v>
      </c>
      <c r="I6" s="725" t="s">
        <v>296</v>
      </c>
    </row>
    <row r="7" spans="1:10">
      <c r="A7" s="233"/>
      <c r="B7" s="727" t="s">
        <v>603</v>
      </c>
      <c r="C7" s="572"/>
      <c r="D7" s="689" t="e">
        <f>('7.P&amp;L'!I19+'7.P&amp;L'!I22)*(1-'7.P&amp;L'!I29)</f>
        <v>#REF!</v>
      </c>
      <c r="E7" s="689" t="e">
        <f>('7.P&amp;L'!J19+'7.P&amp;L'!J22)*(1-'7.P&amp;L'!J29)</f>
        <v>#REF!</v>
      </c>
      <c r="F7" s="689" t="e">
        <f>('7.P&amp;L'!K19+'7.P&amp;L'!K22)*(1-'7.P&amp;L'!K29)</f>
        <v>#REF!</v>
      </c>
      <c r="G7" s="689" t="e">
        <f>('7.P&amp;L'!L19+'7.P&amp;L'!L22)*(1-'7.P&amp;L'!L29)</f>
        <v>#REF!</v>
      </c>
      <c r="H7" s="673" t="e">
        <f>('7.P&amp;L'!M19+'7.P&amp;L'!M22)*(1-'7.P&amp;L'!M29)</f>
        <v>#REF!</v>
      </c>
      <c r="I7" s="673" t="e">
        <f>('7.P&amp;L'!N19+'7.P&amp;L'!N22)*(1-'7.P&amp;L'!N29)</f>
        <v>#REF!</v>
      </c>
    </row>
    <row r="8" spans="1:10">
      <c r="A8" s="233"/>
      <c r="B8" s="690" t="s">
        <v>604</v>
      </c>
      <c r="D8" s="691" t="e">
        <f>'DCF(FCFF)'!$C$26</f>
        <v>#REF!</v>
      </c>
      <c r="E8" s="691" t="e">
        <f>'DCF(FCFF)'!$C$26</f>
        <v>#REF!</v>
      </c>
      <c r="F8" s="691" t="e">
        <f>'DCF(FCFF)'!$C$26</f>
        <v>#REF!</v>
      </c>
      <c r="G8" s="691" t="e">
        <f>'DCF(FCFF)'!$C$26</f>
        <v>#REF!</v>
      </c>
      <c r="H8" s="691" t="e">
        <f>'DCF(FCFF)'!$C$26</f>
        <v>#REF!</v>
      </c>
      <c r="I8" s="691" t="e">
        <f>'DCF(FCFF)'!$C$26</f>
        <v>#REF!</v>
      </c>
    </row>
    <row r="9" spans="1:10">
      <c r="A9" s="233"/>
      <c r="B9" s="692" t="s">
        <v>605</v>
      </c>
      <c r="D9" s="693" t="e">
        <f>'8.BS'!G52+'8.BS'!G67+'8.BS'!G76+'8.BS'!G80+'8.BS'!G81+'8.BS'!G83+'8.BS'!G86-'8.BS'!G6-'8.BS'!G30</f>
        <v>#REF!</v>
      </c>
      <c r="E9" s="693" t="e">
        <f>'8.BS'!H52+'8.BS'!H67+'8.BS'!H76+'8.BS'!H80+'8.BS'!H81+'8.BS'!H83+'8.BS'!H86-'8.BS'!H6-'8.BS'!H30</f>
        <v>#REF!</v>
      </c>
      <c r="F9" s="693" t="e">
        <f>'8.BS'!I52+'8.BS'!I67+'8.BS'!I76+'8.BS'!I80+'8.BS'!I81+'8.BS'!I83+'8.BS'!I86-'8.BS'!I6-'8.BS'!I30</f>
        <v>#REF!</v>
      </c>
      <c r="G9" s="693" t="e">
        <f>'8.BS'!J52+'8.BS'!J67+'8.BS'!J76+'8.BS'!J80+'8.BS'!J81+'8.BS'!J83+'8.BS'!J86-'8.BS'!J6-'8.BS'!J30</f>
        <v>#REF!</v>
      </c>
      <c r="H9" s="671" t="e">
        <f>'8.BS'!K52+'8.BS'!K67+'8.BS'!K76+'8.BS'!K80+'8.BS'!K81+'8.BS'!K83+'8.BS'!K86-'8.BS'!K6-'8.BS'!K30</f>
        <v>#REF!</v>
      </c>
      <c r="I9" s="671" t="e">
        <f>'8.BS'!L52+'8.BS'!L67+'8.BS'!L76+'8.BS'!L80+'8.BS'!L81+'8.BS'!L83+'8.BS'!L86-'8.BS'!L6-'8.BS'!L30</f>
        <v>#REF!</v>
      </c>
    </row>
    <row r="10" spans="1:10">
      <c r="A10" s="233"/>
      <c r="B10" s="694"/>
      <c r="D10" s="693"/>
      <c r="E10" s="693"/>
      <c r="F10" s="693"/>
      <c r="G10" s="693"/>
      <c r="H10" s="671"/>
      <c r="I10" s="671"/>
    </row>
    <row r="11" spans="1:10" ht="15.5">
      <c r="A11" s="233"/>
      <c r="B11" s="695" t="s">
        <v>606</v>
      </c>
      <c r="C11" s="696"/>
      <c r="D11" s="697" t="e">
        <f t="shared" ref="D11:I11" si="0">D7-D9*D8</f>
        <v>#REF!</v>
      </c>
      <c r="E11" s="697" t="e">
        <f t="shared" si="0"/>
        <v>#REF!</v>
      </c>
      <c r="F11" s="697" t="e">
        <f t="shared" si="0"/>
        <v>#REF!</v>
      </c>
      <c r="G11" s="697" t="e">
        <f t="shared" si="0"/>
        <v>#REF!</v>
      </c>
      <c r="H11" s="698" t="e">
        <f t="shared" si="0"/>
        <v>#REF!</v>
      </c>
      <c r="I11" s="698" t="e">
        <f t="shared" si="0"/>
        <v>#REF!</v>
      </c>
    </row>
    <row r="12" spans="1:10" s="572" customFormat="1" ht="15.5">
      <c r="A12" s="699"/>
      <c r="B12" s="700"/>
      <c r="C12" s="701"/>
      <c r="D12" s="702"/>
      <c r="E12" s="703"/>
      <c r="F12" s="703"/>
      <c r="G12" s="703"/>
      <c r="H12" s="703"/>
      <c r="I12" s="567"/>
      <c r="J12" s="567"/>
    </row>
    <row r="13" spans="1:10" s="232" customFormat="1" ht="15.5">
      <c r="A13" s="704"/>
      <c r="B13" s="705"/>
      <c r="C13" s="696"/>
      <c r="D13" s="706"/>
      <c r="E13" s="870"/>
      <c r="F13" s="870"/>
      <c r="G13" s="870"/>
      <c r="H13" s="870"/>
      <c r="I13" s="870"/>
      <c r="J13" s="870"/>
    </row>
    <row r="14" spans="1:10" s="382" customFormat="1" ht="12">
      <c r="B14" s="405" t="s">
        <v>581</v>
      </c>
      <c r="C14" s="406" t="s">
        <v>582</v>
      </c>
      <c r="D14" s="407"/>
      <c r="E14" s="871"/>
      <c r="F14" s="871"/>
      <c r="G14" s="871"/>
      <c r="H14" s="871"/>
      <c r="I14" s="871"/>
      <c r="J14" s="871"/>
    </row>
    <row r="15" spans="1:10" s="382" customFormat="1" ht="12.75" customHeight="1">
      <c r="B15" s="411" t="s">
        <v>583</v>
      </c>
      <c r="C15" s="707">
        <f>'DCF(FCFF)'!C13</f>
        <v>8</v>
      </c>
      <c r="D15" s="407"/>
      <c r="E15" s="871"/>
      <c r="F15" s="871"/>
      <c r="G15" s="871"/>
      <c r="H15" s="871"/>
      <c r="I15" s="871"/>
      <c r="J15" s="871"/>
    </row>
    <row r="16" spans="1:10" s="382" customFormat="1" ht="12">
      <c r="B16" s="81" t="s">
        <v>584</v>
      </c>
      <c r="C16" s="726">
        <f>'DCF(FCFF)'!C14</f>
        <v>0.08</v>
      </c>
      <c r="D16" s="419"/>
      <c r="E16" s="871"/>
      <c r="F16" s="871"/>
      <c r="G16" s="871"/>
      <c r="H16" s="871"/>
      <c r="I16" s="871"/>
      <c r="J16" s="871"/>
    </row>
    <row r="17" spans="2:11" s="382" customFormat="1" ht="12">
      <c r="B17" s="81" t="s">
        <v>585</v>
      </c>
      <c r="C17" s="726">
        <f>'DCF(FCFF)'!C15</f>
        <v>0.02</v>
      </c>
      <c r="D17" s="419"/>
      <c r="E17" s="871"/>
      <c r="F17" s="871"/>
      <c r="G17" s="871"/>
      <c r="H17" s="871"/>
      <c r="I17" s="871"/>
      <c r="J17" s="871"/>
    </row>
    <row r="18" spans="2:11" s="382" customFormat="1" ht="15" customHeight="1">
      <c r="B18" s="411" t="s">
        <v>586</v>
      </c>
      <c r="C18" s="418">
        <v>0</v>
      </c>
      <c r="D18" s="419"/>
      <c r="E18" s="871"/>
      <c r="F18" s="871"/>
      <c r="G18" s="871"/>
      <c r="H18" s="871"/>
      <c r="I18" s="871"/>
      <c r="J18" s="871"/>
    </row>
    <row r="19" spans="2:11" s="382" customFormat="1" ht="14.25" customHeight="1">
      <c r="B19" s="424"/>
      <c r="C19" s="425"/>
      <c r="D19" s="419"/>
      <c r="E19" s="871"/>
      <c r="F19" s="871"/>
      <c r="G19" s="871"/>
      <c r="H19" s="871"/>
      <c r="I19" s="871"/>
      <c r="J19" s="871"/>
    </row>
    <row r="20" spans="2:11" s="382" customFormat="1" ht="14.25" customHeight="1">
      <c r="B20" s="429"/>
      <c r="C20" s="712"/>
      <c r="D20" s="419"/>
      <c r="E20" s="872"/>
      <c r="F20" s="872"/>
      <c r="G20" s="872"/>
      <c r="H20" s="872"/>
      <c r="I20" s="872"/>
      <c r="J20" s="872"/>
    </row>
    <row r="21" spans="2:11">
      <c r="B21" s="716"/>
      <c r="C21" s="572"/>
      <c r="D21" s="572"/>
      <c r="E21" s="873"/>
      <c r="F21" s="873"/>
      <c r="G21" s="873"/>
      <c r="H21" s="873"/>
      <c r="I21" s="646"/>
      <c r="J21" s="646"/>
    </row>
    <row r="22" spans="2:11" s="439" customFormat="1" ht="12">
      <c r="B22" s="405" t="s">
        <v>587</v>
      </c>
      <c r="C22" s="433" t="s">
        <v>296</v>
      </c>
      <c r="D22" s="433" t="s">
        <v>297</v>
      </c>
      <c r="E22" s="433" t="s">
        <v>298</v>
      </c>
      <c r="F22" s="433" t="s">
        <v>299</v>
      </c>
      <c r="G22" s="433" t="s">
        <v>300</v>
      </c>
      <c r="H22" s="433" t="s">
        <v>301</v>
      </c>
      <c r="I22" s="433" t="s">
        <v>302</v>
      </c>
      <c r="J22" s="433" t="s">
        <v>695</v>
      </c>
    </row>
    <row r="23" spans="2:11" s="382" customFormat="1" ht="11.5">
      <c r="B23" s="435" t="s">
        <v>588</v>
      </c>
      <c r="C23" s="440" t="e">
        <f>I11*(1+C16)</f>
        <v>#REF!</v>
      </c>
      <c r="D23" s="440" t="e">
        <f t="shared" ref="D23:J23" si="1">C23*(1+$C16)</f>
        <v>#REF!</v>
      </c>
      <c r="E23" s="440" t="e">
        <f t="shared" si="1"/>
        <v>#REF!</v>
      </c>
      <c r="F23" s="440" t="e">
        <f t="shared" si="1"/>
        <v>#REF!</v>
      </c>
      <c r="G23" s="440" t="e">
        <f t="shared" si="1"/>
        <v>#REF!</v>
      </c>
      <c r="H23" s="440" t="e">
        <f t="shared" si="1"/>
        <v>#REF!</v>
      </c>
      <c r="I23" s="440" t="e">
        <f t="shared" si="1"/>
        <v>#REF!</v>
      </c>
      <c r="J23" s="441" t="e">
        <f t="shared" si="1"/>
        <v>#REF!</v>
      </c>
    </row>
    <row r="24" spans="2:11" s="382" customFormat="1" ht="11.5">
      <c r="B24" s="438"/>
      <c r="C24" s="430"/>
      <c r="D24" s="430"/>
      <c r="E24" s="430"/>
      <c r="F24" s="430"/>
      <c r="G24" s="430"/>
      <c r="H24" s="430"/>
      <c r="I24" s="430"/>
      <c r="J24" s="430"/>
    </row>
    <row r="25" spans="2:11" s="382" customFormat="1" ht="12">
      <c r="B25" s="405" t="s">
        <v>607</v>
      </c>
      <c r="C25" s="433" t="s">
        <v>304</v>
      </c>
      <c r="D25" s="433" t="s">
        <v>305</v>
      </c>
      <c r="E25" s="433" t="s">
        <v>306</v>
      </c>
      <c r="F25" s="433" t="s">
        <v>307</v>
      </c>
      <c r="G25" s="433" t="s">
        <v>308</v>
      </c>
      <c r="H25" s="433" t="s">
        <v>309</v>
      </c>
      <c r="I25" s="433" t="s">
        <v>310</v>
      </c>
      <c r="J25" s="433" t="s">
        <v>697</v>
      </c>
      <c r="K25" s="439"/>
    </row>
    <row r="26" spans="2:11" s="382" customFormat="1" ht="11.5">
      <c r="B26" s="435" t="s">
        <v>608</v>
      </c>
      <c r="C26" s="440" t="e">
        <f>J23*(1+C17)</f>
        <v>#REF!</v>
      </c>
      <c r="D26" s="440" t="e">
        <f>C26*(1+$C17)</f>
        <v>#REF!</v>
      </c>
      <c r="E26" s="440" t="e">
        <f t="shared" ref="E26:J26" si="2">D26*(1+$C17)</f>
        <v>#REF!</v>
      </c>
      <c r="F26" s="440" t="e">
        <f t="shared" si="2"/>
        <v>#REF!</v>
      </c>
      <c r="G26" s="440" t="e">
        <f t="shared" si="2"/>
        <v>#REF!</v>
      </c>
      <c r="H26" s="440" t="e">
        <f t="shared" si="2"/>
        <v>#REF!</v>
      </c>
      <c r="I26" s="440" t="e">
        <f t="shared" si="2"/>
        <v>#REF!</v>
      </c>
      <c r="J26" s="440" t="e">
        <f t="shared" si="2"/>
        <v>#REF!</v>
      </c>
    </row>
    <row r="27" spans="2:11" s="382" customFormat="1" ht="11.5">
      <c r="C27" s="430"/>
      <c r="D27" s="430"/>
      <c r="E27" s="430"/>
      <c r="F27" s="430"/>
      <c r="G27" s="430"/>
    </row>
    <row r="28" spans="2:11" s="439" customFormat="1" ht="24">
      <c r="B28" s="442" t="s">
        <v>609</v>
      </c>
      <c r="C28" s="443" t="s">
        <v>610</v>
      </c>
      <c r="D28" s="444" t="s">
        <v>611</v>
      </c>
      <c r="E28" s="445"/>
      <c r="F28" s="446"/>
      <c r="G28" s="447"/>
    </row>
    <row r="29" spans="2:11" s="382" customFormat="1" ht="12">
      <c r="B29" s="411" t="s">
        <v>612</v>
      </c>
      <c r="C29" s="448" t="e">
        <f>(E11+NPV(D8,F11:I11))/(1+D8)^((DATE(2009,12,31)-F3)/365)</f>
        <v>#REF!</v>
      </c>
      <c r="D29" s="418" t="e">
        <f>C29/$C$33</f>
        <v>#REF!</v>
      </c>
      <c r="E29" s="449"/>
      <c r="F29" s="450"/>
      <c r="G29" s="430"/>
      <c r="H29" s="717"/>
      <c r="J29" s="717"/>
    </row>
    <row r="30" spans="2:11" s="382" customFormat="1" ht="12">
      <c r="B30" s="411" t="s">
        <v>613</v>
      </c>
      <c r="C30" s="448" t="e">
        <f>(C23+NPV(D8,D23:J23))/(1+D8)^5/(1+D8)^((DATE(2009,12,31)-F3)/365)</f>
        <v>#REF!</v>
      </c>
      <c r="D30" s="418" t="e">
        <f>C30/$C$33</f>
        <v>#REF!</v>
      </c>
      <c r="E30" s="451"/>
      <c r="F30" s="452"/>
      <c r="G30" s="430"/>
    </row>
    <row r="31" spans="2:11" s="382" customFormat="1" ht="12">
      <c r="B31" s="411" t="s">
        <v>498</v>
      </c>
      <c r="C31" s="448" t="e">
        <f>(C26+NPV(D8,D26:J26))/(1+D8)^13/(1+D8)^((DATE(2009,12,31)-F3)/365)</f>
        <v>#REF!</v>
      </c>
      <c r="D31" s="418" t="e">
        <f>C31/$C$33</f>
        <v>#REF!</v>
      </c>
      <c r="E31" s="430"/>
      <c r="F31" s="430"/>
      <c r="G31" s="430"/>
    </row>
    <row r="32" spans="2:11" s="382" customFormat="1" ht="12">
      <c r="B32" s="411" t="s">
        <v>593</v>
      </c>
      <c r="C32" s="448" t="e">
        <f>J26*(1+C18)*(1+D8)/(D8-C18)/(1+D8)^21/(1+D8)^((DATE(2009,12,31)-F3)/365)</f>
        <v>#REF!</v>
      </c>
      <c r="D32" s="418" t="e">
        <f>C32/$C$33</f>
        <v>#REF!</v>
      </c>
      <c r="E32" s="430"/>
      <c r="F32" s="430"/>
      <c r="G32" s="430"/>
    </row>
    <row r="33" spans="1:18" s="382" customFormat="1" ht="12">
      <c r="B33" s="411" t="s">
        <v>614</v>
      </c>
      <c r="C33" s="448" t="e">
        <f>SUM(C29:C32)</f>
        <v>#REF!</v>
      </c>
      <c r="D33" s="418" t="e">
        <f>C33/$C$33</f>
        <v>#REF!</v>
      </c>
      <c r="E33" s="430"/>
      <c r="F33" s="453"/>
      <c r="G33" s="430"/>
    </row>
    <row r="34" spans="1:18" s="382" customFormat="1" ht="12">
      <c r="B34" s="411" t="s">
        <v>615</v>
      </c>
      <c r="C34" s="448" t="e">
        <f>D9</f>
        <v>#REF!</v>
      </c>
      <c r="D34" s="418"/>
      <c r="E34" s="430"/>
      <c r="F34" s="453"/>
      <c r="G34" s="430"/>
    </row>
    <row r="35" spans="1:18" s="382" customFormat="1" ht="12">
      <c r="B35" s="411" t="s">
        <v>616</v>
      </c>
      <c r="C35" s="448" t="e">
        <f>'8.BS'!G52+'8.BS'!G64+'8.BS'!G67+'8.BS'!G68</f>
        <v>#REF!</v>
      </c>
      <c r="D35" s="418"/>
      <c r="E35" s="430"/>
      <c r="F35" s="453"/>
      <c r="G35" s="430"/>
    </row>
    <row r="36" spans="1:18" s="382" customFormat="1" ht="12">
      <c r="B36" s="411" t="s">
        <v>617</v>
      </c>
      <c r="C36" s="448" t="e">
        <f>'8.BS'!G76</f>
        <v>#REF!</v>
      </c>
      <c r="D36" s="418"/>
      <c r="E36" s="430"/>
      <c r="F36" s="453"/>
      <c r="G36" s="430"/>
    </row>
    <row r="37" spans="1:18" s="382" customFormat="1" ht="12">
      <c r="B37" s="411" t="s">
        <v>596</v>
      </c>
      <c r="C37" s="448" t="e">
        <f>C33+C34-C35-C36</f>
        <v>#REF!</v>
      </c>
      <c r="D37" s="418"/>
      <c r="E37" s="430"/>
      <c r="F37" s="453"/>
      <c r="G37" s="430"/>
    </row>
    <row r="38" spans="1:18" s="382" customFormat="1" ht="12">
      <c r="B38" s="411" t="s">
        <v>501</v>
      </c>
      <c r="C38" s="448" t="e">
        <f>'DCF(FCFF)'!C9</f>
        <v>#REF!</v>
      </c>
      <c r="D38" s="418"/>
      <c r="E38" s="430"/>
      <c r="F38" s="453"/>
      <c r="G38" s="430"/>
    </row>
    <row r="39" spans="1:18" s="382" customFormat="1" ht="12">
      <c r="B39" s="411" t="s">
        <v>502</v>
      </c>
      <c r="C39" s="455" t="e">
        <f>C37/C38</f>
        <v>#REF!</v>
      </c>
      <c r="D39" s="418"/>
      <c r="E39" s="430"/>
      <c r="F39" s="453"/>
      <c r="G39" s="430"/>
    </row>
    <row r="40" spans="1:18" s="382" customFormat="1" ht="12">
      <c r="B40" s="424"/>
      <c r="C40" s="456"/>
      <c r="D40" s="457"/>
      <c r="E40" s="430"/>
      <c r="F40" s="430"/>
      <c r="G40" s="430"/>
    </row>
    <row r="43" spans="1:18" s="382" customFormat="1" ht="13">
      <c r="A43" s="229"/>
      <c r="B43" s="459" t="s">
        <v>618</v>
      </c>
      <c r="C43" s="430"/>
      <c r="D43" s="1022"/>
      <c r="E43" s="1023"/>
      <c r="F43" s="1023"/>
      <c r="G43" s="1023"/>
      <c r="H43" s="1023"/>
      <c r="I43" s="1023"/>
      <c r="J43" s="1023"/>
    </row>
    <row r="44" spans="1:18" s="382" customFormat="1" ht="11.5">
      <c r="A44" s="394"/>
      <c r="B44" s="229"/>
      <c r="C44" s="229"/>
      <c r="D44" s="229"/>
      <c r="E44" s="229"/>
      <c r="F44" s="229"/>
      <c r="G44" s="229"/>
      <c r="H44" s="229"/>
      <c r="I44" s="229"/>
      <c r="J44" s="229"/>
      <c r="K44" s="229"/>
      <c r="L44" s="229"/>
      <c r="M44" s="229"/>
      <c r="N44" s="229"/>
      <c r="O44" s="229"/>
      <c r="P44" s="229"/>
      <c r="Q44" s="229"/>
      <c r="R44" s="229"/>
    </row>
    <row r="45" spans="1:18" s="439" customFormat="1">
      <c r="A45" s="460"/>
      <c r="B45" s="461" t="s">
        <v>619</v>
      </c>
      <c r="C45" s="1004" t="s">
        <v>620</v>
      </c>
      <c r="D45" s="1005"/>
      <c r="E45" s="1005"/>
      <c r="F45" s="1005"/>
      <c r="G45" s="1005"/>
      <c r="H45" s="1006"/>
      <c r="I45" s="1007"/>
      <c r="J45" s="462"/>
      <c r="K45" s="463"/>
      <c r="L45" s="464"/>
      <c r="M45" s="464"/>
      <c r="N45" s="464"/>
      <c r="O45" s="464"/>
      <c r="P45" s="464"/>
      <c r="Q45" s="464"/>
      <c r="R45" s="464"/>
    </row>
    <row r="46" spans="1:18" s="382" customFormat="1" ht="11.5">
      <c r="A46" s="394"/>
      <c r="B46" s="465" t="s">
        <v>325</v>
      </c>
      <c r="C46" s="466">
        <f>D46-0.5%</f>
        <v>-0.01</v>
      </c>
      <c r="D46" s="466">
        <f>E46-0.5%</f>
        <v>-5.0000000000000001E-3</v>
      </c>
      <c r="E46" s="466">
        <f>INT(C18*100+0.5)/100</f>
        <v>0</v>
      </c>
      <c r="F46" s="466">
        <f t="shared" ref="F46:K46" si="3">E46+0.5%</f>
        <v>5.0000000000000001E-3</v>
      </c>
      <c r="G46" s="466">
        <f t="shared" si="3"/>
        <v>0.01</v>
      </c>
      <c r="H46" s="466">
        <f t="shared" si="3"/>
        <v>1.4999999999999999E-2</v>
      </c>
      <c r="I46" s="466">
        <f t="shared" si="3"/>
        <v>0.02</v>
      </c>
      <c r="J46" s="466">
        <f t="shared" si="3"/>
        <v>2.5000000000000001E-2</v>
      </c>
      <c r="K46" s="467">
        <f t="shared" si="3"/>
        <v>3.0000000000000002E-2</v>
      </c>
      <c r="L46" s="229"/>
      <c r="M46" s="229"/>
      <c r="N46" s="229"/>
      <c r="O46" s="229"/>
      <c r="P46" s="229"/>
      <c r="Q46" s="229"/>
      <c r="R46" s="229"/>
    </row>
    <row r="47" spans="1:18" s="382" customFormat="1" ht="11.5">
      <c r="A47" s="394"/>
      <c r="B47" s="468" t="e">
        <f>B48-0.5%</f>
        <v>#REF!</v>
      </c>
      <c r="C47" s="469" t="e">
        <f>(($D$11+NPV($B$47,$E$11:$H$11)+($C$23+NPV($B$47,$D$23:$J$23))/(1+$B$47)^5+$J$23*(1+C46)/($B$47-C46)/(1+$B$47)^12)/(1+$B$47)^((DATE(2005,12,31)-$F$3)/365)+($C$34-$C$35-$C$36))/$C$38</f>
        <v>#REF!</v>
      </c>
      <c r="D47" s="469" t="e">
        <f t="shared" ref="D47:K47" si="4">(($D$11+NPV($B$47,$E$11:$H$11)+($C$23+NPV($B$47,$D$23:$J$23))/(1+$B$47)^5+$J$23*(1+D46)/($B$47-D46)/(1+$B$47)^12)/(1+$B$47)^((DATE(2005,12,31)-$F$3)/365)+($C$34-$C$35-$C$36))/$C$38</f>
        <v>#REF!</v>
      </c>
      <c r="E47" s="469" t="e">
        <f t="shared" si="4"/>
        <v>#REF!</v>
      </c>
      <c r="F47" s="469" t="e">
        <f t="shared" si="4"/>
        <v>#REF!</v>
      </c>
      <c r="G47" s="469" t="e">
        <f t="shared" si="4"/>
        <v>#REF!</v>
      </c>
      <c r="H47" s="469" t="e">
        <f t="shared" si="4"/>
        <v>#REF!</v>
      </c>
      <c r="I47" s="469" t="e">
        <f t="shared" si="4"/>
        <v>#REF!</v>
      </c>
      <c r="J47" s="469" t="e">
        <f t="shared" si="4"/>
        <v>#REF!</v>
      </c>
      <c r="K47" s="470" t="e">
        <f t="shared" si="4"/>
        <v>#REF!</v>
      </c>
      <c r="L47" s="229"/>
      <c r="M47" s="229"/>
      <c r="N47" s="229"/>
      <c r="O47" s="229"/>
      <c r="P47" s="229"/>
      <c r="Q47" s="229"/>
      <c r="R47" s="229"/>
    </row>
    <row r="48" spans="1:18" s="382" customFormat="1" ht="11.5">
      <c r="A48" s="394"/>
      <c r="B48" s="468" t="e">
        <f>B49-0.5%</f>
        <v>#REF!</v>
      </c>
      <c r="C48" s="471" t="e">
        <f>(($D$11+NPV($B$48,$E$11:$H$11)+($C$23+NPV($B$48,$D$23:$J$23))/(1+$B$48)^5+$J$23*(1+C46)/($B$48-C46)/(1+$B$48)^12)/(1+$B$48)^((DATE(2005,12,31)-$F$3)/365)+($C$34-$C$35-$C$36))/$C$38</f>
        <v>#REF!</v>
      </c>
      <c r="D48" s="471" t="e">
        <f t="shared" ref="D48:K48" si="5">(($D$11+NPV($B$48,$E$11:$H$11)+($C$23+NPV($B$48,$D$23:$J$23))/(1+$B$48)^5+$J$23*(1+D46)/($B$48-D46)/(1+$B$48)^12)/(1+$B$48)^((DATE(2005,12,31)-$F$3)/365)+($C$34-$C$35-$C$36))/$C$38</f>
        <v>#REF!</v>
      </c>
      <c r="E48" s="471" t="e">
        <f t="shared" si="5"/>
        <v>#REF!</v>
      </c>
      <c r="F48" s="471" t="e">
        <f t="shared" si="5"/>
        <v>#REF!</v>
      </c>
      <c r="G48" s="471" t="e">
        <f t="shared" si="5"/>
        <v>#REF!</v>
      </c>
      <c r="H48" s="471" t="e">
        <f t="shared" si="5"/>
        <v>#REF!</v>
      </c>
      <c r="I48" s="471" t="e">
        <f t="shared" si="5"/>
        <v>#REF!</v>
      </c>
      <c r="J48" s="471" t="e">
        <f t="shared" si="5"/>
        <v>#REF!</v>
      </c>
      <c r="K48" s="472" t="e">
        <f t="shared" si="5"/>
        <v>#REF!</v>
      </c>
      <c r="L48" s="229"/>
      <c r="M48" s="229"/>
      <c r="N48" s="229"/>
      <c r="O48" s="229"/>
      <c r="P48" s="229"/>
      <c r="Q48" s="229"/>
      <c r="R48" s="229"/>
    </row>
    <row r="49" spans="1:18" s="382" customFormat="1" ht="11.5">
      <c r="A49" s="394"/>
      <c r="B49" s="468" t="e">
        <f>B50-0.5%</f>
        <v>#REF!</v>
      </c>
      <c r="C49" s="473" t="e">
        <f>(($D$11+NPV($B$49,$E$11:$H$11)+($C$23+NPV($B$49,$D$23:$J$23))/(1+$B$49)^5+$J$23*(1+C46)/($B$49-C46)/(1+$B$49)^12)/(1+$B$49)^((DATE(2005,12,31)-$F$3)/365)+($C$34-$C$35-$C$36))/$C$38</f>
        <v>#REF!</v>
      </c>
      <c r="D49" s="473" t="e">
        <f t="shared" ref="D49:K49" si="6">(($D$11+NPV($B$49,$E$11:$H$11)+($C$23+NPV($B$49,$D$23:$J$23))/(1+$B$49)^5+$J$23*(1+D46)/($B$49-D46)/(1+$B$49)^12)/(1+$B$49)^((DATE(2005,12,31)-$F$3)/365)+($C$34-$C$35-$C$36))/$C$38</f>
        <v>#REF!</v>
      </c>
      <c r="E49" s="473" t="e">
        <f t="shared" si="6"/>
        <v>#REF!</v>
      </c>
      <c r="F49" s="473" t="e">
        <f t="shared" si="6"/>
        <v>#REF!</v>
      </c>
      <c r="G49" s="473" t="e">
        <f t="shared" si="6"/>
        <v>#REF!</v>
      </c>
      <c r="H49" s="473" t="e">
        <f t="shared" si="6"/>
        <v>#REF!</v>
      </c>
      <c r="I49" s="473" t="e">
        <f t="shared" si="6"/>
        <v>#REF!</v>
      </c>
      <c r="J49" s="473" t="e">
        <f t="shared" si="6"/>
        <v>#REF!</v>
      </c>
      <c r="K49" s="474" t="e">
        <f t="shared" si="6"/>
        <v>#REF!</v>
      </c>
      <c r="L49" s="229"/>
      <c r="M49" s="229"/>
      <c r="N49" s="229"/>
      <c r="O49" s="229"/>
      <c r="P49" s="229"/>
      <c r="Q49" s="229"/>
      <c r="R49" s="229"/>
    </row>
    <row r="50" spans="1:18" s="382" customFormat="1" ht="11.5">
      <c r="A50" s="394"/>
      <c r="B50" s="468" t="e">
        <f>B51-0.5%</f>
        <v>#REF!</v>
      </c>
      <c r="C50" s="473" t="e">
        <f>(($D$11+NPV($B$50,$E$11:$H$11)+($C$23+NPV($B$50,$D$23:$J$23))/(1+$B$50)^5+$J$23*(1+C46)/($B$50-C46)/(1+$B$50)^12)/(1+$B$50)^((DATE(2005,12,31)-$F$3)/365)+($C$34-$C$35-$C$36))/$C$38</f>
        <v>#REF!</v>
      </c>
      <c r="D50" s="473" t="e">
        <f t="shared" ref="D50:K50" si="7">(($D$11+NPV($B$50,$E$11:$H$11)+($C$23+NPV($B$50,$D$23:$J$23))/(1+$B$50)^5+$J$23*(1+D46)/($B$50-D46)/(1+$B$50)^12)/(1+$B$50)^((DATE(2005,12,31)-$F$3)/365)+($C$34-$C$35-$C$36))/$C$38</f>
        <v>#REF!</v>
      </c>
      <c r="E50" s="473" t="e">
        <f t="shared" si="7"/>
        <v>#REF!</v>
      </c>
      <c r="F50" s="473" t="e">
        <f t="shared" si="7"/>
        <v>#REF!</v>
      </c>
      <c r="G50" s="473" t="e">
        <f t="shared" si="7"/>
        <v>#REF!</v>
      </c>
      <c r="H50" s="473" t="e">
        <f t="shared" si="7"/>
        <v>#REF!</v>
      </c>
      <c r="I50" s="473" t="e">
        <f t="shared" si="7"/>
        <v>#REF!</v>
      </c>
      <c r="J50" s="473" t="e">
        <f t="shared" si="7"/>
        <v>#REF!</v>
      </c>
      <c r="K50" s="474" t="e">
        <f t="shared" si="7"/>
        <v>#REF!</v>
      </c>
      <c r="L50" s="229"/>
      <c r="M50" s="229"/>
      <c r="N50" s="229"/>
      <c r="O50" s="229"/>
      <c r="P50" s="229"/>
      <c r="Q50" s="229"/>
      <c r="R50" s="229"/>
    </row>
    <row r="51" spans="1:18" s="382" customFormat="1" ht="11.5">
      <c r="A51" s="394"/>
      <c r="B51" s="468" t="e">
        <f>B52-0.5%</f>
        <v>#REF!</v>
      </c>
      <c r="C51" s="473" t="e">
        <f>(($D$11+NPV($B$51,$E$11:$H$11)+($C$23+NPV($B$51,$D$23:$J$23))/(1+$B$51)^5+$J$23*(1+C46)/($B$51-C46)/(1+$B$51)^12)/(1+$B$51)^((DATE(2005,12,31)-$F$3)/365)+($C$34-$C$35-$C$36))/$C$38</f>
        <v>#REF!</v>
      </c>
      <c r="D51" s="473" t="e">
        <f t="shared" ref="D51:K51" si="8">(($D$11+NPV($B$51,$E$11:$H$11)+($C$23+NPV($B$51,$D$23:$J$23))/(1+$B$51)^5+$J$23*(1+D46)/($B$51-D46)/(1+$B$51)^12)/(1+$B$51)^((DATE(2005,12,31)-$F$3)/365)+($C$34-$C$35-$C$36))/$C$38</f>
        <v>#REF!</v>
      </c>
      <c r="E51" s="473" t="e">
        <f t="shared" si="8"/>
        <v>#REF!</v>
      </c>
      <c r="F51" s="473" t="e">
        <f t="shared" si="8"/>
        <v>#REF!</v>
      </c>
      <c r="G51" s="473" t="e">
        <f t="shared" si="8"/>
        <v>#REF!</v>
      </c>
      <c r="H51" s="473" t="e">
        <f t="shared" si="8"/>
        <v>#REF!</v>
      </c>
      <c r="I51" s="473" t="e">
        <f t="shared" si="8"/>
        <v>#REF!</v>
      </c>
      <c r="J51" s="473" t="e">
        <f t="shared" si="8"/>
        <v>#REF!</v>
      </c>
      <c r="K51" s="474" t="e">
        <f t="shared" si="8"/>
        <v>#REF!</v>
      </c>
      <c r="L51" s="229"/>
      <c r="M51" s="229"/>
      <c r="N51" s="229"/>
      <c r="O51" s="229"/>
      <c r="P51" s="229"/>
      <c r="Q51" s="229"/>
      <c r="R51" s="229"/>
    </row>
    <row r="52" spans="1:18" s="382" customFormat="1" ht="11.5">
      <c r="A52" s="394"/>
      <c r="B52" s="468" t="e">
        <f>INT(D8*100+0.5)/100</f>
        <v>#REF!</v>
      </c>
      <c r="C52" s="473" t="e">
        <f>(($D$11+NPV($B$52,$E$11:$H$11)+($C$23+NPV($B$52,$D$23:$J$23))/(1+$B$52)^5+$J$23*(1+C46)/($B$52-C46)/(1+$B$52)^12)/(1+$B$52)^((DATE(2005,12,31)-$F$3)/365)+($C$34-$C$35-$C$36))/$C$38</f>
        <v>#REF!</v>
      </c>
      <c r="D52" s="473" t="e">
        <f t="shared" ref="D52:K52" si="9">(($D$11+NPV($B$52,$E$11:$H$11)+($C$23+NPV($B$52,$D$23:$J$23))/(1+$B$52)^5+$J$23*(1+D46)/($B$52-D46)/(1+$B$52)^12)/(1+$B$52)^((DATE(2005,12,31)-$F$3)/365)+($C$34-$C$35-$C$36))/$C$38</f>
        <v>#REF!</v>
      </c>
      <c r="E52" s="473" t="e">
        <f t="shared" si="9"/>
        <v>#REF!</v>
      </c>
      <c r="F52" s="473" t="e">
        <f t="shared" si="9"/>
        <v>#REF!</v>
      </c>
      <c r="G52" s="473" t="e">
        <f t="shared" si="9"/>
        <v>#REF!</v>
      </c>
      <c r="H52" s="473" t="e">
        <f t="shared" si="9"/>
        <v>#REF!</v>
      </c>
      <c r="I52" s="473" t="e">
        <f t="shared" si="9"/>
        <v>#REF!</v>
      </c>
      <c r="J52" s="473" t="e">
        <f t="shared" si="9"/>
        <v>#REF!</v>
      </c>
      <c r="K52" s="474" t="e">
        <f t="shared" si="9"/>
        <v>#REF!</v>
      </c>
      <c r="L52" s="229"/>
      <c r="M52" s="229"/>
      <c r="N52" s="229"/>
      <c r="O52" s="229"/>
      <c r="P52" s="229"/>
      <c r="Q52" s="229"/>
      <c r="R52" s="229"/>
    </row>
    <row r="53" spans="1:18" s="382" customFormat="1" ht="11.5">
      <c r="A53" s="394"/>
      <c r="B53" s="468" t="e">
        <f>B52+0.5%</f>
        <v>#REF!</v>
      </c>
      <c r="C53" s="473" t="e">
        <f>(($D$11+NPV($B$53,$E$11:$H$11)+($C$23+NPV($B$53,$D$23:$J$23))/(1+$B$53)^5+$J$23*(1+C46)/($B$53-C46)/(1+$B$53)^12)/(1+$B$53)^((DATE(2005,12,31)-$F$3)/365)+($C$34-$C$35-$C$36))/$C$38</f>
        <v>#REF!</v>
      </c>
      <c r="D53" s="473" t="e">
        <f t="shared" ref="D53:K53" si="10">(($D$11+NPV($B$53,$E$11:$H$11)+($C$23+NPV($B$53,$D$23:$J$23))/(1+$B$53)^5+$J$23*(1+D46)/($B$53-D46)/(1+$B$53)^12)/(1+$B$53)^((DATE(2005,12,31)-$F$3)/365)+($C$34-$C$35-$C$36))/$C$38</f>
        <v>#REF!</v>
      </c>
      <c r="E53" s="473" t="e">
        <f t="shared" si="10"/>
        <v>#REF!</v>
      </c>
      <c r="F53" s="473" t="e">
        <f t="shared" si="10"/>
        <v>#REF!</v>
      </c>
      <c r="G53" s="473" t="e">
        <f t="shared" si="10"/>
        <v>#REF!</v>
      </c>
      <c r="H53" s="473" t="e">
        <f t="shared" si="10"/>
        <v>#REF!</v>
      </c>
      <c r="I53" s="473" t="e">
        <f t="shared" si="10"/>
        <v>#REF!</v>
      </c>
      <c r="J53" s="473" t="e">
        <f t="shared" si="10"/>
        <v>#REF!</v>
      </c>
      <c r="K53" s="474" t="e">
        <f t="shared" si="10"/>
        <v>#REF!</v>
      </c>
      <c r="L53" s="229"/>
      <c r="M53" s="229"/>
      <c r="N53" s="229"/>
      <c r="O53" s="229"/>
      <c r="P53" s="229"/>
      <c r="Q53" s="229"/>
      <c r="R53" s="229"/>
    </row>
    <row r="54" spans="1:18" s="382" customFormat="1" ht="11.5">
      <c r="A54" s="394"/>
      <c r="B54" s="468" t="e">
        <f>B53+0.5%</f>
        <v>#REF!</v>
      </c>
      <c r="C54" s="473" t="e">
        <f>(($D$11+NPV($B$54,$E$11:$H$11)+($C$23+NPV($B$54,$D$23:$J$23))/(1+$B$54)^5+$J$23*(1+C46)/($B$54-C46)/(1+$B$54)^12)/(1+$B$54)^((DATE(2005,12,31)-$F$3)/365)+($C$34-$C$35-$C$36))/$C$38</f>
        <v>#REF!</v>
      </c>
      <c r="D54" s="473" t="e">
        <f t="shared" ref="D54:K54" si="11">(($D$11+NPV($B$54,$E$11:$H$11)+($C$23+NPV($B$54,$D$23:$J$23))/(1+$B$54)^5+$J$23*(1+D46)/($B$54-D46)/(1+$B$54)^12)/(1+$B$54)^((DATE(2005,12,31)-$F$3)/365)+($C$34-$C$35-$C$36))/$C$38</f>
        <v>#REF!</v>
      </c>
      <c r="E54" s="473" t="e">
        <f t="shared" si="11"/>
        <v>#REF!</v>
      </c>
      <c r="F54" s="473" t="e">
        <f t="shared" si="11"/>
        <v>#REF!</v>
      </c>
      <c r="G54" s="473" t="e">
        <f t="shared" si="11"/>
        <v>#REF!</v>
      </c>
      <c r="H54" s="473" t="e">
        <f t="shared" si="11"/>
        <v>#REF!</v>
      </c>
      <c r="I54" s="473" t="e">
        <f t="shared" si="11"/>
        <v>#REF!</v>
      </c>
      <c r="J54" s="473" t="e">
        <f t="shared" si="11"/>
        <v>#REF!</v>
      </c>
      <c r="K54" s="474" t="e">
        <f t="shared" si="11"/>
        <v>#REF!</v>
      </c>
      <c r="L54" s="229"/>
      <c r="M54" s="229"/>
      <c r="N54" s="229"/>
      <c r="O54" s="229"/>
      <c r="P54" s="229"/>
      <c r="Q54" s="229"/>
      <c r="R54" s="229"/>
    </row>
    <row r="55" spans="1:18" s="382" customFormat="1" ht="11.5">
      <c r="A55" s="394"/>
      <c r="B55" s="468" t="e">
        <f>B54+0.5%</f>
        <v>#REF!</v>
      </c>
      <c r="C55" s="473" t="e">
        <f>(($D$11+NPV($B$55,$E$11:$H$11)+($C$23+NPV($B$55,$D$23:$J$23))/(1+$B$55)^5+$J$23*(1+C46)/($B$55-C46)/(1+$B$55)^12)/(1+$B$55)^((DATE(2005,12,31)-$F$3)/365)+($C$34-$C$35-$C$36))/$C$38</f>
        <v>#REF!</v>
      </c>
      <c r="D55" s="473" t="e">
        <f t="shared" ref="D55:K55" si="12">(($D$11+NPV($B$55,$E$11:$H$11)+($C$23+NPV($B$55,$D$23:$J$23))/(1+$B$55)^5+$J$23*(1+D46)/($B$55-D46)/(1+$B$55)^12)/(1+$B$55)^((DATE(2005,12,31)-$F$3)/365)+($C$34-$C$35-$C$36))/$C$38</f>
        <v>#REF!</v>
      </c>
      <c r="E55" s="473" t="e">
        <f t="shared" si="12"/>
        <v>#REF!</v>
      </c>
      <c r="F55" s="473" t="e">
        <f t="shared" si="12"/>
        <v>#REF!</v>
      </c>
      <c r="G55" s="473" t="e">
        <f t="shared" si="12"/>
        <v>#REF!</v>
      </c>
      <c r="H55" s="473" t="e">
        <f t="shared" si="12"/>
        <v>#REF!</v>
      </c>
      <c r="I55" s="473" t="e">
        <f t="shared" si="12"/>
        <v>#REF!</v>
      </c>
      <c r="J55" s="473" t="e">
        <f t="shared" si="12"/>
        <v>#REF!</v>
      </c>
      <c r="K55" s="474" t="e">
        <f t="shared" si="12"/>
        <v>#REF!</v>
      </c>
      <c r="L55" s="229"/>
      <c r="M55" s="229"/>
      <c r="N55" s="229"/>
      <c r="O55" s="229"/>
      <c r="P55" s="229"/>
      <c r="Q55" s="229"/>
      <c r="R55" s="229"/>
    </row>
    <row r="56" spans="1:18" s="382" customFormat="1" ht="11.5">
      <c r="A56" s="394"/>
      <c r="B56" s="468" t="e">
        <f>B55+0.5%</f>
        <v>#REF!</v>
      </c>
      <c r="C56" s="473" t="e">
        <f>(($D$11+NPV($B$56,$E$11:$H$11)+($C$23+NPV($B$56,$D$23:$J$23))/(1+$B$56)^5+$J$23*(1+C46)/($B$56-C46)/(1+$B$56)^12)/(1+$B$56)^((DATE(2005,12,31)-$F$3)/365)+($C$34-$C$35-$C$36))/$C$38</f>
        <v>#REF!</v>
      </c>
      <c r="D56" s="473" t="e">
        <f t="shared" ref="D56:K56" si="13">(($D$11+NPV($B$56,$E$11:$H$11)+($C$23+NPV($B$56,$D$23:$J$23))/(1+$B$56)^5+$J$23*(1+D46)/($B$56-D46)/(1+$B$56)^12)/(1+$B$56)^((DATE(2005,12,31)-$F$3)/365)+($C$34-$C$35-$C$36))/$C$38</f>
        <v>#REF!</v>
      </c>
      <c r="E56" s="473" t="e">
        <f t="shared" si="13"/>
        <v>#REF!</v>
      </c>
      <c r="F56" s="473" t="e">
        <f t="shared" si="13"/>
        <v>#REF!</v>
      </c>
      <c r="G56" s="473" t="e">
        <f t="shared" si="13"/>
        <v>#REF!</v>
      </c>
      <c r="H56" s="473" t="e">
        <f t="shared" si="13"/>
        <v>#REF!</v>
      </c>
      <c r="I56" s="473" t="e">
        <f t="shared" si="13"/>
        <v>#REF!</v>
      </c>
      <c r="J56" s="473" t="e">
        <f t="shared" si="13"/>
        <v>#REF!</v>
      </c>
      <c r="K56" s="474" t="e">
        <f t="shared" si="13"/>
        <v>#REF!</v>
      </c>
      <c r="L56" s="229"/>
      <c r="M56" s="229"/>
      <c r="N56" s="229"/>
      <c r="O56" s="229"/>
      <c r="P56" s="229"/>
      <c r="Q56" s="229"/>
      <c r="R56" s="229"/>
    </row>
    <row r="57" spans="1:18" s="382" customFormat="1" ht="11.5">
      <c r="A57" s="394"/>
      <c r="B57" s="475" t="e">
        <f>B56+0.5%</f>
        <v>#REF!</v>
      </c>
      <c r="C57" s="456" t="e">
        <f>(($D$11+NPV($B$57,$E$11:$H$11)+($C$23+NPV($B$57,$D$23:$J$23))/(1+$B$57)^5+$J$23*(1+C46)/($B$57-C46)/(1+$B$57)^12)/(1+$B$57)^((DATE(2005,12,31)-$F$3)/365)+($C$34-$C$35-$C$36))/$C$38</f>
        <v>#REF!</v>
      </c>
      <c r="D57" s="456" t="e">
        <f t="shared" ref="D57:K57" si="14">(($D$11+NPV($B$57,$E$11:$H$11)+($C$23+NPV($B$57,$D$23:$J$23))/(1+$B$57)^5+$J$23*(1+D46)/($B$57-D46)/(1+$B$57)^12)/(1+$B$57)^((DATE(2005,12,31)-$F$3)/365)+($C$34-$C$35-$C$36))/$C$38</f>
        <v>#REF!</v>
      </c>
      <c r="E57" s="456" t="e">
        <f t="shared" si="14"/>
        <v>#REF!</v>
      </c>
      <c r="F57" s="456" t="e">
        <f t="shared" si="14"/>
        <v>#REF!</v>
      </c>
      <c r="G57" s="456" t="e">
        <f t="shared" si="14"/>
        <v>#REF!</v>
      </c>
      <c r="H57" s="456" t="e">
        <f t="shared" si="14"/>
        <v>#REF!</v>
      </c>
      <c r="I57" s="456" t="e">
        <f t="shared" si="14"/>
        <v>#REF!</v>
      </c>
      <c r="J57" s="456" t="e">
        <f t="shared" si="14"/>
        <v>#REF!</v>
      </c>
      <c r="K57" s="476" t="e">
        <f t="shared" si="14"/>
        <v>#REF!</v>
      </c>
      <c r="L57" s="229"/>
      <c r="M57" s="229"/>
      <c r="N57" s="229"/>
      <c r="O57" s="229"/>
      <c r="P57" s="229"/>
      <c r="Q57" s="229"/>
      <c r="R57" s="229"/>
    </row>
    <row r="58" spans="1:18">
      <c r="B58" s="572"/>
    </row>
    <row r="59" spans="1:18">
      <c r="B59" s="232"/>
      <c r="C59" s="232"/>
      <c r="D59" s="232"/>
      <c r="E59" s="232"/>
      <c r="F59" s="232"/>
      <c r="G59" s="232"/>
      <c r="H59" s="232"/>
      <c r="I59" s="232"/>
      <c r="J59" s="232"/>
      <c r="K59" s="232"/>
    </row>
    <row r="60" spans="1:18" s="232" customFormat="1">
      <c r="A60" s="728"/>
      <c r="B60" s="729" t="s">
        <v>621</v>
      </c>
      <c r="C60" s="730"/>
      <c r="D60" s="730"/>
      <c r="E60" s="730"/>
      <c r="F60" s="730"/>
      <c r="G60" s="730"/>
      <c r="H60" s="730"/>
      <c r="I60" s="730"/>
      <c r="J60" s="730"/>
      <c r="K60" s="731"/>
      <c r="L60" s="704"/>
    </row>
    <row r="61" spans="1:18" s="572" customFormat="1" ht="12.75" customHeight="1">
      <c r="A61" s="732"/>
      <c r="B61" s="1028" t="s">
        <v>622</v>
      </c>
      <c r="C61" s="1029"/>
      <c r="D61" s="1029"/>
      <c r="E61" s="1029"/>
      <c r="F61" s="1029"/>
      <c r="G61" s="1029"/>
      <c r="H61" s="1029"/>
      <c r="I61" s="1029"/>
      <c r="J61" s="1029"/>
      <c r="K61" s="1030"/>
      <c r="L61" s="699"/>
    </row>
    <row r="62" spans="1:18">
      <c r="A62" s="233"/>
      <c r="B62" s="1031"/>
      <c r="C62" s="1032"/>
      <c r="D62" s="1032"/>
      <c r="E62" s="1032"/>
      <c r="F62" s="1032"/>
      <c r="G62" s="1032"/>
      <c r="H62" s="1032"/>
      <c r="I62" s="1032"/>
      <c r="J62" s="1032"/>
      <c r="K62" s="1033"/>
      <c r="L62" s="623"/>
    </row>
    <row r="63" spans="1:18">
      <c r="A63" s="233"/>
      <c r="B63" s="1031"/>
      <c r="C63" s="1032"/>
      <c r="D63" s="1032"/>
      <c r="E63" s="1032"/>
      <c r="F63" s="1032"/>
      <c r="G63" s="1032"/>
      <c r="H63" s="1032"/>
      <c r="I63" s="1032"/>
      <c r="J63" s="1032"/>
      <c r="K63" s="1033"/>
      <c r="L63" s="623"/>
    </row>
    <row r="64" spans="1:18">
      <c r="A64" s="233"/>
      <c r="B64" s="1031"/>
      <c r="C64" s="1032"/>
      <c r="D64" s="1032"/>
      <c r="E64" s="1032"/>
      <c r="F64" s="1032"/>
      <c r="G64" s="1032"/>
      <c r="H64" s="1032"/>
      <c r="I64" s="1032"/>
      <c r="J64" s="1032"/>
      <c r="K64" s="1033"/>
      <c r="L64" s="623"/>
    </row>
    <row r="65" spans="1:12">
      <c r="A65" s="233"/>
      <c r="B65" s="1031"/>
      <c r="C65" s="1032"/>
      <c r="D65" s="1032"/>
      <c r="E65" s="1032"/>
      <c r="F65" s="1032"/>
      <c r="G65" s="1032"/>
      <c r="H65" s="1032"/>
      <c r="I65" s="1032"/>
      <c r="J65" s="1032"/>
      <c r="K65" s="1033"/>
      <c r="L65" s="623"/>
    </row>
    <row r="66" spans="1:12" ht="11.25" customHeight="1">
      <c r="A66" s="233"/>
      <c r="B66" s="1034"/>
      <c r="C66" s="1035"/>
      <c r="D66" s="1035"/>
      <c r="E66" s="1035"/>
      <c r="F66" s="1035"/>
      <c r="G66" s="1035"/>
      <c r="H66" s="1035"/>
      <c r="I66" s="1035"/>
      <c r="J66" s="1035"/>
      <c r="K66" s="1036"/>
      <c r="L66" s="623"/>
    </row>
    <row r="67" spans="1:12">
      <c r="A67" s="233"/>
      <c r="B67" s="733"/>
      <c r="C67" s="734"/>
      <c r="D67" s="734"/>
      <c r="E67" s="734"/>
      <c r="F67" s="734"/>
      <c r="G67" s="734"/>
      <c r="H67" s="734"/>
      <c r="I67" s="734"/>
      <c r="J67" s="734"/>
      <c r="K67" s="735"/>
      <c r="L67" s="623"/>
    </row>
  </sheetData>
  <mergeCells count="3">
    <mergeCell ref="D43:J43"/>
    <mergeCell ref="C45:I45"/>
    <mergeCell ref="B61:K6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2"/>
  </sheetPr>
  <dimension ref="A1:Z123"/>
  <sheetViews>
    <sheetView topLeftCell="A85" workbookViewId="0">
      <selection activeCell="A17" sqref="A17"/>
    </sheetView>
  </sheetViews>
  <sheetFormatPr defaultColWidth="9" defaultRowHeight="12"/>
  <cols>
    <col min="1" max="1" width="47.75" style="1" bestFit="1" customWidth="1"/>
    <col min="2" max="5" width="15.58203125" style="1" bestFit="1" customWidth="1"/>
    <col min="6" max="7" width="9.25" style="1" hidden="1" customWidth="1"/>
    <col min="8" max="8" width="15.58203125" style="1" bestFit="1" customWidth="1"/>
    <col min="9" max="11" width="9.25" style="1" hidden="1" customWidth="1"/>
    <col min="12" max="13" width="15.58203125" style="1" bestFit="1" customWidth="1"/>
    <col min="14" max="16" width="9.25" style="1" hidden="1" customWidth="1"/>
    <col min="17" max="17" width="15.58203125" style="1" bestFit="1" customWidth="1"/>
    <col min="18" max="20" width="9.25" style="1" hidden="1" customWidth="1"/>
    <col min="21" max="21" width="15.58203125" style="1" bestFit="1" customWidth="1"/>
    <col min="22" max="24" width="9.25" style="1" hidden="1" customWidth="1"/>
    <col min="25" max="26" width="15.58203125" style="1" bestFit="1" customWidth="1"/>
    <col min="27" max="16384" width="9" style="1"/>
  </cols>
  <sheetData>
    <row r="1" spans="1:26" ht="12.75" customHeight="1">
      <c r="A1" s="4"/>
    </row>
    <row r="2" spans="1:26" ht="12.75" customHeight="1">
      <c r="A2" s="4" t="s">
        <v>69</v>
      </c>
      <c r="B2" s="7" t="s">
        <v>700</v>
      </c>
    </row>
    <row r="3" spans="1:26" ht="12.75" customHeight="1">
      <c r="A3" s="4" t="s">
        <v>70</v>
      </c>
      <c r="B3" s="3" t="s">
        <v>701</v>
      </c>
    </row>
    <row r="4" spans="1:26" s="3" customFormat="1" ht="12.75" customHeight="1">
      <c r="A4" s="8" t="s">
        <v>72</v>
      </c>
      <c r="B4" s="9" t="s">
        <v>710</v>
      </c>
      <c r="C4" s="9" t="s">
        <v>711</v>
      </c>
      <c r="D4" s="9" t="s">
        <v>712</v>
      </c>
      <c r="E4" s="9" t="s">
        <v>702</v>
      </c>
      <c r="F4" s="9" t="s">
        <v>55</v>
      </c>
      <c r="G4" s="9" t="s">
        <v>56</v>
      </c>
      <c r="H4" s="9" t="s">
        <v>703</v>
      </c>
      <c r="I4" s="9" t="s">
        <v>57</v>
      </c>
      <c r="J4" s="9" t="s">
        <v>58</v>
      </c>
      <c r="K4" s="9" t="s">
        <v>59</v>
      </c>
      <c r="L4" s="9" t="s">
        <v>704</v>
      </c>
      <c r="M4" s="9" t="s">
        <v>705</v>
      </c>
      <c r="N4" s="9" t="s">
        <v>60</v>
      </c>
      <c r="O4" s="9" t="s">
        <v>61</v>
      </c>
      <c r="P4" s="9" t="s">
        <v>62</v>
      </c>
      <c r="Q4" s="9" t="s">
        <v>706</v>
      </c>
      <c r="R4" s="9" t="s">
        <v>63</v>
      </c>
      <c r="S4" s="9" t="s">
        <v>64</v>
      </c>
      <c r="T4" s="9" t="s">
        <v>65</v>
      </c>
      <c r="U4" s="9" t="s">
        <v>707</v>
      </c>
      <c r="V4" s="9" t="s">
        <v>66</v>
      </c>
      <c r="W4" s="9" t="s">
        <v>67</v>
      </c>
      <c r="X4" s="9" t="s">
        <v>68</v>
      </c>
      <c r="Y4" s="9" t="s">
        <v>708</v>
      </c>
      <c r="Z4" s="7" t="s">
        <v>709</v>
      </c>
    </row>
    <row r="5" spans="1:26" s="3" customFormat="1" ht="12.75" customHeight="1" thickBot="1">
      <c r="A5" s="10" t="s">
        <v>73</v>
      </c>
      <c r="B5" s="11" t="s">
        <v>46</v>
      </c>
      <c r="C5" s="11" t="s">
        <v>46</v>
      </c>
      <c r="D5" s="11" t="s">
        <v>46</v>
      </c>
      <c r="E5" s="11" t="s">
        <v>46</v>
      </c>
      <c r="F5" s="11" t="s">
        <v>46</v>
      </c>
      <c r="G5" s="11" t="s">
        <v>46</v>
      </c>
      <c r="H5" s="11" t="s">
        <v>46</v>
      </c>
      <c r="I5" s="11" t="s">
        <v>46</v>
      </c>
      <c r="J5" s="11" t="s">
        <v>46</v>
      </c>
      <c r="K5" s="11" t="s">
        <v>46</v>
      </c>
      <c r="L5" s="11" t="s">
        <v>46</v>
      </c>
      <c r="M5" s="11" t="s">
        <v>46</v>
      </c>
      <c r="N5" s="11" t="s">
        <v>46</v>
      </c>
      <c r="O5" s="11" t="s">
        <v>46</v>
      </c>
      <c r="P5" s="11" t="s">
        <v>46</v>
      </c>
      <c r="Q5" s="11" t="s">
        <v>46</v>
      </c>
      <c r="R5" s="11" t="s">
        <v>46</v>
      </c>
      <c r="S5" s="11" t="s">
        <v>46</v>
      </c>
      <c r="T5" s="11" t="s">
        <v>46</v>
      </c>
      <c r="U5" s="11" t="s">
        <v>46</v>
      </c>
      <c r="V5" s="11" t="s">
        <v>46</v>
      </c>
      <c r="W5" s="11" t="s">
        <v>46</v>
      </c>
      <c r="X5" s="11" t="s">
        <v>46</v>
      </c>
      <c r="Y5" s="11" t="s">
        <v>46</v>
      </c>
      <c r="Z5" s="11" t="s">
        <v>46</v>
      </c>
    </row>
    <row r="6" spans="1:26" s="5" customFormat="1" ht="12.75" customHeight="1"/>
    <row r="7" spans="1:26" s="5" customFormat="1" ht="12.75" customHeight="1">
      <c r="A7" s="903" t="s">
        <v>777</v>
      </c>
      <c r="B7" s="6"/>
      <c r="C7" s="6"/>
      <c r="D7" s="6"/>
      <c r="E7" s="6"/>
      <c r="F7" s="6"/>
      <c r="G7" s="6"/>
      <c r="H7" s="6"/>
      <c r="I7" s="6"/>
      <c r="J7" s="6"/>
      <c r="K7" s="6"/>
      <c r="L7" s="6"/>
      <c r="M7" s="6"/>
      <c r="N7" s="6"/>
      <c r="O7" s="6"/>
      <c r="P7" s="6"/>
      <c r="Q7" s="6"/>
      <c r="R7" s="6"/>
      <c r="S7" s="6"/>
      <c r="T7" s="6"/>
      <c r="U7" s="6"/>
      <c r="V7" s="6"/>
      <c r="W7" s="6"/>
      <c r="X7" s="6"/>
      <c r="Y7" s="6"/>
      <c r="Z7" s="6"/>
    </row>
    <row r="8" spans="1:26" ht="12.75" customHeight="1">
      <c r="A8" s="898" t="s">
        <v>47</v>
      </c>
      <c r="C8" s="899"/>
      <c r="D8" s="899"/>
      <c r="E8" s="899"/>
      <c r="H8" s="899"/>
      <c r="L8" s="899"/>
      <c r="M8" s="899"/>
      <c r="Q8" s="899"/>
      <c r="U8" s="899"/>
      <c r="Y8" s="899"/>
      <c r="Z8" s="899"/>
    </row>
    <row r="9" spans="1:26" ht="12.75" customHeight="1">
      <c r="A9" s="900" t="s">
        <v>778</v>
      </c>
      <c r="B9" s="899">
        <v>4722.71</v>
      </c>
      <c r="C9" s="899">
        <v>8093.72</v>
      </c>
      <c r="D9" s="899">
        <v>9743.15</v>
      </c>
      <c r="E9" s="899">
        <v>12888.39</v>
      </c>
      <c r="H9" s="899">
        <v>18254.689999999999</v>
      </c>
      <c r="L9" s="899">
        <v>22062</v>
      </c>
      <c r="M9" s="899">
        <v>25185.01</v>
      </c>
      <c r="Q9" s="899">
        <v>27710.720000000001</v>
      </c>
      <c r="R9" s="899">
        <v>36800.75</v>
      </c>
      <c r="S9" s="899">
        <v>66854.960000000006</v>
      </c>
      <c r="T9" s="899">
        <v>87868.87</v>
      </c>
      <c r="U9" s="899">
        <v>36800.75</v>
      </c>
      <c r="Y9" s="899">
        <v>66854.960000000006</v>
      </c>
      <c r="Z9" s="899">
        <v>87868.87</v>
      </c>
    </row>
    <row r="10" spans="1:26" ht="12.75" customHeight="1">
      <c r="A10" s="900" t="s">
        <v>779</v>
      </c>
      <c r="B10" s="899"/>
      <c r="C10" s="899"/>
      <c r="D10" s="899"/>
      <c r="E10" s="899"/>
      <c r="F10" s="2"/>
      <c r="G10" s="2"/>
      <c r="H10" s="899"/>
      <c r="I10" s="2"/>
      <c r="J10" s="2"/>
      <c r="K10" s="2"/>
      <c r="L10" s="899"/>
      <c r="M10" s="899"/>
      <c r="N10" s="2"/>
      <c r="O10" s="2"/>
      <c r="P10" s="2"/>
      <c r="Q10" s="899"/>
      <c r="R10" s="899"/>
      <c r="S10" s="899"/>
      <c r="T10" s="899"/>
      <c r="U10" s="899"/>
      <c r="V10" s="2"/>
      <c r="W10" s="2"/>
      <c r="X10" s="2"/>
      <c r="Y10" s="899"/>
      <c r="Z10" s="899"/>
    </row>
    <row r="11" spans="1:26" ht="12.75" customHeight="1">
      <c r="A11" s="900" t="s">
        <v>780</v>
      </c>
      <c r="B11" s="899"/>
      <c r="C11" s="899"/>
      <c r="D11" s="899"/>
      <c r="E11" s="899"/>
      <c r="H11" s="899"/>
      <c r="L11" s="899"/>
      <c r="M11" s="899"/>
      <c r="Q11" s="899"/>
      <c r="R11" s="899"/>
      <c r="S11" s="899"/>
      <c r="T11" s="899"/>
      <c r="U11" s="899"/>
      <c r="Y11" s="899"/>
      <c r="Z11" s="899"/>
    </row>
    <row r="12" spans="1:26" ht="12.75" customHeight="1">
      <c r="A12" s="900" t="s">
        <v>781</v>
      </c>
      <c r="B12" s="899"/>
      <c r="C12" s="899"/>
      <c r="D12" s="899"/>
      <c r="E12" s="899"/>
      <c r="H12" s="899"/>
      <c r="L12" s="899"/>
      <c r="M12" s="899"/>
      <c r="Q12" s="899"/>
      <c r="R12" s="899"/>
      <c r="S12" s="899"/>
      <c r="T12" s="899"/>
      <c r="U12" s="899"/>
      <c r="Y12" s="899"/>
      <c r="Z12" s="899"/>
    </row>
    <row r="13" spans="1:26" ht="12.75" customHeight="1">
      <c r="A13" s="900" t="s">
        <v>782</v>
      </c>
      <c r="B13" s="899"/>
      <c r="C13" s="899"/>
      <c r="D13" s="899"/>
      <c r="E13" s="899"/>
      <c r="H13" s="899"/>
      <c r="L13" s="899"/>
      <c r="M13" s="899"/>
      <c r="Q13" s="899"/>
      <c r="R13" s="899"/>
      <c r="S13" s="899"/>
      <c r="T13" s="899"/>
      <c r="U13" s="899"/>
      <c r="Y13" s="899"/>
      <c r="Z13" s="899"/>
    </row>
    <row r="14" spans="1:26" ht="12.75" customHeight="1">
      <c r="A14" s="900" t="s">
        <v>783</v>
      </c>
      <c r="B14" s="899">
        <v>101.05</v>
      </c>
      <c r="C14" s="899">
        <v>170.61</v>
      </c>
      <c r="D14" s="899">
        <v>380.76</v>
      </c>
      <c r="E14" s="899">
        <v>204.81</v>
      </c>
      <c r="H14" s="899">
        <v>252.1</v>
      </c>
      <c r="L14" s="899">
        <v>204.08</v>
      </c>
      <c r="M14" s="899">
        <v>296.08</v>
      </c>
      <c r="Q14" s="899">
        <v>1847.84</v>
      </c>
      <c r="R14" s="899">
        <v>8578.94</v>
      </c>
      <c r="S14" s="899">
        <v>817.63</v>
      </c>
      <c r="T14" s="899">
        <v>1221.71</v>
      </c>
      <c r="U14" s="899">
        <v>8578.94</v>
      </c>
      <c r="Y14" s="899">
        <v>817.63</v>
      </c>
      <c r="Z14" s="899">
        <v>1221.71</v>
      </c>
    </row>
    <row r="15" spans="1:26" ht="12.75" customHeight="1">
      <c r="A15" s="900" t="s">
        <v>784</v>
      </c>
      <c r="B15" s="899">
        <v>46.41</v>
      </c>
      <c r="C15" s="899">
        <v>34.83</v>
      </c>
      <c r="D15" s="899">
        <v>21.39</v>
      </c>
      <c r="E15" s="899">
        <v>1.25</v>
      </c>
      <c r="H15" s="899">
        <v>2.23</v>
      </c>
      <c r="L15" s="899">
        <v>17.82</v>
      </c>
      <c r="M15" s="899">
        <v>0.93</v>
      </c>
      <c r="Q15" s="899">
        <v>4.3099999999999996</v>
      </c>
      <c r="R15" s="899">
        <v>0.23</v>
      </c>
      <c r="S15" s="899"/>
      <c r="T15" s="899"/>
      <c r="U15" s="899">
        <v>0.23</v>
      </c>
      <c r="Y15" s="899"/>
      <c r="Z15" s="899"/>
    </row>
    <row r="16" spans="1:26" ht="12.75" customHeight="1">
      <c r="A16" s="900" t="s">
        <v>785</v>
      </c>
      <c r="B16" s="899">
        <v>6.83</v>
      </c>
      <c r="C16" s="899">
        <v>741.64</v>
      </c>
      <c r="D16" s="899">
        <v>1203.1300000000001</v>
      </c>
      <c r="E16" s="899">
        <v>1529.87</v>
      </c>
      <c r="H16" s="899">
        <v>1861.03</v>
      </c>
      <c r="L16" s="899">
        <v>3872.87</v>
      </c>
      <c r="M16" s="899">
        <v>4304.58</v>
      </c>
      <c r="Q16" s="899">
        <v>2864.21</v>
      </c>
      <c r="R16" s="899">
        <v>1477.73</v>
      </c>
      <c r="S16" s="899">
        <v>1046.0999999999999</v>
      </c>
      <c r="T16" s="899">
        <v>790.81</v>
      </c>
      <c r="U16" s="899">
        <v>1477.73</v>
      </c>
      <c r="Y16" s="899">
        <v>1046.0999999999999</v>
      </c>
      <c r="Z16" s="899">
        <v>790.81</v>
      </c>
    </row>
    <row r="17" spans="1:26" ht="12.75" customHeight="1">
      <c r="A17" s="900" t="s">
        <v>786</v>
      </c>
      <c r="B17" s="899">
        <v>3.58</v>
      </c>
      <c r="C17" s="899">
        <v>2.78</v>
      </c>
      <c r="D17" s="899">
        <v>1.91</v>
      </c>
      <c r="E17" s="899">
        <v>42.73</v>
      </c>
      <c r="H17" s="899">
        <v>225.18</v>
      </c>
      <c r="L17" s="899">
        <v>264.61</v>
      </c>
      <c r="M17" s="899">
        <v>188.6</v>
      </c>
      <c r="Q17" s="899">
        <v>80.599999999999994</v>
      </c>
      <c r="R17" s="899">
        <v>85.35</v>
      </c>
      <c r="S17" s="899">
        <v>140.9</v>
      </c>
      <c r="T17" s="899">
        <v>241.46</v>
      </c>
      <c r="U17" s="899">
        <v>85.35</v>
      </c>
      <c r="Y17" s="899">
        <v>140.9</v>
      </c>
      <c r="Z17" s="899">
        <v>241.46</v>
      </c>
    </row>
    <row r="18" spans="1:26" ht="12.75" customHeight="1">
      <c r="A18" s="900" t="s">
        <v>787</v>
      </c>
      <c r="B18" s="899">
        <v>86.11</v>
      </c>
      <c r="C18" s="899">
        <v>82.6</v>
      </c>
      <c r="D18" s="899">
        <v>96</v>
      </c>
      <c r="E18" s="899">
        <v>59.1</v>
      </c>
      <c r="H18" s="899">
        <v>47.29</v>
      </c>
      <c r="L18" s="899">
        <v>137.97</v>
      </c>
      <c r="M18" s="899">
        <v>119.57</v>
      </c>
      <c r="Q18" s="899">
        <v>80.89</v>
      </c>
      <c r="R18" s="899">
        <v>48.22</v>
      </c>
      <c r="S18" s="899">
        <v>77.23</v>
      </c>
      <c r="T18" s="899">
        <v>31.32</v>
      </c>
      <c r="U18" s="899">
        <v>48.22</v>
      </c>
      <c r="Y18" s="899">
        <v>77.23</v>
      </c>
      <c r="Z18" s="899">
        <v>31.32</v>
      </c>
    </row>
    <row r="19" spans="1:26" ht="12.75" customHeight="1">
      <c r="A19" s="900" t="s">
        <v>788</v>
      </c>
      <c r="B19" s="899"/>
      <c r="C19" s="899"/>
      <c r="D19" s="899"/>
      <c r="E19" s="899"/>
      <c r="H19" s="899"/>
      <c r="L19" s="899"/>
      <c r="M19" s="899"/>
      <c r="Q19" s="899"/>
      <c r="R19" s="899"/>
      <c r="S19" s="899"/>
      <c r="T19" s="899"/>
      <c r="U19" s="899"/>
      <c r="Y19" s="899"/>
      <c r="Z19" s="899"/>
    </row>
    <row r="20" spans="1:26" ht="12.75" customHeight="1">
      <c r="A20" s="900" t="s">
        <v>789</v>
      </c>
      <c r="B20" s="899"/>
      <c r="C20" s="899"/>
      <c r="D20" s="899"/>
      <c r="E20" s="899"/>
      <c r="H20" s="899"/>
      <c r="L20" s="899"/>
      <c r="M20" s="899"/>
      <c r="Q20" s="899"/>
      <c r="R20" s="899"/>
      <c r="S20" s="899"/>
      <c r="T20" s="899"/>
      <c r="U20" s="899"/>
      <c r="Y20" s="899"/>
      <c r="Z20" s="899"/>
    </row>
    <row r="21" spans="1:26" ht="12.75" customHeight="1">
      <c r="A21" s="900" t="s">
        <v>790</v>
      </c>
      <c r="B21" s="899">
        <v>2304.8200000000002</v>
      </c>
      <c r="C21" s="899">
        <v>3114.57</v>
      </c>
      <c r="D21" s="899">
        <v>4192.25</v>
      </c>
      <c r="E21" s="899">
        <v>5574.13</v>
      </c>
      <c r="H21" s="899">
        <v>7187.12</v>
      </c>
      <c r="L21" s="899">
        <v>9665.73</v>
      </c>
      <c r="M21" s="899">
        <v>11836.81</v>
      </c>
      <c r="Q21" s="899">
        <v>14982.36</v>
      </c>
      <c r="R21" s="899">
        <v>18013.3</v>
      </c>
      <c r="S21" s="899">
        <v>20622.25</v>
      </c>
      <c r="T21" s="899">
        <v>22057.48</v>
      </c>
      <c r="U21" s="899">
        <v>18013.3</v>
      </c>
      <c r="Y21" s="899">
        <v>20622.25</v>
      </c>
      <c r="Z21" s="899">
        <v>22057.48</v>
      </c>
    </row>
    <row r="22" spans="1:26" ht="12.75" customHeight="1">
      <c r="A22" s="900" t="s">
        <v>791</v>
      </c>
      <c r="B22" s="899"/>
      <c r="C22" s="899"/>
      <c r="D22" s="899"/>
      <c r="E22" s="899"/>
      <c r="H22" s="899"/>
      <c r="L22" s="899"/>
      <c r="M22" s="899"/>
      <c r="Q22" s="899"/>
      <c r="R22" s="899"/>
      <c r="S22" s="899"/>
      <c r="T22" s="899"/>
      <c r="U22" s="899"/>
      <c r="Y22" s="899"/>
      <c r="Z22" s="899"/>
    </row>
    <row r="23" spans="1:26" ht="12.75" customHeight="1">
      <c r="A23" s="900" t="s">
        <v>792</v>
      </c>
      <c r="B23" s="899"/>
      <c r="C23" s="899"/>
      <c r="D23" s="899"/>
      <c r="E23" s="899"/>
      <c r="H23" s="899"/>
      <c r="L23" s="899"/>
      <c r="M23" s="899"/>
      <c r="Q23" s="899"/>
      <c r="R23" s="899"/>
      <c r="S23" s="899"/>
      <c r="T23" s="899"/>
      <c r="U23" s="899"/>
      <c r="Y23" s="899"/>
      <c r="Z23" s="899"/>
    </row>
    <row r="24" spans="1:26" ht="12.75" customHeight="1">
      <c r="A24" s="900" t="s">
        <v>793</v>
      </c>
      <c r="B24" s="899"/>
      <c r="C24" s="899"/>
      <c r="D24" s="899">
        <v>17</v>
      </c>
      <c r="E24" s="899"/>
      <c r="H24" s="899"/>
      <c r="L24" s="899"/>
      <c r="M24" s="899"/>
      <c r="Q24" s="899"/>
      <c r="R24" s="899"/>
      <c r="S24" s="899"/>
      <c r="T24" s="899"/>
      <c r="U24" s="899"/>
      <c r="Y24" s="899"/>
      <c r="Z24" s="899"/>
    </row>
    <row r="25" spans="1:26" ht="12.75" customHeight="1">
      <c r="A25" s="900" t="s">
        <v>794</v>
      </c>
      <c r="B25" s="899"/>
      <c r="C25" s="899"/>
      <c r="D25" s="899"/>
      <c r="E25" s="899"/>
      <c r="H25" s="899"/>
      <c r="L25" s="899"/>
      <c r="M25" s="899"/>
      <c r="Q25" s="899"/>
      <c r="R25" s="899"/>
      <c r="S25" s="899"/>
      <c r="T25" s="899"/>
      <c r="U25" s="899"/>
      <c r="Y25" s="899"/>
      <c r="Z25" s="899"/>
    </row>
    <row r="26" spans="1:26" ht="12.75" customHeight="1">
      <c r="A26" s="900" t="s">
        <v>795</v>
      </c>
      <c r="B26" s="899"/>
      <c r="C26" s="899"/>
      <c r="D26" s="899"/>
      <c r="E26" s="899"/>
      <c r="H26" s="899"/>
      <c r="L26" s="899"/>
      <c r="M26" s="899"/>
      <c r="Q26" s="899"/>
      <c r="R26" s="899"/>
      <c r="S26" s="899">
        <v>231.47</v>
      </c>
      <c r="T26" s="899">
        <v>37.54</v>
      </c>
      <c r="U26" s="899"/>
      <c r="Y26" s="899">
        <v>231.47</v>
      </c>
      <c r="Z26" s="899">
        <v>37.54</v>
      </c>
    </row>
    <row r="27" spans="1:26" ht="12.75" customHeight="1">
      <c r="A27" s="900" t="s">
        <v>796</v>
      </c>
      <c r="B27" s="899"/>
      <c r="C27" s="899"/>
      <c r="D27" s="899"/>
      <c r="E27" s="899"/>
      <c r="H27" s="899"/>
      <c r="L27" s="899"/>
      <c r="M27" s="899"/>
      <c r="Q27" s="899"/>
      <c r="R27" s="899"/>
      <c r="S27" s="899">
        <v>390</v>
      </c>
      <c r="T27" s="899"/>
      <c r="U27" s="899"/>
      <c r="Y27" s="899">
        <v>390</v>
      </c>
      <c r="Z27" s="899"/>
    </row>
    <row r="28" spans="1:26" ht="12.75" customHeight="1">
      <c r="A28" s="900" t="s">
        <v>797</v>
      </c>
      <c r="B28" s="899"/>
      <c r="C28" s="899"/>
      <c r="D28" s="899"/>
      <c r="E28" s="899"/>
      <c r="H28" s="899"/>
      <c r="L28" s="899"/>
      <c r="M28" s="899"/>
      <c r="Q28" s="899"/>
      <c r="R28" s="899"/>
      <c r="S28" s="899"/>
      <c r="T28" s="899"/>
      <c r="U28" s="899"/>
      <c r="Y28" s="899"/>
      <c r="Z28" s="899"/>
    </row>
    <row r="29" spans="1:26" ht="12.75" customHeight="1">
      <c r="A29" s="900" t="s">
        <v>798</v>
      </c>
      <c r="B29" s="899"/>
      <c r="C29" s="899"/>
      <c r="D29" s="899"/>
      <c r="E29" s="899"/>
      <c r="H29" s="899"/>
      <c r="L29" s="899"/>
      <c r="M29" s="899"/>
      <c r="Q29" s="899"/>
      <c r="R29" s="899"/>
      <c r="S29" s="899"/>
      <c r="T29" s="899"/>
      <c r="U29" s="899"/>
      <c r="Y29" s="899"/>
      <c r="Z29" s="899"/>
    </row>
    <row r="30" spans="1:26" ht="12.75" customHeight="1">
      <c r="A30" s="898" t="s">
        <v>799</v>
      </c>
      <c r="B30" s="899">
        <v>7271.5</v>
      </c>
      <c r="C30" s="899">
        <v>12240.75</v>
      </c>
      <c r="D30" s="899">
        <v>15655.59</v>
      </c>
      <c r="E30" s="899">
        <v>20300.28</v>
      </c>
      <c r="H30" s="899">
        <v>27829.63</v>
      </c>
      <c r="L30" s="899">
        <v>36225.08</v>
      </c>
      <c r="M30" s="899">
        <v>41931.58</v>
      </c>
      <c r="Q30" s="899">
        <v>47570.93</v>
      </c>
      <c r="R30" s="899">
        <v>65004.51</v>
      </c>
      <c r="S30" s="899">
        <v>90180.55</v>
      </c>
      <c r="T30" s="899">
        <v>112249.19</v>
      </c>
      <c r="U30" s="899">
        <v>65004.51</v>
      </c>
      <c r="Y30" s="899">
        <v>90180.55</v>
      </c>
      <c r="Z30" s="899">
        <v>112249.19</v>
      </c>
    </row>
    <row r="31" spans="1:26" ht="12.75" customHeight="1">
      <c r="A31" s="898" t="s">
        <v>48</v>
      </c>
      <c r="B31" s="901" t="s">
        <v>687</v>
      </c>
      <c r="C31" s="901" t="s">
        <v>687</v>
      </c>
      <c r="D31" s="901" t="s">
        <v>687</v>
      </c>
      <c r="E31" s="901" t="s">
        <v>687</v>
      </c>
      <c r="H31" s="901" t="s">
        <v>687</v>
      </c>
      <c r="L31" s="901" t="s">
        <v>687</v>
      </c>
      <c r="M31" s="901" t="s">
        <v>687</v>
      </c>
      <c r="Q31" s="901" t="s">
        <v>687</v>
      </c>
      <c r="R31" s="901" t="s">
        <v>687</v>
      </c>
      <c r="S31" s="901" t="s">
        <v>687</v>
      </c>
      <c r="T31" s="901" t="s">
        <v>687</v>
      </c>
      <c r="U31" s="901" t="s">
        <v>687</v>
      </c>
      <c r="Y31" s="901" t="s">
        <v>687</v>
      </c>
      <c r="Z31" s="901" t="s">
        <v>687</v>
      </c>
    </row>
    <row r="32" spans="1:26" ht="12.75" customHeight="1">
      <c r="A32" s="900" t="s">
        <v>800</v>
      </c>
      <c r="B32" s="899"/>
      <c r="C32" s="899"/>
      <c r="D32" s="899"/>
      <c r="E32" s="899"/>
      <c r="H32" s="899"/>
      <c r="L32" s="899"/>
      <c r="M32" s="899">
        <v>90.53</v>
      </c>
      <c r="Q32" s="899">
        <v>30.81</v>
      </c>
      <c r="R32" s="899">
        <v>19.5</v>
      </c>
      <c r="S32" s="899">
        <v>60.83</v>
      </c>
      <c r="T32" s="899">
        <v>33.15</v>
      </c>
      <c r="U32" s="899">
        <v>19.5</v>
      </c>
      <c r="Y32" s="899">
        <v>60.83</v>
      </c>
      <c r="Z32" s="899">
        <v>33.15</v>
      </c>
    </row>
    <row r="33" spans="1:26" ht="12.75" customHeight="1">
      <c r="A33" s="900" t="s">
        <v>801</v>
      </c>
      <c r="B33" s="899"/>
      <c r="C33" s="899"/>
      <c r="D33" s="899"/>
      <c r="E33" s="899"/>
      <c r="H33" s="899"/>
      <c r="L33" s="899"/>
      <c r="M33" s="899"/>
      <c r="Q33" s="899">
        <v>4</v>
      </c>
      <c r="R33" s="899">
        <v>29</v>
      </c>
      <c r="S33" s="899">
        <v>29</v>
      </c>
      <c r="T33" s="899">
        <v>29</v>
      </c>
      <c r="U33" s="899">
        <v>29</v>
      </c>
      <c r="Y33" s="899">
        <v>29</v>
      </c>
      <c r="Z33" s="899">
        <v>29</v>
      </c>
    </row>
    <row r="34" spans="1:26" ht="12.75" customHeight="1">
      <c r="A34" s="900" t="s">
        <v>802</v>
      </c>
      <c r="B34" s="899">
        <v>58</v>
      </c>
      <c r="C34" s="899">
        <v>42</v>
      </c>
      <c r="D34" s="899">
        <v>10</v>
      </c>
      <c r="E34" s="899">
        <v>60</v>
      </c>
      <c r="H34" s="899">
        <v>60</v>
      </c>
      <c r="L34" s="899">
        <v>50</v>
      </c>
      <c r="M34" s="899">
        <v>50</v>
      </c>
      <c r="Q34" s="899">
        <v>60</v>
      </c>
      <c r="R34" s="899"/>
      <c r="S34" s="899"/>
      <c r="T34" s="899"/>
      <c r="U34" s="899"/>
      <c r="Y34" s="899"/>
      <c r="Z34" s="899"/>
    </row>
    <row r="35" spans="1:26" ht="12.75" customHeight="1">
      <c r="A35" s="900" t="s">
        <v>803</v>
      </c>
      <c r="B35" s="899"/>
      <c r="C35" s="899"/>
      <c r="D35" s="899"/>
      <c r="E35" s="899"/>
      <c r="H35" s="899"/>
      <c r="L35" s="899"/>
      <c r="M35" s="899"/>
      <c r="Q35" s="899"/>
      <c r="R35" s="899"/>
      <c r="S35" s="899"/>
      <c r="T35" s="899"/>
      <c r="U35" s="899"/>
      <c r="Y35" s="899"/>
      <c r="Z35" s="899"/>
    </row>
    <row r="36" spans="1:26" ht="12.75" customHeight="1">
      <c r="A36" s="900" t="s">
        <v>804</v>
      </c>
      <c r="B36" s="899">
        <v>4</v>
      </c>
      <c r="C36" s="899">
        <v>4</v>
      </c>
      <c r="D36" s="899">
        <v>4</v>
      </c>
      <c r="E36" s="899">
        <v>4</v>
      </c>
      <c r="H36" s="899">
        <v>4</v>
      </c>
      <c r="L36" s="899">
        <v>4</v>
      </c>
      <c r="M36" s="899">
        <v>4</v>
      </c>
      <c r="Q36" s="899"/>
      <c r="R36" s="899"/>
      <c r="S36" s="899"/>
      <c r="T36" s="899"/>
      <c r="U36" s="899"/>
      <c r="Y36" s="899"/>
      <c r="Z36" s="899"/>
    </row>
    <row r="37" spans="1:26" ht="12.75" customHeight="1">
      <c r="A37" s="900" t="s">
        <v>805</v>
      </c>
      <c r="B37" s="899"/>
      <c r="C37" s="899"/>
      <c r="D37" s="899"/>
      <c r="E37" s="899"/>
      <c r="H37" s="899"/>
      <c r="L37" s="899"/>
      <c r="M37" s="899"/>
      <c r="Q37" s="899"/>
      <c r="R37" s="899"/>
      <c r="S37" s="899"/>
      <c r="T37" s="899"/>
      <c r="U37" s="899"/>
      <c r="Y37" s="899"/>
      <c r="Z37" s="899"/>
    </row>
    <row r="38" spans="1:26" ht="12.75" customHeight="1">
      <c r="A38" s="900" t="s">
        <v>806</v>
      </c>
      <c r="B38" s="899">
        <v>1826.98</v>
      </c>
      <c r="C38" s="899">
        <v>2190.17</v>
      </c>
      <c r="D38" s="899">
        <v>3168.73</v>
      </c>
      <c r="E38" s="899">
        <v>4191.8500000000004</v>
      </c>
      <c r="H38" s="899">
        <v>5426.01</v>
      </c>
      <c r="L38" s="899">
        <v>6807.33</v>
      </c>
      <c r="M38" s="899">
        <v>8523.26</v>
      </c>
      <c r="Q38" s="899">
        <v>10375.76</v>
      </c>
      <c r="R38" s="899">
        <v>11415.95</v>
      </c>
      <c r="S38" s="899">
        <v>14453.18</v>
      </c>
      <c r="T38" s="899">
        <v>15244.1</v>
      </c>
      <c r="U38" s="899">
        <v>11415.95</v>
      </c>
      <c r="Y38" s="899">
        <v>14453.18</v>
      </c>
      <c r="Z38" s="899">
        <v>15244.1</v>
      </c>
    </row>
    <row r="39" spans="1:26" ht="12.75" customHeight="1">
      <c r="A39" s="900" t="s">
        <v>807</v>
      </c>
      <c r="B39" s="899">
        <v>994.45</v>
      </c>
      <c r="C39" s="899">
        <v>582.86</v>
      </c>
      <c r="D39" s="899">
        <v>193.96</v>
      </c>
      <c r="E39" s="899">
        <v>263.45999999999998</v>
      </c>
      <c r="H39" s="899">
        <v>251.45</v>
      </c>
      <c r="L39" s="899">
        <v>392.67</v>
      </c>
      <c r="M39" s="899">
        <v>456.33</v>
      </c>
      <c r="Q39" s="899">
        <v>3421.77</v>
      </c>
      <c r="R39" s="899">
        <v>4895.1499999999996</v>
      </c>
      <c r="S39" s="899">
        <v>2745.58</v>
      </c>
      <c r="T39" s="899">
        <v>2016.41</v>
      </c>
      <c r="U39" s="899">
        <v>4895.1499999999996</v>
      </c>
      <c r="Y39" s="899">
        <v>2745.58</v>
      </c>
      <c r="Z39" s="899">
        <v>2016.41</v>
      </c>
    </row>
    <row r="40" spans="1:26" ht="12.75" customHeight="1">
      <c r="A40" s="900" t="s">
        <v>808</v>
      </c>
      <c r="B40" s="899">
        <v>11.93</v>
      </c>
      <c r="C40" s="899">
        <v>62.37</v>
      </c>
      <c r="D40" s="899">
        <v>24.92</v>
      </c>
      <c r="E40" s="899">
        <v>18.53</v>
      </c>
      <c r="H40" s="899">
        <v>4.92</v>
      </c>
      <c r="L40" s="899">
        <v>2.68</v>
      </c>
      <c r="M40" s="899">
        <v>1.73</v>
      </c>
      <c r="Q40" s="899">
        <v>0.26</v>
      </c>
      <c r="R40" s="899">
        <v>0.26</v>
      </c>
      <c r="S40" s="899"/>
      <c r="T40" s="899"/>
      <c r="U40" s="899">
        <v>0.26</v>
      </c>
      <c r="Y40" s="899"/>
      <c r="Z40" s="899"/>
    </row>
    <row r="41" spans="1:26" ht="12.75" customHeight="1">
      <c r="A41" s="900" t="s">
        <v>809</v>
      </c>
      <c r="B41" s="899"/>
      <c r="C41" s="899"/>
      <c r="D41" s="899"/>
      <c r="E41" s="899"/>
      <c r="H41" s="899"/>
      <c r="L41" s="899"/>
      <c r="M41" s="899"/>
      <c r="Q41" s="899"/>
      <c r="R41" s="899">
        <v>0.68</v>
      </c>
      <c r="S41" s="899"/>
      <c r="T41" s="899"/>
      <c r="U41" s="899">
        <v>0.68</v>
      </c>
      <c r="Y41" s="899"/>
      <c r="Z41" s="899"/>
    </row>
    <row r="42" spans="1:26" ht="12.75" customHeight="1">
      <c r="A42" s="900" t="s">
        <v>810</v>
      </c>
      <c r="B42" s="899"/>
      <c r="C42" s="899"/>
      <c r="D42" s="899"/>
      <c r="E42" s="899"/>
      <c r="H42" s="899"/>
      <c r="L42" s="899"/>
      <c r="M42" s="899"/>
      <c r="Q42" s="899"/>
      <c r="R42" s="899"/>
      <c r="S42" s="899"/>
      <c r="T42" s="899"/>
      <c r="U42" s="899"/>
      <c r="Y42" s="899"/>
      <c r="Z42" s="899"/>
    </row>
    <row r="43" spans="1:26" ht="12.75" customHeight="1">
      <c r="A43" s="900" t="s">
        <v>811</v>
      </c>
      <c r="B43" s="899"/>
      <c r="C43" s="899"/>
      <c r="D43" s="899"/>
      <c r="E43" s="899"/>
      <c r="H43" s="899"/>
      <c r="L43" s="899"/>
      <c r="M43" s="899"/>
      <c r="Q43" s="899"/>
      <c r="R43" s="899"/>
      <c r="S43" s="899"/>
      <c r="T43" s="899"/>
      <c r="U43" s="899"/>
      <c r="Y43" s="899"/>
      <c r="Z43" s="899"/>
    </row>
    <row r="44" spans="1:26" ht="12.75" customHeight="1">
      <c r="A44" s="900" t="s">
        <v>812</v>
      </c>
      <c r="B44" s="899">
        <v>249.27</v>
      </c>
      <c r="C44" s="899">
        <v>445.21</v>
      </c>
      <c r="D44" s="899">
        <v>465.55</v>
      </c>
      <c r="E44" s="899">
        <v>452.32</v>
      </c>
      <c r="H44" s="899">
        <v>808.43</v>
      </c>
      <c r="L44" s="899">
        <v>862.62</v>
      </c>
      <c r="M44" s="899">
        <v>3563.31</v>
      </c>
      <c r="Q44" s="899">
        <v>3582.62</v>
      </c>
      <c r="R44" s="899">
        <v>3582.46</v>
      </c>
      <c r="S44" s="899">
        <v>3531.74</v>
      </c>
      <c r="T44" s="899">
        <v>3458.62</v>
      </c>
      <c r="U44" s="899">
        <v>3582.46</v>
      </c>
      <c r="Y44" s="899">
        <v>3531.74</v>
      </c>
      <c r="Z44" s="899">
        <v>3458.62</v>
      </c>
    </row>
    <row r="45" spans="1:26" ht="12.75" customHeight="1">
      <c r="A45" s="900" t="s">
        <v>813</v>
      </c>
      <c r="B45" s="899"/>
      <c r="C45" s="899"/>
      <c r="D45" s="899"/>
      <c r="E45" s="899"/>
      <c r="H45" s="899"/>
      <c r="L45" s="899"/>
      <c r="M45" s="899"/>
      <c r="Q45" s="899"/>
      <c r="R45" s="899"/>
      <c r="S45" s="899"/>
      <c r="T45" s="899"/>
      <c r="U45" s="899"/>
      <c r="Y45" s="899"/>
      <c r="Z45" s="899"/>
    </row>
    <row r="46" spans="1:26" ht="12.75" customHeight="1">
      <c r="A46" s="900" t="s">
        <v>814</v>
      </c>
      <c r="B46" s="899"/>
      <c r="C46" s="899"/>
      <c r="D46" s="899"/>
      <c r="E46" s="899"/>
      <c r="H46" s="899"/>
      <c r="L46" s="899"/>
      <c r="M46" s="899"/>
      <c r="Q46" s="899"/>
      <c r="R46" s="899"/>
      <c r="S46" s="899"/>
      <c r="T46" s="899"/>
      <c r="U46" s="899"/>
      <c r="Y46" s="899"/>
      <c r="Z46" s="899"/>
    </row>
    <row r="47" spans="1:26" ht="12.75" customHeight="1">
      <c r="A47" s="900" t="s">
        <v>815</v>
      </c>
      <c r="B47" s="899">
        <v>12.48</v>
      </c>
      <c r="C47" s="899">
        <v>10.15</v>
      </c>
      <c r="D47" s="899">
        <v>21.47</v>
      </c>
      <c r="E47" s="899">
        <v>18.7</v>
      </c>
      <c r="H47" s="899">
        <v>13.81</v>
      </c>
      <c r="L47" s="899">
        <v>10.18</v>
      </c>
      <c r="M47" s="899">
        <v>8.0500000000000007</v>
      </c>
      <c r="Q47" s="899">
        <v>5.41</v>
      </c>
      <c r="R47" s="899">
        <v>198.6</v>
      </c>
      <c r="S47" s="899">
        <v>188.12</v>
      </c>
      <c r="T47" s="899">
        <v>177.86</v>
      </c>
      <c r="U47" s="899">
        <v>198.6</v>
      </c>
      <c r="Y47" s="899">
        <v>188.12</v>
      </c>
      <c r="Z47" s="899">
        <v>177.86</v>
      </c>
    </row>
    <row r="48" spans="1:26" ht="12.75" customHeight="1">
      <c r="A48" s="900" t="s">
        <v>816</v>
      </c>
      <c r="B48" s="899">
        <v>52.85</v>
      </c>
      <c r="C48" s="899">
        <v>176.68</v>
      </c>
      <c r="D48" s="899">
        <v>225.42</v>
      </c>
      <c r="E48" s="899">
        <v>278.44</v>
      </c>
      <c r="H48" s="899">
        <v>502.63</v>
      </c>
      <c r="L48" s="899">
        <v>643.66</v>
      </c>
      <c r="M48" s="899">
        <v>825.37</v>
      </c>
      <c r="Q48" s="899">
        <v>821.6</v>
      </c>
      <c r="R48" s="899">
        <v>1155.3399999999999</v>
      </c>
      <c r="S48" s="899">
        <v>1745.54</v>
      </c>
      <c r="T48" s="899">
        <v>1401.8</v>
      </c>
      <c r="U48" s="899">
        <v>1155.3399999999999</v>
      </c>
      <c r="Y48" s="899">
        <v>1745.54</v>
      </c>
      <c r="Z48" s="899">
        <v>1401.8</v>
      </c>
    </row>
    <row r="49" spans="1:26" ht="12.75" customHeight="1">
      <c r="A49" s="900" t="s">
        <v>817</v>
      </c>
      <c r="B49" s="899"/>
      <c r="C49" s="899"/>
      <c r="D49" s="899"/>
      <c r="E49" s="899"/>
      <c r="H49" s="899"/>
      <c r="L49" s="899"/>
      <c r="M49" s="899"/>
      <c r="Q49" s="899"/>
      <c r="R49" s="899"/>
      <c r="S49" s="899"/>
      <c r="T49" s="899"/>
      <c r="U49" s="899"/>
      <c r="Y49" s="899"/>
      <c r="Z49" s="899"/>
    </row>
    <row r="50" spans="1:26" ht="12.75" customHeight="1">
      <c r="A50" s="900" t="s">
        <v>818</v>
      </c>
      <c r="B50" s="899"/>
      <c r="C50" s="899"/>
      <c r="D50" s="899"/>
      <c r="E50" s="899"/>
      <c r="H50" s="899"/>
      <c r="L50" s="899"/>
      <c r="M50" s="899"/>
      <c r="Q50" s="899"/>
      <c r="R50" s="899"/>
      <c r="S50" s="899"/>
      <c r="T50" s="899"/>
      <c r="U50" s="899"/>
      <c r="Y50" s="899"/>
      <c r="Z50" s="899"/>
    </row>
    <row r="51" spans="1:26" ht="12.75" customHeight="1">
      <c r="A51" s="900" t="s">
        <v>819</v>
      </c>
      <c r="B51" s="899"/>
      <c r="C51" s="899"/>
      <c r="D51" s="899"/>
      <c r="E51" s="899"/>
      <c r="H51" s="899"/>
      <c r="L51" s="899"/>
      <c r="M51" s="899"/>
      <c r="Q51" s="899"/>
      <c r="R51" s="899"/>
      <c r="S51" s="899"/>
      <c r="T51" s="899"/>
      <c r="U51" s="899"/>
      <c r="Y51" s="899"/>
      <c r="Z51" s="899"/>
    </row>
    <row r="52" spans="1:26" ht="12.75" customHeight="1">
      <c r="A52" s="898" t="s">
        <v>820</v>
      </c>
      <c r="B52" s="899">
        <v>3209.97</v>
      </c>
      <c r="C52" s="899">
        <v>3513.44</v>
      </c>
      <c r="D52" s="899">
        <v>4114.04</v>
      </c>
      <c r="E52" s="899">
        <v>5287.3</v>
      </c>
      <c r="H52" s="899">
        <v>7071.24</v>
      </c>
      <c r="L52" s="899">
        <v>8773.1299999999992</v>
      </c>
      <c r="M52" s="899">
        <v>13522.57</v>
      </c>
      <c r="Q52" s="899">
        <v>18302.240000000002</v>
      </c>
      <c r="R52" s="899">
        <v>21296.95</v>
      </c>
      <c r="S52" s="899">
        <v>22753.99</v>
      </c>
      <c r="T52" s="899">
        <v>22360.93</v>
      </c>
      <c r="U52" s="899">
        <v>21296.95</v>
      </c>
      <c r="Y52" s="899">
        <v>22753.99</v>
      </c>
      <c r="Z52" s="899">
        <v>22360.93</v>
      </c>
    </row>
    <row r="53" spans="1:26" ht="12.75" customHeight="1">
      <c r="A53" s="900" t="s">
        <v>821</v>
      </c>
      <c r="B53" s="899"/>
      <c r="C53" s="899"/>
      <c r="D53" s="899"/>
      <c r="E53" s="899"/>
      <c r="H53" s="899"/>
      <c r="L53" s="899"/>
      <c r="M53" s="899"/>
      <c r="Q53" s="899"/>
      <c r="R53" s="899"/>
      <c r="S53" s="899"/>
      <c r="T53" s="899"/>
      <c r="U53" s="899"/>
      <c r="Y53" s="899"/>
      <c r="Z53" s="899"/>
    </row>
    <row r="54" spans="1:26" ht="12.75" customHeight="1">
      <c r="A54" s="900" t="s">
        <v>822</v>
      </c>
      <c r="B54" s="899"/>
      <c r="C54" s="899"/>
      <c r="D54" s="899"/>
      <c r="E54" s="899"/>
      <c r="H54" s="899"/>
      <c r="L54" s="899"/>
      <c r="M54" s="899"/>
      <c r="Q54" s="899"/>
      <c r="R54" s="899"/>
      <c r="S54" s="899"/>
      <c r="T54" s="899"/>
      <c r="U54" s="899"/>
      <c r="Y54" s="899"/>
      <c r="Z54" s="899"/>
    </row>
    <row r="55" spans="1:26" ht="12.75" customHeight="1">
      <c r="A55" s="898" t="s">
        <v>823</v>
      </c>
      <c r="B55" s="899">
        <v>10481.469999999999</v>
      </c>
      <c r="C55" s="899">
        <v>15754.19</v>
      </c>
      <c r="D55" s="899">
        <v>19769.62</v>
      </c>
      <c r="E55" s="899">
        <v>25587.58</v>
      </c>
      <c r="H55" s="899">
        <v>34900.870000000003</v>
      </c>
      <c r="L55" s="899">
        <v>44998.21</v>
      </c>
      <c r="M55" s="899">
        <v>55454.15</v>
      </c>
      <c r="Q55" s="899">
        <v>65873.17</v>
      </c>
      <c r="R55" s="899">
        <v>86301.46</v>
      </c>
      <c r="S55" s="899">
        <v>112934.54</v>
      </c>
      <c r="T55" s="899">
        <v>134610.12</v>
      </c>
      <c r="U55" s="899">
        <v>86301.46</v>
      </c>
      <c r="Y55" s="899">
        <v>112934.54</v>
      </c>
      <c r="Z55" s="899">
        <v>134610.12</v>
      </c>
    </row>
    <row r="56" spans="1:26" ht="12.75" customHeight="1">
      <c r="A56" s="898" t="s">
        <v>49</v>
      </c>
      <c r="B56" s="901" t="s">
        <v>687</v>
      </c>
      <c r="C56" s="901" t="s">
        <v>687</v>
      </c>
      <c r="D56" s="901" t="s">
        <v>687</v>
      </c>
      <c r="E56" s="901" t="s">
        <v>687</v>
      </c>
      <c r="H56" s="901" t="s">
        <v>687</v>
      </c>
      <c r="L56" s="901" t="s">
        <v>687</v>
      </c>
      <c r="M56" s="901" t="s">
        <v>687</v>
      </c>
      <c r="Q56" s="901" t="s">
        <v>687</v>
      </c>
      <c r="R56" s="901" t="s">
        <v>687</v>
      </c>
      <c r="S56" s="901" t="s">
        <v>687</v>
      </c>
      <c r="T56" s="901" t="s">
        <v>687</v>
      </c>
      <c r="U56" s="901" t="s">
        <v>687</v>
      </c>
      <c r="Y56" s="901" t="s">
        <v>687</v>
      </c>
      <c r="Z56" s="901" t="s">
        <v>687</v>
      </c>
    </row>
    <row r="57" spans="1:26" ht="12.75" customHeight="1">
      <c r="A57" s="900" t="s">
        <v>824</v>
      </c>
      <c r="B57" s="899"/>
      <c r="C57" s="899"/>
      <c r="D57" s="899"/>
      <c r="E57" s="899"/>
      <c r="H57" s="899"/>
      <c r="L57" s="899"/>
      <c r="M57" s="899"/>
      <c r="Q57" s="899">
        <v>62.55</v>
      </c>
      <c r="R57" s="899"/>
      <c r="S57" s="899"/>
      <c r="T57" s="899"/>
      <c r="U57" s="899"/>
      <c r="Y57" s="899"/>
      <c r="Z57" s="899"/>
    </row>
    <row r="58" spans="1:26" ht="12.75" customHeight="1">
      <c r="A58" s="900" t="s">
        <v>825</v>
      </c>
      <c r="B58" s="899"/>
      <c r="C58" s="899"/>
      <c r="D58" s="899"/>
      <c r="E58" s="899"/>
      <c r="H58" s="899"/>
      <c r="L58" s="899"/>
      <c r="M58" s="899"/>
      <c r="Q58" s="899"/>
      <c r="R58" s="899"/>
      <c r="S58" s="899"/>
      <c r="T58" s="899"/>
      <c r="U58" s="899"/>
      <c r="Y58" s="899"/>
      <c r="Z58" s="899"/>
    </row>
    <row r="59" spans="1:26" ht="12.75" customHeight="1">
      <c r="A59" s="900" t="s">
        <v>826</v>
      </c>
      <c r="B59" s="899"/>
      <c r="C59" s="899"/>
      <c r="D59" s="899"/>
      <c r="E59" s="899"/>
      <c r="H59" s="899"/>
      <c r="L59" s="899"/>
      <c r="M59" s="899"/>
      <c r="Q59" s="899"/>
      <c r="R59" s="899"/>
      <c r="S59" s="899"/>
      <c r="T59" s="899"/>
      <c r="U59" s="899"/>
      <c r="Y59" s="899"/>
      <c r="Z59" s="899"/>
    </row>
    <row r="60" spans="1:26" ht="15">
      <c r="A60" s="900" t="s">
        <v>827</v>
      </c>
      <c r="B60" s="899"/>
      <c r="C60" s="899"/>
      <c r="D60" s="899"/>
      <c r="E60" s="899"/>
      <c r="H60" s="899"/>
      <c r="L60" s="899"/>
      <c r="M60" s="899"/>
      <c r="Q60" s="899"/>
      <c r="R60" s="899"/>
      <c r="S60" s="899"/>
      <c r="T60" s="899"/>
      <c r="U60" s="899"/>
      <c r="Y60" s="899"/>
      <c r="Z60" s="899"/>
    </row>
    <row r="61" spans="1:26" ht="15">
      <c r="A61" s="900" t="s">
        <v>828</v>
      </c>
      <c r="B61" s="899">
        <v>59.68</v>
      </c>
      <c r="C61" s="899">
        <v>121.29</v>
      </c>
      <c r="D61" s="899">
        <v>139.12</v>
      </c>
      <c r="E61" s="899">
        <v>232.01</v>
      </c>
      <c r="H61" s="899">
        <v>172.34</v>
      </c>
      <c r="L61" s="899">
        <v>345.28</v>
      </c>
      <c r="M61" s="899">
        <v>284.75</v>
      </c>
      <c r="Q61" s="899">
        <v>707.53</v>
      </c>
      <c r="R61" s="899">
        <v>880.98</v>
      </c>
      <c r="S61" s="899">
        <v>1040.6099999999999</v>
      </c>
      <c r="T61" s="899">
        <v>992.06</v>
      </c>
      <c r="U61" s="899">
        <v>880.98</v>
      </c>
      <c r="Y61" s="899">
        <v>1040.6099999999999</v>
      </c>
      <c r="Z61" s="899">
        <v>992.06</v>
      </c>
    </row>
    <row r="62" spans="1:26" ht="15">
      <c r="A62" s="900" t="s">
        <v>829</v>
      </c>
      <c r="B62" s="899">
        <v>1125.29</v>
      </c>
      <c r="C62" s="899">
        <v>2936.27</v>
      </c>
      <c r="D62" s="899">
        <v>3516.42</v>
      </c>
      <c r="E62" s="899">
        <v>4738.57</v>
      </c>
      <c r="H62" s="899">
        <v>7026.65</v>
      </c>
      <c r="L62" s="899">
        <v>5091.3900000000003</v>
      </c>
      <c r="M62" s="899">
        <v>3045.11</v>
      </c>
      <c r="Q62" s="899">
        <v>1476.23</v>
      </c>
      <c r="R62" s="899">
        <v>8261.58</v>
      </c>
      <c r="S62" s="899">
        <v>17541.080000000002</v>
      </c>
      <c r="T62" s="899">
        <v>14429.11</v>
      </c>
      <c r="U62" s="899">
        <v>8261.58</v>
      </c>
      <c r="Y62" s="899">
        <v>17541.080000000002</v>
      </c>
      <c r="Z62" s="899">
        <v>14429.11</v>
      </c>
    </row>
    <row r="63" spans="1:26" ht="15">
      <c r="A63" s="900" t="s">
        <v>830</v>
      </c>
      <c r="B63" s="899"/>
      <c r="C63" s="899"/>
      <c r="D63" s="899"/>
      <c r="E63" s="899"/>
      <c r="H63" s="899"/>
      <c r="L63" s="899"/>
      <c r="M63" s="899"/>
      <c r="Q63" s="899"/>
      <c r="R63" s="899"/>
      <c r="S63" s="899"/>
      <c r="T63" s="899"/>
      <c r="U63" s="899"/>
      <c r="Y63" s="899"/>
      <c r="Z63" s="899"/>
    </row>
    <row r="64" spans="1:26" ht="15">
      <c r="A64" s="900" t="s">
        <v>831</v>
      </c>
      <c r="B64" s="899">
        <v>54.6</v>
      </c>
      <c r="C64" s="899">
        <v>361.01</v>
      </c>
      <c r="D64" s="899">
        <v>463.95</v>
      </c>
      <c r="E64" s="899">
        <v>500.26</v>
      </c>
      <c r="H64" s="899">
        <v>577.52</v>
      </c>
      <c r="L64" s="899">
        <v>269.66000000000003</v>
      </c>
      <c r="M64" s="899">
        <v>260.27999999999997</v>
      </c>
      <c r="Q64" s="899">
        <v>988.64</v>
      </c>
      <c r="R64" s="899">
        <v>975.48</v>
      </c>
      <c r="S64" s="899">
        <v>1628.51</v>
      </c>
      <c r="T64" s="899">
        <v>1901.64</v>
      </c>
      <c r="U64" s="899">
        <v>975.48</v>
      </c>
      <c r="Y64" s="899">
        <v>1628.51</v>
      </c>
      <c r="Z64" s="899">
        <v>1901.64</v>
      </c>
    </row>
    <row r="65" spans="1:26" ht="15">
      <c r="A65" s="900" t="s">
        <v>832</v>
      </c>
      <c r="B65" s="899">
        <v>407.75</v>
      </c>
      <c r="C65" s="899">
        <v>256.3</v>
      </c>
      <c r="D65" s="899">
        <v>140.52000000000001</v>
      </c>
      <c r="E65" s="899">
        <v>419.88</v>
      </c>
      <c r="H65" s="899">
        <v>788.08</v>
      </c>
      <c r="L65" s="899">
        <v>2430.09</v>
      </c>
      <c r="M65" s="899">
        <v>3311.88</v>
      </c>
      <c r="Q65" s="899">
        <v>2105.1799999999998</v>
      </c>
      <c r="R65" s="899">
        <v>2515.52</v>
      </c>
      <c r="S65" s="899">
        <v>4272.29</v>
      </c>
      <c r="T65" s="899">
        <v>7726.14</v>
      </c>
      <c r="U65" s="899">
        <v>2515.52</v>
      </c>
      <c r="Y65" s="899">
        <v>4272.29</v>
      </c>
      <c r="Z65" s="899">
        <v>7726.14</v>
      </c>
    </row>
    <row r="66" spans="1:26" ht="15">
      <c r="A66" s="900" t="s">
        <v>833</v>
      </c>
      <c r="B66" s="899"/>
      <c r="C66" s="899"/>
      <c r="D66" s="899"/>
      <c r="E66" s="899"/>
      <c r="H66" s="899"/>
      <c r="L66" s="899"/>
      <c r="M66" s="899">
        <v>27.38</v>
      </c>
      <c r="Q66" s="899">
        <v>15.37</v>
      </c>
      <c r="R66" s="899">
        <v>27.41</v>
      </c>
      <c r="S66" s="899">
        <v>34.479999999999997</v>
      </c>
      <c r="T66" s="899">
        <v>23.41</v>
      </c>
      <c r="U66" s="899">
        <v>27.41</v>
      </c>
      <c r="Y66" s="899">
        <v>34.479999999999997</v>
      </c>
      <c r="Z66" s="899">
        <v>23.41</v>
      </c>
    </row>
    <row r="67" spans="1:26" ht="15">
      <c r="A67" s="900" t="s">
        <v>834</v>
      </c>
      <c r="B67" s="899">
        <v>41.81</v>
      </c>
      <c r="C67" s="899"/>
      <c r="D67" s="899">
        <v>137.21</v>
      </c>
      <c r="E67" s="899">
        <v>318.58</v>
      </c>
      <c r="H67" s="899"/>
      <c r="L67" s="899"/>
      <c r="M67" s="899"/>
      <c r="Q67" s="899"/>
      <c r="R67" s="899"/>
      <c r="S67" s="899"/>
      <c r="T67" s="899"/>
      <c r="U67" s="899"/>
      <c r="Y67" s="899"/>
      <c r="Z67" s="899"/>
    </row>
    <row r="68" spans="1:26" ht="15">
      <c r="A68" s="900" t="s">
        <v>835</v>
      </c>
      <c r="B68" s="899">
        <v>423.5</v>
      </c>
      <c r="C68" s="899">
        <v>575.91</v>
      </c>
      <c r="D68" s="899">
        <v>710.83</v>
      </c>
      <c r="E68" s="899">
        <v>818.88</v>
      </c>
      <c r="H68" s="899">
        <v>916.12</v>
      </c>
      <c r="L68" s="899">
        <v>1389.98</v>
      </c>
      <c r="M68" s="899">
        <v>1604.69</v>
      </c>
      <c r="Q68" s="899">
        <v>1231.8900000000001</v>
      </c>
      <c r="R68" s="899">
        <v>1423.14</v>
      </c>
      <c r="S68" s="899">
        <v>1724.64</v>
      </c>
      <c r="T68" s="899">
        <v>3039.95</v>
      </c>
      <c r="U68" s="899">
        <v>1423.14</v>
      </c>
      <c r="Y68" s="899">
        <v>1724.64</v>
      </c>
      <c r="Z68" s="899">
        <v>3039.95</v>
      </c>
    </row>
    <row r="69" spans="1:26" ht="15">
      <c r="A69" s="900" t="s">
        <v>836</v>
      </c>
      <c r="B69" s="899"/>
      <c r="C69" s="899"/>
      <c r="D69" s="899"/>
      <c r="E69" s="899"/>
      <c r="H69" s="899"/>
      <c r="L69" s="899"/>
      <c r="M69" s="899"/>
      <c r="Q69" s="899"/>
      <c r="R69" s="899"/>
      <c r="S69" s="899"/>
      <c r="T69" s="899"/>
      <c r="U69" s="899"/>
      <c r="Y69" s="899"/>
      <c r="Z69" s="899"/>
    </row>
    <row r="70" spans="1:26" ht="15">
      <c r="A70" s="900" t="s">
        <v>837</v>
      </c>
      <c r="B70" s="899"/>
      <c r="C70" s="899"/>
      <c r="D70" s="899"/>
      <c r="E70" s="899"/>
      <c r="H70" s="899"/>
      <c r="L70" s="899"/>
      <c r="M70" s="899"/>
      <c r="Q70" s="899"/>
      <c r="R70" s="899"/>
      <c r="S70" s="899"/>
      <c r="T70" s="899"/>
      <c r="U70" s="899"/>
      <c r="Y70" s="899"/>
      <c r="Z70" s="899"/>
    </row>
    <row r="71" spans="1:26" ht="15">
      <c r="A71" s="900" t="s">
        <v>838</v>
      </c>
      <c r="B71" s="899"/>
      <c r="C71" s="899"/>
      <c r="D71" s="899"/>
      <c r="E71" s="899"/>
      <c r="H71" s="899"/>
      <c r="L71" s="899"/>
      <c r="M71" s="899"/>
      <c r="Q71" s="899"/>
      <c r="R71" s="899"/>
      <c r="S71" s="899"/>
      <c r="T71" s="899"/>
      <c r="U71" s="899"/>
      <c r="Y71" s="899"/>
      <c r="Z71" s="899"/>
    </row>
    <row r="72" spans="1:26" ht="15">
      <c r="A72" s="900" t="s">
        <v>839</v>
      </c>
      <c r="B72" s="899"/>
      <c r="C72" s="899"/>
      <c r="D72" s="899"/>
      <c r="E72" s="899"/>
      <c r="H72" s="899"/>
      <c r="L72" s="899"/>
      <c r="M72" s="899"/>
      <c r="Q72" s="899"/>
      <c r="R72" s="899"/>
      <c r="S72" s="899"/>
      <c r="T72" s="899"/>
      <c r="U72" s="899"/>
      <c r="Y72" s="899"/>
      <c r="Z72" s="899"/>
    </row>
    <row r="73" spans="1:26" ht="15">
      <c r="A73" s="900" t="s">
        <v>840</v>
      </c>
      <c r="B73" s="899"/>
      <c r="C73" s="899"/>
      <c r="D73" s="899"/>
      <c r="E73" s="899"/>
      <c r="H73" s="899"/>
      <c r="L73" s="899"/>
      <c r="M73" s="899"/>
      <c r="Q73" s="899"/>
      <c r="R73" s="899"/>
      <c r="S73" s="899"/>
      <c r="T73" s="899"/>
      <c r="U73" s="899"/>
      <c r="Y73" s="899"/>
      <c r="Z73" s="899"/>
    </row>
    <row r="74" spans="1:26" ht="15">
      <c r="A74" s="900" t="s">
        <v>841</v>
      </c>
      <c r="B74" s="899"/>
      <c r="C74" s="899"/>
      <c r="D74" s="899"/>
      <c r="E74" s="899"/>
      <c r="H74" s="899"/>
      <c r="L74" s="899"/>
      <c r="M74" s="899"/>
      <c r="Q74" s="899"/>
      <c r="R74" s="899"/>
      <c r="S74" s="899"/>
      <c r="T74" s="899"/>
      <c r="U74" s="899"/>
      <c r="Y74" s="899"/>
      <c r="Z74" s="899"/>
    </row>
    <row r="75" spans="1:26" ht="15">
      <c r="A75" s="900" t="s">
        <v>842</v>
      </c>
      <c r="B75" s="899"/>
      <c r="C75" s="899"/>
      <c r="D75" s="899"/>
      <c r="E75" s="899"/>
      <c r="H75" s="899"/>
      <c r="L75" s="899"/>
      <c r="M75" s="899">
        <v>2773.19</v>
      </c>
      <c r="Q75" s="899">
        <v>3956.45</v>
      </c>
      <c r="R75" s="899">
        <v>5967.62</v>
      </c>
      <c r="S75" s="899">
        <v>10778.82</v>
      </c>
      <c r="T75" s="899">
        <v>10462.61</v>
      </c>
      <c r="U75" s="899">
        <v>5967.62</v>
      </c>
      <c r="Y75" s="899">
        <v>10778.82</v>
      </c>
      <c r="Z75" s="899">
        <v>10462.61</v>
      </c>
    </row>
    <row r="76" spans="1:26" ht="15">
      <c r="A76" s="900" t="s">
        <v>843</v>
      </c>
      <c r="B76" s="899"/>
      <c r="C76" s="899"/>
      <c r="D76" s="899"/>
      <c r="E76" s="899"/>
      <c r="H76" s="899"/>
      <c r="L76" s="899"/>
      <c r="M76" s="899"/>
      <c r="Q76" s="899"/>
      <c r="R76" s="899"/>
      <c r="S76" s="899"/>
      <c r="T76" s="899"/>
      <c r="U76" s="899"/>
      <c r="Y76" s="899"/>
      <c r="Z76" s="899"/>
    </row>
    <row r="77" spans="1:26" ht="15">
      <c r="A77" s="900" t="s">
        <v>844</v>
      </c>
      <c r="B77" s="899"/>
      <c r="C77" s="899"/>
      <c r="D77" s="899"/>
      <c r="E77" s="899"/>
      <c r="H77" s="899"/>
      <c r="L77" s="899"/>
      <c r="M77" s="899"/>
      <c r="Q77" s="899"/>
      <c r="R77" s="899"/>
      <c r="S77" s="899"/>
      <c r="T77" s="899"/>
      <c r="U77" s="899"/>
      <c r="Y77" s="899"/>
      <c r="Z77" s="899"/>
    </row>
    <row r="78" spans="1:26" ht="15">
      <c r="A78" s="898" t="s">
        <v>845</v>
      </c>
      <c r="B78" s="899">
        <v>2112.62</v>
      </c>
      <c r="C78" s="899">
        <v>4250.7700000000004</v>
      </c>
      <c r="D78" s="899">
        <v>5108.0600000000004</v>
      </c>
      <c r="E78" s="899">
        <v>7028.19</v>
      </c>
      <c r="H78" s="899">
        <v>9480.7199999999993</v>
      </c>
      <c r="L78" s="899">
        <v>9526.4</v>
      </c>
      <c r="M78" s="899">
        <v>11307.29</v>
      </c>
      <c r="Q78" s="899">
        <v>10543.84</v>
      </c>
      <c r="R78" s="899">
        <v>20051.72</v>
      </c>
      <c r="S78" s="899">
        <v>37020.43</v>
      </c>
      <c r="T78" s="899">
        <v>38574.92</v>
      </c>
      <c r="U78" s="899">
        <v>20051.72</v>
      </c>
      <c r="Y78" s="899">
        <v>37020.43</v>
      </c>
      <c r="Z78" s="899">
        <v>38574.92</v>
      </c>
    </row>
    <row r="79" spans="1:26" ht="15">
      <c r="A79" s="898" t="s">
        <v>50</v>
      </c>
      <c r="B79" s="901" t="s">
        <v>687</v>
      </c>
      <c r="C79" s="901" t="s">
        <v>687</v>
      </c>
      <c r="D79" s="901" t="s">
        <v>687</v>
      </c>
      <c r="E79" s="901" t="s">
        <v>687</v>
      </c>
      <c r="H79" s="901" t="s">
        <v>687</v>
      </c>
      <c r="L79" s="901" t="s">
        <v>687</v>
      </c>
      <c r="M79" s="901" t="s">
        <v>687</v>
      </c>
      <c r="Q79" s="901" t="s">
        <v>687</v>
      </c>
      <c r="R79" s="901" t="s">
        <v>687</v>
      </c>
      <c r="S79" s="901" t="s">
        <v>687</v>
      </c>
      <c r="T79" s="901" t="s">
        <v>687</v>
      </c>
      <c r="U79" s="901" t="s">
        <v>687</v>
      </c>
      <c r="Y79" s="901" t="s">
        <v>687</v>
      </c>
      <c r="Z79" s="901" t="s">
        <v>687</v>
      </c>
    </row>
    <row r="80" spans="1:26" ht="15">
      <c r="A80" s="900" t="s">
        <v>846</v>
      </c>
      <c r="B80" s="899"/>
      <c r="C80" s="899"/>
      <c r="D80" s="899"/>
      <c r="E80" s="899"/>
      <c r="H80" s="899"/>
      <c r="L80" s="899"/>
      <c r="M80" s="899"/>
      <c r="Q80" s="899"/>
      <c r="R80" s="899"/>
      <c r="S80" s="899"/>
      <c r="T80" s="899"/>
      <c r="U80" s="899"/>
      <c r="Y80" s="899"/>
      <c r="Z80" s="899"/>
    </row>
    <row r="81" spans="1:26" ht="15">
      <c r="A81" s="900" t="s">
        <v>847</v>
      </c>
      <c r="B81" s="899"/>
      <c r="C81" s="899"/>
      <c r="D81" s="899"/>
      <c r="E81" s="899"/>
      <c r="H81" s="899"/>
      <c r="L81" s="899"/>
      <c r="M81" s="899"/>
      <c r="Q81" s="899"/>
      <c r="R81" s="899"/>
      <c r="S81" s="899"/>
      <c r="T81" s="899"/>
      <c r="U81" s="899"/>
      <c r="Y81" s="899"/>
      <c r="Z81" s="899"/>
    </row>
    <row r="82" spans="1:26" ht="15">
      <c r="A82" s="900" t="s">
        <v>848</v>
      </c>
      <c r="B82" s="899"/>
      <c r="C82" s="899"/>
      <c r="D82" s="899"/>
      <c r="E82" s="899"/>
      <c r="H82" s="899"/>
      <c r="L82" s="899"/>
      <c r="M82" s="899"/>
      <c r="Q82" s="899"/>
      <c r="R82" s="899"/>
      <c r="S82" s="899"/>
      <c r="T82" s="899"/>
      <c r="U82" s="899"/>
      <c r="Y82" s="899"/>
      <c r="Z82" s="899"/>
    </row>
    <row r="83" spans="1:26" ht="15">
      <c r="A83" s="900" t="s">
        <v>849</v>
      </c>
      <c r="B83" s="899"/>
      <c r="C83" s="899"/>
      <c r="D83" s="899"/>
      <c r="E83" s="899"/>
      <c r="H83" s="899"/>
      <c r="L83" s="899"/>
      <c r="M83" s="899"/>
      <c r="Q83" s="899"/>
      <c r="R83" s="899"/>
      <c r="S83" s="899"/>
      <c r="T83" s="899"/>
      <c r="U83" s="899"/>
      <c r="Y83" s="899"/>
      <c r="Z83" s="899"/>
    </row>
    <row r="84" spans="1:26" ht="15">
      <c r="A84" s="900" t="s">
        <v>850</v>
      </c>
      <c r="B84" s="899"/>
      <c r="C84" s="899"/>
      <c r="D84" s="899">
        <v>10</v>
      </c>
      <c r="E84" s="899">
        <v>10</v>
      </c>
      <c r="H84" s="899">
        <v>16.77</v>
      </c>
      <c r="L84" s="899">
        <v>17.77</v>
      </c>
      <c r="M84" s="899">
        <v>17.77</v>
      </c>
      <c r="Q84" s="899">
        <v>17.77</v>
      </c>
      <c r="R84" s="899">
        <v>15.57</v>
      </c>
      <c r="S84" s="899">
        <v>15.57</v>
      </c>
      <c r="T84" s="899">
        <v>15.57</v>
      </c>
      <c r="U84" s="899">
        <v>15.57</v>
      </c>
      <c r="Y84" s="899">
        <v>15.57</v>
      </c>
      <c r="Z84" s="899">
        <v>15.57</v>
      </c>
    </row>
    <row r="85" spans="1:26" ht="15">
      <c r="A85" s="900" t="s">
        <v>851</v>
      </c>
      <c r="B85" s="899"/>
      <c r="C85" s="899"/>
      <c r="D85" s="899"/>
      <c r="E85" s="899"/>
      <c r="H85" s="899"/>
      <c r="L85" s="899"/>
      <c r="M85" s="899"/>
      <c r="Q85" s="899"/>
      <c r="R85" s="899"/>
      <c r="S85" s="899"/>
      <c r="T85" s="899"/>
      <c r="U85" s="899"/>
      <c r="Y85" s="899"/>
      <c r="Z85" s="899"/>
    </row>
    <row r="86" spans="1:26" ht="15">
      <c r="A86" s="900" t="s">
        <v>852</v>
      </c>
      <c r="B86" s="899"/>
      <c r="C86" s="899"/>
      <c r="D86" s="899"/>
      <c r="E86" s="899"/>
      <c r="H86" s="899"/>
      <c r="L86" s="899"/>
      <c r="M86" s="899"/>
      <c r="Q86" s="899"/>
      <c r="R86" s="899"/>
      <c r="S86" s="899"/>
      <c r="T86" s="899"/>
      <c r="U86" s="899"/>
      <c r="Y86" s="899"/>
      <c r="Z86" s="899"/>
    </row>
    <row r="87" spans="1:26" ht="15">
      <c r="A87" s="900" t="s">
        <v>853</v>
      </c>
      <c r="B87" s="899"/>
      <c r="C87" s="899"/>
      <c r="D87" s="899"/>
      <c r="E87" s="899"/>
      <c r="H87" s="899"/>
      <c r="L87" s="899"/>
      <c r="M87" s="899"/>
      <c r="Q87" s="899"/>
      <c r="R87" s="899"/>
      <c r="S87" s="899"/>
      <c r="T87" s="899"/>
      <c r="U87" s="899"/>
      <c r="Y87" s="899"/>
      <c r="Z87" s="899"/>
    </row>
    <row r="88" spans="1:26" ht="15">
      <c r="A88" s="900" t="s">
        <v>854</v>
      </c>
      <c r="B88" s="899"/>
      <c r="C88" s="899"/>
      <c r="D88" s="899"/>
      <c r="E88" s="899"/>
      <c r="H88" s="899"/>
      <c r="L88" s="899"/>
      <c r="M88" s="899"/>
      <c r="Q88" s="899"/>
      <c r="R88" s="899"/>
      <c r="S88" s="899"/>
      <c r="T88" s="899"/>
      <c r="U88" s="899"/>
      <c r="Y88" s="899"/>
      <c r="Z88" s="899"/>
    </row>
    <row r="89" spans="1:26" ht="15">
      <c r="A89" s="900" t="s">
        <v>855</v>
      </c>
      <c r="B89" s="899"/>
      <c r="C89" s="899"/>
      <c r="D89" s="899"/>
      <c r="E89" s="899"/>
      <c r="H89" s="899"/>
      <c r="L89" s="899"/>
      <c r="M89" s="899"/>
      <c r="Q89" s="899"/>
      <c r="R89" s="899"/>
      <c r="S89" s="899"/>
      <c r="T89" s="899"/>
      <c r="U89" s="899"/>
      <c r="Y89" s="899"/>
      <c r="Z89" s="899"/>
    </row>
    <row r="90" spans="1:26" ht="15">
      <c r="A90" s="900" t="s">
        <v>856</v>
      </c>
      <c r="B90" s="899"/>
      <c r="C90" s="899"/>
      <c r="D90" s="899"/>
      <c r="E90" s="899"/>
      <c r="H90" s="899"/>
      <c r="L90" s="899"/>
      <c r="M90" s="899"/>
      <c r="Q90" s="899"/>
      <c r="R90" s="899"/>
      <c r="S90" s="899"/>
      <c r="T90" s="899"/>
      <c r="U90" s="899"/>
      <c r="Y90" s="899"/>
      <c r="Z90" s="899"/>
    </row>
    <row r="91" spans="1:26" ht="15">
      <c r="A91" s="898" t="s">
        <v>857</v>
      </c>
      <c r="B91" s="899"/>
      <c r="C91" s="899"/>
      <c r="D91" s="899">
        <v>10</v>
      </c>
      <c r="E91" s="899">
        <v>10</v>
      </c>
      <c r="H91" s="899">
        <v>16.77</v>
      </c>
      <c r="L91" s="899">
        <v>17.77</v>
      </c>
      <c r="M91" s="899">
        <v>17.77</v>
      </c>
      <c r="Q91" s="899">
        <v>17.77</v>
      </c>
      <c r="R91" s="899">
        <v>15.57</v>
      </c>
      <c r="S91" s="899">
        <v>15.57</v>
      </c>
      <c r="T91" s="899">
        <v>15.57</v>
      </c>
      <c r="U91" s="899">
        <v>15.57</v>
      </c>
      <c r="Y91" s="899">
        <v>15.57</v>
      </c>
      <c r="Z91" s="899">
        <v>15.57</v>
      </c>
    </row>
    <row r="92" spans="1:26" ht="15">
      <c r="A92" s="900" t="s">
        <v>858</v>
      </c>
      <c r="B92" s="899"/>
      <c r="C92" s="899"/>
      <c r="D92" s="899"/>
      <c r="E92" s="899"/>
      <c r="H92" s="899"/>
      <c r="L92" s="899"/>
      <c r="M92" s="899"/>
      <c r="Q92" s="899"/>
      <c r="R92" s="899"/>
      <c r="S92" s="899"/>
      <c r="T92" s="899"/>
      <c r="U92" s="899"/>
      <c r="Y92" s="899"/>
      <c r="Z92" s="899"/>
    </row>
    <row r="93" spans="1:26" ht="15">
      <c r="A93" s="900" t="s">
        <v>859</v>
      </c>
      <c r="B93" s="899"/>
      <c r="C93" s="899"/>
      <c r="D93" s="899"/>
      <c r="E93" s="899"/>
      <c r="H93" s="899"/>
      <c r="L93" s="899"/>
      <c r="M93" s="899"/>
      <c r="Q93" s="899"/>
      <c r="R93" s="899"/>
      <c r="S93" s="899"/>
      <c r="T93" s="899"/>
      <c r="U93" s="899"/>
      <c r="Y93" s="899"/>
      <c r="Z93" s="899"/>
    </row>
    <row r="94" spans="1:26" ht="15">
      <c r="A94" s="898" t="s">
        <v>860</v>
      </c>
      <c r="B94" s="899">
        <v>2112.62</v>
      </c>
      <c r="C94" s="899">
        <v>4250.7700000000004</v>
      </c>
      <c r="D94" s="899">
        <v>5118.0600000000004</v>
      </c>
      <c r="E94" s="899">
        <v>7038.19</v>
      </c>
      <c r="H94" s="899">
        <v>9497.49</v>
      </c>
      <c r="L94" s="899">
        <v>9544.17</v>
      </c>
      <c r="M94" s="899">
        <v>11325.06</v>
      </c>
      <c r="Q94" s="899">
        <v>10561.61</v>
      </c>
      <c r="R94" s="899">
        <v>20067.29</v>
      </c>
      <c r="S94" s="899">
        <v>37036</v>
      </c>
      <c r="T94" s="899">
        <v>38590.49</v>
      </c>
      <c r="U94" s="899">
        <v>20067.29</v>
      </c>
      <c r="Y94" s="899">
        <v>37036</v>
      </c>
      <c r="Z94" s="899">
        <v>38590.49</v>
      </c>
    </row>
    <row r="95" spans="1:26" ht="15">
      <c r="A95" s="898" t="s">
        <v>51</v>
      </c>
      <c r="B95" s="901" t="s">
        <v>687</v>
      </c>
      <c r="C95" s="901" t="s">
        <v>687</v>
      </c>
      <c r="D95" s="901" t="s">
        <v>687</v>
      </c>
      <c r="E95" s="901" t="s">
        <v>687</v>
      </c>
      <c r="H95" s="901" t="s">
        <v>687</v>
      </c>
      <c r="L95" s="901" t="s">
        <v>687</v>
      </c>
      <c r="M95" s="901" t="s">
        <v>687</v>
      </c>
      <c r="Q95" s="901" t="s">
        <v>687</v>
      </c>
      <c r="R95" s="901" t="s">
        <v>687</v>
      </c>
      <c r="S95" s="901" t="s">
        <v>687</v>
      </c>
      <c r="T95" s="901" t="s">
        <v>687</v>
      </c>
      <c r="U95" s="901" t="s">
        <v>687</v>
      </c>
      <c r="Y95" s="901" t="s">
        <v>687</v>
      </c>
      <c r="Z95" s="901" t="s">
        <v>687</v>
      </c>
    </row>
    <row r="96" spans="1:26" ht="15">
      <c r="A96" s="900" t="s">
        <v>861</v>
      </c>
      <c r="B96" s="899">
        <v>943.8</v>
      </c>
      <c r="C96" s="899">
        <v>943.8</v>
      </c>
      <c r="D96" s="899">
        <v>943.8</v>
      </c>
      <c r="E96" s="899">
        <v>943.8</v>
      </c>
      <c r="H96" s="899">
        <v>1038.18</v>
      </c>
      <c r="L96" s="899">
        <v>1038.18</v>
      </c>
      <c r="M96" s="899">
        <v>1038.18</v>
      </c>
      <c r="Q96" s="899">
        <v>1142</v>
      </c>
      <c r="R96" s="899">
        <v>1256.2</v>
      </c>
      <c r="S96" s="899">
        <v>1256.2</v>
      </c>
      <c r="T96" s="899">
        <v>1256.2</v>
      </c>
      <c r="U96" s="899">
        <v>1256.2</v>
      </c>
      <c r="Y96" s="899">
        <v>1256.2</v>
      </c>
      <c r="Z96" s="899">
        <v>1256.2</v>
      </c>
    </row>
    <row r="97" spans="1:26" ht="15">
      <c r="A97" s="900" t="s">
        <v>862</v>
      </c>
      <c r="B97" s="899"/>
      <c r="C97" s="899"/>
      <c r="D97" s="899"/>
      <c r="E97" s="899"/>
      <c r="H97" s="899"/>
      <c r="L97" s="899"/>
      <c r="M97" s="899"/>
      <c r="Q97" s="899"/>
      <c r="R97" s="899"/>
      <c r="S97" s="899"/>
      <c r="T97" s="899"/>
      <c r="U97" s="899"/>
      <c r="Y97" s="899"/>
      <c r="Z97" s="899"/>
    </row>
    <row r="98" spans="1:26" ht="15">
      <c r="A98" s="900" t="s">
        <v>863</v>
      </c>
      <c r="B98" s="899"/>
      <c r="C98" s="899"/>
      <c r="D98" s="899"/>
      <c r="E98" s="899"/>
      <c r="H98" s="899"/>
      <c r="L98" s="899"/>
      <c r="M98" s="899"/>
      <c r="Q98" s="899"/>
      <c r="R98" s="899"/>
      <c r="S98" s="899"/>
      <c r="T98" s="899"/>
      <c r="U98" s="899"/>
      <c r="Y98" s="899"/>
      <c r="Z98" s="899"/>
    </row>
    <row r="99" spans="1:26" ht="15">
      <c r="A99" s="900" t="s">
        <v>864</v>
      </c>
      <c r="B99" s="899">
        <v>1374.96</v>
      </c>
      <c r="C99" s="899">
        <v>1374.96</v>
      </c>
      <c r="D99" s="899">
        <v>1374.96</v>
      </c>
      <c r="E99" s="899">
        <v>1374.96</v>
      </c>
      <c r="H99" s="899">
        <v>1374.96</v>
      </c>
      <c r="L99" s="899">
        <v>1374.96</v>
      </c>
      <c r="M99" s="899">
        <v>1374.96</v>
      </c>
      <c r="Q99" s="899">
        <v>1374.96</v>
      </c>
      <c r="R99" s="899">
        <v>1374.96</v>
      </c>
      <c r="S99" s="899">
        <v>1374.96</v>
      </c>
      <c r="T99" s="899">
        <v>1374.96</v>
      </c>
      <c r="U99" s="899">
        <v>1374.96</v>
      </c>
      <c r="Y99" s="899">
        <v>1374.96</v>
      </c>
      <c r="Z99" s="899">
        <v>1374.96</v>
      </c>
    </row>
    <row r="100" spans="1:26" ht="15">
      <c r="A100" s="900" t="s">
        <v>865</v>
      </c>
      <c r="B100" s="899"/>
      <c r="C100" s="899"/>
      <c r="D100" s="899"/>
      <c r="E100" s="899"/>
      <c r="H100" s="899"/>
      <c r="L100" s="899"/>
      <c r="M100" s="899"/>
      <c r="Q100" s="899"/>
      <c r="R100" s="899"/>
      <c r="S100" s="899"/>
      <c r="T100" s="899"/>
      <c r="U100" s="899"/>
      <c r="Y100" s="899"/>
      <c r="Z100" s="899"/>
    </row>
    <row r="101" spans="1:26" ht="15">
      <c r="A101" s="900" t="s">
        <v>866</v>
      </c>
      <c r="B101" s="899"/>
      <c r="C101" s="899"/>
      <c r="D101" s="899"/>
      <c r="E101" s="899"/>
      <c r="H101" s="899"/>
      <c r="L101" s="899"/>
      <c r="M101" s="899"/>
      <c r="Q101" s="899">
        <v>-0.62</v>
      </c>
      <c r="R101" s="899">
        <v>-13.03</v>
      </c>
      <c r="S101" s="899">
        <v>-11.24</v>
      </c>
      <c r="T101" s="899">
        <v>-7.4</v>
      </c>
      <c r="U101" s="899">
        <v>-13.03</v>
      </c>
      <c r="Y101" s="899">
        <v>-11.24</v>
      </c>
      <c r="Z101" s="899">
        <v>-7.4</v>
      </c>
    </row>
    <row r="102" spans="1:26" ht="15">
      <c r="A102" s="900" t="s">
        <v>867</v>
      </c>
      <c r="B102" s="899"/>
      <c r="C102" s="899"/>
      <c r="D102" s="899"/>
      <c r="E102" s="899"/>
      <c r="H102" s="899"/>
      <c r="L102" s="899"/>
      <c r="M102" s="899"/>
      <c r="Q102" s="899"/>
      <c r="R102" s="899"/>
      <c r="S102" s="899"/>
      <c r="T102" s="899"/>
      <c r="U102" s="899"/>
      <c r="Y102" s="899"/>
      <c r="Z102" s="899"/>
    </row>
    <row r="103" spans="1:26" ht="15">
      <c r="A103" s="900" t="s">
        <v>868</v>
      </c>
      <c r="B103" s="899">
        <v>838.32</v>
      </c>
      <c r="C103" s="899">
        <v>1001.13</v>
      </c>
      <c r="D103" s="899">
        <v>1585.67</v>
      </c>
      <c r="E103" s="899">
        <v>2176.75</v>
      </c>
      <c r="H103" s="899">
        <v>2640.92</v>
      </c>
      <c r="L103" s="899">
        <v>3036.43</v>
      </c>
      <c r="M103" s="899">
        <v>4220.8</v>
      </c>
      <c r="Q103" s="899">
        <v>5249.41</v>
      </c>
      <c r="R103" s="899">
        <v>6210.52</v>
      </c>
      <c r="S103" s="899">
        <v>7135.65</v>
      </c>
      <c r="T103" s="899">
        <v>8215.6</v>
      </c>
      <c r="U103" s="899">
        <v>6210.52</v>
      </c>
      <c r="Y103" s="899">
        <v>7135.65</v>
      </c>
      <c r="Z103" s="899">
        <v>8215.6</v>
      </c>
    </row>
    <row r="104" spans="1:26" ht="15">
      <c r="A104" s="900" t="s">
        <v>869</v>
      </c>
      <c r="B104" s="899"/>
      <c r="C104" s="899"/>
      <c r="D104" s="899"/>
      <c r="E104" s="899"/>
      <c r="H104" s="899"/>
      <c r="L104" s="899"/>
      <c r="M104" s="899">
        <v>13.3</v>
      </c>
      <c r="Q104" s="899">
        <v>98.59</v>
      </c>
      <c r="R104" s="899">
        <v>218.36</v>
      </c>
      <c r="S104" s="899">
        <v>420.76</v>
      </c>
      <c r="T104" s="899">
        <v>600.86</v>
      </c>
      <c r="U104" s="899">
        <v>218.36</v>
      </c>
      <c r="Y104" s="899">
        <v>420.76</v>
      </c>
      <c r="Z104" s="899">
        <v>600.86</v>
      </c>
    </row>
    <row r="105" spans="1:26" ht="15">
      <c r="A105" s="900" t="s">
        <v>870</v>
      </c>
      <c r="B105" s="899">
        <v>5077.0200000000004</v>
      </c>
      <c r="C105" s="899">
        <v>7924.67</v>
      </c>
      <c r="D105" s="899">
        <v>10561.55</v>
      </c>
      <c r="E105" s="899">
        <v>13903.26</v>
      </c>
      <c r="H105" s="899">
        <v>19937.12</v>
      </c>
      <c r="L105" s="899">
        <v>28700.080000000002</v>
      </c>
      <c r="M105" s="899">
        <v>35974.97</v>
      </c>
      <c r="Q105" s="899">
        <v>45566.06</v>
      </c>
      <c r="R105" s="899">
        <v>54878.96</v>
      </c>
      <c r="S105" s="899">
        <v>62717.81</v>
      </c>
      <c r="T105" s="899">
        <v>80011.31</v>
      </c>
      <c r="U105" s="899">
        <v>54878.96</v>
      </c>
      <c r="Y105" s="899">
        <v>62717.81</v>
      </c>
      <c r="Z105" s="899">
        <v>80011.31</v>
      </c>
    </row>
    <row r="106" spans="1:26" ht="15">
      <c r="A106" s="900" t="s">
        <v>871</v>
      </c>
      <c r="B106" s="899"/>
      <c r="C106" s="899"/>
      <c r="D106" s="899"/>
      <c r="E106" s="899"/>
      <c r="H106" s="899"/>
      <c r="L106" s="899"/>
      <c r="M106" s="899"/>
      <c r="Q106" s="899"/>
      <c r="R106" s="899"/>
      <c r="S106" s="899"/>
      <c r="T106" s="899"/>
      <c r="U106" s="899"/>
      <c r="Y106" s="899"/>
      <c r="Z106" s="899"/>
    </row>
    <row r="107" spans="1:26" ht="15">
      <c r="A107" s="900" t="s">
        <v>872</v>
      </c>
      <c r="B107" s="899"/>
      <c r="C107" s="899"/>
      <c r="D107" s="899"/>
      <c r="E107" s="899"/>
      <c r="H107" s="899"/>
      <c r="L107" s="899"/>
      <c r="M107" s="899"/>
      <c r="Q107" s="899"/>
      <c r="R107" s="899"/>
      <c r="S107" s="899"/>
      <c r="T107" s="899"/>
      <c r="U107" s="899"/>
      <c r="Y107" s="899"/>
      <c r="Z107" s="899"/>
    </row>
    <row r="108" spans="1:26" ht="15">
      <c r="A108" s="900" t="s">
        <v>873</v>
      </c>
      <c r="B108" s="899"/>
      <c r="C108" s="899"/>
      <c r="D108" s="899"/>
      <c r="E108" s="899"/>
      <c r="H108" s="899"/>
      <c r="L108" s="899"/>
      <c r="M108" s="899"/>
      <c r="Q108" s="899"/>
      <c r="R108" s="899"/>
      <c r="S108" s="899"/>
      <c r="T108" s="899"/>
      <c r="U108" s="899"/>
      <c r="Y108" s="899"/>
      <c r="Z108" s="899"/>
    </row>
    <row r="109" spans="1:26" ht="15">
      <c r="A109" s="900" t="s">
        <v>874</v>
      </c>
      <c r="B109" s="899"/>
      <c r="C109" s="899"/>
      <c r="D109" s="899"/>
      <c r="E109" s="899"/>
      <c r="H109" s="899"/>
      <c r="L109" s="899"/>
      <c r="M109" s="899"/>
      <c r="Q109" s="899"/>
      <c r="R109" s="899"/>
      <c r="S109" s="899"/>
      <c r="T109" s="899"/>
      <c r="U109" s="899"/>
      <c r="Y109" s="899"/>
      <c r="Z109" s="899"/>
    </row>
    <row r="110" spans="1:26" ht="15">
      <c r="A110" s="898" t="s">
        <v>875</v>
      </c>
      <c r="B110" s="899">
        <v>8234.11</v>
      </c>
      <c r="C110" s="899">
        <v>11244.57</v>
      </c>
      <c r="D110" s="899">
        <v>14465.98</v>
      </c>
      <c r="E110" s="899">
        <v>18398.77</v>
      </c>
      <c r="H110" s="899">
        <v>24991.18</v>
      </c>
      <c r="L110" s="899">
        <v>34149.65</v>
      </c>
      <c r="M110" s="899">
        <v>42622.22</v>
      </c>
      <c r="Q110" s="899">
        <v>53430.400000000001</v>
      </c>
      <c r="R110" s="899">
        <v>63925.98</v>
      </c>
      <c r="S110" s="899">
        <v>72894.14</v>
      </c>
      <c r="T110" s="899">
        <v>91451.520000000004</v>
      </c>
      <c r="U110" s="899">
        <v>63925.98</v>
      </c>
      <c r="Y110" s="899">
        <v>72894.14</v>
      </c>
      <c r="Z110" s="899">
        <v>91451.520000000004</v>
      </c>
    </row>
    <row r="111" spans="1:26" ht="15">
      <c r="A111" s="900" t="s">
        <v>876</v>
      </c>
      <c r="B111" s="899">
        <v>134.75</v>
      </c>
      <c r="C111" s="899">
        <v>258.85000000000002</v>
      </c>
      <c r="D111" s="899">
        <v>185.58</v>
      </c>
      <c r="E111" s="899">
        <v>150.62</v>
      </c>
      <c r="H111" s="899">
        <v>412.2</v>
      </c>
      <c r="L111" s="899">
        <v>1304.3800000000001</v>
      </c>
      <c r="M111" s="899">
        <v>1506.88</v>
      </c>
      <c r="Q111" s="899">
        <v>1881.15</v>
      </c>
      <c r="R111" s="899">
        <v>2308.19</v>
      </c>
      <c r="S111" s="899">
        <v>3004.41</v>
      </c>
      <c r="T111" s="899">
        <v>4568.1000000000004</v>
      </c>
      <c r="U111" s="899">
        <v>2308.19</v>
      </c>
      <c r="Y111" s="899">
        <v>3004.41</v>
      </c>
      <c r="Z111" s="899">
        <v>4568.1000000000004</v>
      </c>
    </row>
    <row r="112" spans="1:26" ht="15">
      <c r="A112" s="898" t="s">
        <v>877</v>
      </c>
      <c r="B112" s="899">
        <v>8368.86</v>
      </c>
      <c r="C112" s="899">
        <v>11503.42</v>
      </c>
      <c r="D112" s="899">
        <v>14651.57</v>
      </c>
      <c r="E112" s="899">
        <v>18549.39</v>
      </c>
      <c r="H112" s="899">
        <v>25403.38</v>
      </c>
      <c r="L112" s="899">
        <v>35454.04</v>
      </c>
      <c r="M112" s="899">
        <v>44129.09</v>
      </c>
      <c r="Q112" s="899">
        <v>55311.55</v>
      </c>
      <c r="R112" s="899">
        <v>66234.17</v>
      </c>
      <c r="S112" s="899">
        <v>75898.539999999994</v>
      </c>
      <c r="T112" s="899">
        <v>96019.63</v>
      </c>
      <c r="U112" s="899">
        <v>66234.17</v>
      </c>
      <c r="Y112" s="899">
        <v>75898.539999999994</v>
      </c>
      <c r="Z112" s="899">
        <v>96019.63</v>
      </c>
    </row>
    <row r="113" spans="1:26" ht="15">
      <c r="A113" s="900" t="s">
        <v>878</v>
      </c>
      <c r="B113" s="899"/>
      <c r="C113" s="899"/>
      <c r="D113" s="899"/>
      <c r="E113" s="899"/>
      <c r="H113" s="899"/>
      <c r="L113" s="899"/>
      <c r="M113" s="899"/>
      <c r="Q113" s="899"/>
      <c r="R113" s="899"/>
      <c r="S113" s="899"/>
      <c r="T113" s="899"/>
      <c r="U113" s="899"/>
      <c r="Y113" s="899"/>
      <c r="Z113" s="899"/>
    </row>
    <row r="114" spans="1:26" ht="15">
      <c r="A114" s="900" t="s">
        <v>879</v>
      </c>
      <c r="B114" s="899"/>
      <c r="C114" s="899"/>
      <c r="D114" s="899"/>
      <c r="E114" s="899"/>
      <c r="H114" s="899"/>
      <c r="L114" s="899"/>
      <c r="M114" s="899"/>
      <c r="Q114" s="899"/>
      <c r="R114" s="899"/>
      <c r="S114" s="899"/>
      <c r="T114" s="899"/>
      <c r="U114" s="899"/>
      <c r="Y114" s="899"/>
      <c r="Z114" s="899"/>
    </row>
    <row r="115" spans="1:26" ht="15">
      <c r="A115" s="900" t="s">
        <v>880</v>
      </c>
      <c r="B115" s="899">
        <v>10481.469999999999</v>
      </c>
      <c r="C115" s="899">
        <v>15754.19</v>
      </c>
      <c r="D115" s="899">
        <v>19769.62</v>
      </c>
      <c r="E115" s="899">
        <v>25587.58</v>
      </c>
      <c r="H115" s="899">
        <v>34900.870000000003</v>
      </c>
      <c r="L115" s="899">
        <v>44998.21</v>
      </c>
      <c r="M115" s="899">
        <v>55454.15</v>
      </c>
      <c r="Q115" s="899">
        <v>65873.17</v>
      </c>
      <c r="R115" s="899">
        <v>86301.46</v>
      </c>
      <c r="S115" s="899">
        <v>112934.54</v>
      </c>
      <c r="T115" s="899">
        <v>134610.12</v>
      </c>
      <c r="U115" s="899">
        <v>86301.46</v>
      </c>
      <c r="Y115" s="899">
        <v>112934.54</v>
      </c>
      <c r="Z115" s="899">
        <v>134610.12</v>
      </c>
    </row>
    <row r="116" spans="1:26" ht="15">
      <c r="A116" s="900" t="s">
        <v>753</v>
      </c>
      <c r="B116" s="901" t="s">
        <v>754</v>
      </c>
      <c r="C116" s="901" t="s">
        <v>754</v>
      </c>
      <c r="D116" s="901" t="s">
        <v>754</v>
      </c>
      <c r="E116" s="901" t="s">
        <v>754</v>
      </c>
      <c r="H116" s="901" t="s">
        <v>754</v>
      </c>
      <c r="L116" s="901" t="s">
        <v>754</v>
      </c>
      <c r="M116" s="901" t="s">
        <v>754</v>
      </c>
      <c r="Q116" s="901" t="s">
        <v>754</v>
      </c>
      <c r="R116" s="901" t="s">
        <v>754</v>
      </c>
      <c r="S116" s="901" t="s">
        <v>754</v>
      </c>
      <c r="T116" s="901" t="s">
        <v>754</v>
      </c>
      <c r="U116" s="901" t="s">
        <v>754</v>
      </c>
      <c r="Y116" s="901" t="s">
        <v>754</v>
      </c>
      <c r="Z116" s="901" t="s">
        <v>754</v>
      </c>
    </row>
    <row r="117" spans="1:26" ht="15">
      <c r="A117" s="900" t="s">
        <v>755</v>
      </c>
      <c r="B117" s="901" t="s">
        <v>754</v>
      </c>
      <c r="C117" s="901" t="s">
        <v>754</v>
      </c>
      <c r="D117" s="901" t="s">
        <v>754</v>
      </c>
      <c r="E117" s="901" t="s">
        <v>754</v>
      </c>
      <c r="H117" s="901" t="s">
        <v>754</v>
      </c>
      <c r="L117" s="901" t="s">
        <v>754</v>
      </c>
      <c r="M117" s="901" t="s">
        <v>754</v>
      </c>
      <c r="Q117" s="901" t="s">
        <v>754</v>
      </c>
      <c r="R117" s="901" t="s">
        <v>754</v>
      </c>
      <c r="S117" s="901" t="s">
        <v>754</v>
      </c>
      <c r="T117" s="901" t="s">
        <v>754</v>
      </c>
      <c r="U117" s="901" t="s">
        <v>754</v>
      </c>
      <c r="Y117" s="901" t="s">
        <v>754</v>
      </c>
      <c r="Z117" s="901" t="s">
        <v>754</v>
      </c>
    </row>
    <row r="118" spans="1:26" ht="15">
      <c r="A118" s="900" t="s">
        <v>756</v>
      </c>
      <c r="B118" s="901" t="s">
        <v>757</v>
      </c>
      <c r="C118" s="901" t="s">
        <v>757</v>
      </c>
      <c r="D118" s="901" t="s">
        <v>757</v>
      </c>
      <c r="E118" s="901" t="s">
        <v>757</v>
      </c>
      <c r="H118" s="901" t="s">
        <v>757</v>
      </c>
      <c r="L118" s="901" t="s">
        <v>757</v>
      </c>
      <c r="M118" s="901" t="s">
        <v>757</v>
      </c>
      <c r="Q118" s="901" t="s">
        <v>757</v>
      </c>
      <c r="R118" s="901" t="s">
        <v>757</v>
      </c>
      <c r="S118" s="901" t="s">
        <v>757</v>
      </c>
      <c r="T118" s="901" t="s">
        <v>757</v>
      </c>
      <c r="U118" s="901" t="s">
        <v>757</v>
      </c>
      <c r="Y118" s="901" t="s">
        <v>757</v>
      </c>
      <c r="Z118" s="901" t="s">
        <v>757</v>
      </c>
    </row>
    <row r="119" spans="1:26" ht="15">
      <c r="A119" s="900" t="s">
        <v>758</v>
      </c>
      <c r="B119" s="901" t="s">
        <v>759</v>
      </c>
      <c r="C119" s="901" t="s">
        <v>759</v>
      </c>
      <c r="D119" s="901" t="s">
        <v>759</v>
      </c>
      <c r="E119" s="901" t="s">
        <v>759</v>
      </c>
      <c r="H119" s="901" t="s">
        <v>759</v>
      </c>
      <c r="L119" s="901" t="s">
        <v>759</v>
      </c>
      <c r="M119" s="901" t="s">
        <v>759</v>
      </c>
      <c r="Q119" s="901" t="s">
        <v>759</v>
      </c>
      <c r="R119" s="901" t="s">
        <v>759</v>
      </c>
      <c r="S119" s="901" t="s">
        <v>759</v>
      </c>
      <c r="T119" s="901" t="s">
        <v>759</v>
      </c>
      <c r="U119" s="901" t="s">
        <v>759</v>
      </c>
      <c r="Y119" s="901" t="s">
        <v>759</v>
      </c>
      <c r="Z119" s="901" t="s">
        <v>759</v>
      </c>
    </row>
    <row r="120" spans="1:26" ht="15">
      <c r="A120" s="900" t="s">
        <v>760</v>
      </c>
      <c r="B120" s="901" t="s">
        <v>761</v>
      </c>
      <c r="C120" s="901" t="s">
        <v>761</v>
      </c>
      <c r="D120" s="901" t="s">
        <v>761</v>
      </c>
      <c r="E120" s="901" t="s">
        <v>761</v>
      </c>
      <c r="H120" s="901" t="s">
        <v>761</v>
      </c>
      <c r="L120" s="901" t="s">
        <v>761</v>
      </c>
      <c r="M120" s="901" t="s">
        <v>761</v>
      </c>
      <c r="Q120" s="901" t="s">
        <v>761</v>
      </c>
      <c r="R120" s="901" t="s">
        <v>761</v>
      </c>
      <c r="S120" s="901" t="s">
        <v>761</v>
      </c>
      <c r="T120" s="901" t="s">
        <v>761</v>
      </c>
      <c r="U120" s="901" t="s">
        <v>761</v>
      </c>
      <c r="Y120" s="901" t="s">
        <v>761</v>
      </c>
      <c r="Z120" s="901" t="s">
        <v>761</v>
      </c>
    </row>
    <row r="121" spans="1:26" ht="15">
      <c r="A121" s="900" t="s">
        <v>762</v>
      </c>
      <c r="B121" s="901" t="s">
        <v>687</v>
      </c>
      <c r="C121" s="901" t="s">
        <v>687</v>
      </c>
      <c r="D121" s="901" t="s">
        <v>687</v>
      </c>
      <c r="E121" s="901" t="s">
        <v>687</v>
      </c>
      <c r="H121" s="901" t="s">
        <v>687</v>
      </c>
      <c r="L121" s="901" t="s">
        <v>687</v>
      </c>
      <c r="M121" s="901" t="s">
        <v>687</v>
      </c>
      <c r="Q121" s="901" t="s">
        <v>687</v>
      </c>
      <c r="R121" s="901" t="s">
        <v>687</v>
      </c>
      <c r="S121" s="901" t="s">
        <v>687</v>
      </c>
      <c r="T121" s="901" t="s">
        <v>687</v>
      </c>
      <c r="U121" s="901" t="s">
        <v>687</v>
      </c>
      <c r="Y121" s="901" t="s">
        <v>687</v>
      </c>
      <c r="Z121" s="901" t="s">
        <v>687</v>
      </c>
    </row>
    <row r="122" spans="1:26" ht="15">
      <c r="A122" s="900" t="s">
        <v>763</v>
      </c>
      <c r="B122" s="901" t="s">
        <v>774</v>
      </c>
      <c r="C122" s="901" t="s">
        <v>773</v>
      </c>
      <c r="D122" s="901" t="s">
        <v>772</v>
      </c>
      <c r="E122" s="901" t="s">
        <v>771</v>
      </c>
      <c r="H122" s="901" t="s">
        <v>770</v>
      </c>
      <c r="L122" s="901" t="s">
        <v>769</v>
      </c>
      <c r="M122" s="901" t="s">
        <v>768</v>
      </c>
      <c r="Q122" s="901" t="s">
        <v>767</v>
      </c>
      <c r="R122" s="901" t="s">
        <v>766</v>
      </c>
      <c r="S122" s="901" t="s">
        <v>765</v>
      </c>
      <c r="T122" s="901" t="s">
        <v>764</v>
      </c>
      <c r="U122" s="901" t="s">
        <v>766</v>
      </c>
      <c r="Y122" s="901" t="s">
        <v>765</v>
      </c>
      <c r="Z122" s="901" t="s">
        <v>764</v>
      </c>
    </row>
    <row r="123" spans="1:26" ht="15">
      <c r="A123" s="900" t="s">
        <v>775</v>
      </c>
      <c r="B123" s="901" t="s">
        <v>776</v>
      </c>
      <c r="C123" s="901" t="s">
        <v>776</v>
      </c>
      <c r="D123" s="901" t="s">
        <v>776</v>
      </c>
      <c r="E123" s="901" t="s">
        <v>776</v>
      </c>
      <c r="H123" s="901" t="s">
        <v>776</v>
      </c>
      <c r="L123" s="901" t="s">
        <v>776</v>
      </c>
      <c r="M123" s="901" t="s">
        <v>776</v>
      </c>
      <c r="Q123" s="901" t="s">
        <v>776</v>
      </c>
      <c r="R123" s="901" t="s">
        <v>776</v>
      </c>
      <c r="S123" s="901" t="s">
        <v>776</v>
      </c>
      <c r="T123" s="901" t="s">
        <v>776</v>
      </c>
      <c r="U123" s="901" t="s">
        <v>776</v>
      </c>
      <c r="Y123" s="901" t="s">
        <v>776</v>
      </c>
      <c r="Z123" s="901" t="s">
        <v>776</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2"/>
  </sheetPr>
  <dimension ref="A1:K143"/>
  <sheetViews>
    <sheetView topLeftCell="A10" workbookViewId="0">
      <selection activeCell="J19" sqref="J19"/>
    </sheetView>
  </sheetViews>
  <sheetFormatPr defaultColWidth="9" defaultRowHeight="15"/>
  <cols>
    <col min="1" max="1" width="9" style="567"/>
    <col min="2" max="2" width="14" style="567" customWidth="1"/>
    <col min="3" max="16384" width="9" style="567"/>
  </cols>
  <sheetData>
    <row r="1" spans="1:11">
      <c r="A1" s="382"/>
      <c r="B1" s="382"/>
      <c r="C1" s="382"/>
      <c r="D1" s="382"/>
      <c r="E1" s="382"/>
      <c r="F1" s="382"/>
      <c r="G1" s="382"/>
      <c r="H1" s="382"/>
      <c r="I1" s="382"/>
      <c r="J1" s="382"/>
    </row>
    <row r="2" spans="1:11">
      <c r="A2" s="382"/>
      <c r="B2" s="382"/>
      <c r="C2" s="382"/>
      <c r="D2" s="382"/>
      <c r="E2" s="382"/>
      <c r="F2" s="382"/>
      <c r="G2" s="382"/>
      <c r="H2" s="382"/>
      <c r="I2" s="382"/>
      <c r="J2" s="382"/>
      <c r="K2" s="382"/>
    </row>
    <row r="3" spans="1:11">
      <c r="A3" s="382"/>
      <c r="B3" s="228" t="str">
        <f>'[1]5-Scenario Analysis'!D5</f>
        <v>一般情景预测</v>
      </c>
      <c r="C3" s="382"/>
      <c r="D3" s="382"/>
      <c r="E3" s="382"/>
      <c r="F3" s="382"/>
      <c r="G3" s="382"/>
      <c r="H3" s="382"/>
      <c r="I3" s="382"/>
      <c r="J3" s="382"/>
      <c r="K3" s="382"/>
    </row>
    <row r="4" spans="1:11">
      <c r="A4" s="382"/>
      <c r="B4" s="382"/>
      <c r="C4" s="382"/>
      <c r="D4" s="382"/>
      <c r="E4" s="382"/>
      <c r="F4" s="382"/>
      <c r="G4" s="382"/>
      <c r="H4" s="382"/>
      <c r="I4" s="382"/>
      <c r="J4" s="382"/>
      <c r="K4" s="382"/>
    </row>
    <row r="5" spans="1:11">
      <c r="A5" s="388"/>
      <c r="B5" s="84" t="s">
        <v>11</v>
      </c>
      <c r="C5" s="389" t="str">
        <f>'Income Statement'!B3</f>
        <v>贵州茅台</v>
      </c>
      <c r="D5" s="80" t="s">
        <v>12</v>
      </c>
      <c r="E5" s="390" t="str">
        <f>'Income Statement'!B2</f>
        <v>600519.SH</v>
      </c>
      <c r="F5" s="391"/>
      <c r="G5" s="391"/>
      <c r="H5" s="392"/>
      <c r="I5" s="811"/>
      <c r="J5" s="388"/>
      <c r="K5" s="388"/>
    </row>
    <row r="6" spans="1:11">
      <c r="A6" s="388"/>
      <c r="B6" s="736"/>
      <c r="C6" s="737"/>
      <c r="D6" s="480"/>
      <c r="E6" s="738"/>
      <c r="F6" s="739"/>
      <c r="G6" s="739"/>
      <c r="H6" s="739"/>
      <c r="I6" s="740"/>
      <c r="J6" s="388"/>
      <c r="K6" s="388"/>
    </row>
    <row r="7" spans="1:11">
      <c r="A7" s="388"/>
      <c r="B7" s="81" t="s">
        <v>600</v>
      </c>
      <c r="C7" s="741">
        <f>'DCF(FCFF)'!C10</f>
        <v>39999</v>
      </c>
      <c r="D7" s="82" t="s">
        <v>13</v>
      </c>
      <c r="E7" s="396">
        <f>'DCF(FCFF)'!E8</f>
        <v>0</v>
      </c>
      <c r="F7" s="82" t="s">
        <v>14</v>
      </c>
      <c r="G7" s="396">
        <f>'DCF(FCFF)'!G8</f>
        <v>0</v>
      </c>
      <c r="H7" s="82" t="s">
        <v>15</v>
      </c>
      <c r="I7" s="397">
        <f>'DCF(FCFF)'!I8</f>
        <v>0</v>
      </c>
      <c r="J7" s="388"/>
      <c r="K7" s="388"/>
    </row>
    <row r="8" spans="1:11">
      <c r="A8" s="388"/>
      <c r="B8" s="742" t="s">
        <v>679</v>
      </c>
      <c r="C8" s="743" t="e">
        <f>'8.BS'!G78</f>
        <v>#REF!</v>
      </c>
      <c r="D8" s="388" t="s">
        <v>680</v>
      </c>
      <c r="E8" s="396">
        <f>'DCF(FCFF)'!E9</f>
        <v>25</v>
      </c>
      <c r="F8" s="388" t="s">
        <v>16</v>
      </c>
      <c r="G8" s="396">
        <f>'DCF(FCFF)'!G9</f>
        <v>0</v>
      </c>
      <c r="H8" s="388" t="s">
        <v>681</v>
      </c>
      <c r="I8" s="397">
        <f>'DCF(FCFF)'!I9</f>
        <v>0</v>
      </c>
      <c r="J8" s="388"/>
      <c r="K8" s="388"/>
    </row>
    <row r="9" spans="1:11">
      <c r="A9" s="382"/>
      <c r="B9" s="812"/>
      <c r="C9" s="231"/>
      <c r="D9" s="83"/>
      <c r="E9" s="402"/>
      <c r="F9" s="83"/>
      <c r="G9" s="402"/>
      <c r="H9" s="83"/>
      <c r="I9" s="403"/>
      <c r="J9" s="382"/>
      <c r="K9" s="382"/>
    </row>
    <row r="10" spans="1:11">
      <c r="A10" s="382"/>
      <c r="B10" s="382"/>
      <c r="C10" s="382"/>
      <c r="D10" s="382"/>
      <c r="E10" s="382"/>
      <c r="F10" s="382"/>
      <c r="G10" s="382"/>
      <c r="H10" s="382"/>
      <c r="I10" s="382"/>
      <c r="J10" s="382"/>
      <c r="K10" s="382"/>
    </row>
    <row r="11" spans="1:11">
      <c r="A11" s="382"/>
      <c r="B11" s="744" t="s">
        <v>17</v>
      </c>
      <c r="C11" s="745">
        <v>2006</v>
      </c>
      <c r="D11" s="745">
        <v>2007</v>
      </c>
      <c r="E11" s="745">
        <v>2008</v>
      </c>
      <c r="F11" s="745" t="s">
        <v>18</v>
      </c>
      <c r="G11" s="746" t="s">
        <v>19</v>
      </c>
      <c r="H11" s="382"/>
      <c r="I11" s="747"/>
      <c r="J11" s="382"/>
      <c r="K11" s="382"/>
    </row>
    <row r="12" spans="1:11" ht="24">
      <c r="A12" s="382"/>
      <c r="B12" s="411" t="s">
        <v>8</v>
      </c>
      <c r="C12" s="448" t="e">
        <f>'7.P&amp;L'!G7</f>
        <v>#REF!</v>
      </c>
      <c r="D12" s="448" t="e">
        <f>'7.P&amp;L'!H7</f>
        <v>#REF!</v>
      </c>
      <c r="E12" s="448" t="e">
        <f>'7.P&amp;L'!I7</f>
        <v>#REF!</v>
      </c>
      <c r="F12" s="448" t="e">
        <f>'7.P&amp;L'!J7</f>
        <v>#REF!</v>
      </c>
      <c r="G12" s="423" t="e">
        <f>'7.P&amp;L'!K7</f>
        <v>#REF!</v>
      </c>
      <c r="H12" s="748"/>
      <c r="I12" s="748"/>
      <c r="J12" s="748"/>
      <c r="K12" s="748"/>
    </row>
    <row r="13" spans="1:11">
      <c r="A13" s="382"/>
      <c r="B13" s="411" t="s">
        <v>624</v>
      </c>
      <c r="C13" s="749" t="e">
        <f>'7.P&amp;L'!G8</f>
        <v>#REF!</v>
      </c>
      <c r="D13" s="749" t="e">
        <f>'7.P&amp;L'!H8</f>
        <v>#REF!</v>
      </c>
      <c r="E13" s="749" t="e">
        <f>'7.P&amp;L'!I8</f>
        <v>#REF!</v>
      </c>
      <c r="F13" s="749" t="e">
        <f>'7.P&amp;L'!J8</f>
        <v>#REF!</v>
      </c>
      <c r="G13" s="418" t="e">
        <f>'7.P&amp;L'!K8</f>
        <v>#REF!</v>
      </c>
      <c r="H13" s="748"/>
      <c r="I13" s="748"/>
      <c r="J13" s="748"/>
      <c r="K13" s="748"/>
    </row>
    <row r="14" spans="1:11">
      <c r="A14" s="382"/>
      <c r="B14" s="422" t="s">
        <v>9</v>
      </c>
      <c r="C14" s="448" t="e">
        <f>D50</f>
        <v>#REF!</v>
      </c>
      <c r="D14" s="448" t="e">
        <f>E50</f>
        <v>#REF!</v>
      </c>
      <c r="E14" s="448" t="e">
        <f>F50</f>
        <v>#REF!</v>
      </c>
      <c r="F14" s="448" t="e">
        <f>G50</f>
        <v>#REF!</v>
      </c>
      <c r="G14" s="423" t="e">
        <f>H50</f>
        <v>#REF!</v>
      </c>
      <c r="H14" s="748"/>
      <c r="I14" s="748"/>
      <c r="J14" s="748"/>
      <c r="K14" s="748"/>
    </row>
    <row r="15" spans="1:11">
      <c r="A15" s="382"/>
      <c r="B15" s="422" t="s">
        <v>625</v>
      </c>
      <c r="C15" s="749" t="e">
        <f>D64</f>
        <v>#REF!</v>
      </c>
      <c r="D15" s="749" t="e">
        <f>E64</f>
        <v>#REF!</v>
      </c>
      <c r="E15" s="749" t="e">
        <f>F64</f>
        <v>#REF!</v>
      </c>
      <c r="F15" s="749" t="e">
        <f>G64</f>
        <v>#REF!</v>
      </c>
      <c r="G15" s="418" t="e">
        <f>H64</f>
        <v>#REF!</v>
      </c>
      <c r="H15" s="748"/>
      <c r="I15" s="748"/>
      <c r="J15" s="748"/>
      <c r="K15" s="748"/>
    </row>
    <row r="16" spans="1:11">
      <c r="A16" s="382"/>
      <c r="B16" s="411" t="s">
        <v>10</v>
      </c>
      <c r="C16" s="448" t="e">
        <f>'7.P&amp;L'!G34</f>
        <v>#REF!</v>
      </c>
      <c r="D16" s="448" t="e">
        <f>'7.P&amp;L'!H34</f>
        <v>#REF!</v>
      </c>
      <c r="E16" s="448" t="e">
        <f>'7.P&amp;L'!I34</f>
        <v>#REF!</v>
      </c>
      <c r="F16" s="448" t="e">
        <f>'7.P&amp;L'!J34</f>
        <v>#REF!</v>
      </c>
      <c r="G16" s="423" t="e">
        <f>'7.P&amp;L'!K34</f>
        <v>#REF!</v>
      </c>
      <c r="H16" s="748"/>
      <c r="I16" s="748"/>
      <c r="J16" s="748"/>
      <c r="K16" s="748"/>
    </row>
    <row r="17" spans="1:11">
      <c r="A17" s="382"/>
      <c r="B17" s="411" t="s">
        <v>626</v>
      </c>
      <c r="C17" s="749" t="e">
        <f>C16/'7.P&amp;L'!F34-1</f>
        <v>#REF!</v>
      </c>
      <c r="D17" s="749" t="e">
        <f>D16/'7.P&amp;L'!G34-1</f>
        <v>#REF!</v>
      </c>
      <c r="E17" s="749" t="e">
        <f>E16/'7.P&amp;L'!H34-1</f>
        <v>#REF!</v>
      </c>
      <c r="F17" s="749" t="e">
        <f>F16/'7.P&amp;L'!I34-1</f>
        <v>#REF!</v>
      </c>
      <c r="G17" s="418" t="e">
        <f>G16/'7.P&amp;L'!J34-1</f>
        <v>#REF!</v>
      </c>
      <c r="H17" s="748"/>
      <c r="I17" s="748"/>
      <c r="J17" s="748"/>
      <c r="K17" s="748"/>
    </row>
    <row r="18" spans="1:11">
      <c r="A18" s="382"/>
      <c r="B18" s="422" t="s">
        <v>627</v>
      </c>
      <c r="C18" s="749" t="e">
        <f>C16/'8.BS'!E89</f>
        <v>#REF!</v>
      </c>
      <c r="D18" s="749" t="e">
        <f>D16/'8.BS'!F89</f>
        <v>#REF!</v>
      </c>
      <c r="E18" s="749" t="e">
        <f>E16/'8.BS'!G89</f>
        <v>#REF!</v>
      </c>
      <c r="F18" s="749" t="e">
        <f>F16/'8.BS'!H89</f>
        <v>#REF!</v>
      </c>
      <c r="G18" s="418" t="e">
        <f>G16/'8.BS'!I89</f>
        <v>#REF!</v>
      </c>
      <c r="H18" s="748"/>
      <c r="I18" s="748"/>
      <c r="J18" s="748"/>
      <c r="K18" s="748"/>
    </row>
    <row r="19" spans="1:11">
      <c r="A19" s="382"/>
      <c r="B19" s="422" t="s">
        <v>628</v>
      </c>
      <c r="C19" s="750" t="e">
        <f>'7.P&amp;L'!G40</f>
        <v>#REF!</v>
      </c>
      <c r="D19" s="750" t="e">
        <f>'7.P&amp;L'!H40</f>
        <v>#REF!</v>
      </c>
      <c r="E19" s="750" t="e">
        <f>'7.P&amp;L'!I40</f>
        <v>#REF!</v>
      </c>
      <c r="F19" s="750" t="e">
        <f>'7.P&amp;L'!J40</f>
        <v>#REF!</v>
      </c>
      <c r="G19" s="751" t="e">
        <f>'7.P&amp;L'!K40</f>
        <v>#REF!</v>
      </c>
      <c r="H19" s="748"/>
      <c r="I19" s="748"/>
      <c r="J19" s="748"/>
      <c r="K19" s="748"/>
    </row>
    <row r="20" spans="1:11">
      <c r="A20" s="382"/>
      <c r="B20" s="422" t="s">
        <v>629</v>
      </c>
      <c r="C20" s="448" t="e">
        <f>$E$8/C19</f>
        <v>#REF!</v>
      </c>
      <c r="D20" s="448" t="e">
        <f>$E$8/D19</f>
        <v>#REF!</v>
      </c>
      <c r="E20" s="448" t="e">
        <f>$E$8/E19</f>
        <v>#REF!</v>
      </c>
      <c r="F20" s="448" t="e">
        <f>$E$8/F19</f>
        <v>#REF!</v>
      </c>
      <c r="G20" s="423" t="e">
        <f>$E$8/G19</f>
        <v>#REF!</v>
      </c>
      <c r="H20" s="748"/>
      <c r="I20" s="748"/>
      <c r="J20" s="748"/>
      <c r="K20" s="748"/>
    </row>
    <row r="21" spans="1:11">
      <c r="A21" s="382"/>
      <c r="B21" s="422" t="s">
        <v>630</v>
      </c>
      <c r="C21" s="448" t="e">
        <f>$E$8/('8.BS'!E89/'8.BS'!E80)</f>
        <v>#REF!</v>
      </c>
      <c r="D21" s="448" t="e">
        <f>$E$8/('8.BS'!F89/'8.BS'!F80)</f>
        <v>#REF!</v>
      </c>
      <c r="E21" s="448" t="e">
        <f>$E$8/('8.BS'!G89/'8.BS'!G80)</f>
        <v>#REF!</v>
      </c>
      <c r="F21" s="448" t="e">
        <f>$E$8/('8.BS'!H89/'8.BS'!H80)</f>
        <v>#REF!</v>
      </c>
      <c r="G21" s="423" t="e">
        <f>$E$8/('8.BS'!I89/'8.BS'!I80)</f>
        <v>#REF!</v>
      </c>
      <c r="H21" s="748"/>
      <c r="I21" s="748"/>
      <c r="J21" s="748"/>
      <c r="K21" s="748"/>
    </row>
    <row r="22" spans="1:11">
      <c r="A22" s="382"/>
      <c r="B22" s="435" t="s">
        <v>631</v>
      </c>
      <c r="C22" s="436" t="e">
        <f>D76</f>
        <v>#REF!</v>
      </c>
      <c r="D22" s="436" t="e">
        <f>E76</f>
        <v>#REF!</v>
      </c>
      <c r="E22" s="436" t="e">
        <f>F76</f>
        <v>#REF!</v>
      </c>
      <c r="F22" s="436" t="e">
        <f>G76</f>
        <v>#REF!</v>
      </c>
      <c r="G22" s="628" t="e">
        <f>H76</f>
        <v>#REF!</v>
      </c>
      <c r="H22" s="748"/>
      <c r="I22" s="748"/>
      <c r="J22" s="748"/>
      <c r="K22" s="748"/>
    </row>
    <row r="23" spans="1:11">
      <c r="A23" s="229"/>
      <c r="B23" s="229"/>
      <c r="C23" s="229"/>
      <c r="D23" s="229"/>
      <c r="E23" s="229"/>
      <c r="F23" s="229"/>
      <c r="G23" s="229"/>
      <c r="H23" s="229"/>
      <c r="I23" s="752"/>
      <c r="J23" s="752"/>
      <c r="K23" s="229"/>
    </row>
    <row r="24" spans="1:11">
      <c r="A24" s="229"/>
      <c r="B24" s="753" t="s">
        <v>682</v>
      </c>
      <c r="C24" s="229"/>
      <c r="D24" s="229"/>
      <c r="E24" s="229"/>
      <c r="F24" s="229"/>
      <c r="G24" s="229"/>
      <c r="H24" s="229"/>
      <c r="I24" s="752"/>
      <c r="J24" s="752"/>
      <c r="K24" s="229"/>
    </row>
    <row r="25" spans="1:11">
      <c r="A25" s="229"/>
      <c r="B25" s="84" t="s">
        <v>683</v>
      </c>
      <c r="C25" s="754" t="s">
        <v>684</v>
      </c>
      <c r="D25" s="1041" t="s">
        <v>20</v>
      </c>
      <c r="E25" s="1042"/>
      <c r="F25" s="1043"/>
      <c r="G25" s="1044" t="s">
        <v>21</v>
      </c>
      <c r="H25" s="1045"/>
      <c r="I25" s="752"/>
      <c r="J25" s="755"/>
      <c r="K25" s="229"/>
    </row>
    <row r="26" spans="1:11">
      <c r="A26" s="229"/>
      <c r="B26" s="394" t="s">
        <v>527</v>
      </c>
      <c r="C26" s="756" t="e">
        <f>'DCF(FCFF)'!C49</f>
        <v>#REF!</v>
      </c>
      <c r="D26" s="757" t="e">
        <f>'DCF(FCFF)'!C64</f>
        <v>#REF!</v>
      </c>
      <c r="E26" s="758" t="s">
        <v>685</v>
      </c>
      <c r="F26" s="757" t="e">
        <f>'DCF(FCFF)'!G60</f>
        <v>#REF!</v>
      </c>
      <c r="G26" s="1037" t="s">
        <v>686</v>
      </c>
      <c r="H26" s="1038"/>
      <c r="I26" s="752"/>
      <c r="J26" s="809" t="e">
        <f t="shared" ref="J26:J31" si="0">F26-D26</f>
        <v>#REF!</v>
      </c>
      <c r="K26" s="229"/>
    </row>
    <row r="27" spans="1:11">
      <c r="A27" s="229"/>
      <c r="B27" s="394" t="s">
        <v>22</v>
      </c>
      <c r="C27" s="756" t="e">
        <f>'DCF(fCFE)'!C33</f>
        <v>#REF!</v>
      </c>
      <c r="D27" s="757" t="e">
        <f>'DCF(fCFE)'!C47</f>
        <v>#REF!</v>
      </c>
      <c r="E27" s="758" t="s">
        <v>23</v>
      </c>
      <c r="F27" s="757" t="e">
        <f>'DCF(fCFE)'!G43</f>
        <v>#REF!</v>
      </c>
      <c r="G27" s="1037" t="s">
        <v>24</v>
      </c>
      <c r="H27" s="1038"/>
      <c r="I27" s="752"/>
      <c r="J27" s="809" t="e">
        <f t="shared" si="0"/>
        <v>#REF!</v>
      </c>
      <c r="K27" s="229"/>
    </row>
    <row r="28" spans="1:11">
      <c r="A28" s="229"/>
      <c r="B28" s="394" t="s">
        <v>25</v>
      </c>
      <c r="C28" s="756" t="e">
        <f>DDM!C33</f>
        <v>#REF!</v>
      </c>
      <c r="D28" s="757" t="e">
        <f>DDM!C47</f>
        <v>#REF!</v>
      </c>
      <c r="E28" s="758" t="s">
        <v>23</v>
      </c>
      <c r="F28" s="757" t="e">
        <f>DDM!G43</f>
        <v>#REF!</v>
      </c>
      <c r="G28" s="1037" t="s">
        <v>24</v>
      </c>
      <c r="H28" s="1038"/>
      <c r="I28" s="752"/>
      <c r="J28" s="809" t="e">
        <f t="shared" si="0"/>
        <v>#REF!</v>
      </c>
      <c r="K28" s="229"/>
    </row>
    <row r="29" spans="1:11">
      <c r="A29" s="229"/>
      <c r="B29" s="394" t="s">
        <v>26</v>
      </c>
      <c r="C29" s="756" t="e">
        <f>APV!D59</f>
        <v>#REF!</v>
      </c>
      <c r="D29" s="757" t="e">
        <f>APV!C76</f>
        <v>#REF!</v>
      </c>
      <c r="E29" s="758" t="s">
        <v>23</v>
      </c>
      <c r="F29" s="757" t="e">
        <f>APV!G72</f>
        <v>#REF!</v>
      </c>
      <c r="G29" s="1037" t="s">
        <v>24</v>
      </c>
      <c r="H29" s="1038"/>
      <c r="I29" s="752"/>
      <c r="J29" s="809" t="e">
        <f t="shared" si="0"/>
        <v>#REF!</v>
      </c>
      <c r="K29" s="229"/>
    </row>
    <row r="30" spans="1:11">
      <c r="A30" s="229"/>
      <c r="B30" s="394" t="s">
        <v>27</v>
      </c>
      <c r="C30" s="756" t="e">
        <f>AE!C37</f>
        <v>#REF!</v>
      </c>
      <c r="D30" s="757" t="e">
        <f>AE!C52</f>
        <v>#REF!</v>
      </c>
      <c r="E30" s="758" t="s">
        <v>23</v>
      </c>
      <c r="F30" s="757" t="e">
        <f>AE!G48</f>
        <v>#REF!</v>
      </c>
      <c r="G30" s="1037" t="s">
        <v>24</v>
      </c>
      <c r="H30" s="1038"/>
      <c r="I30" s="752"/>
      <c r="J30" s="809" t="e">
        <f t="shared" si="0"/>
        <v>#REF!</v>
      </c>
      <c r="K30" s="229"/>
    </row>
    <row r="31" spans="1:11">
      <c r="A31" s="229"/>
      <c r="B31" s="759" t="s">
        <v>28</v>
      </c>
      <c r="C31" s="760" t="e">
        <f>EVA!C39</f>
        <v>#REF!</v>
      </c>
      <c r="D31" s="761" t="e">
        <f>EVA!C54</f>
        <v>#REF!</v>
      </c>
      <c r="E31" s="762" t="s">
        <v>23</v>
      </c>
      <c r="F31" s="761" t="e">
        <f>EVA!G50</f>
        <v>#REF!</v>
      </c>
      <c r="G31" s="1039" t="s">
        <v>24</v>
      </c>
      <c r="H31" s="1040"/>
      <c r="I31" s="752"/>
      <c r="J31" s="809" t="e">
        <f t="shared" si="0"/>
        <v>#REF!</v>
      </c>
      <c r="K31" s="229"/>
    </row>
    <row r="32" spans="1:11">
      <c r="A32" s="229"/>
      <c r="B32" s="229"/>
      <c r="C32" s="229"/>
      <c r="D32" s="229"/>
      <c r="E32" s="229"/>
      <c r="F32" s="229"/>
      <c r="G32" s="229"/>
      <c r="H32" s="229"/>
      <c r="I32" s="752"/>
      <c r="J32" s="810"/>
      <c r="K32" s="229"/>
    </row>
    <row r="33" spans="1:11">
      <c r="A33" s="229"/>
      <c r="B33" s="229"/>
      <c r="C33" s="229"/>
      <c r="D33" s="229"/>
      <c r="E33" s="229"/>
      <c r="F33" s="229"/>
      <c r="G33" s="229"/>
      <c r="H33" s="229"/>
      <c r="I33" s="752"/>
      <c r="J33" s="752"/>
      <c r="K33" s="229"/>
    </row>
    <row r="34" spans="1:11">
      <c r="A34" s="229"/>
      <c r="B34" s="229"/>
      <c r="C34" s="229"/>
      <c r="D34" s="229"/>
      <c r="E34" s="229"/>
      <c r="F34" s="229"/>
      <c r="G34" s="229"/>
      <c r="H34" s="229"/>
      <c r="I34" s="752"/>
      <c r="J34" s="752"/>
      <c r="K34" s="229"/>
    </row>
    <row r="35" spans="1:11">
      <c r="A35" s="229"/>
      <c r="B35" s="229"/>
      <c r="C35" s="229"/>
      <c r="D35" s="229"/>
      <c r="E35" s="229"/>
      <c r="F35" s="229"/>
      <c r="G35" s="229"/>
      <c r="H35" s="229"/>
      <c r="I35" s="229"/>
      <c r="J35" s="229"/>
      <c r="K35" s="229"/>
    </row>
    <row r="36" spans="1:11">
      <c r="A36" s="229"/>
      <c r="B36" s="229"/>
      <c r="C36" s="229"/>
      <c r="D36" s="229"/>
      <c r="E36" s="229"/>
      <c r="F36" s="229"/>
      <c r="G36" s="229"/>
      <c r="H36" s="229"/>
      <c r="I36" s="229"/>
      <c r="J36" s="229"/>
      <c r="K36" s="229"/>
    </row>
    <row r="37" spans="1:11">
      <c r="A37" s="229"/>
      <c r="B37" s="229"/>
      <c r="C37" s="229"/>
      <c r="D37" s="229"/>
      <c r="E37" s="229"/>
      <c r="F37" s="229"/>
      <c r="G37" s="229"/>
      <c r="H37" s="229"/>
      <c r="I37" s="229"/>
      <c r="J37" s="229"/>
      <c r="K37" s="229"/>
    </row>
    <row r="38" spans="1:11">
      <c r="A38" s="229"/>
      <c r="B38" s="229"/>
      <c r="C38" s="229"/>
      <c r="D38" s="229"/>
      <c r="E38" s="229"/>
      <c r="F38" s="229"/>
      <c r="G38" s="229"/>
      <c r="H38" s="229"/>
      <c r="I38" s="229"/>
      <c r="J38" s="229"/>
      <c r="K38" s="229"/>
    </row>
    <row r="39" spans="1:11">
      <c r="A39" s="229"/>
      <c r="B39" s="229"/>
      <c r="C39" s="229"/>
      <c r="D39" s="229"/>
      <c r="E39" s="229"/>
      <c r="F39" s="229"/>
      <c r="G39" s="229"/>
      <c r="H39" s="229"/>
      <c r="I39" s="229"/>
      <c r="J39" s="229"/>
      <c r="K39" s="229"/>
    </row>
    <row r="40" spans="1:11">
      <c r="A40" s="229"/>
      <c r="B40" s="229"/>
      <c r="C40" s="229"/>
      <c r="D40" s="229"/>
      <c r="E40" s="229"/>
      <c r="F40" s="229"/>
      <c r="G40" s="229"/>
      <c r="H40" s="229"/>
      <c r="I40" s="229"/>
      <c r="J40" s="229"/>
      <c r="K40" s="229"/>
    </row>
    <row r="41" spans="1:11">
      <c r="A41" s="229"/>
      <c r="B41" s="229"/>
      <c r="C41" s="229"/>
      <c r="D41" s="229"/>
      <c r="E41" s="229"/>
      <c r="F41" s="229"/>
      <c r="G41" s="229"/>
      <c r="H41" s="229"/>
      <c r="I41" s="229"/>
      <c r="J41" s="229"/>
      <c r="K41" s="229"/>
    </row>
    <row r="42" spans="1:11">
      <c r="A42" s="229"/>
      <c r="B42" s="229"/>
      <c r="C42" s="229"/>
      <c r="D42" s="229"/>
      <c r="E42" s="229"/>
      <c r="F42" s="229"/>
      <c r="G42" s="229"/>
      <c r="H42" s="229"/>
      <c r="I42" s="229"/>
      <c r="J42" s="229"/>
      <c r="K42" s="229"/>
    </row>
    <row r="43" spans="1:11">
      <c r="A43" s="229"/>
      <c r="B43" s="229"/>
      <c r="C43" s="229"/>
      <c r="D43" s="229"/>
      <c r="E43" s="229"/>
      <c r="F43" s="229"/>
      <c r="G43" s="229"/>
      <c r="H43" s="229"/>
      <c r="I43" s="229"/>
      <c r="J43" s="229"/>
      <c r="K43" s="229"/>
    </row>
    <row r="44" spans="1:11">
      <c r="A44" s="229"/>
      <c r="B44" s="229"/>
      <c r="C44" s="229"/>
      <c r="D44" s="229"/>
      <c r="E44" s="229"/>
      <c r="F44" s="229"/>
      <c r="G44" s="229"/>
      <c r="H44" s="229"/>
      <c r="I44" s="229"/>
      <c r="J44" s="229"/>
      <c r="K44" s="229"/>
    </row>
    <row r="45" spans="1:11">
      <c r="A45" s="229"/>
      <c r="B45" s="229"/>
      <c r="C45" s="229"/>
      <c r="D45" s="229"/>
      <c r="E45" s="229"/>
      <c r="F45" s="229"/>
      <c r="G45" s="229"/>
      <c r="H45" s="229"/>
      <c r="I45" s="229"/>
      <c r="J45" s="229"/>
      <c r="K45" s="229"/>
    </row>
    <row r="46" spans="1:11">
      <c r="A46" s="229"/>
      <c r="B46" s="229"/>
      <c r="C46" s="229"/>
      <c r="D46" s="229"/>
      <c r="E46" s="229"/>
      <c r="F46" s="229"/>
      <c r="G46" s="229"/>
      <c r="H46" s="229"/>
      <c r="I46" s="229"/>
      <c r="J46" s="229"/>
      <c r="K46" s="229"/>
    </row>
    <row r="47" spans="1:11">
      <c r="A47" s="229"/>
      <c r="B47" s="229"/>
      <c r="C47" s="229"/>
      <c r="D47" s="229"/>
      <c r="E47" s="229"/>
      <c r="F47" s="229"/>
      <c r="G47" s="229"/>
      <c r="H47" s="229"/>
      <c r="I47" s="229"/>
      <c r="J47" s="229"/>
      <c r="K47" s="229"/>
    </row>
    <row r="48" spans="1:11">
      <c r="A48" s="229"/>
      <c r="B48" s="84"/>
      <c r="C48" s="763">
        <v>2005</v>
      </c>
      <c r="D48" s="763">
        <v>2006</v>
      </c>
      <c r="E48" s="763">
        <v>2007</v>
      </c>
      <c r="F48" s="763">
        <v>2008</v>
      </c>
      <c r="G48" s="763" t="s">
        <v>137</v>
      </c>
      <c r="H48" s="813" t="s">
        <v>138</v>
      </c>
      <c r="I48" s="229"/>
      <c r="J48" s="229"/>
      <c r="K48" s="229"/>
    </row>
    <row r="49" spans="1:11">
      <c r="A49" s="229"/>
      <c r="B49" s="394" t="s">
        <v>29</v>
      </c>
      <c r="C49" s="57" t="e">
        <f>'7.P&amp;L'!F22+'7.P&amp;L'!F9</f>
        <v>#REF!</v>
      </c>
      <c r="D49" s="57" t="e">
        <f>'7.P&amp;L'!G22+'7.P&amp;L'!G9</f>
        <v>#REF!</v>
      </c>
      <c r="E49" s="57" t="e">
        <f>'7.P&amp;L'!H22+'7.P&amp;L'!H9</f>
        <v>#REF!</v>
      </c>
      <c r="F49" s="57" t="e">
        <f>'7.P&amp;L'!I22+'7.P&amp;L'!I9</f>
        <v>#REF!</v>
      </c>
      <c r="G49" s="57" t="e">
        <f>'7.P&amp;L'!J22+'7.P&amp;L'!J9</f>
        <v>#REF!</v>
      </c>
      <c r="H49" s="71" t="e">
        <f>'7.P&amp;L'!K22+'7.P&amp;L'!K9</f>
        <v>#REF!</v>
      </c>
      <c r="I49" s="229"/>
      <c r="J49" s="229"/>
      <c r="K49" s="229"/>
    </row>
    <row r="50" spans="1:11">
      <c r="A50" s="229"/>
      <c r="B50" s="394" t="s">
        <v>30</v>
      </c>
      <c r="C50" s="764" t="e">
        <f>C49+('6.Capital asset'!C7+'6.Capital asset'!C40)</f>
        <v>#REF!</v>
      </c>
      <c r="D50" s="764" t="e">
        <f>D49+('6.Capital asset'!D7+'6.Capital asset'!D40)</f>
        <v>#REF!</v>
      </c>
      <c r="E50" s="764" t="e">
        <f>E49+('6.Capital asset'!E7+'6.Capital asset'!E40)</f>
        <v>#REF!</v>
      </c>
      <c r="F50" s="764" t="e">
        <f>F49+('6.Capital asset'!F7+'6.Capital asset'!F40)</f>
        <v>#REF!</v>
      </c>
      <c r="G50" s="764" t="e">
        <f>G49+('6.Capital asset'!G7+'6.Capital asset'!G40)</f>
        <v>#REF!</v>
      </c>
      <c r="H50" s="765" t="e">
        <f>H49+('6.Capital asset'!H7+'6.Capital asset'!H40)</f>
        <v>#REF!</v>
      </c>
      <c r="I50" s="229"/>
      <c r="J50" s="229"/>
      <c r="K50" s="229"/>
    </row>
    <row r="51" spans="1:11">
      <c r="A51" s="230"/>
      <c r="B51" s="766" t="s">
        <v>668</v>
      </c>
      <c r="C51" s="60" t="e">
        <f>'7.P&amp;L'!F29</f>
        <v>#REF!</v>
      </c>
      <c r="D51" s="60" t="e">
        <f>'7.P&amp;L'!G29</f>
        <v>#REF!</v>
      </c>
      <c r="E51" s="60" t="e">
        <f>'7.P&amp;L'!H29</f>
        <v>#REF!</v>
      </c>
      <c r="F51" s="60" t="e">
        <f>'7.P&amp;L'!I29</f>
        <v>#REF!</v>
      </c>
      <c r="G51" s="60" t="e">
        <f>'7.P&amp;L'!J29</f>
        <v>#REF!</v>
      </c>
      <c r="H51" s="72" t="e">
        <f>'7.P&amp;L'!K29</f>
        <v>#REF!</v>
      </c>
      <c r="I51" s="230"/>
      <c r="J51" s="230"/>
      <c r="K51" s="230"/>
    </row>
    <row r="52" spans="1:11">
      <c r="A52" s="229"/>
      <c r="B52" s="394" t="s">
        <v>31</v>
      </c>
      <c r="C52" s="57" t="e">
        <f t="shared" ref="C52:H52" si="1">C49*(1-C51)</f>
        <v>#REF!</v>
      </c>
      <c r="D52" s="57" t="e">
        <f t="shared" si="1"/>
        <v>#REF!</v>
      </c>
      <c r="E52" s="57" t="e">
        <f t="shared" si="1"/>
        <v>#REF!</v>
      </c>
      <c r="F52" s="57" t="e">
        <f t="shared" si="1"/>
        <v>#REF!</v>
      </c>
      <c r="G52" s="57" t="e">
        <f t="shared" si="1"/>
        <v>#REF!</v>
      </c>
      <c r="H52" s="71" t="e">
        <f t="shared" si="1"/>
        <v>#REF!</v>
      </c>
      <c r="I52" s="229"/>
      <c r="J52" s="229"/>
      <c r="K52" s="229"/>
    </row>
    <row r="53" spans="1:11">
      <c r="A53" s="229"/>
      <c r="B53" s="394" t="s">
        <v>32</v>
      </c>
      <c r="C53" s="57" t="e">
        <f>'8.BS'!D52+'8.BS'!D67+'8.BS'!D76+'8.BS'!D80+'8.BS'!D81+'8.BS'!D83+'8.BS'!D86-'8.BS'!D6-'8.BS'!D30</f>
        <v>#REF!</v>
      </c>
      <c r="D53" s="57" t="e">
        <f>'8.BS'!E52+'8.BS'!E67+'8.BS'!E76+'8.BS'!E80+'8.BS'!E81+'8.BS'!E83+'8.BS'!E86-'8.BS'!E6-'8.BS'!E30</f>
        <v>#REF!</v>
      </c>
      <c r="E53" s="57" t="e">
        <f>'8.BS'!F52+'8.BS'!F67+'8.BS'!F76+'8.BS'!F80+'8.BS'!F81+'8.BS'!F83+'8.BS'!F86-'8.BS'!F6-'8.BS'!F30</f>
        <v>#REF!</v>
      </c>
      <c r="F53" s="57" t="e">
        <f>'8.BS'!G52+'8.BS'!G67+'8.BS'!G76+'8.BS'!G80+'8.BS'!G81+'8.BS'!G83+'8.BS'!G86-'8.BS'!G6-'8.BS'!G30</f>
        <v>#REF!</v>
      </c>
      <c r="G53" s="57" t="e">
        <f>'8.BS'!H52+'8.BS'!H67+'8.BS'!H76+'8.BS'!H80+'8.BS'!H81+'8.BS'!H83+'8.BS'!H86-'8.BS'!H6-'8.BS'!H30</f>
        <v>#REF!</v>
      </c>
      <c r="H53" s="71" t="e">
        <f>'8.BS'!I52+'8.BS'!I67+'8.BS'!I76+'8.BS'!I80+'8.BS'!I81+'8.BS'!I83+'8.BS'!I86-'8.BS'!I6-'8.BS'!I30</f>
        <v>#REF!</v>
      </c>
      <c r="I53" s="229"/>
      <c r="J53" s="229"/>
      <c r="K53" s="229"/>
    </row>
    <row r="54" spans="1:11">
      <c r="A54" s="229"/>
      <c r="B54" s="394" t="s">
        <v>33</v>
      </c>
      <c r="C54" s="57" t="e">
        <f>$E$8*'8.BS'!D80</f>
        <v>#REF!</v>
      </c>
      <c r="D54" s="57" t="e">
        <f>$E$8*'8.BS'!E80</f>
        <v>#REF!</v>
      </c>
      <c r="E54" s="57" t="e">
        <f>$E$8*'8.BS'!F80</f>
        <v>#REF!</v>
      </c>
      <c r="F54" s="57" t="e">
        <f>$E$8*'8.BS'!G80</f>
        <v>#REF!</v>
      </c>
      <c r="G54" s="57" t="e">
        <f>$E$8*'8.BS'!H80</f>
        <v>#REF!</v>
      </c>
      <c r="H54" s="71" t="e">
        <f>$E$8*'8.BS'!I80</f>
        <v>#REF!</v>
      </c>
      <c r="I54" s="229"/>
      <c r="J54" s="229"/>
      <c r="K54" s="229"/>
    </row>
    <row r="55" spans="1:11">
      <c r="A55" s="229"/>
      <c r="B55" s="394" t="s">
        <v>34</v>
      </c>
      <c r="C55" s="57" t="e">
        <f>'8.BS'!D52+'8.BS'!D64+'8.BS'!D67+'8.BS'!D68</f>
        <v>#REF!</v>
      </c>
      <c r="D55" s="57" t="e">
        <f>'8.BS'!E52+'8.BS'!E64+'8.BS'!E67+'8.BS'!E68</f>
        <v>#REF!</v>
      </c>
      <c r="E55" s="57" t="e">
        <f>'8.BS'!F52+'8.BS'!F64+'8.BS'!F67+'8.BS'!F68</f>
        <v>#REF!</v>
      </c>
      <c r="F55" s="57" t="e">
        <f>'8.BS'!G52+'8.BS'!G64+'8.BS'!G67+'8.BS'!G68</f>
        <v>#REF!</v>
      </c>
      <c r="G55" s="57" t="e">
        <f>'8.BS'!H52+'8.BS'!H64+'8.BS'!H67+'8.BS'!H68</f>
        <v>#REF!</v>
      </c>
      <c r="H55" s="71" t="e">
        <f>'8.BS'!I52+'8.BS'!I64+'8.BS'!I67+'8.BS'!I68</f>
        <v>#REF!</v>
      </c>
      <c r="I55" s="229"/>
      <c r="J55" s="229"/>
      <c r="K55" s="229"/>
    </row>
    <row r="56" spans="1:11">
      <c r="A56" s="230"/>
      <c r="B56" s="767" t="s">
        <v>35</v>
      </c>
      <c r="C56" s="60" t="e">
        <f>((C54*'DCF(FCFF)'!$C$21)+(C55*'DCF(FCFF)'!$C$23))/(C54+C55)</f>
        <v>#REF!</v>
      </c>
      <c r="D56" s="60" t="e">
        <f>((D54*'DCF(FCFF)'!$C$21)+(D55*'DCF(FCFF)'!$C$23))/(D54+D55)</f>
        <v>#REF!</v>
      </c>
      <c r="E56" s="60" t="e">
        <f>((E54*'DCF(FCFF)'!$C$21)+(E55*'DCF(FCFF)'!$C$23))/(E54+E55)</f>
        <v>#REF!</v>
      </c>
      <c r="F56" s="60" t="e">
        <f>((F54*'DCF(FCFF)'!$C$21)+(F55*'DCF(FCFF)'!$C$23))/(F54+F55)</f>
        <v>#REF!</v>
      </c>
      <c r="G56" s="60" t="e">
        <f>((G54*'DCF(FCFF)'!$C$21)+(G55*'DCF(FCFF)'!$C$23))/(G54+G55)</f>
        <v>#REF!</v>
      </c>
      <c r="H56" s="72" t="e">
        <f>((H54*'DCF(FCFF)'!$C$21)+(H55*'DCF(FCFF)'!$C$23))/(H54+H55)</f>
        <v>#REF!</v>
      </c>
      <c r="I56" s="230"/>
      <c r="J56" s="230"/>
      <c r="K56" s="230"/>
    </row>
    <row r="57" spans="1:11">
      <c r="A57" s="229"/>
      <c r="B57" s="394" t="s">
        <v>36</v>
      </c>
      <c r="C57" s="57" t="e">
        <f>$E$8*'8.BS'!D80+'8.BS'!D67+'8.BS'!D64+'8.BS'!D52+'8.BS'!D68-'8.BS'!D6</f>
        <v>#REF!</v>
      </c>
      <c r="D57" s="57" t="e">
        <f>$E$8*'8.BS'!E80+'8.BS'!E67+'8.BS'!E64+'8.BS'!E52+'8.BS'!E68-'8.BS'!E6</f>
        <v>#REF!</v>
      </c>
      <c r="E57" s="57" t="e">
        <f>$E$8*'8.BS'!F80+'8.BS'!F67+'8.BS'!F64+'8.BS'!F52+'8.BS'!F68-'8.BS'!F6</f>
        <v>#REF!</v>
      </c>
      <c r="F57" s="57" t="e">
        <f>$E$8*'8.BS'!G80+'8.BS'!G67+'8.BS'!G64+'8.BS'!G52+'8.BS'!G68-'8.BS'!G6</f>
        <v>#REF!</v>
      </c>
      <c r="G57" s="57" t="e">
        <f>$E$8*'8.BS'!H80+'8.BS'!H67+'8.BS'!H64+'8.BS'!H52+'8.BS'!H68-'8.BS'!H6</f>
        <v>#REF!</v>
      </c>
      <c r="H57" s="71" t="e">
        <f>$E$8*'8.BS'!I80+'8.BS'!I67+'8.BS'!I64+'8.BS'!I52+'8.BS'!I68-'8.BS'!I6</f>
        <v>#REF!</v>
      </c>
      <c r="I57" s="229"/>
      <c r="J57" s="229"/>
      <c r="K57" s="229"/>
    </row>
    <row r="58" spans="1:11">
      <c r="A58" s="229"/>
      <c r="B58" s="759"/>
      <c r="C58" s="768"/>
      <c r="D58" s="768"/>
      <c r="E58" s="768"/>
      <c r="F58" s="768"/>
      <c r="G58" s="768"/>
      <c r="H58" s="769"/>
      <c r="I58" s="229"/>
      <c r="J58" s="229"/>
      <c r="K58" s="229"/>
    </row>
    <row r="59" spans="1:11">
      <c r="A59" s="229"/>
      <c r="B59" s="229"/>
      <c r="C59" s="229"/>
      <c r="D59" s="229"/>
      <c r="E59" s="229"/>
      <c r="F59" s="229"/>
      <c r="G59" s="229"/>
      <c r="H59" s="229"/>
      <c r="I59" s="229"/>
      <c r="J59" s="229"/>
      <c r="K59" s="229"/>
    </row>
    <row r="60" spans="1:11">
      <c r="A60" s="229"/>
      <c r="B60" s="438"/>
      <c r="C60" s="382"/>
      <c r="D60" s="382"/>
      <c r="E60" s="382"/>
      <c r="F60" s="382"/>
      <c r="G60" s="382"/>
      <c r="H60" s="382"/>
      <c r="I60" s="229"/>
      <c r="J60" s="229"/>
      <c r="K60" s="229"/>
    </row>
    <row r="61" spans="1:11">
      <c r="A61" s="229"/>
      <c r="B61" s="770" t="s">
        <v>632</v>
      </c>
      <c r="C61" s="763">
        <v>2005</v>
      </c>
      <c r="D61" s="763">
        <v>2006</v>
      </c>
      <c r="E61" s="763">
        <v>2007</v>
      </c>
      <c r="F61" s="763">
        <v>2008</v>
      </c>
      <c r="G61" s="763" t="s">
        <v>137</v>
      </c>
      <c r="H61" s="813" t="s">
        <v>138</v>
      </c>
      <c r="I61" s="229"/>
      <c r="J61" s="229"/>
      <c r="K61" s="229"/>
    </row>
    <row r="62" spans="1:11">
      <c r="A62" s="229"/>
      <c r="B62" s="771" t="s">
        <v>633</v>
      </c>
      <c r="C62" s="749"/>
      <c r="D62" s="749" t="e">
        <f>'7.P&amp;L'!G7/'7.P&amp;L'!F7-1</f>
        <v>#REF!</v>
      </c>
      <c r="E62" s="749" t="e">
        <f>'7.P&amp;L'!H7/'7.P&amp;L'!G7-1</f>
        <v>#REF!</v>
      </c>
      <c r="F62" s="749" t="e">
        <f>'7.P&amp;L'!I7/'7.P&amp;L'!H7-1</f>
        <v>#REF!</v>
      </c>
      <c r="G62" s="749" t="e">
        <f>'7.P&amp;L'!J7/'7.P&amp;L'!I7-1</f>
        <v>#REF!</v>
      </c>
      <c r="H62" s="418" t="e">
        <f>'7.P&amp;L'!K7/'7.P&amp;L'!J7-1</f>
        <v>#REF!</v>
      </c>
      <c r="I62" s="229"/>
      <c r="J62" s="229"/>
      <c r="K62" s="229"/>
    </row>
    <row r="63" spans="1:11" ht="15" customHeight="1">
      <c r="A63" s="229"/>
      <c r="B63" s="771" t="s">
        <v>37</v>
      </c>
      <c r="C63" s="749"/>
      <c r="D63" s="749" t="e">
        <f>'7.P&amp;L'!G34/'7.P&amp;L'!F34-1</f>
        <v>#REF!</v>
      </c>
      <c r="E63" s="749" t="e">
        <f>'7.P&amp;L'!H34/'7.P&amp;L'!G34-1</f>
        <v>#REF!</v>
      </c>
      <c r="F63" s="749" t="e">
        <f>'7.P&amp;L'!I34/'7.P&amp;L'!H34-1</f>
        <v>#REF!</v>
      </c>
      <c r="G63" s="749" t="e">
        <f>'7.P&amp;L'!J34/'7.P&amp;L'!I34-1</f>
        <v>#REF!</v>
      </c>
      <c r="H63" s="418" t="e">
        <f>'7.P&amp;L'!K34/'7.P&amp;L'!J34-1</f>
        <v>#REF!</v>
      </c>
      <c r="I63" s="229"/>
      <c r="J63" s="229"/>
      <c r="K63" s="229"/>
    </row>
    <row r="64" spans="1:11" ht="15" customHeight="1">
      <c r="A64" s="229"/>
      <c r="B64" s="772" t="s">
        <v>625</v>
      </c>
      <c r="C64" s="749"/>
      <c r="D64" s="749" t="e">
        <f>D50/C50-1</f>
        <v>#REF!</v>
      </c>
      <c r="E64" s="749" t="e">
        <f>E50/D50-1</f>
        <v>#REF!</v>
      </c>
      <c r="F64" s="749" t="e">
        <f>F50/E50-1</f>
        <v>#REF!</v>
      </c>
      <c r="G64" s="749" t="e">
        <f>G50/F50-1</f>
        <v>#REF!</v>
      </c>
      <c r="H64" s="418" t="e">
        <f>H50/G50-1</f>
        <v>#REF!</v>
      </c>
      <c r="I64" s="229"/>
      <c r="J64" s="229"/>
      <c r="K64" s="229"/>
    </row>
    <row r="65" spans="1:11" ht="15" customHeight="1">
      <c r="A65" s="229"/>
      <c r="B65" s="772" t="s">
        <v>669</v>
      </c>
      <c r="C65" s="749"/>
      <c r="D65" s="749" t="e">
        <f>D49/C49-1</f>
        <v>#REF!</v>
      </c>
      <c r="E65" s="749" t="e">
        <f>E49/D49-1</f>
        <v>#REF!</v>
      </c>
      <c r="F65" s="749" t="e">
        <f>F49/E49-1</f>
        <v>#REF!</v>
      </c>
      <c r="G65" s="749" t="e">
        <f>G49/F49-1</f>
        <v>#REF!</v>
      </c>
      <c r="H65" s="418" t="e">
        <f>H49/G49-1</f>
        <v>#REF!</v>
      </c>
      <c r="I65" s="229"/>
      <c r="J65" s="229"/>
      <c r="K65" s="229"/>
    </row>
    <row r="66" spans="1:11" ht="15" customHeight="1">
      <c r="A66" s="229"/>
      <c r="B66" s="771" t="s">
        <v>634</v>
      </c>
      <c r="C66" s="749" t="e">
        <f>'7.P&amp;L'!F14</f>
        <v>#REF!</v>
      </c>
      <c r="D66" s="839" t="e">
        <f>'7.P&amp;L'!G14</f>
        <v>#REF!</v>
      </c>
      <c r="E66" s="839" t="e">
        <f>'7.P&amp;L'!H14</f>
        <v>#REF!</v>
      </c>
      <c r="F66" s="839" t="e">
        <f>'7.P&amp;L'!I14</f>
        <v>#REF!</v>
      </c>
      <c r="G66" s="839" t="e">
        <f>'7.P&amp;L'!J14</f>
        <v>#REF!</v>
      </c>
      <c r="H66" s="418" t="e">
        <f>'7.P&amp;L'!K14</f>
        <v>#REF!</v>
      </c>
      <c r="I66" s="229"/>
      <c r="J66" s="229"/>
      <c r="K66" s="229"/>
    </row>
    <row r="67" spans="1:11" ht="15" customHeight="1">
      <c r="A67" s="854"/>
      <c r="B67" s="854" t="s">
        <v>692</v>
      </c>
      <c r="C67" s="773"/>
      <c r="D67" s="840" t="e">
        <f>(D50-C50)/('7.P&amp;L'!G7-'7.P&amp;L'!F7)</f>
        <v>#REF!</v>
      </c>
      <c r="E67" s="840" t="e">
        <f>(E50-D50)/('7.P&amp;L'!H7-'7.P&amp;L'!G7)</f>
        <v>#REF!</v>
      </c>
      <c r="F67" s="840" t="e">
        <f>(F50-E50)/('7.P&amp;L'!I7-'7.P&amp;L'!H7)</f>
        <v>#REF!</v>
      </c>
      <c r="G67" s="840" t="e">
        <f>(G50-F50)/('7.P&amp;L'!J7-'7.P&amp;L'!I7)</f>
        <v>#REF!</v>
      </c>
      <c r="H67" s="814" t="e">
        <f>(H50-G50)/('7.P&amp;L'!K7-'7.P&amp;L'!J7)</f>
        <v>#REF!</v>
      </c>
      <c r="I67" s="229"/>
      <c r="J67" s="229"/>
      <c r="K67" s="229"/>
    </row>
    <row r="68" spans="1:11">
      <c r="A68" s="229"/>
      <c r="B68" s="772" t="s">
        <v>627</v>
      </c>
      <c r="C68" s="749" t="e">
        <f>'7.P&amp;L'!F34/'8.BS'!D89</f>
        <v>#REF!</v>
      </c>
      <c r="D68" s="839" t="e">
        <f>'7.P&amp;L'!G34/'8.BS'!E89</f>
        <v>#REF!</v>
      </c>
      <c r="E68" s="839" t="e">
        <f>'7.P&amp;L'!H34/'8.BS'!F89</f>
        <v>#REF!</v>
      </c>
      <c r="F68" s="839" t="e">
        <f>'7.P&amp;L'!I34/'8.BS'!G89</f>
        <v>#REF!</v>
      </c>
      <c r="G68" s="839" t="e">
        <f>'7.P&amp;L'!J34/'8.BS'!H89</f>
        <v>#REF!</v>
      </c>
      <c r="H68" s="418" t="e">
        <f>'7.P&amp;L'!K34/'8.BS'!I89</f>
        <v>#REF!</v>
      </c>
      <c r="I68" s="229"/>
      <c r="J68" s="229"/>
      <c r="K68" s="229"/>
    </row>
    <row r="69" spans="1:11">
      <c r="A69" s="229"/>
      <c r="B69" s="772" t="s">
        <v>635</v>
      </c>
      <c r="C69" s="749" t="e">
        <f t="shared" ref="C69:H69" si="2">C52/C53</f>
        <v>#REF!</v>
      </c>
      <c r="D69" s="839" t="e">
        <f t="shared" si="2"/>
        <v>#REF!</v>
      </c>
      <c r="E69" s="839" t="e">
        <f t="shared" si="2"/>
        <v>#REF!</v>
      </c>
      <c r="F69" s="839" t="e">
        <f t="shared" si="2"/>
        <v>#REF!</v>
      </c>
      <c r="G69" s="839" t="e">
        <f t="shared" si="2"/>
        <v>#REF!</v>
      </c>
      <c r="H69" s="418" t="e">
        <f t="shared" si="2"/>
        <v>#REF!</v>
      </c>
      <c r="I69" s="229"/>
      <c r="J69" s="229"/>
      <c r="K69" s="229"/>
    </row>
    <row r="70" spans="1:11" ht="15" customHeight="1">
      <c r="A70" s="229"/>
      <c r="B70" s="772" t="s">
        <v>670</v>
      </c>
      <c r="C70" s="749" t="e">
        <f t="shared" ref="C70:H70" si="3">C69-C56</f>
        <v>#REF!</v>
      </c>
      <c r="D70" s="749" t="e">
        <f t="shared" si="3"/>
        <v>#REF!</v>
      </c>
      <c r="E70" s="749" t="e">
        <f t="shared" si="3"/>
        <v>#REF!</v>
      </c>
      <c r="F70" s="749" t="e">
        <f t="shared" si="3"/>
        <v>#REF!</v>
      </c>
      <c r="G70" s="749" t="e">
        <f t="shared" si="3"/>
        <v>#REF!</v>
      </c>
      <c r="H70" s="418" t="e">
        <f t="shared" si="3"/>
        <v>#REF!</v>
      </c>
      <c r="I70" s="229"/>
      <c r="J70" s="229"/>
      <c r="K70" s="229"/>
    </row>
    <row r="71" spans="1:11">
      <c r="A71" s="229"/>
      <c r="B71" s="435"/>
      <c r="C71" s="774"/>
      <c r="D71" s="774"/>
      <c r="E71" s="774"/>
      <c r="F71" s="774"/>
      <c r="G71" s="774"/>
      <c r="H71" s="775"/>
      <c r="I71" s="229"/>
      <c r="J71" s="229"/>
      <c r="K71" s="229"/>
    </row>
    <row r="72" spans="1:11">
      <c r="A72" s="229"/>
      <c r="B72" s="438"/>
      <c r="C72" s="776"/>
      <c r="D72" s="776"/>
      <c r="E72" s="776"/>
      <c r="F72" s="776"/>
      <c r="G72" s="776"/>
      <c r="H72" s="777"/>
      <c r="I72" s="229"/>
      <c r="J72" s="229"/>
      <c r="K72" s="229"/>
    </row>
    <row r="73" spans="1:11">
      <c r="A73" s="229"/>
      <c r="B73" s="778" t="s">
        <v>38</v>
      </c>
      <c r="C73" s="763">
        <v>2005</v>
      </c>
      <c r="D73" s="763">
        <v>2006</v>
      </c>
      <c r="E73" s="763">
        <v>2007</v>
      </c>
      <c r="F73" s="763">
        <v>2008</v>
      </c>
      <c r="G73" s="763" t="s">
        <v>137</v>
      </c>
      <c r="H73" s="813" t="s">
        <v>138</v>
      </c>
      <c r="I73" s="229"/>
      <c r="J73" s="229"/>
      <c r="K73" s="229"/>
    </row>
    <row r="74" spans="1:11">
      <c r="A74" s="229"/>
      <c r="B74" s="779" t="s">
        <v>636</v>
      </c>
      <c r="C74" s="448" t="e">
        <f>$E$8/'7.P&amp;L'!F40</f>
        <v>#REF!</v>
      </c>
      <c r="D74" s="448" t="e">
        <f>$E$8/'7.P&amp;L'!G40</f>
        <v>#REF!</v>
      </c>
      <c r="E74" s="448" t="e">
        <f>$E$8/'7.P&amp;L'!H40</f>
        <v>#REF!</v>
      </c>
      <c r="F74" s="448" t="e">
        <f>$E$8/'7.P&amp;L'!I40</f>
        <v>#REF!</v>
      </c>
      <c r="G74" s="448" t="e">
        <f>$E$8/'7.P&amp;L'!J40</f>
        <v>#REF!</v>
      </c>
      <c r="H74" s="423" t="e">
        <f>$E$8/'7.P&amp;L'!K40</f>
        <v>#REF!</v>
      </c>
      <c r="I74" s="229"/>
      <c r="J74" s="229"/>
      <c r="K74" s="229"/>
    </row>
    <row r="75" spans="1:11">
      <c r="A75" s="229"/>
      <c r="B75" s="779" t="s">
        <v>671</v>
      </c>
      <c r="C75" s="448" t="e">
        <f>C57/'7.P&amp;L'!F7</f>
        <v>#REF!</v>
      </c>
      <c r="D75" s="448" t="e">
        <f>D57/'7.P&amp;L'!G7</f>
        <v>#REF!</v>
      </c>
      <c r="E75" s="448" t="e">
        <f>E57/'7.P&amp;L'!H7</f>
        <v>#REF!</v>
      </c>
      <c r="F75" s="448" t="e">
        <f>F57/'7.P&amp;L'!I7</f>
        <v>#REF!</v>
      </c>
      <c r="G75" s="448" t="e">
        <f>G57/'7.P&amp;L'!J7</f>
        <v>#REF!</v>
      </c>
      <c r="H75" s="423" t="e">
        <f>H57/'7.P&amp;L'!K7</f>
        <v>#REF!</v>
      </c>
      <c r="I75" s="229"/>
      <c r="J75" s="229"/>
      <c r="K75" s="229"/>
    </row>
    <row r="76" spans="1:11" ht="15" customHeight="1">
      <c r="A76" s="229"/>
      <c r="B76" s="779" t="s">
        <v>637</v>
      </c>
      <c r="C76" s="448" t="e">
        <f t="shared" ref="C76:H76" si="4">C57/C50</f>
        <v>#REF!</v>
      </c>
      <c r="D76" s="448" t="e">
        <f t="shared" si="4"/>
        <v>#REF!</v>
      </c>
      <c r="E76" s="448" t="e">
        <f t="shared" si="4"/>
        <v>#REF!</v>
      </c>
      <c r="F76" s="448" t="e">
        <f t="shared" si="4"/>
        <v>#REF!</v>
      </c>
      <c r="G76" s="448" t="e">
        <f t="shared" si="4"/>
        <v>#REF!</v>
      </c>
      <c r="H76" s="423" t="e">
        <f t="shared" si="4"/>
        <v>#REF!</v>
      </c>
      <c r="I76" s="229"/>
      <c r="J76" s="229"/>
      <c r="K76" s="229"/>
    </row>
    <row r="77" spans="1:11" ht="15" customHeight="1">
      <c r="A77" s="229"/>
      <c r="B77" s="779" t="s">
        <v>638</v>
      </c>
      <c r="C77" s="448" t="e">
        <f t="shared" ref="C77:H77" si="5">C57/C49</f>
        <v>#REF!</v>
      </c>
      <c r="D77" s="448" t="e">
        <f t="shared" si="5"/>
        <v>#REF!</v>
      </c>
      <c r="E77" s="448" t="e">
        <f t="shared" si="5"/>
        <v>#REF!</v>
      </c>
      <c r="F77" s="448" t="e">
        <f t="shared" si="5"/>
        <v>#REF!</v>
      </c>
      <c r="G77" s="448" t="e">
        <f t="shared" si="5"/>
        <v>#REF!</v>
      </c>
      <c r="H77" s="423" t="e">
        <f t="shared" si="5"/>
        <v>#REF!</v>
      </c>
      <c r="I77" s="229"/>
      <c r="J77" s="229"/>
      <c r="K77" s="229"/>
    </row>
    <row r="78" spans="1:11" ht="15" customHeight="1">
      <c r="A78" s="229"/>
      <c r="B78" s="779" t="s">
        <v>639</v>
      </c>
      <c r="C78" s="448" t="e">
        <f t="shared" ref="C78:H78" si="6">C57/C52</f>
        <v>#REF!</v>
      </c>
      <c r="D78" s="448" t="e">
        <f t="shared" si="6"/>
        <v>#REF!</v>
      </c>
      <c r="E78" s="448" t="e">
        <f t="shared" si="6"/>
        <v>#REF!</v>
      </c>
      <c r="F78" s="448" t="e">
        <f t="shared" si="6"/>
        <v>#REF!</v>
      </c>
      <c r="G78" s="448" t="e">
        <f t="shared" si="6"/>
        <v>#REF!</v>
      </c>
      <c r="H78" s="423" t="e">
        <f t="shared" si="6"/>
        <v>#REF!</v>
      </c>
      <c r="I78" s="229"/>
      <c r="J78" s="229"/>
      <c r="K78" s="229"/>
    </row>
    <row r="79" spans="1:11" ht="15" customHeight="1">
      <c r="A79" s="229"/>
      <c r="B79" s="779" t="s">
        <v>640</v>
      </c>
      <c r="C79" s="448" t="e">
        <f t="shared" ref="C79:H79" si="7">C57/C53</f>
        <v>#REF!</v>
      </c>
      <c r="D79" s="448" t="e">
        <f t="shared" si="7"/>
        <v>#REF!</v>
      </c>
      <c r="E79" s="448" t="e">
        <f t="shared" si="7"/>
        <v>#REF!</v>
      </c>
      <c r="F79" s="448" t="e">
        <f t="shared" si="7"/>
        <v>#REF!</v>
      </c>
      <c r="G79" s="448" t="e">
        <f t="shared" si="7"/>
        <v>#REF!</v>
      </c>
      <c r="H79" s="423" t="e">
        <f t="shared" si="7"/>
        <v>#REF!</v>
      </c>
      <c r="I79" s="229"/>
      <c r="J79" s="229"/>
      <c r="K79" s="229"/>
    </row>
    <row r="80" spans="1:11" ht="15" customHeight="1">
      <c r="A80" s="229"/>
      <c r="B80" s="779" t="s">
        <v>641</v>
      </c>
      <c r="C80" s="448" t="e">
        <f>$E$8/('8.BS'!D89/'8.BS'!D80)</f>
        <v>#REF!</v>
      </c>
      <c r="D80" s="448" t="e">
        <f>$E$8/('8.BS'!E89/'8.BS'!E80)</f>
        <v>#REF!</v>
      </c>
      <c r="E80" s="448" t="e">
        <f>$E$8/('8.BS'!F89/'8.BS'!F80)</f>
        <v>#REF!</v>
      </c>
      <c r="F80" s="448" t="e">
        <f>$E$8/('8.BS'!G89/'8.BS'!G80)</f>
        <v>#REF!</v>
      </c>
      <c r="G80" s="448" t="e">
        <f>$E$8/('8.BS'!H89/'8.BS'!H80)</f>
        <v>#REF!</v>
      </c>
      <c r="H80" s="423" t="e">
        <f>$E$8/('8.BS'!I89/'8.BS'!I80)</f>
        <v>#REF!</v>
      </c>
      <c r="I80" s="229"/>
      <c r="J80" s="229"/>
      <c r="K80" s="229"/>
    </row>
    <row r="81" spans="1:11" ht="15" customHeight="1">
      <c r="A81" s="229"/>
      <c r="B81" s="779" t="s">
        <v>642</v>
      </c>
      <c r="C81" s="749" t="e">
        <f>'7.P&amp;L'!F43/'7.P&amp;L'!F34*'7.P&amp;L'!F40/$E$8</f>
        <v>#REF!</v>
      </c>
      <c r="D81" s="749" t="e">
        <f>'7.P&amp;L'!G43/'7.P&amp;L'!G34*'7.P&amp;L'!G40/$E$8</f>
        <v>#REF!</v>
      </c>
      <c r="E81" s="749" t="e">
        <f>'7.P&amp;L'!H43/'7.P&amp;L'!H34*'7.P&amp;L'!H40/$E$8</f>
        <v>#REF!</v>
      </c>
      <c r="F81" s="749" t="e">
        <f>'7.P&amp;L'!I43/'7.P&amp;L'!I34*'7.P&amp;L'!I40/$E$8</f>
        <v>#REF!</v>
      </c>
      <c r="G81" s="749" t="e">
        <f>'7.P&amp;L'!J43/'7.P&amp;L'!J34*'7.P&amp;L'!J40/$E$8</f>
        <v>#REF!</v>
      </c>
      <c r="H81" s="418" t="e">
        <f>'7.P&amp;L'!K43/'7.P&amp;L'!K34*'7.P&amp;L'!K40/$E$8</f>
        <v>#REF!</v>
      </c>
      <c r="I81" s="229"/>
      <c r="J81" s="229"/>
      <c r="K81" s="229"/>
    </row>
    <row r="82" spans="1:11">
      <c r="A82" s="229"/>
      <c r="B82" s="780"/>
      <c r="C82" s="781"/>
      <c r="D82" s="781"/>
      <c r="E82" s="781"/>
      <c r="F82" s="781"/>
      <c r="G82" s="781"/>
      <c r="H82" s="775"/>
      <c r="I82" s="229"/>
      <c r="J82" s="229"/>
      <c r="K82" s="229"/>
    </row>
    <row r="83" spans="1:11">
      <c r="A83" s="229"/>
      <c r="B83" s="438"/>
      <c r="C83" s="773"/>
      <c r="D83" s="773"/>
      <c r="E83" s="773"/>
      <c r="F83" s="773"/>
      <c r="G83" s="773"/>
      <c r="H83" s="229"/>
      <c r="I83" s="229"/>
      <c r="J83" s="229"/>
      <c r="K83" s="229"/>
    </row>
    <row r="84" spans="1:11">
      <c r="A84" s="229"/>
      <c r="B84" s="405" t="s">
        <v>643</v>
      </c>
      <c r="C84" s="763">
        <v>2005</v>
      </c>
      <c r="D84" s="763">
        <v>2006</v>
      </c>
      <c r="E84" s="763">
        <v>2007</v>
      </c>
      <c r="F84" s="763">
        <v>2008</v>
      </c>
      <c r="G84" s="763" t="s">
        <v>137</v>
      </c>
      <c r="H84" s="813" t="s">
        <v>138</v>
      </c>
      <c r="I84" s="229"/>
      <c r="J84" s="229"/>
      <c r="K84" s="229"/>
    </row>
    <row r="85" spans="1:11">
      <c r="A85" s="229"/>
      <c r="B85" s="782" t="s">
        <v>672</v>
      </c>
      <c r="C85" s="448" t="e">
        <f>'7.P&amp;L'!F40</f>
        <v>#REF!</v>
      </c>
      <c r="D85" s="448" t="e">
        <f>'7.P&amp;L'!G40</f>
        <v>#REF!</v>
      </c>
      <c r="E85" s="448" t="e">
        <f>'7.P&amp;L'!H40</f>
        <v>#REF!</v>
      </c>
      <c r="F85" s="448" t="e">
        <f>'7.P&amp;L'!I40</f>
        <v>#REF!</v>
      </c>
      <c r="G85" s="448" t="e">
        <f>'7.P&amp;L'!J40</f>
        <v>#REF!</v>
      </c>
      <c r="H85" s="423" t="e">
        <f>'7.P&amp;L'!K40</f>
        <v>#REF!</v>
      </c>
      <c r="I85" s="229"/>
      <c r="J85" s="229"/>
      <c r="K85" s="229"/>
    </row>
    <row r="86" spans="1:11">
      <c r="A86" s="229"/>
      <c r="B86" s="782" t="s">
        <v>673</v>
      </c>
      <c r="C86" s="783"/>
      <c r="D86" s="783"/>
      <c r="E86" s="783"/>
      <c r="F86" s="783"/>
      <c r="G86" s="783"/>
      <c r="H86" s="815"/>
      <c r="I86" s="229"/>
      <c r="J86" s="229"/>
      <c r="K86" s="229"/>
    </row>
    <row r="87" spans="1:11">
      <c r="A87" s="229"/>
      <c r="B87" s="782" t="s">
        <v>644</v>
      </c>
      <c r="C87" s="448" t="e">
        <f>'7.P&amp;L'!F43/'7.P&amp;L'!F38</f>
        <v>#REF!</v>
      </c>
      <c r="D87" s="448" t="e">
        <f>'7.P&amp;L'!G43/'7.P&amp;L'!G38</f>
        <v>#REF!</v>
      </c>
      <c r="E87" s="448" t="e">
        <f>'7.P&amp;L'!H43/'7.P&amp;L'!H38</f>
        <v>#REF!</v>
      </c>
      <c r="F87" s="448" t="e">
        <f>'7.P&amp;L'!I43/'7.P&amp;L'!I38</f>
        <v>#REF!</v>
      </c>
      <c r="G87" s="448" t="e">
        <f>'7.P&amp;L'!J43/'7.P&amp;L'!J38</f>
        <v>#REF!</v>
      </c>
      <c r="H87" s="423" t="e">
        <f>'7.P&amp;L'!K43/'7.P&amp;L'!K38</f>
        <v>#REF!</v>
      </c>
      <c r="I87" s="229"/>
      <c r="J87" s="229"/>
      <c r="K87" s="229"/>
    </row>
    <row r="88" spans="1:11">
      <c r="A88" s="229"/>
      <c r="B88" s="782" t="s">
        <v>645</v>
      </c>
      <c r="C88" s="783"/>
      <c r="D88" s="783"/>
      <c r="E88" s="783"/>
      <c r="F88" s="783"/>
      <c r="G88" s="783"/>
      <c r="H88" s="815"/>
      <c r="I88" s="229"/>
      <c r="J88" s="229"/>
      <c r="K88" s="229"/>
    </row>
    <row r="89" spans="1:11">
      <c r="A89" s="229"/>
      <c r="B89" s="782" t="s">
        <v>646</v>
      </c>
      <c r="C89" s="448" t="e">
        <f>'8.BS'!D89/'8.BS'!D80</f>
        <v>#REF!</v>
      </c>
      <c r="D89" s="448" t="e">
        <f>'8.BS'!E89/'8.BS'!E80</f>
        <v>#REF!</v>
      </c>
      <c r="E89" s="448" t="e">
        <f>'8.BS'!F89/'8.BS'!F80</f>
        <v>#REF!</v>
      </c>
      <c r="F89" s="448" t="e">
        <f>'8.BS'!G89/'8.BS'!G80</f>
        <v>#REF!</v>
      </c>
      <c r="G89" s="448" t="e">
        <f>'8.BS'!H89/'8.BS'!H80</f>
        <v>#REF!</v>
      </c>
      <c r="H89" s="423" t="e">
        <f>'8.BS'!I89/'8.BS'!I80</f>
        <v>#REF!</v>
      </c>
      <c r="I89" s="229"/>
      <c r="J89" s="229"/>
      <c r="K89" s="229"/>
    </row>
    <row r="90" spans="1:11">
      <c r="A90" s="229"/>
      <c r="B90" s="784"/>
      <c r="C90" s="785"/>
      <c r="D90" s="785"/>
      <c r="E90" s="785"/>
      <c r="F90" s="785"/>
      <c r="G90" s="785"/>
      <c r="H90" s="786"/>
      <c r="I90" s="229"/>
      <c r="J90" s="229"/>
      <c r="K90" s="229"/>
    </row>
    <row r="91" spans="1:11">
      <c r="A91" s="229"/>
      <c r="B91" s="787"/>
      <c r="C91" s="773"/>
      <c r="D91" s="773"/>
      <c r="E91" s="773"/>
      <c r="F91" s="773"/>
      <c r="G91" s="773"/>
      <c r="H91" s="229"/>
      <c r="I91" s="229"/>
      <c r="J91" s="229"/>
      <c r="K91" s="229"/>
    </row>
    <row r="92" spans="1:11" ht="24">
      <c r="A92" s="229"/>
      <c r="B92" s="778" t="s">
        <v>693</v>
      </c>
      <c r="C92" s="763">
        <v>2005</v>
      </c>
      <c r="D92" s="763">
        <v>2006</v>
      </c>
      <c r="E92" s="763">
        <v>2007</v>
      </c>
      <c r="F92" s="763">
        <v>2008</v>
      </c>
      <c r="G92" s="763" t="s">
        <v>137</v>
      </c>
      <c r="H92" s="813" t="s">
        <v>138</v>
      </c>
      <c r="I92" s="229"/>
      <c r="J92" s="229"/>
      <c r="K92" s="229"/>
    </row>
    <row r="93" spans="1:11" ht="14.25" customHeight="1">
      <c r="A93" s="229"/>
      <c r="B93" s="782" t="s">
        <v>674</v>
      </c>
      <c r="C93" s="448" t="e">
        <f>('8.BS'!D67+'8.BS'!D52-'8.BS'!D6)/'8.BS'!D89</f>
        <v>#REF!</v>
      </c>
      <c r="D93" s="448" t="e">
        <f>('8.BS'!E67+'8.BS'!E52-'8.BS'!E6)/'8.BS'!E89</f>
        <v>#REF!</v>
      </c>
      <c r="E93" s="448" t="e">
        <f>('8.BS'!F67+'8.BS'!F52-'8.BS'!F6)/'8.BS'!F89</f>
        <v>#REF!</v>
      </c>
      <c r="F93" s="448" t="e">
        <f>('8.BS'!G67+'8.BS'!G52-'8.BS'!G6)/'8.BS'!G89</f>
        <v>#REF!</v>
      </c>
      <c r="G93" s="448" t="e">
        <f>('8.BS'!H67+'8.BS'!H52-'8.BS'!H6)/'8.BS'!H89</f>
        <v>#REF!</v>
      </c>
      <c r="H93" s="423" t="e">
        <f>('8.BS'!I67+'8.BS'!I52-'8.BS'!I6)/'8.BS'!I89</f>
        <v>#REF!</v>
      </c>
      <c r="I93" s="229"/>
      <c r="J93" s="229"/>
      <c r="K93" s="229"/>
    </row>
    <row r="94" spans="1:11" ht="14.25" customHeight="1">
      <c r="A94" s="230"/>
      <c r="B94" s="788" t="s">
        <v>675</v>
      </c>
      <c r="C94" s="749" t="e">
        <f>'8.BS'!D74/'8.BS'!D90</f>
        <v>#REF!</v>
      </c>
      <c r="D94" s="749" t="e">
        <f>'8.BS'!E74/'8.BS'!E90</f>
        <v>#REF!</v>
      </c>
      <c r="E94" s="749" t="e">
        <f>'8.BS'!F74/'8.BS'!F90</f>
        <v>#REF!</v>
      </c>
      <c r="F94" s="749" t="e">
        <f>'8.BS'!G74/'8.BS'!G90</f>
        <v>#REF!</v>
      </c>
      <c r="G94" s="749" t="e">
        <f>'8.BS'!H74/'8.BS'!H90</f>
        <v>#REF!</v>
      </c>
      <c r="H94" s="418" t="e">
        <f>'8.BS'!I74/'8.BS'!I90</f>
        <v>#REF!</v>
      </c>
      <c r="I94" s="230"/>
      <c r="J94" s="230"/>
      <c r="K94" s="230"/>
    </row>
    <row r="95" spans="1:11">
      <c r="A95" s="229"/>
      <c r="B95" s="782" t="s">
        <v>647</v>
      </c>
      <c r="C95" s="448" t="e">
        <f>'8.BS'!D26/'8.BS'!D65</f>
        <v>#REF!</v>
      </c>
      <c r="D95" s="448" t="e">
        <f>'8.BS'!E26/'8.BS'!E65</f>
        <v>#REF!</v>
      </c>
      <c r="E95" s="448" t="e">
        <f>'8.BS'!F26/'8.BS'!F65</f>
        <v>#REF!</v>
      </c>
      <c r="F95" s="448" t="e">
        <f>'8.BS'!G26/'8.BS'!G65</f>
        <v>#REF!</v>
      </c>
      <c r="G95" s="448" t="e">
        <f>'8.BS'!H26/'8.BS'!H65</f>
        <v>#REF!</v>
      </c>
      <c r="H95" s="423" t="e">
        <f>'8.BS'!I26/'8.BS'!I65</f>
        <v>#REF!</v>
      </c>
      <c r="I95" s="229"/>
      <c r="J95" s="229"/>
      <c r="K95" s="229"/>
    </row>
    <row r="96" spans="1:11">
      <c r="A96" s="229"/>
      <c r="B96" s="782" t="s">
        <v>648</v>
      </c>
      <c r="C96" s="448" t="e">
        <f>('8.BS'!D26-'8.BS'!D20)/'8.BS'!D65</f>
        <v>#REF!</v>
      </c>
      <c r="D96" s="448" t="e">
        <f>('8.BS'!E26-'8.BS'!E20)/'8.BS'!E65</f>
        <v>#REF!</v>
      </c>
      <c r="E96" s="448" t="e">
        <f>('8.BS'!F26-'8.BS'!F20)/'8.BS'!F65</f>
        <v>#REF!</v>
      </c>
      <c r="F96" s="448" t="e">
        <f>('8.BS'!G26-'8.BS'!G20)/'8.BS'!G65</f>
        <v>#REF!</v>
      </c>
      <c r="G96" s="448" t="e">
        <f>('8.BS'!H26-'8.BS'!H20)/'8.BS'!H65</f>
        <v>#REF!</v>
      </c>
      <c r="H96" s="423" t="e">
        <f>('8.BS'!I26-'8.BS'!I20)/'8.BS'!I65</f>
        <v>#REF!</v>
      </c>
      <c r="I96" s="229"/>
      <c r="J96" s="229"/>
      <c r="K96" s="229"/>
    </row>
    <row r="97" spans="1:11">
      <c r="A97" s="229"/>
      <c r="B97" s="784"/>
      <c r="C97" s="456"/>
      <c r="D97" s="456"/>
      <c r="E97" s="456"/>
      <c r="F97" s="456"/>
      <c r="G97" s="456"/>
      <c r="H97" s="789"/>
      <c r="I97" s="229"/>
      <c r="J97" s="229"/>
      <c r="K97" s="229"/>
    </row>
    <row r="98" spans="1:11">
      <c r="A98" s="229"/>
      <c r="B98" s="229"/>
      <c r="C98" s="229"/>
      <c r="D98" s="229"/>
      <c r="E98" s="229"/>
      <c r="F98" s="229"/>
      <c r="G98" s="229"/>
      <c r="H98" s="229"/>
      <c r="I98" s="229"/>
      <c r="J98" s="229"/>
      <c r="K98" s="229"/>
    </row>
    <row r="99" spans="1:11">
      <c r="A99" s="229"/>
      <c r="B99" s="790" t="s">
        <v>39</v>
      </c>
      <c r="C99" s="791"/>
      <c r="D99" s="462"/>
      <c r="E99" s="229"/>
      <c r="F99" s="229"/>
      <c r="G99" s="229"/>
      <c r="H99" s="229"/>
      <c r="I99" s="229"/>
      <c r="J99" s="229"/>
      <c r="K99" s="229"/>
    </row>
    <row r="100" spans="1:11">
      <c r="A100" s="229"/>
      <c r="B100" s="229"/>
      <c r="C100" s="229"/>
      <c r="D100" s="229"/>
      <c r="E100" s="229"/>
      <c r="F100" s="229"/>
      <c r="G100" s="229"/>
      <c r="H100" s="229"/>
      <c r="I100" s="229"/>
      <c r="J100" s="229"/>
      <c r="K100" s="229"/>
    </row>
    <row r="101" spans="1:11">
      <c r="A101" s="229"/>
      <c r="B101" s="778" t="s">
        <v>649</v>
      </c>
      <c r="C101" s="792">
        <v>2006</v>
      </c>
      <c r="D101" s="792">
        <v>2007</v>
      </c>
      <c r="E101" s="792">
        <v>2008</v>
      </c>
      <c r="F101" s="793" t="s">
        <v>40</v>
      </c>
      <c r="G101" s="792" t="s">
        <v>41</v>
      </c>
      <c r="H101" s="793" t="s">
        <v>40</v>
      </c>
      <c r="I101" s="794" t="s">
        <v>42</v>
      </c>
      <c r="J101" s="795" t="s">
        <v>40</v>
      </c>
      <c r="K101" s="229"/>
    </row>
    <row r="102" spans="1:11" ht="15" customHeight="1">
      <c r="A102" s="229"/>
      <c r="B102" s="782" t="s">
        <v>100</v>
      </c>
      <c r="C102" s="764" t="e">
        <f>'7.P&amp;L'!G7</f>
        <v>#REF!</v>
      </c>
      <c r="D102" s="764" t="e">
        <f>'7.P&amp;L'!H7</f>
        <v>#REF!</v>
      </c>
      <c r="E102" s="764" t="e">
        <f>'7.P&amp;L'!I7</f>
        <v>#REF!</v>
      </c>
      <c r="F102" s="749" t="e">
        <f>IF(D102&gt;0,IF(E102&gt;0,E102/D102-1,"N/A"),"N/A")</f>
        <v>#REF!</v>
      </c>
      <c r="G102" s="764" t="e">
        <f>'7.P&amp;L'!J7</f>
        <v>#REF!</v>
      </c>
      <c r="H102" s="749" t="e">
        <f>IF(E102&gt;0,IF(G102&gt;0,G102/E102-1,"N/A"),"N/A")</f>
        <v>#REF!</v>
      </c>
      <c r="I102" s="764" t="e">
        <f>'7.P&amp;L'!K7</f>
        <v>#REF!</v>
      </c>
      <c r="J102" s="418" t="e">
        <f>IF(G102&gt;0,IF(I102&gt;0,I102/G102-1,"N/A"),"N/A")</f>
        <v>#REF!</v>
      </c>
      <c r="K102" s="229"/>
    </row>
    <row r="103" spans="1:11" ht="15" customHeight="1">
      <c r="A103" s="229"/>
      <c r="B103" s="782" t="s">
        <v>105</v>
      </c>
      <c r="C103" s="764" t="e">
        <f>'7.P&amp;L'!G13</f>
        <v>#REF!</v>
      </c>
      <c r="D103" s="764" t="e">
        <f>'7.P&amp;L'!H13</f>
        <v>#REF!</v>
      </c>
      <c r="E103" s="764" t="e">
        <f>'7.P&amp;L'!I13</f>
        <v>#REF!</v>
      </c>
      <c r="F103" s="749" t="e">
        <f t="shared" ref="F103:F112" si="8">IF(D103&gt;0,IF(E103&gt;0,E103/D103-1,"N/A"),"N/A")</f>
        <v>#REF!</v>
      </c>
      <c r="G103" s="764" t="e">
        <f>'7.P&amp;L'!J13</f>
        <v>#REF!</v>
      </c>
      <c r="H103" s="749" t="e">
        <f t="shared" ref="H103:H112" si="9">IF(E103&gt;0,IF(G103&gt;0,G103/E103-1,"N/A"),"N/A")</f>
        <v>#REF!</v>
      </c>
      <c r="I103" s="764" t="e">
        <f>'7.P&amp;L'!K13</f>
        <v>#REF!</v>
      </c>
      <c r="J103" s="418" t="e">
        <f t="shared" ref="J103:J112" si="10">IF(G103&gt;0,IF(I103&gt;0,I103/G103-1,"N/A"),"N/A")</f>
        <v>#REF!</v>
      </c>
      <c r="K103" s="229"/>
    </row>
    <row r="104" spans="1:11" ht="15" customHeight="1">
      <c r="A104" s="229"/>
      <c r="B104" s="782" t="s">
        <v>650</v>
      </c>
      <c r="C104" s="764">
        <f>'7.P&amp;L'!G15</f>
        <v>0</v>
      </c>
      <c r="D104" s="764">
        <f>'7.P&amp;L'!H15</f>
        <v>0</v>
      </c>
      <c r="E104" s="764">
        <f>'7.P&amp;L'!I15</f>
        <v>4</v>
      </c>
      <c r="F104" s="749" t="str">
        <f t="shared" si="8"/>
        <v>N/A</v>
      </c>
      <c r="G104" s="764">
        <f>'7.P&amp;L'!J15</f>
        <v>0</v>
      </c>
      <c r="H104" s="749" t="str">
        <f t="shared" si="9"/>
        <v>N/A</v>
      </c>
      <c r="I104" s="764">
        <f>'7.P&amp;L'!K15</f>
        <v>0</v>
      </c>
      <c r="J104" s="418" t="str">
        <f t="shared" si="10"/>
        <v>N/A</v>
      </c>
      <c r="K104" s="229"/>
    </row>
    <row r="105" spans="1:11">
      <c r="A105" s="229"/>
      <c r="B105" s="782" t="s">
        <v>623</v>
      </c>
      <c r="C105" s="764" t="e">
        <f>'7.P&amp;L'!G17</f>
        <v>#REF!</v>
      </c>
      <c r="D105" s="764" t="e">
        <f>'7.P&amp;L'!H17</f>
        <v>#REF!</v>
      </c>
      <c r="E105" s="764" t="e">
        <f>'7.P&amp;L'!I17</f>
        <v>#REF!</v>
      </c>
      <c r="F105" s="749" t="e">
        <f t="shared" si="8"/>
        <v>#REF!</v>
      </c>
      <c r="G105" s="764" t="e">
        <f>'7.P&amp;L'!J17</f>
        <v>#REF!</v>
      </c>
      <c r="H105" s="749" t="e">
        <f t="shared" si="9"/>
        <v>#REF!</v>
      </c>
      <c r="I105" s="764" t="e">
        <f>'7.P&amp;L'!K17</f>
        <v>#REF!</v>
      </c>
      <c r="J105" s="418" t="e">
        <f t="shared" si="10"/>
        <v>#REF!</v>
      </c>
      <c r="K105" s="229"/>
    </row>
    <row r="106" spans="1:11">
      <c r="A106" s="229"/>
      <c r="B106" s="782" t="s">
        <v>107</v>
      </c>
      <c r="C106" s="764" t="e">
        <f>'7.P&amp;L'!G18</f>
        <v>#REF!</v>
      </c>
      <c r="D106" s="764" t="e">
        <f>'7.P&amp;L'!H18</f>
        <v>#REF!</v>
      </c>
      <c r="E106" s="764" t="e">
        <f>'7.P&amp;L'!I18</f>
        <v>#REF!</v>
      </c>
      <c r="F106" s="749" t="e">
        <f t="shared" si="8"/>
        <v>#REF!</v>
      </c>
      <c r="G106" s="764" t="e">
        <f>'7.P&amp;L'!J18</f>
        <v>#REF!</v>
      </c>
      <c r="H106" s="749" t="e">
        <f t="shared" si="9"/>
        <v>#REF!</v>
      </c>
      <c r="I106" s="764" t="e">
        <f>'7.P&amp;L'!K18</f>
        <v>#REF!</v>
      </c>
      <c r="J106" s="418" t="e">
        <f t="shared" si="10"/>
        <v>#REF!</v>
      </c>
      <c r="K106" s="229"/>
    </row>
    <row r="107" spans="1:11">
      <c r="A107" s="229"/>
      <c r="B107" s="782" t="s">
        <v>108</v>
      </c>
      <c r="C107" s="764" t="e">
        <f>'7.P&amp;L'!G19</f>
        <v>#REF!</v>
      </c>
      <c r="D107" s="764" t="e">
        <f>'7.P&amp;L'!H19</f>
        <v>#REF!</v>
      </c>
      <c r="E107" s="764" t="e">
        <f>'7.P&amp;L'!I19</f>
        <v>#REF!</v>
      </c>
      <c r="F107" s="749" t="e">
        <f t="shared" si="8"/>
        <v>#REF!</v>
      </c>
      <c r="G107" s="764" t="e">
        <f>'7.P&amp;L'!J19</f>
        <v>#REF!</v>
      </c>
      <c r="H107" s="749" t="e">
        <f t="shared" si="9"/>
        <v>#REF!</v>
      </c>
      <c r="I107" s="764" t="e">
        <f>'7.P&amp;L'!K19</f>
        <v>#REF!</v>
      </c>
      <c r="J107" s="418" t="e">
        <f t="shared" si="10"/>
        <v>#REF!</v>
      </c>
      <c r="K107" s="229"/>
    </row>
    <row r="108" spans="1:11">
      <c r="A108" s="229"/>
      <c r="B108" s="782" t="s">
        <v>53</v>
      </c>
      <c r="C108" s="764" t="e">
        <f>'7.P&amp;L'!G22</f>
        <v>#REF!</v>
      </c>
      <c r="D108" s="764" t="e">
        <f>'7.P&amp;L'!H22</f>
        <v>#REF!</v>
      </c>
      <c r="E108" s="764" t="e">
        <f>'7.P&amp;L'!I22</f>
        <v>#REF!</v>
      </c>
      <c r="F108" s="749" t="e">
        <f t="shared" si="8"/>
        <v>#REF!</v>
      </c>
      <c r="G108" s="764" t="e">
        <f>'7.P&amp;L'!J22</f>
        <v>#REF!</v>
      </c>
      <c r="H108" s="749" t="e">
        <f t="shared" si="9"/>
        <v>#REF!</v>
      </c>
      <c r="I108" s="764" t="e">
        <f>'7.P&amp;L'!K22</f>
        <v>#REF!</v>
      </c>
      <c r="J108" s="418" t="e">
        <f t="shared" si="10"/>
        <v>#REF!</v>
      </c>
      <c r="K108" s="229"/>
    </row>
    <row r="109" spans="1:11">
      <c r="A109" s="229"/>
      <c r="B109" s="782" t="s">
        <v>651</v>
      </c>
      <c r="C109" s="764" t="e">
        <f>'7.P&amp;L'!G20</f>
        <v>#REF!</v>
      </c>
      <c r="D109" s="764" t="e">
        <f>'7.P&amp;L'!H20</f>
        <v>#REF!</v>
      </c>
      <c r="E109" s="764" t="e">
        <f>'7.P&amp;L'!I20</f>
        <v>#REF!</v>
      </c>
      <c r="F109" s="816" t="e">
        <f t="shared" si="8"/>
        <v>#REF!</v>
      </c>
      <c r="G109" s="764">
        <f>'7.P&amp;L'!J20</f>
        <v>0</v>
      </c>
      <c r="H109" s="816" t="e">
        <f t="shared" si="9"/>
        <v>#REF!</v>
      </c>
      <c r="I109" s="764">
        <f>'7.P&amp;L'!K20</f>
        <v>0</v>
      </c>
      <c r="J109" s="817" t="str">
        <f t="shared" si="10"/>
        <v>N/A</v>
      </c>
      <c r="K109" s="229"/>
    </row>
    <row r="110" spans="1:11">
      <c r="A110" s="229"/>
      <c r="B110" s="782" t="s">
        <v>652</v>
      </c>
      <c r="C110" s="764" t="e">
        <f>'7.P&amp;L'!G27</f>
        <v>#REF!</v>
      </c>
      <c r="D110" s="764" t="e">
        <f>'7.P&amp;L'!H27</f>
        <v>#REF!</v>
      </c>
      <c r="E110" s="764" t="e">
        <f>'7.P&amp;L'!I27</f>
        <v>#REF!</v>
      </c>
      <c r="F110" s="749" t="e">
        <f t="shared" si="8"/>
        <v>#REF!</v>
      </c>
      <c r="G110" s="764" t="e">
        <f>'7.P&amp;L'!J27</f>
        <v>#REF!</v>
      </c>
      <c r="H110" s="749" t="e">
        <f t="shared" si="9"/>
        <v>#REF!</v>
      </c>
      <c r="I110" s="764" t="e">
        <f>'7.P&amp;L'!K27</f>
        <v>#REF!</v>
      </c>
      <c r="J110" s="418" t="e">
        <f t="shared" si="10"/>
        <v>#REF!</v>
      </c>
      <c r="K110" s="229"/>
    </row>
    <row r="111" spans="1:11">
      <c r="A111" s="229"/>
      <c r="B111" s="782" t="s">
        <v>120</v>
      </c>
      <c r="C111" s="764" t="e">
        <f>'7.P&amp;L'!G34</f>
        <v>#REF!</v>
      </c>
      <c r="D111" s="764" t="e">
        <f>'7.P&amp;L'!H34</f>
        <v>#REF!</v>
      </c>
      <c r="E111" s="764" t="e">
        <f>'7.P&amp;L'!I34</f>
        <v>#REF!</v>
      </c>
      <c r="F111" s="749" t="e">
        <f t="shared" si="8"/>
        <v>#REF!</v>
      </c>
      <c r="G111" s="764" t="e">
        <f>'7.P&amp;L'!J34</f>
        <v>#REF!</v>
      </c>
      <c r="H111" s="749" t="e">
        <f t="shared" si="9"/>
        <v>#REF!</v>
      </c>
      <c r="I111" s="764" t="e">
        <f>'7.P&amp;L'!K34</f>
        <v>#REF!</v>
      </c>
      <c r="J111" s="418" t="e">
        <f t="shared" si="10"/>
        <v>#REF!</v>
      </c>
      <c r="K111" s="229"/>
    </row>
    <row r="112" spans="1:11">
      <c r="A112" s="229"/>
      <c r="B112" s="796" t="s">
        <v>653</v>
      </c>
      <c r="C112" s="764" t="e">
        <f>D52</f>
        <v>#REF!</v>
      </c>
      <c r="D112" s="764" t="e">
        <f>E52</f>
        <v>#REF!</v>
      </c>
      <c r="E112" s="764" t="e">
        <f>F52</f>
        <v>#REF!</v>
      </c>
      <c r="F112" s="749" t="e">
        <f t="shared" si="8"/>
        <v>#REF!</v>
      </c>
      <c r="G112" s="764" t="e">
        <f>H52</f>
        <v>#REF!</v>
      </c>
      <c r="H112" s="749" t="e">
        <f t="shared" si="9"/>
        <v>#REF!</v>
      </c>
      <c r="I112" s="764">
        <f>J52</f>
        <v>0</v>
      </c>
      <c r="J112" s="418" t="e">
        <f t="shared" si="10"/>
        <v>#REF!</v>
      </c>
      <c r="K112" s="229"/>
    </row>
    <row r="113" spans="1:11">
      <c r="A113" s="229"/>
      <c r="B113" s="797"/>
      <c r="C113" s="798"/>
      <c r="D113" s="798"/>
      <c r="E113" s="798"/>
      <c r="F113" s="799"/>
      <c r="G113" s="800"/>
      <c r="H113" s="781"/>
      <c r="I113" s="800"/>
      <c r="J113" s="614"/>
      <c r="K113" s="229"/>
    </row>
    <row r="114" spans="1:11">
      <c r="A114" s="229"/>
      <c r="B114" s="787"/>
      <c r="C114" s="801"/>
      <c r="D114" s="801"/>
      <c r="E114" s="801"/>
      <c r="F114" s="773"/>
      <c r="G114" s="801"/>
      <c r="H114" s="773"/>
      <c r="I114" s="773"/>
      <c r="J114" s="801"/>
      <c r="K114" s="229"/>
    </row>
    <row r="115" spans="1:11" ht="24">
      <c r="A115" s="229"/>
      <c r="B115" s="778" t="s">
        <v>666</v>
      </c>
      <c r="C115" s="792">
        <v>2006</v>
      </c>
      <c r="D115" s="792">
        <v>2007</v>
      </c>
      <c r="E115" s="792">
        <v>2008</v>
      </c>
      <c r="F115" s="793" t="s">
        <v>43</v>
      </c>
      <c r="G115" s="792" t="s">
        <v>678</v>
      </c>
      <c r="H115" s="793" t="s">
        <v>43</v>
      </c>
      <c r="I115" s="794" t="s">
        <v>677</v>
      </c>
      <c r="J115" s="795" t="s">
        <v>43</v>
      </c>
      <c r="K115" s="229"/>
    </row>
    <row r="116" spans="1:11">
      <c r="A116" s="229"/>
      <c r="B116" s="782" t="s">
        <v>654</v>
      </c>
      <c r="C116" s="764" t="e">
        <f>'8.BS'!E26</f>
        <v>#REF!</v>
      </c>
      <c r="D116" s="764" t="e">
        <f>'8.BS'!F26</f>
        <v>#REF!</v>
      </c>
      <c r="E116" s="764" t="e">
        <f>'8.BS'!G26</f>
        <v>#REF!</v>
      </c>
      <c r="F116" s="749" t="e">
        <f>IF(D116&gt;0,IF(E116&gt;0,E116/D116-1,"N/A"),"N/A")</f>
        <v>#REF!</v>
      </c>
      <c r="G116" s="764" t="e">
        <f>'8.BS'!H26</f>
        <v>#REF!</v>
      </c>
      <c r="H116" s="749" t="e">
        <f>IF(E116&gt;0,IF(G116&gt;0,G116/E116-1,"N/A"),"N/A")</f>
        <v>#REF!</v>
      </c>
      <c r="I116" s="764" t="e">
        <f>'8.BS'!I26</f>
        <v>#REF!</v>
      </c>
      <c r="J116" s="418" t="e">
        <f>IF(G116&gt;0,IF(I116&gt;0,I116/G116-1,"N/A"),"N/A")</f>
        <v>#REF!</v>
      </c>
      <c r="K116" s="229"/>
    </row>
    <row r="117" spans="1:11">
      <c r="A117" s="229"/>
      <c r="B117" s="782" t="s">
        <v>149</v>
      </c>
      <c r="C117" s="764" t="e">
        <f>'8.BS'!E6</f>
        <v>#REF!</v>
      </c>
      <c r="D117" s="764" t="e">
        <f>'8.BS'!F6</f>
        <v>#REF!</v>
      </c>
      <c r="E117" s="764" t="e">
        <f>'8.BS'!G6</f>
        <v>#REF!</v>
      </c>
      <c r="F117" s="749" t="e">
        <f t="shared" ref="F117:F130" si="11">IF(D117&gt;0,IF(E117&gt;0,E117/D117-1,"N/A"),"N/A")</f>
        <v>#REF!</v>
      </c>
      <c r="G117" s="764" t="e">
        <f>'8.BS'!H6</f>
        <v>#REF!</v>
      </c>
      <c r="H117" s="749" t="e">
        <f t="shared" ref="H117:H130" si="12">IF(E117&gt;0,IF(G117&gt;0,G117/E117-1,"N/A"),"N/A")</f>
        <v>#REF!</v>
      </c>
      <c r="I117" s="764" t="e">
        <f>'8.BS'!I6</f>
        <v>#REF!</v>
      </c>
      <c r="J117" s="418" t="e">
        <f t="shared" ref="J117:J130" si="13">IF(G117&gt;0,IF(I117&gt;0,I117/G117-1,"N/A"),"N/A")</f>
        <v>#REF!</v>
      </c>
      <c r="K117" s="229"/>
    </row>
    <row r="118" spans="1:11">
      <c r="A118" s="229"/>
      <c r="B118" s="782" t="s">
        <v>153</v>
      </c>
      <c r="C118" s="764" t="e">
        <f>'8.BS'!E11</f>
        <v>#REF!</v>
      </c>
      <c r="D118" s="764" t="e">
        <f>'8.BS'!F11</f>
        <v>#REF!</v>
      </c>
      <c r="E118" s="764" t="e">
        <f>'8.BS'!G11</f>
        <v>#REF!</v>
      </c>
      <c r="F118" s="749" t="e">
        <f t="shared" si="11"/>
        <v>#REF!</v>
      </c>
      <c r="G118" s="764" t="e">
        <f>'8.BS'!H11</f>
        <v>#REF!</v>
      </c>
      <c r="H118" s="749" t="e">
        <f t="shared" si="12"/>
        <v>#REF!</v>
      </c>
      <c r="I118" s="764" t="e">
        <f>'8.BS'!I11</f>
        <v>#REF!</v>
      </c>
      <c r="J118" s="418" t="e">
        <f t="shared" si="13"/>
        <v>#REF!</v>
      </c>
      <c r="K118" s="229"/>
    </row>
    <row r="119" spans="1:11">
      <c r="A119" s="229"/>
      <c r="B119" s="782" t="s">
        <v>154</v>
      </c>
      <c r="C119" s="764" t="e">
        <f>'8.BS'!E12</f>
        <v>#REF!</v>
      </c>
      <c r="D119" s="764" t="e">
        <f>'8.BS'!F12</f>
        <v>#REF!</v>
      </c>
      <c r="E119" s="764" t="e">
        <f>'8.BS'!G12</f>
        <v>#REF!</v>
      </c>
      <c r="F119" s="749" t="e">
        <f t="shared" si="11"/>
        <v>#REF!</v>
      </c>
      <c r="G119" s="764" t="e">
        <f>'8.BS'!H12</f>
        <v>#REF!</v>
      </c>
      <c r="H119" s="749" t="e">
        <f t="shared" si="12"/>
        <v>#REF!</v>
      </c>
      <c r="I119" s="764" t="e">
        <f>'8.BS'!I12</f>
        <v>#REF!</v>
      </c>
      <c r="J119" s="418" t="e">
        <f t="shared" si="13"/>
        <v>#REF!</v>
      </c>
      <c r="K119" s="229"/>
    </row>
    <row r="120" spans="1:11">
      <c r="A120" s="229"/>
      <c r="B120" s="782" t="s">
        <v>159</v>
      </c>
      <c r="C120" s="764" t="e">
        <f>'8.BS'!E20</f>
        <v>#REF!</v>
      </c>
      <c r="D120" s="764" t="e">
        <f>'8.BS'!F20</f>
        <v>#REF!</v>
      </c>
      <c r="E120" s="764" t="e">
        <f>'8.BS'!G20</f>
        <v>#REF!</v>
      </c>
      <c r="F120" s="749" t="e">
        <f t="shared" si="11"/>
        <v>#REF!</v>
      </c>
      <c r="G120" s="764" t="e">
        <f>'8.BS'!H20</f>
        <v>#REF!</v>
      </c>
      <c r="H120" s="749" t="e">
        <f t="shared" si="12"/>
        <v>#REF!</v>
      </c>
      <c r="I120" s="764" t="e">
        <f>'8.BS'!I20</f>
        <v>#REF!</v>
      </c>
      <c r="J120" s="418" t="e">
        <f t="shared" si="13"/>
        <v>#REF!</v>
      </c>
      <c r="K120" s="229"/>
    </row>
    <row r="121" spans="1:11">
      <c r="A121" s="229"/>
      <c r="B121" s="782" t="s">
        <v>378</v>
      </c>
      <c r="C121" s="764" t="e">
        <f>'8.BS'!E30</f>
        <v>#REF!</v>
      </c>
      <c r="D121" s="764" t="e">
        <f>'8.BS'!F30</f>
        <v>#REF!</v>
      </c>
      <c r="E121" s="764" t="e">
        <f>'8.BS'!G30</f>
        <v>#REF!</v>
      </c>
      <c r="F121" s="749" t="e">
        <f t="shared" si="11"/>
        <v>#REF!</v>
      </c>
      <c r="G121" s="764" t="e">
        <f>'8.BS'!H30</f>
        <v>#REF!</v>
      </c>
      <c r="H121" s="749" t="e">
        <f t="shared" si="12"/>
        <v>#REF!</v>
      </c>
      <c r="I121" s="764" t="e">
        <f>'8.BS'!I30</f>
        <v>#REF!</v>
      </c>
      <c r="J121" s="418" t="e">
        <f t="shared" si="13"/>
        <v>#REF!</v>
      </c>
      <c r="K121" s="229"/>
    </row>
    <row r="122" spans="1:11">
      <c r="A122" s="229"/>
      <c r="B122" s="782" t="s">
        <v>655</v>
      </c>
      <c r="C122" s="764" t="e">
        <f>'8.BS'!E42</f>
        <v>#REF!</v>
      </c>
      <c r="D122" s="764" t="e">
        <f>'8.BS'!F42</f>
        <v>#REF!</v>
      </c>
      <c r="E122" s="764" t="e">
        <f>'8.BS'!G42</f>
        <v>#REF!</v>
      </c>
      <c r="F122" s="749" t="e">
        <f t="shared" si="11"/>
        <v>#REF!</v>
      </c>
      <c r="G122" s="764" t="e">
        <f>'8.BS'!H42</f>
        <v>#REF!</v>
      </c>
      <c r="H122" s="749" t="e">
        <f t="shared" si="12"/>
        <v>#REF!</v>
      </c>
      <c r="I122" s="764" t="e">
        <f>'8.BS'!I42</f>
        <v>#REF!</v>
      </c>
      <c r="J122" s="418" t="e">
        <f t="shared" si="13"/>
        <v>#REF!</v>
      </c>
      <c r="K122" s="229"/>
    </row>
    <row r="123" spans="1:11">
      <c r="A123" s="229"/>
      <c r="B123" s="782" t="s">
        <v>44</v>
      </c>
      <c r="C123" s="764" t="e">
        <f>'8.BS'!E44</f>
        <v>#REF!</v>
      </c>
      <c r="D123" s="764" t="e">
        <f>'8.BS'!F44</f>
        <v>#REF!</v>
      </c>
      <c r="E123" s="764" t="e">
        <f>'8.BS'!G44</f>
        <v>#REF!</v>
      </c>
      <c r="F123" s="749" t="e">
        <f t="shared" si="11"/>
        <v>#REF!</v>
      </c>
      <c r="G123" s="764" t="e">
        <f>'8.BS'!H44</f>
        <v>#REF!</v>
      </c>
      <c r="H123" s="749" t="e">
        <f t="shared" si="12"/>
        <v>#REF!</v>
      </c>
      <c r="I123" s="764" t="e">
        <f>'8.BS'!I44</f>
        <v>#REF!</v>
      </c>
      <c r="J123" s="418" t="e">
        <f t="shared" si="13"/>
        <v>#REF!</v>
      </c>
      <c r="K123" s="229"/>
    </row>
    <row r="124" spans="1:11">
      <c r="A124" s="229"/>
      <c r="B124" s="782" t="s">
        <v>656</v>
      </c>
      <c r="C124" s="764" t="e">
        <f>'8.BS'!E49</f>
        <v>#REF!</v>
      </c>
      <c r="D124" s="764" t="e">
        <f>'8.BS'!F49</f>
        <v>#REF!</v>
      </c>
      <c r="E124" s="764" t="e">
        <f>'8.BS'!G49</f>
        <v>#REF!</v>
      </c>
      <c r="F124" s="749" t="e">
        <f t="shared" si="11"/>
        <v>#REF!</v>
      </c>
      <c r="G124" s="764" t="e">
        <f>'8.BS'!H49</f>
        <v>#REF!</v>
      </c>
      <c r="H124" s="749" t="e">
        <f t="shared" si="12"/>
        <v>#REF!</v>
      </c>
      <c r="I124" s="764" t="e">
        <f>'8.BS'!I49</f>
        <v>#REF!</v>
      </c>
      <c r="J124" s="418" t="e">
        <f t="shared" si="13"/>
        <v>#REF!</v>
      </c>
      <c r="K124" s="229"/>
    </row>
    <row r="125" spans="1:11">
      <c r="A125" s="229"/>
      <c r="B125" s="782" t="s">
        <v>657</v>
      </c>
      <c r="C125" s="764" t="e">
        <f>'8.BS'!E65-'8.BS'!E52</f>
        <v>#REF!</v>
      </c>
      <c r="D125" s="764" t="e">
        <f>'8.BS'!F65-'8.BS'!F52</f>
        <v>#REF!</v>
      </c>
      <c r="E125" s="764" t="e">
        <f>'8.BS'!G65-'8.BS'!G52</f>
        <v>#REF!</v>
      </c>
      <c r="F125" s="749" t="e">
        <f t="shared" si="11"/>
        <v>#REF!</v>
      </c>
      <c r="G125" s="764" t="e">
        <f>'8.BS'!H65-'8.BS'!H52</f>
        <v>#REF!</v>
      </c>
      <c r="H125" s="749" t="e">
        <f t="shared" si="12"/>
        <v>#REF!</v>
      </c>
      <c r="I125" s="764" t="e">
        <f>'8.BS'!I65-'8.BS'!I52</f>
        <v>#REF!</v>
      </c>
      <c r="J125" s="418" t="e">
        <f t="shared" si="13"/>
        <v>#REF!</v>
      </c>
      <c r="K125" s="229"/>
    </row>
    <row r="126" spans="1:11">
      <c r="A126" s="229"/>
      <c r="B126" s="782" t="s">
        <v>658</v>
      </c>
      <c r="C126" s="764" t="e">
        <f>'8.BS'!E52+'8.BS'!E67</f>
        <v>#REF!</v>
      </c>
      <c r="D126" s="764" t="e">
        <f>'8.BS'!F52+'8.BS'!F67</f>
        <v>#REF!</v>
      </c>
      <c r="E126" s="764" t="e">
        <f>'8.BS'!G52+'8.BS'!G67</f>
        <v>#REF!</v>
      </c>
      <c r="F126" s="749" t="e">
        <f t="shared" si="11"/>
        <v>#REF!</v>
      </c>
      <c r="G126" s="764" t="e">
        <f>'8.BS'!H52+'8.BS'!H67</f>
        <v>#REF!</v>
      </c>
      <c r="H126" s="749" t="e">
        <f t="shared" si="12"/>
        <v>#REF!</v>
      </c>
      <c r="I126" s="764" t="e">
        <f>'8.BS'!I52+'8.BS'!I67</f>
        <v>#REF!</v>
      </c>
      <c r="J126" s="418" t="e">
        <f t="shared" si="13"/>
        <v>#REF!</v>
      </c>
      <c r="K126" s="229"/>
    </row>
    <row r="127" spans="1:11">
      <c r="A127" s="229"/>
      <c r="B127" s="782" t="s">
        <v>193</v>
      </c>
      <c r="C127" s="764" t="e">
        <f>'8.BS'!E76</f>
        <v>#REF!</v>
      </c>
      <c r="D127" s="764" t="e">
        <f>'8.BS'!F76</f>
        <v>#REF!</v>
      </c>
      <c r="E127" s="764" t="e">
        <f>'8.BS'!G76</f>
        <v>#REF!</v>
      </c>
      <c r="F127" s="749" t="e">
        <f t="shared" si="11"/>
        <v>#REF!</v>
      </c>
      <c r="G127" s="764" t="e">
        <f>'8.BS'!H76</f>
        <v>#REF!</v>
      </c>
      <c r="H127" s="749" t="e">
        <f t="shared" si="12"/>
        <v>#REF!</v>
      </c>
      <c r="I127" s="764" t="e">
        <f>'8.BS'!I76</f>
        <v>#REF!</v>
      </c>
      <c r="J127" s="418" t="e">
        <f t="shared" si="13"/>
        <v>#REF!</v>
      </c>
      <c r="K127" s="229"/>
    </row>
    <row r="128" spans="1:11">
      <c r="A128" s="229"/>
      <c r="B128" s="782" t="s">
        <v>659</v>
      </c>
      <c r="C128" s="764" t="e">
        <f>'8.BS'!E89</f>
        <v>#REF!</v>
      </c>
      <c r="D128" s="764" t="e">
        <f>'8.BS'!F89</f>
        <v>#REF!</v>
      </c>
      <c r="E128" s="764" t="e">
        <f>'8.BS'!G89</f>
        <v>#REF!</v>
      </c>
      <c r="F128" s="749" t="e">
        <f t="shared" si="11"/>
        <v>#REF!</v>
      </c>
      <c r="G128" s="764" t="e">
        <f>'8.BS'!H89</f>
        <v>#REF!</v>
      </c>
      <c r="H128" s="749" t="e">
        <f t="shared" si="12"/>
        <v>#REF!</v>
      </c>
      <c r="I128" s="764" t="e">
        <f>'8.BS'!I89</f>
        <v>#REF!</v>
      </c>
      <c r="J128" s="418" t="e">
        <f t="shared" si="13"/>
        <v>#REF!</v>
      </c>
      <c r="K128" s="229"/>
    </row>
    <row r="129" spans="1:11">
      <c r="A129" s="229"/>
      <c r="B129" s="802" t="s">
        <v>660</v>
      </c>
      <c r="C129" s="764" t="e">
        <f>'8.BS'!E26-'8.BS'!E65</f>
        <v>#REF!</v>
      </c>
      <c r="D129" s="764" t="e">
        <f>'8.BS'!F26-'8.BS'!F65</f>
        <v>#REF!</v>
      </c>
      <c r="E129" s="764" t="e">
        <f>'8.BS'!G26-'8.BS'!G65</f>
        <v>#REF!</v>
      </c>
      <c r="F129" s="749" t="e">
        <f t="shared" si="11"/>
        <v>#REF!</v>
      </c>
      <c r="G129" s="764" t="e">
        <f>'8.BS'!H26-'8.BS'!H65</f>
        <v>#REF!</v>
      </c>
      <c r="H129" s="749" t="e">
        <f t="shared" si="12"/>
        <v>#REF!</v>
      </c>
      <c r="I129" s="764" t="e">
        <f>'8.BS'!I26-'8.BS'!I65</f>
        <v>#REF!</v>
      </c>
      <c r="J129" s="418" t="e">
        <f t="shared" si="13"/>
        <v>#REF!</v>
      </c>
      <c r="K129" s="229"/>
    </row>
    <row r="130" spans="1:11">
      <c r="A130" s="229"/>
      <c r="B130" s="802" t="s">
        <v>45</v>
      </c>
      <c r="C130" s="764" t="e">
        <f>D53</f>
        <v>#REF!</v>
      </c>
      <c r="D130" s="764" t="e">
        <f>E53</f>
        <v>#REF!</v>
      </c>
      <c r="E130" s="764" t="e">
        <f>F53</f>
        <v>#REF!</v>
      </c>
      <c r="F130" s="749" t="e">
        <f t="shared" si="11"/>
        <v>#REF!</v>
      </c>
      <c r="G130" s="764" t="e">
        <f>H53</f>
        <v>#REF!</v>
      </c>
      <c r="H130" s="749" t="e">
        <f t="shared" si="12"/>
        <v>#REF!</v>
      </c>
      <c r="I130" s="764">
        <f>I53</f>
        <v>0</v>
      </c>
      <c r="J130" s="418" t="e">
        <f t="shared" si="13"/>
        <v>#REF!</v>
      </c>
      <c r="K130" s="229"/>
    </row>
    <row r="131" spans="1:11">
      <c r="A131" s="229"/>
      <c r="B131" s="803"/>
      <c r="C131" s="804"/>
      <c r="D131" s="804"/>
      <c r="E131" s="804"/>
      <c r="F131" s="781"/>
      <c r="G131" s="805"/>
      <c r="H131" s="781"/>
      <c r="I131" s="805"/>
      <c r="J131" s="614"/>
      <c r="K131" s="229"/>
    </row>
    <row r="132" spans="1:11">
      <c r="A132" s="229"/>
      <c r="B132" s="806"/>
      <c r="C132" s="807"/>
      <c r="D132" s="807"/>
      <c r="E132" s="807"/>
      <c r="F132" s="749"/>
      <c r="G132" s="807"/>
      <c r="H132" s="749"/>
      <c r="I132" s="807"/>
      <c r="J132" s="749"/>
      <c r="K132" s="229"/>
    </row>
    <row r="133" spans="1:11">
      <c r="A133" s="229"/>
      <c r="B133" s="787"/>
      <c r="C133" s="807"/>
      <c r="D133" s="801"/>
      <c r="E133" s="801"/>
      <c r="F133" s="773"/>
      <c r="G133" s="801"/>
      <c r="H133" s="773"/>
      <c r="I133" s="773"/>
      <c r="J133" s="801"/>
      <c r="K133" s="229"/>
    </row>
    <row r="134" spans="1:11" ht="24">
      <c r="A134" s="229"/>
      <c r="B134" s="778" t="s">
        <v>667</v>
      </c>
      <c r="C134" s="792">
        <v>2006</v>
      </c>
      <c r="D134" s="792">
        <v>2007</v>
      </c>
      <c r="E134" s="792">
        <v>2008</v>
      </c>
      <c r="F134" s="793" t="s">
        <v>43</v>
      </c>
      <c r="G134" s="792" t="s">
        <v>678</v>
      </c>
      <c r="H134" s="793" t="s">
        <v>43</v>
      </c>
      <c r="I134" s="794" t="s">
        <v>677</v>
      </c>
      <c r="J134" s="795" t="s">
        <v>43</v>
      </c>
      <c r="K134" s="229"/>
    </row>
    <row r="135" spans="1:11">
      <c r="A135" s="229"/>
      <c r="B135" s="782" t="s">
        <v>120</v>
      </c>
      <c r="C135" s="764">
        <f>'[1]7-P&amp;L'!E34</f>
        <v>1544.8124179299991</v>
      </c>
      <c r="D135" s="764">
        <f>'[1]7-P&amp;L'!F34</f>
        <v>2830.8315943599996</v>
      </c>
      <c r="E135" s="764">
        <f>'[1]7-P&amp;L'!G34</f>
        <v>4249.9162628282284</v>
      </c>
      <c r="F135" s="749">
        <f t="shared" ref="F135:F141" si="14">IF(D135&gt;0,IF(E135&gt;0,E135/D135-1,"N/A"),"N/A")</f>
        <v>0.50129604010904028</v>
      </c>
      <c r="G135" s="764">
        <f>'[1]7-P&amp;L'!H34</f>
        <v>4695.0230611281277</v>
      </c>
      <c r="H135" s="749">
        <f>IF(E135&gt;0,IF(G135&gt;0,G135/E135-1,"N/A"),"N/A")</f>
        <v>0.10473307490620765</v>
      </c>
      <c r="I135" s="764">
        <f>'[1]7-P&amp;L'!I34</f>
        <v>5881.2941245879956</v>
      </c>
      <c r="J135" s="418">
        <f>IF(G135&gt;0,IF(I135&gt;0,I135/G135-1,"N/A"),"N/A")</f>
        <v>0.25266565212031766</v>
      </c>
      <c r="K135" s="229"/>
    </row>
    <row r="136" spans="1:11">
      <c r="A136" s="229"/>
      <c r="B136" s="782" t="s">
        <v>661</v>
      </c>
      <c r="C136" s="764">
        <f>'[1]6-Capital Asset'!D7+'[1]6-Capital Asset'!D40</f>
        <v>87.945489639999977</v>
      </c>
      <c r="D136" s="764">
        <f>'[1]6-Capital Asset'!E7+'[1]6-Capital Asset'!E40</f>
        <v>112.45921189999999</v>
      </c>
      <c r="E136" s="764">
        <f>'[1]9-C.F.'!G14</f>
        <v>208.25944945583333</v>
      </c>
      <c r="F136" s="749">
        <f t="shared" si="14"/>
        <v>0.85186652064590329</v>
      </c>
      <c r="G136" s="764">
        <f>'[1]9-C.F.'!H14</f>
        <v>249.08411943183333</v>
      </c>
      <c r="H136" s="749">
        <f t="shared" ref="H136:H141" si="15">IF(E136&gt;0,IF(G136&gt;0,G136/E136-1,"N/A"),"N/A")</f>
        <v>0.19602793574395716</v>
      </c>
      <c r="I136" s="764">
        <f>'[1]9-C.F.'!I14</f>
        <v>286.19345712208332</v>
      </c>
      <c r="J136" s="418">
        <f t="shared" ref="J136:J141" si="16">IF(G136&gt;0,IF(I136&gt;0,I136/G136-1,"N/A"),"N/A")</f>
        <v>0.14898315386343075</v>
      </c>
      <c r="K136" s="229"/>
    </row>
    <row r="137" spans="1:11">
      <c r="A137" s="229"/>
      <c r="B137" s="782" t="s">
        <v>662</v>
      </c>
      <c r="C137" s="764">
        <f>'[1]8-B.S.'!E26-'[1]8-B.S.'!E64-('[1]8-B.S.'!D26-'[1]8-B.S.'!D64)</f>
        <v>204.50344572000085</v>
      </c>
      <c r="D137" s="764">
        <f>'[1]8-B.S.'!F26-'[1]8-B.S.'!F64-('[1]8-B.S.'!E26-'[1]8-B.S.'!E64)</f>
        <v>1831.1052311899998</v>
      </c>
      <c r="E137" s="764">
        <f>'[1]8-B.S.'!G26-'[1]8-B.S.'!G64-('[1]8-B.S.'!F26-'[1]8-B.S.'!F64)</f>
        <v>2473.9900627764164</v>
      </c>
      <c r="F137" s="749">
        <f t="shared" si="14"/>
        <v>0.35109114464635005</v>
      </c>
      <c r="G137" s="764">
        <f>'[1]8-B.S.'!H26-'[1]8-B.S.'!H64-('[1]8-B.S.'!G26-'[1]8-B.S.'!G64)</f>
        <v>4487.1358817496421</v>
      </c>
      <c r="H137" s="749">
        <f t="shared" si="15"/>
        <v>0.81372429471846308</v>
      </c>
      <c r="I137" s="764">
        <f>'[1]8-B.S.'!I26-'[1]8-B.S.'!I64-('[1]8-B.S.'!H26-'[1]8-B.S.'!H64)</f>
        <v>3937.6810303511829</v>
      </c>
      <c r="J137" s="418">
        <f t="shared" si="16"/>
        <v>-0.12245112826496651</v>
      </c>
      <c r="K137" s="229"/>
    </row>
    <row r="138" spans="1:11" ht="24">
      <c r="A138" s="229"/>
      <c r="B138" s="782" t="s">
        <v>663</v>
      </c>
      <c r="C138" s="764">
        <v>27202.25</v>
      </c>
      <c r="D138" s="764">
        <v>22624.93</v>
      </c>
      <c r="E138" s="764">
        <f>'[1]9-C.F.'!G63</f>
        <v>3726.3712511872336</v>
      </c>
      <c r="F138" s="749">
        <f t="shared" si="14"/>
        <v>-0.83529799865956567</v>
      </c>
      <c r="G138" s="764">
        <f>'[1]9-C.F.'!H63</f>
        <v>3274.7154416056756</v>
      </c>
      <c r="H138" s="749">
        <f t="shared" si="15"/>
        <v>-0.12120526354899797</v>
      </c>
      <c r="I138" s="764">
        <f>'[1]9-C.F.'!I63</f>
        <v>4865.6553028778289</v>
      </c>
      <c r="J138" s="418">
        <f t="shared" si="16"/>
        <v>0.48582537617133403</v>
      </c>
      <c r="K138" s="229"/>
    </row>
    <row r="139" spans="1:11" ht="24">
      <c r="A139" s="229"/>
      <c r="B139" s="782" t="s">
        <v>664</v>
      </c>
      <c r="C139" s="764">
        <v>-41256.57</v>
      </c>
      <c r="D139" s="764">
        <v>-63262.2</v>
      </c>
      <c r="E139" s="764">
        <f>'[1]9-C.F.'!G81</f>
        <v>-717.88010809000002</v>
      </c>
      <c r="F139" s="749" t="str">
        <f t="shared" si="14"/>
        <v>N/A</v>
      </c>
      <c r="G139" s="764">
        <f>'[1]9-C.F.'!H81</f>
        <v>-717.88010809000002</v>
      </c>
      <c r="H139" s="749" t="str">
        <f t="shared" si="15"/>
        <v>N/A</v>
      </c>
      <c r="I139" s="764">
        <f>'[1]9-C.F.'!I81</f>
        <v>-717.88010809000002</v>
      </c>
      <c r="J139" s="418" t="str">
        <f t="shared" si="16"/>
        <v>N/A</v>
      </c>
      <c r="K139" s="229"/>
    </row>
    <row r="140" spans="1:11" ht="24">
      <c r="A140" s="229"/>
      <c r="B140" s="782" t="s">
        <v>665</v>
      </c>
      <c r="C140" s="764">
        <v>42653.8</v>
      </c>
      <c r="D140" s="764">
        <v>48814.02</v>
      </c>
      <c r="E140" s="764">
        <f>'[1]9-C.F.'!G109</f>
        <v>-860.84783002860377</v>
      </c>
      <c r="F140" s="749" t="str">
        <f t="shared" si="14"/>
        <v>N/A</v>
      </c>
      <c r="G140" s="764">
        <f>'[1]9-C.F.'!H109</f>
        <v>-1516.4177821779044</v>
      </c>
      <c r="H140" s="749" t="str">
        <f t="shared" si="15"/>
        <v>N/A</v>
      </c>
      <c r="I140" s="764">
        <f>'[1]9-C.F.'!I109</f>
        <v>-1595.2733837223236</v>
      </c>
      <c r="J140" s="418" t="str">
        <f t="shared" si="16"/>
        <v>N/A</v>
      </c>
      <c r="K140" s="229"/>
    </row>
    <row r="141" spans="1:11">
      <c r="A141" s="229"/>
      <c r="B141" s="782" t="s">
        <v>676</v>
      </c>
      <c r="C141" s="764">
        <f>C138+C139+C140</f>
        <v>28599.480000000003</v>
      </c>
      <c r="D141" s="764">
        <f>D138+D139+D140</f>
        <v>8176.75</v>
      </c>
      <c r="E141" s="764">
        <f>E138+E139+E140</f>
        <v>2147.6433130686296</v>
      </c>
      <c r="F141" s="749">
        <f t="shared" si="14"/>
        <v>-0.73734756314322558</v>
      </c>
      <c r="G141" s="764">
        <f>G138+G139+G140</f>
        <v>1040.4175513377709</v>
      </c>
      <c r="H141" s="749">
        <f t="shared" si="15"/>
        <v>-0.51555384220148492</v>
      </c>
      <c r="I141" s="764">
        <f>I138+I139+I140</f>
        <v>2552.5018110655051</v>
      </c>
      <c r="J141" s="418">
        <f t="shared" si="16"/>
        <v>1.453343667437649</v>
      </c>
      <c r="K141" s="229"/>
    </row>
    <row r="142" spans="1:11">
      <c r="A142" s="229"/>
      <c r="B142" s="759"/>
      <c r="C142" s="800"/>
      <c r="D142" s="800"/>
      <c r="E142" s="800"/>
      <c r="F142" s="231"/>
      <c r="G142" s="800"/>
      <c r="H142" s="231"/>
      <c r="I142" s="800"/>
      <c r="J142" s="808"/>
      <c r="K142" s="229"/>
    </row>
    <row r="143" spans="1:11">
      <c r="A143" s="229"/>
      <c r="B143" s="229"/>
      <c r="C143" s="229"/>
      <c r="D143" s="229"/>
      <c r="E143" s="229"/>
      <c r="F143" s="229"/>
      <c r="G143" s="229"/>
      <c r="H143" s="229"/>
      <c r="I143" s="229"/>
      <c r="J143" s="229"/>
      <c r="K143" s="229"/>
    </row>
  </sheetData>
  <mergeCells count="8">
    <mergeCell ref="G28:H28"/>
    <mergeCell ref="G29:H29"/>
    <mergeCell ref="G30:H30"/>
    <mergeCell ref="G31:H31"/>
    <mergeCell ref="D25:F25"/>
    <mergeCell ref="G25:H25"/>
    <mergeCell ref="G26:H26"/>
    <mergeCell ref="G27:H27"/>
  </mergeCells>
  <phoneticPr fontId="2" type="noConversion"/>
  <pageMargins left="0.75" right="0.75" top="1" bottom="1" header="0.5" footer="0.5"/>
  <pageSetup paperSize="9" orientation="portrait" r:id="rId1"/>
  <headerFooter alignWithMargins="0"/>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indexed="44"/>
  </sheetPr>
  <dimension ref="A1:P2888"/>
  <sheetViews>
    <sheetView workbookViewId="0">
      <pane xSplit="1" ySplit="3" topLeftCell="B4" activePane="bottomRight" state="frozen"/>
      <selection pane="topRight" activeCell="B1" sqref="B1"/>
      <selection pane="bottomLeft" activeCell="A4" sqref="A4"/>
      <selection pane="bottomRight" activeCell="B23" sqref="B23"/>
    </sheetView>
  </sheetViews>
  <sheetFormatPr defaultColWidth="9" defaultRowHeight="11.5"/>
  <cols>
    <col min="1" max="1" width="9.5" style="835" customWidth="1"/>
    <col min="2" max="2" width="5.75" style="836" customWidth="1"/>
    <col min="3" max="5" width="5.75" style="818" customWidth="1"/>
    <col min="6" max="9" width="5.75" style="819" customWidth="1"/>
    <col min="10" max="12" width="5.75" style="818" customWidth="1"/>
    <col min="13" max="16" width="5.75" style="819" customWidth="1"/>
    <col min="17" max="16384" width="9" style="819"/>
  </cols>
  <sheetData>
    <row r="1" spans="1:16" ht="15" customHeight="1">
      <c r="A1" s="833"/>
      <c r="B1" s="833"/>
    </row>
    <row r="2" spans="1:16" ht="12">
      <c r="A2" s="833"/>
      <c r="B2" s="833"/>
    </row>
    <row r="3" spans="1:16" s="826" customFormat="1" ht="13">
      <c r="A3" s="820" t="s">
        <v>6</v>
      </c>
      <c r="B3" s="821" t="s">
        <v>7</v>
      </c>
      <c r="C3" s="822" t="s">
        <v>0</v>
      </c>
      <c r="D3" s="822" t="s">
        <v>1</v>
      </c>
      <c r="E3" s="822" t="s">
        <v>2</v>
      </c>
      <c r="F3" s="823">
        <v>5</v>
      </c>
      <c r="G3" s="823">
        <v>15</v>
      </c>
      <c r="H3" s="823">
        <v>25</v>
      </c>
      <c r="I3" s="823">
        <v>35</v>
      </c>
      <c r="J3" s="822" t="s">
        <v>3</v>
      </c>
      <c r="K3" s="822" t="s">
        <v>4</v>
      </c>
      <c r="L3" s="822" t="s">
        <v>5</v>
      </c>
      <c r="M3" s="824">
        <v>2</v>
      </c>
      <c r="N3" s="825">
        <v>4</v>
      </c>
      <c r="O3" s="825">
        <v>6</v>
      </c>
      <c r="P3" s="825">
        <v>8</v>
      </c>
    </row>
    <row r="4" spans="1:16" ht="12">
      <c r="A4" s="837">
        <v>36532</v>
      </c>
      <c r="B4" s="838">
        <v>22.7</v>
      </c>
      <c r="C4" s="828" t="e">
        <f>'Income Statement'!#REF!/#REF!</f>
        <v>#REF!</v>
      </c>
      <c r="D4" s="828" t="e">
        <f t="shared" ref="D4:D67" si="0">C4/52</f>
        <v>#REF!</v>
      </c>
      <c r="E4" s="828" t="e">
        <f t="shared" ref="E4:E67" si="1">SUM(D4:D55)</f>
        <v>#REF!</v>
      </c>
      <c r="F4" s="829" t="e">
        <f t="shared" ref="F4:F67" si="2">E4*F$3</f>
        <v>#REF!</v>
      </c>
      <c r="G4" s="829" t="e">
        <f t="shared" ref="G4:G67" si="3">E4*G$3</f>
        <v>#REF!</v>
      </c>
      <c r="H4" s="829" t="e">
        <f t="shared" ref="H4:H67" si="4">E4*H$3</f>
        <v>#REF!</v>
      </c>
      <c r="I4" s="829" t="e">
        <f t="shared" ref="I4:I67" si="5">E4*I$3</f>
        <v>#REF!</v>
      </c>
      <c r="J4" s="828" t="e">
        <f>#REF!/#REF!</f>
        <v>#REF!</v>
      </c>
      <c r="K4" s="828" t="e">
        <f t="shared" ref="K4:K66" si="6">J4/52</f>
        <v>#REF!</v>
      </c>
      <c r="L4" s="828" t="e">
        <f t="shared" ref="L4:L67" si="7">SUM(K4:K55)</f>
        <v>#REF!</v>
      </c>
      <c r="M4" s="829" t="e">
        <f t="shared" ref="M4:P39" si="8">$L4*M$3</f>
        <v>#REF!</v>
      </c>
      <c r="N4" s="829" t="e">
        <f t="shared" si="8"/>
        <v>#REF!</v>
      </c>
      <c r="O4" s="829" t="e">
        <f t="shared" si="8"/>
        <v>#REF!</v>
      </c>
      <c r="P4" s="829" t="e">
        <f t="shared" si="8"/>
        <v>#REF!</v>
      </c>
    </row>
    <row r="5" spans="1:16" ht="12">
      <c r="A5" s="834">
        <v>36539</v>
      </c>
      <c r="B5" s="833">
        <v>20.39</v>
      </c>
      <c r="C5" s="818" t="e">
        <f>C4</f>
        <v>#REF!</v>
      </c>
      <c r="D5" s="818" t="e">
        <f t="shared" si="0"/>
        <v>#REF!</v>
      </c>
      <c r="E5" s="818" t="e">
        <f t="shared" si="1"/>
        <v>#REF!</v>
      </c>
      <c r="F5" s="827" t="e">
        <f t="shared" si="2"/>
        <v>#REF!</v>
      </c>
      <c r="G5" s="827" t="e">
        <f t="shared" si="3"/>
        <v>#REF!</v>
      </c>
      <c r="H5" s="827" t="e">
        <f t="shared" si="4"/>
        <v>#REF!</v>
      </c>
      <c r="I5" s="827" t="e">
        <f t="shared" si="5"/>
        <v>#REF!</v>
      </c>
      <c r="J5" s="818" t="e">
        <f t="shared" ref="J5:J27" si="9">J4</f>
        <v>#REF!</v>
      </c>
      <c r="K5" s="818" t="e">
        <f t="shared" si="6"/>
        <v>#REF!</v>
      </c>
      <c r="L5" s="818" t="e">
        <f t="shared" si="7"/>
        <v>#REF!</v>
      </c>
      <c r="M5" s="827" t="e">
        <f t="shared" si="8"/>
        <v>#REF!</v>
      </c>
      <c r="N5" s="827" t="e">
        <f t="shared" si="8"/>
        <v>#REF!</v>
      </c>
      <c r="O5" s="827" t="e">
        <f t="shared" si="8"/>
        <v>#REF!</v>
      </c>
      <c r="P5" s="827" t="e">
        <f t="shared" si="8"/>
        <v>#REF!</v>
      </c>
    </row>
    <row r="6" spans="1:16" ht="12">
      <c r="A6" s="834">
        <v>36546</v>
      </c>
      <c r="B6" s="833">
        <v>22.98</v>
      </c>
      <c r="C6" s="818" t="e">
        <f t="shared" ref="C6:C69" si="10">C5</f>
        <v>#REF!</v>
      </c>
      <c r="D6" s="818" t="e">
        <f t="shared" si="0"/>
        <v>#REF!</v>
      </c>
      <c r="E6" s="818" t="e">
        <f t="shared" si="1"/>
        <v>#REF!</v>
      </c>
      <c r="F6" s="827" t="e">
        <f t="shared" si="2"/>
        <v>#REF!</v>
      </c>
      <c r="G6" s="827" t="e">
        <f t="shared" si="3"/>
        <v>#REF!</v>
      </c>
      <c r="H6" s="827" t="e">
        <f t="shared" si="4"/>
        <v>#REF!</v>
      </c>
      <c r="I6" s="827" t="e">
        <f t="shared" si="5"/>
        <v>#REF!</v>
      </c>
      <c r="J6" s="818" t="e">
        <f t="shared" si="9"/>
        <v>#REF!</v>
      </c>
      <c r="K6" s="818" t="e">
        <f t="shared" si="6"/>
        <v>#REF!</v>
      </c>
      <c r="L6" s="818" t="e">
        <f t="shared" si="7"/>
        <v>#REF!</v>
      </c>
      <c r="M6" s="827" t="e">
        <f t="shared" si="8"/>
        <v>#REF!</v>
      </c>
      <c r="N6" s="827" t="e">
        <f t="shared" si="8"/>
        <v>#REF!</v>
      </c>
      <c r="O6" s="827" t="e">
        <f t="shared" si="8"/>
        <v>#REF!</v>
      </c>
      <c r="P6" s="827" t="e">
        <f t="shared" si="8"/>
        <v>#REF!</v>
      </c>
    </row>
    <row r="7" spans="1:16" ht="12">
      <c r="A7" s="834">
        <v>36553</v>
      </c>
      <c r="B7" s="833">
        <v>22.8</v>
      </c>
      <c r="C7" s="818" t="e">
        <f t="shared" si="10"/>
        <v>#REF!</v>
      </c>
      <c r="D7" s="818" t="e">
        <f t="shared" si="0"/>
        <v>#REF!</v>
      </c>
      <c r="E7" s="818" t="e">
        <f t="shared" si="1"/>
        <v>#REF!</v>
      </c>
      <c r="F7" s="827" t="e">
        <f t="shared" si="2"/>
        <v>#REF!</v>
      </c>
      <c r="G7" s="827" t="e">
        <f t="shared" si="3"/>
        <v>#REF!</v>
      </c>
      <c r="H7" s="827" t="e">
        <f t="shared" si="4"/>
        <v>#REF!</v>
      </c>
      <c r="I7" s="827" t="e">
        <f t="shared" si="5"/>
        <v>#REF!</v>
      </c>
      <c r="J7" s="818" t="e">
        <f t="shared" si="9"/>
        <v>#REF!</v>
      </c>
      <c r="K7" s="818" t="e">
        <f t="shared" si="6"/>
        <v>#REF!</v>
      </c>
      <c r="L7" s="818" t="e">
        <f t="shared" si="7"/>
        <v>#REF!</v>
      </c>
      <c r="M7" s="827" t="e">
        <f t="shared" si="8"/>
        <v>#REF!</v>
      </c>
      <c r="N7" s="827" t="e">
        <f t="shared" si="8"/>
        <v>#REF!</v>
      </c>
      <c r="O7" s="827" t="e">
        <f t="shared" si="8"/>
        <v>#REF!</v>
      </c>
      <c r="P7" s="827" t="e">
        <f t="shared" si="8"/>
        <v>#REF!</v>
      </c>
    </row>
    <row r="8" spans="1:16" ht="12">
      <c r="A8" s="834">
        <v>36574</v>
      </c>
      <c r="B8" s="833">
        <v>22.79</v>
      </c>
      <c r="C8" s="818" t="e">
        <f t="shared" si="10"/>
        <v>#REF!</v>
      </c>
      <c r="D8" s="818" t="e">
        <f t="shared" si="0"/>
        <v>#REF!</v>
      </c>
      <c r="E8" s="818" t="e">
        <f t="shared" si="1"/>
        <v>#REF!</v>
      </c>
      <c r="F8" s="827" t="e">
        <f t="shared" si="2"/>
        <v>#REF!</v>
      </c>
      <c r="G8" s="827" t="e">
        <f t="shared" si="3"/>
        <v>#REF!</v>
      </c>
      <c r="H8" s="827" t="e">
        <f t="shared" si="4"/>
        <v>#REF!</v>
      </c>
      <c r="I8" s="827" t="e">
        <f t="shared" si="5"/>
        <v>#REF!</v>
      </c>
      <c r="J8" s="818" t="e">
        <f t="shared" si="9"/>
        <v>#REF!</v>
      </c>
      <c r="K8" s="818" t="e">
        <f t="shared" si="6"/>
        <v>#REF!</v>
      </c>
      <c r="L8" s="818" t="e">
        <f t="shared" si="7"/>
        <v>#REF!</v>
      </c>
      <c r="M8" s="827" t="e">
        <f t="shared" si="8"/>
        <v>#REF!</v>
      </c>
      <c r="N8" s="827" t="e">
        <f t="shared" si="8"/>
        <v>#REF!</v>
      </c>
      <c r="O8" s="827" t="e">
        <f t="shared" si="8"/>
        <v>#REF!</v>
      </c>
      <c r="P8" s="827" t="e">
        <f t="shared" si="8"/>
        <v>#REF!</v>
      </c>
    </row>
    <row r="9" spans="1:16" ht="12">
      <c r="A9" s="834">
        <v>36581</v>
      </c>
      <c r="B9" s="833">
        <v>22</v>
      </c>
      <c r="C9" s="818" t="e">
        <f t="shared" si="10"/>
        <v>#REF!</v>
      </c>
      <c r="D9" s="818" t="e">
        <f t="shared" si="0"/>
        <v>#REF!</v>
      </c>
      <c r="E9" s="818" t="e">
        <f t="shared" si="1"/>
        <v>#REF!</v>
      </c>
      <c r="F9" s="827" t="e">
        <f t="shared" si="2"/>
        <v>#REF!</v>
      </c>
      <c r="G9" s="827" t="e">
        <f t="shared" si="3"/>
        <v>#REF!</v>
      </c>
      <c r="H9" s="827" t="e">
        <f t="shared" si="4"/>
        <v>#REF!</v>
      </c>
      <c r="I9" s="827" t="e">
        <f t="shared" si="5"/>
        <v>#REF!</v>
      </c>
      <c r="J9" s="818" t="e">
        <f t="shared" si="9"/>
        <v>#REF!</v>
      </c>
      <c r="K9" s="818" t="e">
        <f t="shared" si="6"/>
        <v>#REF!</v>
      </c>
      <c r="L9" s="818" t="e">
        <f t="shared" si="7"/>
        <v>#REF!</v>
      </c>
      <c r="M9" s="827" t="e">
        <f t="shared" si="8"/>
        <v>#REF!</v>
      </c>
      <c r="N9" s="827" t="e">
        <f t="shared" si="8"/>
        <v>#REF!</v>
      </c>
      <c r="O9" s="827" t="e">
        <f t="shared" si="8"/>
        <v>#REF!</v>
      </c>
      <c r="P9" s="827" t="e">
        <f t="shared" si="8"/>
        <v>#REF!</v>
      </c>
    </row>
    <row r="10" spans="1:16" ht="12">
      <c r="A10" s="834">
        <v>36588</v>
      </c>
      <c r="B10" s="833">
        <v>22</v>
      </c>
      <c r="C10" s="818" t="e">
        <f t="shared" si="10"/>
        <v>#REF!</v>
      </c>
      <c r="D10" s="818" t="e">
        <f t="shared" si="0"/>
        <v>#REF!</v>
      </c>
      <c r="E10" s="818" t="e">
        <f t="shared" si="1"/>
        <v>#REF!</v>
      </c>
      <c r="F10" s="827" t="e">
        <f t="shared" si="2"/>
        <v>#REF!</v>
      </c>
      <c r="G10" s="827" t="e">
        <f t="shared" si="3"/>
        <v>#REF!</v>
      </c>
      <c r="H10" s="827" t="e">
        <f t="shared" si="4"/>
        <v>#REF!</v>
      </c>
      <c r="I10" s="827" t="e">
        <f t="shared" si="5"/>
        <v>#REF!</v>
      </c>
      <c r="J10" s="818" t="e">
        <f t="shared" si="9"/>
        <v>#REF!</v>
      </c>
      <c r="K10" s="818" t="e">
        <f t="shared" si="6"/>
        <v>#REF!</v>
      </c>
      <c r="L10" s="818" t="e">
        <f t="shared" si="7"/>
        <v>#REF!</v>
      </c>
      <c r="M10" s="827" t="e">
        <f t="shared" si="8"/>
        <v>#REF!</v>
      </c>
      <c r="N10" s="827" t="e">
        <f t="shared" si="8"/>
        <v>#REF!</v>
      </c>
      <c r="O10" s="827" t="e">
        <f t="shared" si="8"/>
        <v>#REF!</v>
      </c>
      <c r="P10" s="827" t="e">
        <f t="shared" si="8"/>
        <v>#REF!</v>
      </c>
    </row>
    <row r="11" spans="1:16" ht="12">
      <c r="A11" s="834">
        <v>36595</v>
      </c>
      <c r="B11" s="833">
        <v>21.9</v>
      </c>
      <c r="C11" s="818" t="e">
        <f t="shared" si="10"/>
        <v>#REF!</v>
      </c>
      <c r="D11" s="818" t="e">
        <f t="shared" si="0"/>
        <v>#REF!</v>
      </c>
      <c r="E11" s="818" t="e">
        <f t="shared" si="1"/>
        <v>#REF!</v>
      </c>
      <c r="F11" s="827" t="e">
        <f t="shared" si="2"/>
        <v>#REF!</v>
      </c>
      <c r="G11" s="827" t="e">
        <f t="shared" si="3"/>
        <v>#REF!</v>
      </c>
      <c r="H11" s="827" t="e">
        <f t="shared" si="4"/>
        <v>#REF!</v>
      </c>
      <c r="I11" s="827" t="e">
        <f t="shared" si="5"/>
        <v>#REF!</v>
      </c>
      <c r="J11" s="818" t="e">
        <f t="shared" si="9"/>
        <v>#REF!</v>
      </c>
      <c r="K11" s="818" t="e">
        <f t="shared" si="6"/>
        <v>#REF!</v>
      </c>
      <c r="L11" s="818" t="e">
        <f t="shared" si="7"/>
        <v>#REF!</v>
      </c>
      <c r="M11" s="827" t="e">
        <f t="shared" si="8"/>
        <v>#REF!</v>
      </c>
      <c r="N11" s="827" t="e">
        <f t="shared" si="8"/>
        <v>#REF!</v>
      </c>
      <c r="O11" s="827" t="e">
        <f t="shared" si="8"/>
        <v>#REF!</v>
      </c>
      <c r="P11" s="827" t="e">
        <f t="shared" si="8"/>
        <v>#REF!</v>
      </c>
    </row>
    <row r="12" spans="1:16" ht="12">
      <c r="A12" s="834">
        <v>36602</v>
      </c>
      <c r="B12" s="833">
        <v>20.78</v>
      </c>
      <c r="C12" s="818" t="e">
        <f t="shared" si="10"/>
        <v>#REF!</v>
      </c>
      <c r="D12" s="818" t="e">
        <f t="shared" si="0"/>
        <v>#REF!</v>
      </c>
      <c r="E12" s="818" t="e">
        <f t="shared" si="1"/>
        <v>#REF!</v>
      </c>
      <c r="F12" s="827" t="e">
        <f t="shared" si="2"/>
        <v>#REF!</v>
      </c>
      <c r="G12" s="827" t="e">
        <f t="shared" si="3"/>
        <v>#REF!</v>
      </c>
      <c r="H12" s="827" t="e">
        <f t="shared" si="4"/>
        <v>#REF!</v>
      </c>
      <c r="I12" s="827" t="e">
        <f t="shared" si="5"/>
        <v>#REF!</v>
      </c>
      <c r="J12" s="818" t="e">
        <f t="shared" si="9"/>
        <v>#REF!</v>
      </c>
      <c r="K12" s="818" t="e">
        <f t="shared" si="6"/>
        <v>#REF!</v>
      </c>
      <c r="L12" s="818" t="e">
        <f t="shared" si="7"/>
        <v>#REF!</v>
      </c>
      <c r="M12" s="827" t="e">
        <f t="shared" si="8"/>
        <v>#REF!</v>
      </c>
      <c r="N12" s="827" t="e">
        <f t="shared" si="8"/>
        <v>#REF!</v>
      </c>
      <c r="O12" s="827" t="e">
        <f t="shared" si="8"/>
        <v>#REF!</v>
      </c>
      <c r="P12" s="827" t="e">
        <f t="shared" si="8"/>
        <v>#REF!</v>
      </c>
    </row>
    <row r="13" spans="1:16" ht="12">
      <c r="A13" s="834">
        <v>36609</v>
      </c>
      <c r="B13" s="833">
        <v>22.35</v>
      </c>
      <c r="C13" s="818" t="e">
        <f t="shared" si="10"/>
        <v>#REF!</v>
      </c>
      <c r="D13" s="818" t="e">
        <f t="shared" si="0"/>
        <v>#REF!</v>
      </c>
      <c r="E13" s="818" t="e">
        <f t="shared" si="1"/>
        <v>#REF!</v>
      </c>
      <c r="F13" s="827" t="e">
        <f t="shared" si="2"/>
        <v>#REF!</v>
      </c>
      <c r="G13" s="827" t="e">
        <f t="shared" si="3"/>
        <v>#REF!</v>
      </c>
      <c r="H13" s="827" t="e">
        <f t="shared" si="4"/>
        <v>#REF!</v>
      </c>
      <c r="I13" s="827" t="e">
        <f t="shared" si="5"/>
        <v>#REF!</v>
      </c>
      <c r="J13" s="818" t="e">
        <f t="shared" si="9"/>
        <v>#REF!</v>
      </c>
      <c r="K13" s="818" t="e">
        <f t="shared" si="6"/>
        <v>#REF!</v>
      </c>
      <c r="L13" s="818" t="e">
        <f t="shared" si="7"/>
        <v>#REF!</v>
      </c>
      <c r="M13" s="827" t="e">
        <f t="shared" si="8"/>
        <v>#REF!</v>
      </c>
      <c r="N13" s="827" t="e">
        <f t="shared" si="8"/>
        <v>#REF!</v>
      </c>
      <c r="O13" s="827" t="e">
        <f t="shared" si="8"/>
        <v>#REF!</v>
      </c>
      <c r="P13" s="827" t="e">
        <f t="shared" si="8"/>
        <v>#REF!</v>
      </c>
    </row>
    <row r="14" spans="1:16" ht="12">
      <c r="A14" s="834">
        <v>36616</v>
      </c>
      <c r="B14" s="833">
        <v>22.31</v>
      </c>
      <c r="C14" s="818" t="e">
        <f t="shared" si="10"/>
        <v>#REF!</v>
      </c>
      <c r="D14" s="818" t="e">
        <f t="shared" si="0"/>
        <v>#REF!</v>
      </c>
      <c r="E14" s="818" t="e">
        <f t="shared" si="1"/>
        <v>#REF!</v>
      </c>
      <c r="F14" s="827" t="e">
        <f t="shared" si="2"/>
        <v>#REF!</v>
      </c>
      <c r="G14" s="827" t="e">
        <f t="shared" si="3"/>
        <v>#REF!</v>
      </c>
      <c r="H14" s="827" t="e">
        <f t="shared" si="4"/>
        <v>#REF!</v>
      </c>
      <c r="I14" s="827" t="e">
        <f t="shared" si="5"/>
        <v>#REF!</v>
      </c>
      <c r="J14" s="818" t="e">
        <f t="shared" si="9"/>
        <v>#REF!</v>
      </c>
      <c r="K14" s="818" t="e">
        <f t="shared" si="6"/>
        <v>#REF!</v>
      </c>
      <c r="L14" s="818" t="e">
        <f t="shared" si="7"/>
        <v>#REF!</v>
      </c>
      <c r="M14" s="827" t="e">
        <f t="shared" si="8"/>
        <v>#REF!</v>
      </c>
      <c r="N14" s="827" t="e">
        <f t="shared" si="8"/>
        <v>#REF!</v>
      </c>
      <c r="O14" s="827" t="e">
        <f t="shared" si="8"/>
        <v>#REF!</v>
      </c>
      <c r="P14" s="827" t="e">
        <f t="shared" si="8"/>
        <v>#REF!</v>
      </c>
    </row>
    <row r="15" spans="1:16" ht="12">
      <c r="A15" s="834">
        <v>36623</v>
      </c>
      <c r="B15" s="833">
        <v>22.7</v>
      </c>
      <c r="C15" s="818" t="e">
        <f t="shared" si="10"/>
        <v>#REF!</v>
      </c>
      <c r="D15" s="818" t="e">
        <f t="shared" si="0"/>
        <v>#REF!</v>
      </c>
      <c r="E15" s="818" t="e">
        <f t="shared" si="1"/>
        <v>#REF!</v>
      </c>
      <c r="F15" s="827" t="e">
        <f t="shared" si="2"/>
        <v>#REF!</v>
      </c>
      <c r="G15" s="827" t="e">
        <f t="shared" si="3"/>
        <v>#REF!</v>
      </c>
      <c r="H15" s="827" t="e">
        <f t="shared" si="4"/>
        <v>#REF!</v>
      </c>
      <c r="I15" s="827" t="e">
        <f t="shared" si="5"/>
        <v>#REF!</v>
      </c>
      <c r="J15" s="818" t="e">
        <f t="shared" si="9"/>
        <v>#REF!</v>
      </c>
      <c r="K15" s="818" t="e">
        <f t="shared" si="6"/>
        <v>#REF!</v>
      </c>
      <c r="L15" s="818" t="e">
        <f t="shared" si="7"/>
        <v>#REF!</v>
      </c>
      <c r="M15" s="827" t="e">
        <f t="shared" si="8"/>
        <v>#REF!</v>
      </c>
      <c r="N15" s="827" t="e">
        <f t="shared" si="8"/>
        <v>#REF!</v>
      </c>
      <c r="O15" s="827" t="e">
        <f t="shared" si="8"/>
        <v>#REF!</v>
      </c>
      <c r="P15" s="827" t="e">
        <f t="shared" si="8"/>
        <v>#REF!</v>
      </c>
    </row>
    <row r="16" spans="1:16" ht="12">
      <c r="A16" s="834">
        <v>36630</v>
      </c>
      <c r="B16" s="833">
        <v>22.64</v>
      </c>
      <c r="C16" s="818" t="e">
        <f t="shared" si="10"/>
        <v>#REF!</v>
      </c>
      <c r="D16" s="818" t="e">
        <f t="shared" si="0"/>
        <v>#REF!</v>
      </c>
      <c r="E16" s="818" t="e">
        <f t="shared" si="1"/>
        <v>#REF!</v>
      </c>
      <c r="F16" s="827" t="e">
        <f t="shared" si="2"/>
        <v>#REF!</v>
      </c>
      <c r="G16" s="827" t="e">
        <f t="shared" si="3"/>
        <v>#REF!</v>
      </c>
      <c r="H16" s="827" t="e">
        <f t="shared" si="4"/>
        <v>#REF!</v>
      </c>
      <c r="I16" s="827" t="e">
        <f t="shared" si="5"/>
        <v>#REF!</v>
      </c>
      <c r="J16" s="818" t="e">
        <f t="shared" si="9"/>
        <v>#REF!</v>
      </c>
      <c r="K16" s="818" t="e">
        <f t="shared" si="6"/>
        <v>#REF!</v>
      </c>
      <c r="L16" s="818" t="e">
        <f t="shared" si="7"/>
        <v>#REF!</v>
      </c>
      <c r="M16" s="827" t="e">
        <f t="shared" si="8"/>
        <v>#REF!</v>
      </c>
      <c r="N16" s="827" t="e">
        <f t="shared" si="8"/>
        <v>#REF!</v>
      </c>
      <c r="O16" s="827" t="e">
        <f t="shared" si="8"/>
        <v>#REF!</v>
      </c>
      <c r="P16" s="827" t="e">
        <f t="shared" si="8"/>
        <v>#REF!</v>
      </c>
    </row>
    <row r="17" spans="1:16" ht="12">
      <c r="A17" s="834">
        <v>36637</v>
      </c>
      <c r="B17" s="833">
        <v>22.57</v>
      </c>
      <c r="C17" s="818" t="e">
        <f t="shared" si="10"/>
        <v>#REF!</v>
      </c>
      <c r="D17" s="818" t="e">
        <f t="shared" si="0"/>
        <v>#REF!</v>
      </c>
      <c r="E17" s="818" t="e">
        <f t="shared" si="1"/>
        <v>#REF!</v>
      </c>
      <c r="F17" s="827" t="e">
        <f t="shared" si="2"/>
        <v>#REF!</v>
      </c>
      <c r="G17" s="827" t="e">
        <f t="shared" si="3"/>
        <v>#REF!</v>
      </c>
      <c r="H17" s="827" t="e">
        <f t="shared" si="4"/>
        <v>#REF!</v>
      </c>
      <c r="I17" s="827" t="e">
        <f t="shared" si="5"/>
        <v>#REF!</v>
      </c>
      <c r="J17" s="818" t="e">
        <f t="shared" si="9"/>
        <v>#REF!</v>
      </c>
      <c r="K17" s="818" t="e">
        <f t="shared" si="6"/>
        <v>#REF!</v>
      </c>
      <c r="L17" s="818" t="e">
        <f t="shared" si="7"/>
        <v>#REF!</v>
      </c>
      <c r="M17" s="827" t="e">
        <f t="shared" si="8"/>
        <v>#REF!</v>
      </c>
      <c r="N17" s="827" t="e">
        <f t="shared" si="8"/>
        <v>#REF!</v>
      </c>
      <c r="O17" s="827" t="e">
        <f t="shared" si="8"/>
        <v>#REF!</v>
      </c>
      <c r="P17" s="827" t="e">
        <f t="shared" si="8"/>
        <v>#REF!</v>
      </c>
    </row>
    <row r="18" spans="1:16" ht="12">
      <c r="A18" s="834">
        <v>36644</v>
      </c>
      <c r="B18" s="833">
        <v>22.15</v>
      </c>
      <c r="C18" s="818" t="e">
        <f t="shared" si="10"/>
        <v>#REF!</v>
      </c>
      <c r="D18" s="818" t="e">
        <f t="shared" si="0"/>
        <v>#REF!</v>
      </c>
      <c r="E18" s="818" t="e">
        <f t="shared" si="1"/>
        <v>#REF!</v>
      </c>
      <c r="F18" s="827" t="e">
        <f t="shared" si="2"/>
        <v>#REF!</v>
      </c>
      <c r="G18" s="827" t="e">
        <f t="shared" si="3"/>
        <v>#REF!</v>
      </c>
      <c r="H18" s="827" t="e">
        <f t="shared" si="4"/>
        <v>#REF!</v>
      </c>
      <c r="I18" s="827" t="e">
        <f t="shared" si="5"/>
        <v>#REF!</v>
      </c>
      <c r="J18" s="818" t="e">
        <f t="shared" si="9"/>
        <v>#REF!</v>
      </c>
      <c r="K18" s="818" t="e">
        <f t="shared" si="6"/>
        <v>#REF!</v>
      </c>
      <c r="L18" s="818" t="e">
        <f t="shared" si="7"/>
        <v>#REF!</v>
      </c>
      <c r="M18" s="827" t="e">
        <f t="shared" si="8"/>
        <v>#REF!</v>
      </c>
      <c r="N18" s="827" t="e">
        <f t="shared" si="8"/>
        <v>#REF!</v>
      </c>
      <c r="O18" s="827" t="e">
        <f t="shared" si="8"/>
        <v>#REF!</v>
      </c>
      <c r="P18" s="827" t="e">
        <f t="shared" si="8"/>
        <v>#REF!</v>
      </c>
    </row>
    <row r="19" spans="1:16" ht="12">
      <c r="A19" s="834">
        <v>36658</v>
      </c>
      <c r="B19" s="833">
        <v>20.75</v>
      </c>
      <c r="C19" s="818" t="e">
        <f t="shared" si="10"/>
        <v>#REF!</v>
      </c>
      <c r="D19" s="818" t="e">
        <f t="shared" si="0"/>
        <v>#REF!</v>
      </c>
      <c r="E19" s="818" t="e">
        <f t="shared" si="1"/>
        <v>#REF!</v>
      </c>
      <c r="F19" s="827" t="e">
        <f t="shared" si="2"/>
        <v>#REF!</v>
      </c>
      <c r="G19" s="827" t="e">
        <f t="shared" si="3"/>
        <v>#REF!</v>
      </c>
      <c r="H19" s="827" t="e">
        <f t="shared" si="4"/>
        <v>#REF!</v>
      </c>
      <c r="I19" s="827" t="e">
        <f t="shared" si="5"/>
        <v>#REF!</v>
      </c>
      <c r="J19" s="818" t="e">
        <f t="shared" si="9"/>
        <v>#REF!</v>
      </c>
      <c r="K19" s="818" t="e">
        <f t="shared" si="6"/>
        <v>#REF!</v>
      </c>
      <c r="L19" s="818" t="e">
        <f t="shared" si="7"/>
        <v>#REF!</v>
      </c>
      <c r="M19" s="827" t="e">
        <f t="shared" si="8"/>
        <v>#REF!</v>
      </c>
      <c r="N19" s="827" t="e">
        <f t="shared" si="8"/>
        <v>#REF!</v>
      </c>
      <c r="O19" s="827" t="e">
        <f t="shared" si="8"/>
        <v>#REF!</v>
      </c>
      <c r="P19" s="827" t="e">
        <f t="shared" si="8"/>
        <v>#REF!</v>
      </c>
    </row>
    <row r="20" spans="1:16" ht="12">
      <c r="A20" s="834">
        <v>36665</v>
      </c>
      <c r="B20" s="833">
        <v>21.29</v>
      </c>
      <c r="C20" s="818" t="e">
        <f t="shared" si="10"/>
        <v>#REF!</v>
      </c>
      <c r="D20" s="818" t="e">
        <f t="shared" si="0"/>
        <v>#REF!</v>
      </c>
      <c r="E20" s="818" t="e">
        <f t="shared" si="1"/>
        <v>#REF!</v>
      </c>
      <c r="F20" s="827" t="e">
        <f t="shared" si="2"/>
        <v>#REF!</v>
      </c>
      <c r="G20" s="827" t="e">
        <f t="shared" si="3"/>
        <v>#REF!</v>
      </c>
      <c r="H20" s="827" t="e">
        <f t="shared" si="4"/>
        <v>#REF!</v>
      </c>
      <c r="I20" s="827" t="e">
        <f t="shared" si="5"/>
        <v>#REF!</v>
      </c>
      <c r="J20" s="818" t="e">
        <f t="shared" si="9"/>
        <v>#REF!</v>
      </c>
      <c r="K20" s="818" t="e">
        <f t="shared" si="6"/>
        <v>#REF!</v>
      </c>
      <c r="L20" s="818" t="e">
        <f t="shared" si="7"/>
        <v>#REF!</v>
      </c>
      <c r="M20" s="827" t="e">
        <f t="shared" si="8"/>
        <v>#REF!</v>
      </c>
      <c r="N20" s="827" t="e">
        <f t="shared" si="8"/>
        <v>#REF!</v>
      </c>
      <c r="O20" s="827" t="e">
        <f t="shared" si="8"/>
        <v>#REF!</v>
      </c>
      <c r="P20" s="827" t="e">
        <f t="shared" si="8"/>
        <v>#REF!</v>
      </c>
    </row>
    <row r="21" spans="1:16" ht="12">
      <c r="A21" s="834">
        <v>36672</v>
      </c>
      <c r="B21" s="833">
        <v>22.09</v>
      </c>
      <c r="C21" s="818" t="e">
        <f t="shared" si="10"/>
        <v>#REF!</v>
      </c>
      <c r="D21" s="818" t="e">
        <f t="shared" si="0"/>
        <v>#REF!</v>
      </c>
      <c r="E21" s="818" t="e">
        <f t="shared" si="1"/>
        <v>#REF!</v>
      </c>
      <c r="F21" s="827" t="e">
        <f t="shared" si="2"/>
        <v>#REF!</v>
      </c>
      <c r="G21" s="827" t="e">
        <f t="shared" si="3"/>
        <v>#REF!</v>
      </c>
      <c r="H21" s="827" t="e">
        <f t="shared" si="4"/>
        <v>#REF!</v>
      </c>
      <c r="I21" s="827" t="e">
        <f t="shared" si="5"/>
        <v>#REF!</v>
      </c>
      <c r="J21" s="818" t="e">
        <f t="shared" si="9"/>
        <v>#REF!</v>
      </c>
      <c r="K21" s="818" t="e">
        <f t="shared" si="6"/>
        <v>#REF!</v>
      </c>
      <c r="L21" s="818" t="e">
        <f t="shared" si="7"/>
        <v>#REF!</v>
      </c>
      <c r="M21" s="827" t="e">
        <f t="shared" si="8"/>
        <v>#REF!</v>
      </c>
      <c r="N21" s="827" t="e">
        <f t="shared" si="8"/>
        <v>#REF!</v>
      </c>
      <c r="O21" s="827" t="e">
        <f t="shared" si="8"/>
        <v>#REF!</v>
      </c>
      <c r="P21" s="827" t="e">
        <f t="shared" si="8"/>
        <v>#REF!</v>
      </c>
    </row>
    <row r="22" spans="1:16" ht="12">
      <c r="A22" s="834">
        <v>36679</v>
      </c>
      <c r="B22" s="833">
        <v>21.52</v>
      </c>
      <c r="C22" s="818" t="e">
        <f t="shared" si="10"/>
        <v>#REF!</v>
      </c>
      <c r="D22" s="818" t="e">
        <f t="shared" si="0"/>
        <v>#REF!</v>
      </c>
      <c r="E22" s="818" t="e">
        <f t="shared" si="1"/>
        <v>#REF!</v>
      </c>
      <c r="F22" s="827" t="e">
        <f t="shared" si="2"/>
        <v>#REF!</v>
      </c>
      <c r="G22" s="827" t="e">
        <f t="shared" si="3"/>
        <v>#REF!</v>
      </c>
      <c r="H22" s="827" t="e">
        <f t="shared" si="4"/>
        <v>#REF!</v>
      </c>
      <c r="I22" s="827" t="e">
        <f t="shared" si="5"/>
        <v>#REF!</v>
      </c>
      <c r="J22" s="818" t="e">
        <f t="shared" si="9"/>
        <v>#REF!</v>
      </c>
      <c r="K22" s="818" t="e">
        <f t="shared" si="6"/>
        <v>#REF!</v>
      </c>
      <c r="L22" s="818" t="e">
        <f t="shared" si="7"/>
        <v>#REF!</v>
      </c>
      <c r="M22" s="827" t="e">
        <f t="shared" si="8"/>
        <v>#REF!</v>
      </c>
      <c r="N22" s="827" t="e">
        <f t="shared" si="8"/>
        <v>#REF!</v>
      </c>
      <c r="O22" s="827" t="e">
        <f t="shared" si="8"/>
        <v>#REF!</v>
      </c>
      <c r="P22" s="827" t="e">
        <f t="shared" si="8"/>
        <v>#REF!</v>
      </c>
    </row>
    <row r="23" spans="1:16" ht="12">
      <c r="A23" s="834">
        <v>36686</v>
      </c>
      <c r="B23" s="833">
        <v>21.53</v>
      </c>
      <c r="C23" s="818" t="e">
        <f t="shared" si="10"/>
        <v>#REF!</v>
      </c>
      <c r="D23" s="818" t="e">
        <f t="shared" si="0"/>
        <v>#REF!</v>
      </c>
      <c r="E23" s="818" t="e">
        <f t="shared" si="1"/>
        <v>#REF!</v>
      </c>
      <c r="F23" s="827" t="e">
        <f t="shared" si="2"/>
        <v>#REF!</v>
      </c>
      <c r="G23" s="827" t="e">
        <f t="shared" si="3"/>
        <v>#REF!</v>
      </c>
      <c r="H23" s="827" t="e">
        <f t="shared" si="4"/>
        <v>#REF!</v>
      </c>
      <c r="I23" s="827" t="e">
        <f t="shared" si="5"/>
        <v>#REF!</v>
      </c>
      <c r="J23" s="818" t="e">
        <f t="shared" si="9"/>
        <v>#REF!</v>
      </c>
      <c r="K23" s="818" t="e">
        <f t="shared" si="6"/>
        <v>#REF!</v>
      </c>
      <c r="L23" s="818" t="e">
        <f t="shared" si="7"/>
        <v>#REF!</v>
      </c>
      <c r="M23" s="827" t="e">
        <f t="shared" si="8"/>
        <v>#REF!</v>
      </c>
      <c r="N23" s="827" t="e">
        <f t="shared" si="8"/>
        <v>#REF!</v>
      </c>
      <c r="O23" s="827" t="e">
        <f t="shared" si="8"/>
        <v>#REF!</v>
      </c>
      <c r="P23" s="827" t="e">
        <f t="shared" si="8"/>
        <v>#REF!</v>
      </c>
    </row>
    <row r="24" spans="1:16" ht="12">
      <c r="A24" s="834">
        <v>36692</v>
      </c>
      <c r="B24" s="833">
        <v>21.92</v>
      </c>
      <c r="C24" s="818" t="e">
        <f t="shared" si="10"/>
        <v>#REF!</v>
      </c>
      <c r="D24" s="818" t="e">
        <f t="shared" si="0"/>
        <v>#REF!</v>
      </c>
      <c r="E24" s="818" t="e">
        <f t="shared" si="1"/>
        <v>#REF!</v>
      </c>
      <c r="F24" s="827" t="e">
        <f t="shared" si="2"/>
        <v>#REF!</v>
      </c>
      <c r="G24" s="827" t="e">
        <f t="shared" si="3"/>
        <v>#REF!</v>
      </c>
      <c r="H24" s="827" t="e">
        <f t="shared" si="4"/>
        <v>#REF!</v>
      </c>
      <c r="I24" s="827" t="e">
        <f t="shared" si="5"/>
        <v>#REF!</v>
      </c>
      <c r="J24" s="818" t="e">
        <f t="shared" si="9"/>
        <v>#REF!</v>
      </c>
      <c r="K24" s="818" t="e">
        <f t="shared" si="6"/>
        <v>#REF!</v>
      </c>
      <c r="L24" s="818" t="e">
        <f t="shared" si="7"/>
        <v>#REF!</v>
      </c>
      <c r="M24" s="827" t="e">
        <f t="shared" si="8"/>
        <v>#REF!</v>
      </c>
      <c r="N24" s="827" t="e">
        <f t="shared" si="8"/>
        <v>#REF!</v>
      </c>
      <c r="O24" s="827" t="e">
        <f t="shared" si="8"/>
        <v>#REF!</v>
      </c>
      <c r="P24" s="827" t="e">
        <f t="shared" si="8"/>
        <v>#REF!</v>
      </c>
    </row>
    <row r="25" spans="1:16" ht="12">
      <c r="A25" s="834">
        <v>36700</v>
      </c>
      <c r="B25" s="833">
        <v>21.75</v>
      </c>
      <c r="C25" s="818" t="e">
        <f t="shared" si="10"/>
        <v>#REF!</v>
      </c>
      <c r="D25" s="818" t="e">
        <f t="shared" si="0"/>
        <v>#REF!</v>
      </c>
      <c r="E25" s="818" t="e">
        <f t="shared" si="1"/>
        <v>#REF!</v>
      </c>
      <c r="F25" s="827" t="e">
        <f t="shared" si="2"/>
        <v>#REF!</v>
      </c>
      <c r="G25" s="827" t="e">
        <f t="shared" si="3"/>
        <v>#REF!</v>
      </c>
      <c r="H25" s="827" t="e">
        <f t="shared" si="4"/>
        <v>#REF!</v>
      </c>
      <c r="I25" s="827" t="e">
        <f t="shared" si="5"/>
        <v>#REF!</v>
      </c>
      <c r="J25" s="818" t="e">
        <f t="shared" si="9"/>
        <v>#REF!</v>
      </c>
      <c r="K25" s="818" t="e">
        <f t="shared" si="6"/>
        <v>#REF!</v>
      </c>
      <c r="L25" s="818" t="e">
        <f t="shared" si="7"/>
        <v>#REF!</v>
      </c>
      <c r="M25" s="827" t="e">
        <f t="shared" si="8"/>
        <v>#REF!</v>
      </c>
      <c r="N25" s="827" t="e">
        <f t="shared" si="8"/>
        <v>#REF!</v>
      </c>
      <c r="O25" s="827" t="e">
        <f t="shared" si="8"/>
        <v>#REF!</v>
      </c>
      <c r="P25" s="827" t="e">
        <f t="shared" si="8"/>
        <v>#REF!</v>
      </c>
    </row>
    <row r="26" spans="1:16" ht="12">
      <c r="A26" s="834">
        <v>36707</v>
      </c>
      <c r="B26" s="833">
        <v>23.48</v>
      </c>
      <c r="C26" s="818" t="e">
        <f t="shared" si="10"/>
        <v>#REF!</v>
      </c>
      <c r="D26" s="818" t="e">
        <f t="shared" si="0"/>
        <v>#REF!</v>
      </c>
      <c r="E26" s="818" t="e">
        <f t="shared" si="1"/>
        <v>#REF!</v>
      </c>
      <c r="F26" s="827" t="e">
        <f t="shared" si="2"/>
        <v>#REF!</v>
      </c>
      <c r="G26" s="827" t="e">
        <f t="shared" si="3"/>
        <v>#REF!</v>
      </c>
      <c r="H26" s="827" t="e">
        <f t="shared" si="4"/>
        <v>#REF!</v>
      </c>
      <c r="I26" s="827" t="e">
        <f t="shared" si="5"/>
        <v>#REF!</v>
      </c>
      <c r="J26" s="818" t="e">
        <f t="shared" si="9"/>
        <v>#REF!</v>
      </c>
      <c r="K26" s="818" t="e">
        <f t="shared" si="6"/>
        <v>#REF!</v>
      </c>
      <c r="L26" s="818" t="e">
        <f t="shared" si="7"/>
        <v>#REF!</v>
      </c>
      <c r="M26" s="827" t="e">
        <f t="shared" si="8"/>
        <v>#REF!</v>
      </c>
      <c r="N26" s="827" t="e">
        <f t="shared" si="8"/>
        <v>#REF!</v>
      </c>
      <c r="O26" s="827" t="e">
        <f t="shared" si="8"/>
        <v>#REF!</v>
      </c>
      <c r="P26" s="827" t="e">
        <f t="shared" si="8"/>
        <v>#REF!</v>
      </c>
    </row>
    <row r="27" spans="1:16" ht="12">
      <c r="A27" s="834">
        <v>36714</v>
      </c>
      <c r="B27" s="833">
        <v>23.19</v>
      </c>
      <c r="C27" s="818" t="e">
        <f t="shared" si="10"/>
        <v>#REF!</v>
      </c>
      <c r="D27" s="818" t="e">
        <f t="shared" si="0"/>
        <v>#REF!</v>
      </c>
      <c r="E27" s="818" t="e">
        <f t="shared" si="1"/>
        <v>#REF!</v>
      </c>
      <c r="F27" s="827" t="e">
        <f t="shared" si="2"/>
        <v>#REF!</v>
      </c>
      <c r="G27" s="827" t="e">
        <f t="shared" si="3"/>
        <v>#REF!</v>
      </c>
      <c r="H27" s="827" t="e">
        <f t="shared" si="4"/>
        <v>#REF!</v>
      </c>
      <c r="I27" s="827" t="e">
        <f t="shared" si="5"/>
        <v>#REF!</v>
      </c>
      <c r="J27" s="818" t="e">
        <f t="shared" si="9"/>
        <v>#REF!</v>
      </c>
      <c r="K27" s="818" t="e">
        <f t="shared" si="6"/>
        <v>#REF!</v>
      </c>
      <c r="L27" s="818" t="e">
        <f t="shared" si="7"/>
        <v>#REF!</v>
      </c>
      <c r="M27" s="827" t="e">
        <f t="shared" si="8"/>
        <v>#REF!</v>
      </c>
      <c r="N27" s="827" t="e">
        <f t="shared" si="8"/>
        <v>#REF!</v>
      </c>
      <c r="O27" s="827" t="e">
        <f t="shared" si="8"/>
        <v>#REF!</v>
      </c>
      <c r="P27" s="827" t="e">
        <f t="shared" si="8"/>
        <v>#REF!</v>
      </c>
    </row>
    <row r="28" spans="1:16" ht="12">
      <c r="A28" s="834">
        <v>36721</v>
      </c>
      <c r="B28" s="833">
        <v>23.68</v>
      </c>
      <c r="C28" s="818" t="e">
        <f t="shared" si="10"/>
        <v>#REF!</v>
      </c>
      <c r="D28" s="818" t="e">
        <f t="shared" si="0"/>
        <v>#REF!</v>
      </c>
      <c r="E28" s="818" t="e">
        <f t="shared" si="1"/>
        <v>#REF!</v>
      </c>
      <c r="F28" s="827" t="e">
        <f t="shared" si="2"/>
        <v>#REF!</v>
      </c>
      <c r="G28" s="827" t="e">
        <f t="shared" si="3"/>
        <v>#REF!</v>
      </c>
      <c r="H28" s="827" t="e">
        <f t="shared" si="4"/>
        <v>#REF!</v>
      </c>
      <c r="I28" s="827" t="e">
        <f t="shared" si="5"/>
        <v>#REF!</v>
      </c>
      <c r="J28" s="818" t="e">
        <f t="shared" ref="J28:J91" si="11">J27</f>
        <v>#REF!</v>
      </c>
      <c r="K28" s="818" t="e">
        <f t="shared" si="6"/>
        <v>#REF!</v>
      </c>
      <c r="L28" s="818" t="e">
        <f t="shared" si="7"/>
        <v>#REF!</v>
      </c>
      <c r="M28" s="827" t="e">
        <f t="shared" si="8"/>
        <v>#REF!</v>
      </c>
      <c r="N28" s="827" t="e">
        <f t="shared" si="8"/>
        <v>#REF!</v>
      </c>
      <c r="O28" s="827" t="e">
        <f t="shared" si="8"/>
        <v>#REF!</v>
      </c>
      <c r="P28" s="827" t="e">
        <f t="shared" si="8"/>
        <v>#REF!</v>
      </c>
    </row>
    <row r="29" spans="1:16" ht="12">
      <c r="A29" s="834">
        <v>36728</v>
      </c>
      <c r="B29" s="833">
        <v>23.16</v>
      </c>
      <c r="C29" s="818" t="e">
        <f t="shared" si="10"/>
        <v>#REF!</v>
      </c>
      <c r="D29" s="818" t="e">
        <f t="shared" si="0"/>
        <v>#REF!</v>
      </c>
      <c r="E29" s="818" t="e">
        <f t="shared" si="1"/>
        <v>#REF!</v>
      </c>
      <c r="F29" s="827" t="e">
        <f t="shared" si="2"/>
        <v>#REF!</v>
      </c>
      <c r="G29" s="827" t="e">
        <f t="shared" si="3"/>
        <v>#REF!</v>
      </c>
      <c r="H29" s="827" t="e">
        <f t="shared" si="4"/>
        <v>#REF!</v>
      </c>
      <c r="I29" s="827" t="e">
        <f t="shared" si="5"/>
        <v>#REF!</v>
      </c>
      <c r="J29" s="818" t="e">
        <f t="shared" si="11"/>
        <v>#REF!</v>
      </c>
      <c r="K29" s="818" t="e">
        <f t="shared" si="6"/>
        <v>#REF!</v>
      </c>
      <c r="L29" s="818" t="e">
        <f t="shared" si="7"/>
        <v>#REF!</v>
      </c>
      <c r="M29" s="827" t="e">
        <f t="shared" si="8"/>
        <v>#REF!</v>
      </c>
      <c r="N29" s="827" t="e">
        <f t="shared" si="8"/>
        <v>#REF!</v>
      </c>
      <c r="O29" s="827" t="e">
        <f t="shared" si="8"/>
        <v>#REF!</v>
      </c>
      <c r="P29" s="827" t="e">
        <f t="shared" si="8"/>
        <v>#REF!</v>
      </c>
    </row>
    <row r="30" spans="1:16" ht="12">
      <c r="A30" s="834">
        <v>36735</v>
      </c>
      <c r="B30" s="833">
        <v>22.93</v>
      </c>
      <c r="C30" s="818" t="e">
        <f t="shared" si="10"/>
        <v>#REF!</v>
      </c>
      <c r="D30" s="818" t="e">
        <f t="shared" si="0"/>
        <v>#REF!</v>
      </c>
      <c r="E30" s="818" t="e">
        <f t="shared" si="1"/>
        <v>#REF!</v>
      </c>
      <c r="F30" s="827" t="e">
        <f t="shared" si="2"/>
        <v>#REF!</v>
      </c>
      <c r="G30" s="827" t="e">
        <f t="shared" si="3"/>
        <v>#REF!</v>
      </c>
      <c r="H30" s="827" t="e">
        <f t="shared" si="4"/>
        <v>#REF!</v>
      </c>
      <c r="I30" s="827" t="e">
        <f t="shared" si="5"/>
        <v>#REF!</v>
      </c>
      <c r="J30" s="818" t="e">
        <f t="shared" si="11"/>
        <v>#REF!</v>
      </c>
      <c r="K30" s="818" t="e">
        <f t="shared" si="6"/>
        <v>#REF!</v>
      </c>
      <c r="L30" s="818" t="e">
        <f t="shared" si="7"/>
        <v>#REF!</v>
      </c>
      <c r="M30" s="827" t="e">
        <f t="shared" si="8"/>
        <v>#REF!</v>
      </c>
      <c r="N30" s="827" t="e">
        <f t="shared" si="8"/>
        <v>#REF!</v>
      </c>
      <c r="O30" s="827" t="e">
        <f t="shared" si="8"/>
        <v>#REF!</v>
      </c>
      <c r="P30" s="827" t="e">
        <f t="shared" si="8"/>
        <v>#REF!</v>
      </c>
    </row>
    <row r="31" spans="1:16" ht="12">
      <c r="A31" s="834">
        <v>36742</v>
      </c>
      <c r="B31" s="833">
        <v>23</v>
      </c>
      <c r="C31" s="818" t="e">
        <f t="shared" si="10"/>
        <v>#REF!</v>
      </c>
      <c r="D31" s="818" t="e">
        <f t="shared" si="0"/>
        <v>#REF!</v>
      </c>
      <c r="E31" s="818" t="e">
        <f t="shared" si="1"/>
        <v>#REF!</v>
      </c>
      <c r="F31" s="827" t="e">
        <f t="shared" si="2"/>
        <v>#REF!</v>
      </c>
      <c r="G31" s="827" t="e">
        <f t="shared" si="3"/>
        <v>#REF!</v>
      </c>
      <c r="H31" s="827" t="e">
        <f t="shared" si="4"/>
        <v>#REF!</v>
      </c>
      <c r="I31" s="827" t="e">
        <f t="shared" si="5"/>
        <v>#REF!</v>
      </c>
      <c r="J31" s="818" t="e">
        <f t="shared" si="11"/>
        <v>#REF!</v>
      </c>
      <c r="K31" s="818" t="e">
        <f t="shared" si="6"/>
        <v>#REF!</v>
      </c>
      <c r="L31" s="818" t="e">
        <f t="shared" si="7"/>
        <v>#REF!</v>
      </c>
      <c r="M31" s="827" t="e">
        <f t="shared" si="8"/>
        <v>#REF!</v>
      </c>
      <c r="N31" s="827" t="e">
        <f t="shared" si="8"/>
        <v>#REF!</v>
      </c>
      <c r="O31" s="827" t="e">
        <f t="shared" si="8"/>
        <v>#REF!</v>
      </c>
      <c r="P31" s="827" t="e">
        <f t="shared" si="8"/>
        <v>#REF!</v>
      </c>
    </row>
    <row r="32" spans="1:16" ht="12">
      <c r="A32" s="834">
        <v>36749</v>
      </c>
      <c r="B32" s="833">
        <v>23.54</v>
      </c>
      <c r="C32" s="818" t="e">
        <f t="shared" si="10"/>
        <v>#REF!</v>
      </c>
      <c r="D32" s="818" t="e">
        <f t="shared" si="0"/>
        <v>#REF!</v>
      </c>
      <c r="E32" s="818" t="e">
        <f t="shared" si="1"/>
        <v>#REF!</v>
      </c>
      <c r="F32" s="827" t="e">
        <f t="shared" si="2"/>
        <v>#REF!</v>
      </c>
      <c r="G32" s="827" t="e">
        <f t="shared" si="3"/>
        <v>#REF!</v>
      </c>
      <c r="H32" s="827" t="e">
        <f t="shared" si="4"/>
        <v>#REF!</v>
      </c>
      <c r="I32" s="827" t="e">
        <f t="shared" si="5"/>
        <v>#REF!</v>
      </c>
      <c r="J32" s="818" t="e">
        <f t="shared" si="11"/>
        <v>#REF!</v>
      </c>
      <c r="K32" s="818" t="e">
        <f t="shared" si="6"/>
        <v>#REF!</v>
      </c>
      <c r="L32" s="818" t="e">
        <f t="shared" si="7"/>
        <v>#REF!</v>
      </c>
      <c r="M32" s="827" t="e">
        <f t="shared" si="8"/>
        <v>#REF!</v>
      </c>
      <c r="N32" s="827" t="e">
        <f t="shared" si="8"/>
        <v>#REF!</v>
      </c>
      <c r="O32" s="827" t="e">
        <f t="shared" si="8"/>
        <v>#REF!</v>
      </c>
      <c r="P32" s="827" t="e">
        <f t="shared" si="8"/>
        <v>#REF!</v>
      </c>
    </row>
    <row r="33" spans="1:16" ht="12">
      <c r="A33" s="834">
        <v>36756</v>
      </c>
      <c r="B33" s="833">
        <v>23.15</v>
      </c>
      <c r="C33" s="818" t="e">
        <f t="shared" si="10"/>
        <v>#REF!</v>
      </c>
      <c r="D33" s="818" t="e">
        <f t="shared" si="0"/>
        <v>#REF!</v>
      </c>
      <c r="E33" s="818" t="e">
        <f t="shared" si="1"/>
        <v>#REF!</v>
      </c>
      <c r="F33" s="827" t="e">
        <f t="shared" si="2"/>
        <v>#REF!</v>
      </c>
      <c r="G33" s="827" t="e">
        <f t="shared" si="3"/>
        <v>#REF!</v>
      </c>
      <c r="H33" s="827" t="e">
        <f t="shared" si="4"/>
        <v>#REF!</v>
      </c>
      <c r="I33" s="827" t="e">
        <f t="shared" si="5"/>
        <v>#REF!</v>
      </c>
      <c r="J33" s="818" t="e">
        <f t="shared" si="11"/>
        <v>#REF!</v>
      </c>
      <c r="K33" s="818" t="e">
        <f t="shared" si="6"/>
        <v>#REF!</v>
      </c>
      <c r="L33" s="818" t="e">
        <f t="shared" si="7"/>
        <v>#REF!</v>
      </c>
      <c r="M33" s="827" t="e">
        <f t="shared" si="8"/>
        <v>#REF!</v>
      </c>
      <c r="N33" s="827" t="e">
        <f t="shared" si="8"/>
        <v>#REF!</v>
      </c>
      <c r="O33" s="827" t="e">
        <f t="shared" si="8"/>
        <v>#REF!</v>
      </c>
      <c r="P33" s="827" t="e">
        <f t="shared" si="8"/>
        <v>#REF!</v>
      </c>
    </row>
    <row r="34" spans="1:16" ht="12">
      <c r="A34" s="834">
        <v>36763</v>
      </c>
      <c r="B34" s="833">
        <v>23.55</v>
      </c>
      <c r="C34" s="818" t="e">
        <f t="shared" si="10"/>
        <v>#REF!</v>
      </c>
      <c r="D34" s="818" t="e">
        <f t="shared" si="0"/>
        <v>#REF!</v>
      </c>
      <c r="E34" s="818" t="e">
        <f t="shared" si="1"/>
        <v>#REF!</v>
      </c>
      <c r="F34" s="827" t="e">
        <f t="shared" si="2"/>
        <v>#REF!</v>
      </c>
      <c r="G34" s="827" t="e">
        <f t="shared" si="3"/>
        <v>#REF!</v>
      </c>
      <c r="H34" s="827" t="e">
        <f t="shared" si="4"/>
        <v>#REF!</v>
      </c>
      <c r="I34" s="827" t="e">
        <f t="shared" si="5"/>
        <v>#REF!</v>
      </c>
      <c r="J34" s="818" t="e">
        <f t="shared" si="11"/>
        <v>#REF!</v>
      </c>
      <c r="K34" s="818" t="e">
        <f t="shared" si="6"/>
        <v>#REF!</v>
      </c>
      <c r="L34" s="818" t="e">
        <f t="shared" si="7"/>
        <v>#REF!</v>
      </c>
      <c r="M34" s="827" t="e">
        <f t="shared" si="8"/>
        <v>#REF!</v>
      </c>
      <c r="N34" s="827" t="e">
        <f t="shared" si="8"/>
        <v>#REF!</v>
      </c>
      <c r="O34" s="827" t="e">
        <f t="shared" si="8"/>
        <v>#REF!</v>
      </c>
      <c r="P34" s="827" t="e">
        <f t="shared" si="8"/>
        <v>#REF!</v>
      </c>
    </row>
    <row r="35" spans="1:16" ht="12">
      <c r="A35" s="834">
        <v>36770</v>
      </c>
      <c r="B35" s="833">
        <v>22.33</v>
      </c>
      <c r="C35" s="818" t="e">
        <f t="shared" si="10"/>
        <v>#REF!</v>
      </c>
      <c r="D35" s="818" t="e">
        <f t="shared" si="0"/>
        <v>#REF!</v>
      </c>
      <c r="E35" s="818" t="e">
        <f t="shared" si="1"/>
        <v>#REF!</v>
      </c>
      <c r="F35" s="827" t="e">
        <f t="shared" si="2"/>
        <v>#REF!</v>
      </c>
      <c r="G35" s="827" t="e">
        <f t="shared" si="3"/>
        <v>#REF!</v>
      </c>
      <c r="H35" s="827" t="e">
        <f t="shared" si="4"/>
        <v>#REF!</v>
      </c>
      <c r="I35" s="827" t="e">
        <f t="shared" si="5"/>
        <v>#REF!</v>
      </c>
      <c r="J35" s="818" t="e">
        <f t="shared" si="11"/>
        <v>#REF!</v>
      </c>
      <c r="K35" s="818" t="e">
        <f t="shared" si="6"/>
        <v>#REF!</v>
      </c>
      <c r="L35" s="818" t="e">
        <f t="shared" si="7"/>
        <v>#REF!</v>
      </c>
      <c r="M35" s="827" t="e">
        <f t="shared" si="8"/>
        <v>#REF!</v>
      </c>
      <c r="N35" s="827" t="e">
        <f t="shared" si="8"/>
        <v>#REF!</v>
      </c>
      <c r="O35" s="827" t="e">
        <f t="shared" si="8"/>
        <v>#REF!</v>
      </c>
      <c r="P35" s="827" t="e">
        <f t="shared" si="8"/>
        <v>#REF!</v>
      </c>
    </row>
    <row r="36" spans="1:16" ht="12">
      <c r="A36" s="834">
        <v>36777</v>
      </c>
      <c r="B36" s="833">
        <v>21.49</v>
      </c>
      <c r="C36" s="818" t="e">
        <f t="shared" si="10"/>
        <v>#REF!</v>
      </c>
      <c r="D36" s="818" t="e">
        <f t="shared" si="0"/>
        <v>#REF!</v>
      </c>
      <c r="E36" s="818" t="e">
        <f t="shared" si="1"/>
        <v>#REF!</v>
      </c>
      <c r="F36" s="827" t="e">
        <f t="shared" si="2"/>
        <v>#REF!</v>
      </c>
      <c r="G36" s="827" t="e">
        <f t="shared" si="3"/>
        <v>#REF!</v>
      </c>
      <c r="H36" s="827" t="e">
        <f t="shared" si="4"/>
        <v>#REF!</v>
      </c>
      <c r="I36" s="827" t="e">
        <f t="shared" si="5"/>
        <v>#REF!</v>
      </c>
      <c r="J36" s="818" t="e">
        <f t="shared" si="11"/>
        <v>#REF!</v>
      </c>
      <c r="K36" s="818" t="e">
        <f t="shared" si="6"/>
        <v>#REF!</v>
      </c>
      <c r="L36" s="818" t="e">
        <f t="shared" si="7"/>
        <v>#REF!</v>
      </c>
      <c r="M36" s="827" t="e">
        <f t="shared" si="8"/>
        <v>#REF!</v>
      </c>
      <c r="N36" s="827" t="e">
        <f t="shared" si="8"/>
        <v>#REF!</v>
      </c>
      <c r="O36" s="827" t="e">
        <f t="shared" si="8"/>
        <v>#REF!</v>
      </c>
      <c r="P36" s="827" t="e">
        <f t="shared" si="8"/>
        <v>#REF!</v>
      </c>
    </row>
    <row r="37" spans="1:16" ht="12">
      <c r="A37" s="834">
        <v>36784</v>
      </c>
      <c r="B37" s="833">
        <v>21.7</v>
      </c>
      <c r="C37" s="818" t="e">
        <f t="shared" si="10"/>
        <v>#REF!</v>
      </c>
      <c r="D37" s="818" t="e">
        <f t="shared" si="0"/>
        <v>#REF!</v>
      </c>
      <c r="E37" s="818" t="e">
        <f t="shared" si="1"/>
        <v>#REF!</v>
      </c>
      <c r="F37" s="827" t="e">
        <f t="shared" si="2"/>
        <v>#REF!</v>
      </c>
      <c r="G37" s="827" t="e">
        <f t="shared" si="3"/>
        <v>#REF!</v>
      </c>
      <c r="H37" s="827" t="e">
        <f t="shared" si="4"/>
        <v>#REF!</v>
      </c>
      <c r="I37" s="827" t="e">
        <f t="shared" si="5"/>
        <v>#REF!</v>
      </c>
      <c r="J37" s="818" t="e">
        <f t="shared" si="11"/>
        <v>#REF!</v>
      </c>
      <c r="K37" s="818" t="e">
        <f t="shared" si="6"/>
        <v>#REF!</v>
      </c>
      <c r="L37" s="818" t="e">
        <f t="shared" si="7"/>
        <v>#REF!</v>
      </c>
      <c r="M37" s="827" t="e">
        <f t="shared" si="8"/>
        <v>#REF!</v>
      </c>
      <c r="N37" s="827" t="e">
        <f t="shared" si="8"/>
        <v>#REF!</v>
      </c>
      <c r="O37" s="827" t="e">
        <f t="shared" si="8"/>
        <v>#REF!</v>
      </c>
      <c r="P37" s="827" t="e">
        <f t="shared" si="8"/>
        <v>#REF!</v>
      </c>
    </row>
    <row r="38" spans="1:16" ht="12">
      <c r="A38" s="834">
        <v>36791</v>
      </c>
      <c r="B38" s="833">
        <v>20.56</v>
      </c>
      <c r="C38" s="818" t="e">
        <f t="shared" si="10"/>
        <v>#REF!</v>
      </c>
      <c r="D38" s="818" t="e">
        <f t="shared" si="0"/>
        <v>#REF!</v>
      </c>
      <c r="E38" s="818" t="e">
        <f t="shared" si="1"/>
        <v>#REF!</v>
      </c>
      <c r="F38" s="827" t="e">
        <f t="shared" si="2"/>
        <v>#REF!</v>
      </c>
      <c r="G38" s="827" t="e">
        <f t="shared" si="3"/>
        <v>#REF!</v>
      </c>
      <c r="H38" s="827" t="e">
        <f t="shared" si="4"/>
        <v>#REF!</v>
      </c>
      <c r="I38" s="827" t="e">
        <f t="shared" si="5"/>
        <v>#REF!</v>
      </c>
      <c r="J38" s="818" t="e">
        <f t="shared" si="11"/>
        <v>#REF!</v>
      </c>
      <c r="K38" s="818" t="e">
        <f t="shared" si="6"/>
        <v>#REF!</v>
      </c>
      <c r="L38" s="818" t="e">
        <f t="shared" si="7"/>
        <v>#REF!</v>
      </c>
      <c r="M38" s="827" t="e">
        <f t="shared" si="8"/>
        <v>#REF!</v>
      </c>
      <c r="N38" s="827" t="e">
        <f t="shared" si="8"/>
        <v>#REF!</v>
      </c>
      <c r="O38" s="827" t="e">
        <f t="shared" si="8"/>
        <v>#REF!</v>
      </c>
      <c r="P38" s="827" t="e">
        <f t="shared" si="8"/>
        <v>#REF!</v>
      </c>
    </row>
    <row r="39" spans="1:16" ht="12">
      <c r="A39" s="834">
        <v>36798</v>
      </c>
      <c r="B39" s="833">
        <v>20.93</v>
      </c>
      <c r="C39" s="818" t="e">
        <f t="shared" si="10"/>
        <v>#REF!</v>
      </c>
      <c r="D39" s="818" t="e">
        <f t="shared" si="0"/>
        <v>#REF!</v>
      </c>
      <c r="E39" s="818" t="e">
        <f t="shared" si="1"/>
        <v>#REF!</v>
      </c>
      <c r="F39" s="827" t="e">
        <f t="shared" si="2"/>
        <v>#REF!</v>
      </c>
      <c r="G39" s="827" t="e">
        <f t="shared" si="3"/>
        <v>#REF!</v>
      </c>
      <c r="H39" s="827" t="e">
        <f t="shared" si="4"/>
        <v>#REF!</v>
      </c>
      <c r="I39" s="827" t="e">
        <f t="shared" si="5"/>
        <v>#REF!</v>
      </c>
      <c r="J39" s="818" t="e">
        <f t="shared" si="11"/>
        <v>#REF!</v>
      </c>
      <c r="K39" s="818" t="e">
        <f t="shared" si="6"/>
        <v>#REF!</v>
      </c>
      <c r="L39" s="818" t="e">
        <f t="shared" si="7"/>
        <v>#REF!</v>
      </c>
      <c r="M39" s="827" t="e">
        <f t="shared" si="8"/>
        <v>#REF!</v>
      </c>
      <c r="N39" s="827" t="e">
        <f t="shared" si="8"/>
        <v>#REF!</v>
      </c>
      <c r="O39" s="827" t="e">
        <f t="shared" si="8"/>
        <v>#REF!</v>
      </c>
      <c r="P39" s="827" t="e">
        <f t="shared" ref="M39:P72" si="12">$L39*P$3</f>
        <v>#REF!</v>
      </c>
    </row>
    <row r="40" spans="1:16" ht="12">
      <c r="A40" s="834">
        <v>36812</v>
      </c>
      <c r="B40" s="833">
        <v>20.7</v>
      </c>
      <c r="C40" s="818" t="e">
        <f t="shared" si="10"/>
        <v>#REF!</v>
      </c>
      <c r="D40" s="818" t="e">
        <f t="shared" si="0"/>
        <v>#REF!</v>
      </c>
      <c r="E40" s="818" t="e">
        <f t="shared" si="1"/>
        <v>#REF!</v>
      </c>
      <c r="F40" s="827" t="e">
        <f t="shared" si="2"/>
        <v>#REF!</v>
      </c>
      <c r="G40" s="827" t="e">
        <f t="shared" si="3"/>
        <v>#REF!</v>
      </c>
      <c r="H40" s="827" t="e">
        <f t="shared" si="4"/>
        <v>#REF!</v>
      </c>
      <c r="I40" s="827" t="e">
        <f t="shared" si="5"/>
        <v>#REF!</v>
      </c>
      <c r="J40" s="818" t="e">
        <f t="shared" si="11"/>
        <v>#REF!</v>
      </c>
      <c r="K40" s="818" t="e">
        <f t="shared" si="6"/>
        <v>#REF!</v>
      </c>
      <c r="L40" s="818" t="e">
        <f t="shared" si="7"/>
        <v>#REF!</v>
      </c>
      <c r="M40" s="827" t="e">
        <f t="shared" si="12"/>
        <v>#REF!</v>
      </c>
      <c r="N40" s="827" t="e">
        <f t="shared" si="12"/>
        <v>#REF!</v>
      </c>
      <c r="O40" s="827" t="e">
        <f t="shared" si="12"/>
        <v>#REF!</v>
      </c>
      <c r="P40" s="827" t="e">
        <f t="shared" si="12"/>
        <v>#REF!</v>
      </c>
    </row>
    <row r="41" spans="1:16" ht="12">
      <c r="A41" s="834">
        <v>36819</v>
      </c>
      <c r="B41" s="833">
        <v>20.81</v>
      </c>
      <c r="C41" s="818" t="e">
        <f t="shared" si="10"/>
        <v>#REF!</v>
      </c>
      <c r="D41" s="818" t="e">
        <f t="shared" si="0"/>
        <v>#REF!</v>
      </c>
      <c r="E41" s="818" t="e">
        <f t="shared" si="1"/>
        <v>#REF!</v>
      </c>
      <c r="F41" s="827" t="e">
        <f t="shared" si="2"/>
        <v>#REF!</v>
      </c>
      <c r="G41" s="827" t="e">
        <f t="shared" si="3"/>
        <v>#REF!</v>
      </c>
      <c r="H41" s="827" t="e">
        <f t="shared" si="4"/>
        <v>#REF!</v>
      </c>
      <c r="I41" s="827" t="e">
        <f t="shared" si="5"/>
        <v>#REF!</v>
      </c>
      <c r="J41" s="818" t="e">
        <f t="shared" si="11"/>
        <v>#REF!</v>
      </c>
      <c r="K41" s="818" t="e">
        <f t="shared" si="6"/>
        <v>#REF!</v>
      </c>
      <c r="L41" s="818" t="e">
        <f t="shared" si="7"/>
        <v>#REF!</v>
      </c>
      <c r="M41" s="827" t="e">
        <f t="shared" si="12"/>
        <v>#REF!</v>
      </c>
      <c r="N41" s="827" t="e">
        <f t="shared" si="12"/>
        <v>#REF!</v>
      </c>
      <c r="O41" s="827" t="e">
        <f t="shared" si="12"/>
        <v>#REF!</v>
      </c>
      <c r="P41" s="827" t="e">
        <f t="shared" si="12"/>
        <v>#REF!</v>
      </c>
    </row>
    <row r="42" spans="1:16" ht="12">
      <c r="A42" s="834">
        <v>36826</v>
      </c>
      <c r="B42" s="833">
        <v>20.9</v>
      </c>
      <c r="C42" s="818" t="e">
        <f t="shared" si="10"/>
        <v>#REF!</v>
      </c>
      <c r="D42" s="818" t="e">
        <f t="shared" si="0"/>
        <v>#REF!</v>
      </c>
      <c r="E42" s="818" t="e">
        <f t="shared" si="1"/>
        <v>#REF!</v>
      </c>
      <c r="F42" s="827" t="e">
        <f t="shared" si="2"/>
        <v>#REF!</v>
      </c>
      <c r="G42" s="827" t="e">
        <f t="shared" si="3"/>
        <v>#REF!</v>
      </c>
      <c r="H42" s="827" t="e">
        <f t="shared" si="4"/>
        <v>#REF!</v>
      </c>
      <c r="I42" s="827" t="e">
        <f t="shared" si="5"/>
        <v>#REF!</v>
      </c>
      <c r="J42" s="818" t="e">
        <f t="shared" si="11"/>
        <v>#REF!</v>
      </c>
      <c r="K42" s="818" t="e">
        <f t="shared" si="6"/>
        <v>#REF!</v>
      </c>
      <c r="L42" s="818" t="e">
        <f t="shared" si="7"/>
        <v>#REF!</v>
      </c>
      <c r="M42" s="827" t="e">
        <f t="shared" si="12"/>
        <v>#REF!</v>
      </c>
      <c r="N42" s="827" t="e">
        <f t="shared" si="12"/>
        <v>#REF!</v>
      </c>
      <c r="O42" s="827" t="e">
        <f t="shared" si="12"/>
        <v>#REF!</v>
      </c>
      <c r="P42" s="827" t="e">
        <f t="shared" si="12"/>
        <v>#REF!</v>
      </c>
    </row>
    <row r="43" spans="1:16" ht="12">
      <c r="A43" s="834">
        <v>36833</v>
      </c>
      <c r="B43" s="833">
        <v>21.15</v>
      </c>
      <c r="C43" s="818" t="e">
        <f t="shared" si="10"/>
        <v>#REF!</v>
      </c>
      <c r="D43" s="818" t="e">
        <f t="shared" si="0"/>
        <v>#REF!</v>
      </c>
      <c r="E43" s="818" t="e">
        <f t="shared" si="1"/>
        <v>#REF!</v>
      </c>
      <c r="F43" s="827" t="e">
        <f t="shared" si="2"/>
        <v>#REF!</v>
      </c>
      <c r="G43" s="827" t="e">
        <f t="shared" si="3"/>
        <v>#REF!</v>
      </c>
      <c r="H43" s="827" t="e">
        <f t="shared" si="4"/>
        <v>#REF!</v>
      </c>
      <c r="I43" s="827" t="e">
        <f t="shared" si="5"/>
        <v>#REF!</v>
      </c>
      <c r="J43" s="818" t="e">
        <f t="shared" si="11"/>
        <v>#REF!</v>
      </c>
      <c r="K43" s="818" t="e">
        <f t="shared" si="6"/>
        <v>#REF!</v>
      </c>
      <c r="L43" s="818" t="e">
        <f t="shared" si="7"/>
        <v>#REF!</v>
      </c>
      <c r="M43" s="827" t="e">
        <f t="shared" si="12"/>
        <v>#REF!</v>
      </c>
      <c r="N43" s="827" t="e">
        <f t="shared" si="12"/>
        <v>#REF!</v>
      </c>
      <c r="O43" s="827" t="e">
        <f t="shared" si="12"/>
        <v>#REF!</v>
      </c>
      <c r="P43" s="827" t="e">
        <f t="shared" si="12"/>
        <v>#REF!</v>
      </c>
    </row>
    <row r="44" spans="1:16" ht="12">
      <c r="A44" s="834">
        <v>36840</v>
      </c>
      <c r="B44" s="833">
        <v>22.61</v>
      </c>
      <c r="C44" s="818" t="e">
        <f t="shared" si="10"/>
        <v>#REF!</v>
      </c>
      <c r="D44" s="818" t="e">
        <f t="shared" si="0"/>
        <v>#REF!</v>
      </c>
      <c r="E44" s="818" t="e">
        <f t="shared" si="1"/>
        <v>#REF!</v>
      </c>
      <c r="F44" s="827" t="e">
        <f t="shared" si="2"/>
        <v>#REF!</v>
      </c>
      <c r="G44" s="827" t="e">
        <f t="shared" si="3"/>
        <v>#REF!</v>
      </c>
      <c r="H44" s="827" t="e">
        <f t="shared" si="4"/>
        <v>#REF!</v>
      </c>
      <c r="I44" s="827" t="e">
        <f t="shared" si="5"/>
        <v>#REF!</v>
      </c>
      <c r="J44" s="818" t="e">
        <f t="shared" si="11"/>
        <v>#REF!</v>
      </c>
      <c r="K44" s="818" t="e">
        <f t="shared" si="6"/>
        <v>#REF!</v>
      </c>
      <c r="L44" s="818" t="e">
        <f t="shared" si="7"/>
        <v>#REF!</v>
      </c>
      <c r="M44" s="827" t="e">
        <f t="shared" si="12"/>
        <v>#REF!</v>
      </c>
      <c r="N44" s="827" t="e">
        <f t="shared" si="12"/>
        <v>#REF!</v>
      </c>
      <c r="O44" s="827" t="e">
        <f t="shared" si="12"/>
        <v>#REF!</v>
      </c>
      <c r="P44" s="827" t="e">
        <f t="shared" si="12"/>
        <v>#REF!</v>
      </c>
    </row>
    <row r="45" spans="1:16" ht="12">
      <c r="A45" s="834">
        <v>36847</v>
      </c>
      <c r="B45" s="833">
        <v>23.59</v>
      </c>
      <c r="C45" s="818" t="e">
        <f t="shared" si="10"/>
        <v>#REF!</v>
      </c>
      <c r="D45" s="818" t="e">
        <f t="shared" si="0"/>
        <v>#REF!</v>
      </c>
      <c r="E45" s="818" t="e">
        <f t="shared" si="1"/>
        <v>#REF!</v>
      </c>
      <c r="F45" s="827" t="e">
        <f t="shared" si="2"/>
        <v>#REF!</v>
      </c>
      <c r="G45" s="827" t="e">
        <f t="shared" si="3"/>
        <v>#REF!</v>
      </c>
      <c r="H45" s="827" t="e">
        <f t="shared" si="4"/>
        <v>#REF!</v>
      </c>
      <c r="I45" s="827" t="e">
        <f t="shared" si="5"/>
        <v>#REF!</v>
      </c>
      <c r="J45" s="818" t="e">
        <f t="shared" si="11"/>
        <v>#REF!</v>
      </c>
      <c r="K45" s="818" t="e">
        <f t="shared" si="6"/>
        <v>#REF!</v>
      </c>
      <c r="L45" s="818" t="e">
        <f t="shared" si="7"/>
        <v>#REF!</v>
      </c>
      <c r="M45" s="827" t="e">
        <f t="shared" si="12"/>
        <v>#REF!</v>
      </c>
      <c r="N45" s="827" t="e">
        <f t="shared" si="12"/>
        <v>#REF!</v>
      </c>
      <c r="O45" s="827" t="e">
        <f t="shared" si="12"/>
        <v>#REF!</v>
      </c>
      <c r="P45" s="827" t="e">
        <f t="shared" si="12"/>
        <v>#REF!</v>
      </c>
    </row>
    <row r="46" spans="1:16" s="830" customFormat="1" ht="12">
      <c r="A46" s="834">
        <v>36854</v>
      </c>
      <c r="B46" s="833">
        <v>22.52</v>
      </c>
      <c r="C46" s="818" t="e">
        <f t="shared" si="10"/>
        <v>#REF!</v>
      </c>
      <c r="D46" s="818" t="e">
        <f t="shared" si="0"/>
        <v>#REF!</v>
      </c>
      <c r="E46" s="818" t="e">
        <f t="shared" si="1"/>
        <v>#REF!</v>
      </c>
      <c r="F46" s="827" t="e">
        <f t="shared" si="2"/>
        <v>#REF!</v>
      </c>
      <c r="G46" s="827" t="e">
        <f t="shared" si="3"/>
        <v>#REF!</v>
      </c>
      <c r="H46" s="827" t="e">
        <f t="shared" si="4"/>
        <v>#REF!</v>
      </c>
      <c r="I46" s="827" t="e">
        <f t="shared" si="5"/>
        <v>#REF!</v>
      </c>
      <c r="J46" s="818" t="e">
        <f t="shared" si="11"/>
        <v>#REF!</v>
      </c>
      <c r="K46" s="818" t="e">
        <f t="shared" si="6"/>
        <v>#REF!</v>
      </c>
      <c r="L46" s="818" t="e">
        <f t="shared" si="7"/>
        <v>#REF!</v>
      </c>
      <c r="M46" s="827" t="e">
        <f t="shared" si="12"/>
        <v>#REF!</v>
      </c>
      <c r="N46" s="827" t="e">
        <f t="shared" si="12"/>
        <v>#REF!</v>
      </c>
      <c r="O46" s="827" t="e">
        <f t="shared" si="12"/>
        <v>#REF!</v>
      </c>
      <c r="P46" s="827" t="e">
        <f t="shared" si="12"/>
        <v>#REF!</v>
      </c>
    </row>
    <row r="47" spans="1:16" ht="12">
      <c r="A47" s="834">
        <v>36861</v>
      </c>
      <c r="B47" s="833">
        <v>24.8</v>
      </c>
      <c r="C47" s="818" t="e">
        <f t="shared" si="10"/>
        <v>#REF!</v>
      </c>
      <c r="D47" s="818" t="e">
        <f t="shared" si="0"/>
        <v>#REF!</v>
      </c>
      <c r="E47" s="818" t="e">
        <f t="shared" si="1"/>
        <v>#REF!</v>
      </c>
      <c r="F47" s="827" t="e">
        <f t="shared" si="2"/>
        <v>#REF!</v>
      </c>
      <c r="G47" s="827" t="e">
        <f t="shared" si="3"/>
        <v>#REF!</v>
      </c>
      <c r="H47" s="827" t="e">
        <f t="shared" si="4"/>
        <v>#REF!</v>
      </c>
      <c r="I47" s="827" t="e">
        <f t="shared" si="5"/>
        <v>#REF!</v>
      </c>
      <c r="J47" s="818" t="e">
        <f t="shared" si="11"/>
        <v>#REF!</v>
      </c>
      <c r="K47" s="818" t="e">
        <f t="shared" si="6"/>
        <v>#REF!</v>
      </c>
      <c r="L47" s="818" t="e">
        <f t="shared" si="7"/>
        <v>#REF!</v>
      </c>
      <c r="M47" s="827" t="e">
        <f t="shared" si="12"/>
        <v>#REF!</v>
      </c>
      <c r="N47" s="827" t="e">
        <f t="shared" si="12"/>
        <v>#REF!</v>
      </c>
      <c r="O47" s="827" t="e">
        <f t="shared" si="12"/>
        <v>#REF!</v>
      </c>
      <c r="P47" s="827" t="e">
        <f t="shared" si="12"/>
        <v>#REF!</v>
      </c>
    </row>
    <row r="48" spans="1:16" ht="12">
      <c r="A48" s="834">
        <v>36868</v>
      </c>
      <c r="B48" s="833">
        <v>24.85</v>
      </c>
      <c r="C48" s="818" t="e">
        <f t="shared" si="10"/>
        <v>#REF!</v>
      </c>
      <c r="D48" s="818" t="e">
        <f t="shared" si="0"/>
        <v>#REF!</v>
      </c>
      <c r="E48" s="818" t="e">
        <f t="shared" si="1"/>
        <v>#REF!</v>
      </c>
      <c r="F48" s="827" t="e">
        <f t="shared" si="2"/>
        <v>#REF!</v>
      </c>
      <c r="G48" s="827" t="e">
        <f t="shared" si="3"/>
        <v>#REF!</v>
      </c>
      <c r="H48" s="827" t="e">
        <f t="shared" si="4"/>
        <v>#REF!</v>
      </c>
      <c r="I48" s="827" t="e">
        <f t="shared" si="5"/>
        <v>#REF!</v>
      </c>
      <c r="J48" s="818" t="e">
        <f t="shared" si="11"/>
        <v>#REF!</v>
      </c>
      <c r="K48" s="818" t="e">
        <f t="shared" si="6"/>
        <v>#REF!</v>
      </c>
      <c r="L48" s="818" t="e">
        <f t="shared" si="7"/>
        <v>#REF!</v>
      </c>
      <c r="M48" s="827" t="e">
        <f t="shared" si="12"/>
        <v>#REF!</v>
      </c>
      <c r="N48" s="827" t="e">
        <f t="shared" si="12"/>
        <v>#REF!</v>
      </c>
      <c r="O48" s="827" t="e">
        <f t="shared" si="12"/>
        <v>#REF!</v>
      </c>
      <c r="P48" s="827" t="e">
        <f t="shared" si="12"/>
        <v>#REF!</v>
      </c>
    </row>
    <row r="49" spans="1:16" ht="12">
      <c r="A49" s="834">
        <v>36875</v>
      </c>
      <c r="B49" s="833">
        <v>24.16</v>
      </c>
      <c r="C49" s="818" t="e">
        <f t="shared" si="10"/>
        <v>#REF!</v>
      </c>
      <c r="D49" s="818" t="e">
        <f t="shared" si="0"/>
        <v>#REF!</v>
      </c>
      <c r="E49" s="818" t="e">
        <f t="shared" si="1"/>
        <v>#REF!</v>
      </c>
      <c r="F49" s="827" t="e">
        <f t="shared" si="2"/>
        <v>#REF!</v>
      </c>
      <c r="G49" s="827" t="e">
        <f t="shared" si="3"/>
        <v>#REF!</v>
      </c>
      <c r="H49" s="827" t="e">
        <f t="shared" si="4"/>
        <v>#REF!</v>
      </c>
      <c r="I49" s="827" t="e">
        <f t="shared" si="5"/>
        <v>#REF!</v>
      </c>
      <c r="J49" s="818" t="e">
        <f t="shared" si="11"/>
        <v>#REF!</v>
      </c>
      <c r="K49" s="818" t="e">
        <f t="shared" si="6"/>
        <v>#REF!</v>
      </c>
      <c r="L49" s="818" t="e">
        <f t="shared" si="7"/>
        <v>#REF!</v>
      </c>
      <c r="M49" s="827" t="e">
        <f t="shared" si="12"/>
        <v>#REF!</v>
      </c>
      <c r="N49" s="827" t="e">
        <f t="shared" si="12"/>
        <v>#REF!</v>
      </c>
      <c r="O49" s="827" t="e">
        <f t="shared" si="12"/>
        <v>#REF!</v>
      </c>
      <c r="P49" s="827" t="e">
        <f t="shared" si="12"/>
        <v>#REF!</v>
      </c>
    </row>
    <row r="50" spans="1:16" ht="12">
      <c r="A50" s="834">
        <v>36882</v>
      </c>
      <c r="B50" s="833">
        <v>25.4</v>
      </c>
      <c r="C50" s="818" t="e">
        <f t="shared" si="10"/>
        <v>#REF!</v>
      </c>
      <c r="D50" s="818" t="e">
        <f t="shared" si="0"/>
        <v>#REF!</v>
      </c>
      <c r="E50" s="818" t="e">
        <f t="shared" si="1"/>
        <v>#REF!</v>
      </c>
      <c r="F50" s="827" t="e">
        <f t="shared" si="2"/>
        <v>#REF!</v>
      </c>
      <c r="G50" s="827" t="e">
        <f t="shared" si="3"/>
        <v>#REF!</v>
      </c>
      <c r="H50" s="827" t="e">
        <f t="shared" si="4"/>
        <v>#REF!</v>
      </c>
      <c r="I50" s="827" t="e">
        <f t="shared" si="5"/>
        <v>#REF!</v>
      </c>
      <c r="J50" s="818" t="e">
        <f t="shared" si="11"/>
        <v>#REF!</v>
      </c>
      <c r="K50" s="818" t="e">
        <f t="shared" si="6"/>
        <v>#REF!</v>
      </c>
      <c r="L50" s="818" t="e">
        <f t="shared" si="7"/>
        <v>#REF!</v>
      </c>
      <c r="M50" s="827" t="e">
        <f t="shared" si="12"/>
        <v>#REF!</v>
      </c>
      <c r="N50" s="827" t="e">
        <f t="shared" si="12"/>
        <v>#REF!</v>
      </c>
      <c r="O50" s="827" t="e">
        <f t="shared" si="12"/>
        <v>#REF!</v>
      </c>
      <c r="P50" s="827" t="e">
        <f t="shared" si="12"/>
        <v>#REF!</v>
      </c>
    </row>
    <row r="51" spans="1:16" ht="12">
      <c r="A51" s="834">
        <v>36889</v>
      </c>
      <c r="B51" s="833">
        <v>26.2</v>
      </c>
      <c r="C51" s="818" t="e">
        <f t="shared" si="10"/>
        <v>#REF!</v>
      </c>
      <c r="D51" s="818" t="e">
        <f t="shared" si="0"/>
        <v>#REF!</v>
      </c>
      <c r="E51" s="818" t="e">
        <f t="shared" si="1"/>
        <v>#REF!</v>
      </c>
      <c r="F51" s="827" t="e">
        <f t="shared" si="2"/>
        <v>#REF!</v>
      </c>
      <c r="G51" s="827" t="e">
        <f t="shared" si="3"/>
        <v>#REF!</v>
      </c>
      <c r="H51" s="827" t="e">
        <f t="shared" si="4"/>
        <v>#REF!</v>
      </c>
      <c r="I51" s="827" t="e">
        <f t="shared" si="5"/>
        <v>#REF!</v>
      </c>
      <c r="J51" s="818" t="e">
        <f t="shared" si="11"/>
        <v>#REF!</v>
      </c>
      <c r="K51" s="818" t="e">
        <f t="shared" si="6"/>
        <v>#REF!</v>
      </c>
      <c r="L51" s="818" t="e">
        <f t="shared" si="7"/>
        <v>#REF!</v>
      </c>
      <c r="M51" s="827" t="e">
        <f t="shared" si="12"/>
        <v>#REF!</v>
      </c>
      <c r="N51" s="827" t="e">
        <f t="shared" si="12"/>
        <v>#REF!</v>
      </c>
      <c r="O51" s="827" t="e">
        <f t="shared" si="12"/>
        <v>#REF!</v>
      </c>
      <c r="P51" s="827" t="e">
        <f t="shared" si="12"/>
        <v>#REF!</v>
      </c>
    </row>
    <row r="52" spans="1:16" ht="12">
      <c r="A52" s="837">
        <v>36896</v>
      </c>
      <c r="B52" s="838">
        <v>27.9</v>
      </c>
      <c r="C52" s="828" t="e">
        <f>'Income Statement'!#REF!/#REF!</f>
        <v>#REF!</v>
      </c>
      <c r="D52" s="828" t="e">
        <f t="shared" si="0"/>
        <v>#REF!</v>
      </c>
      <c r="E52" s="828" t="e">
        <f t="shared" si="1"/>
        <v>#REF!</v>
      </c>
      <c r="F52" s="829" t="e">
        <f t="shared" si="2"/>
        <v>#REF!</v>
      </c>
      <c r="G52" s="829" t="e">
        <f t="shared" si="3"/>
        <v>#REF!</v>
      </c>
      <c r="H52" s="829" t="e">
        <f t="shared" si="4"/>
        <v>#REF!</v>
      </c>
      <c r="I52" s="829" t="e">
        <f t="shared" si="5"/>
        <v>#REF!</v>
      </c>
      <c r="J52" s="828" t="e">
        <f>#REF!/#REF!</f>
        <v>#REF!</v>
      </c>
      <c r="K52" s="828" t="e">
        <f t="shared" si="6"/>
        <v>#REF!</v>
      </c>
      <c r="L52" s="828" t="e">
        <f t="shared" si="7"/>
        <v>#REF!</v>
      </c>
      <c r="M52" s="829" t="e">
        <f t="shared" si="12"/>
        <v>#REF!</v>
      </c>
      <c r="N52" s="829" t="e">
        <f t="shared" si="12"/>
        <v>#REF!</v>
      </c>
      <c r="O52" s="829" t="e">
        <f t="shared" si="12"/>
        <v>#REF!</v>
      </c>
      <c r="P52" s="829" t="e">
        <f t="shared" si="12"/>
        <v>#REF!</v>
      </c>
    </row>
    <row r="53" spans="1:16" ht="12">
      <c r="A53" s="834">
        <v>36903</v>
      </c>
      <c r="B53" s="833">
        <v>26.5</v>
      </c>
      <c r="C53" s="818" t="e">
        <f t="shared" si="10"/>
        <v>#REF!</v>
      </c>
      <c r="D53" s="818" t="e">
        <f t="shared" si="0"/>
        <v>#REF!</v>
      </c>
      <c r="E53" s="818" t="e">
        <f t="shared" si="1"/>
        <v>#REF!</v>
      </c>
      <c r="F53" s="827" t="e">
        <f t="shared" si="2"/>
        <v>#REF!</v>
      </c>
      <c r="G53" s="827" t="e">
        <f t="shared" si="3"/>
        <v>#REF!</v>
      </c>
      <c r="H53" s="827" t="e">
        <f t="shared" si="4"/>
        <v>#REF!</v>
      </c>
      <c r="I53" s="827" t="e">
        <f t="shared" si="5"/>
        <v>#REF!</v>
      </c>
      <c r="J53" s="818" t="e">
        <f t="shared" si="11"/>
        <v>#REF!</v>
      </c>
      <c r="K53" s="818" t="e">
        <f t="shared" si="6"/>
        <v>#REF!</v>
      </c>
      <c r="L53" s="818" t="e">
        <f t="shared" si="7"/>
        <v>#REF!</v>
      </c>
      <c r="M53" s="827" t="e">
        <f t="shared" si="12"/>
        <v>#REF!</v>
      </c>
      <c r="N53" s="827" t="e">
        <f t="shared" si="12"/>
        <v>#REF!</v>
      </c>
      <c r="O53" s="827" t="e">
        <f t="shared" si="12"/>
        <v>#REF!</v>
      </c>
      <c r="P53" s="827" t="e">
        <f t="shared" si="12"/>
        <v>#REF!</v>
      </c>
    </row>
    <row r="54" spans="1:16" ht="12">
      <c r="A54" s="834">
        <v>36910</v>
      </c>
      <c r="B54" s="833">
        <v>26.29</v>
      </c>
      <c r="C54" s="818" t="e">
        <f t="shared" si="10"/>
        <v>#REF!</v>
      </c>
      <c r="D54" s="818" t="e">
        <f t="shared" si="0"/>
        <v>#REF!</v>
      </c>
      <c r="E54" s="818" t="e">
        <f t="shared" si="1"/>
        <v>#REF!</v>
      </c>
      <c r="F54" s="827" t="e">
        <f t="shared" si="2"/>
        <v>#REF!</v>
      </c>
      <c r="G54" s="827" t="e">
        <f t="shared" si="3"/>
        <v>#REF!</v>
      </c>
      <c r="H54" s="827" t="e">
        <f t="shared" si="4"/>
        <v>#REF!</v>
      </c>
      <c r="I54" s="827" t="e">
        <f t="shared" si="5"/>
        <v>#REF!</v>
      </c>
      <c r="J54" s="818" t="e">
        <f t="shared" si="11"/>
        <v>#REF!</v>
      </c>
      <c r="K54" s="818" t="e">
        <f t="shared" si="6"/>
        <v>#REF!</v>
      </c>
      <c r="L54" s="818" t="e">
        <f t="shared" si="7"/>
        <v>#REF!</v>
      </c>
      <c r="M54" s="827" t="e">
        <f t="shared" si="12"/>
        <v>#REF!</v>
      </c>
      <c r="N54" s="827" t="e">
        <f t="shared" si="12"/>
        <v>#REF!</v>
      </c>
      <c r="O54" s="827" t="e">
        <f t="shared" si="12"/>
        <v>#REF!</v>
      </c>
      <c r="P54" s="827" t="e">
        <f t="shared" si="12"/>
        <v>#REF!</v>
      </c>
    </row>
    <row r="55" spans="1:16" ht="12">
      <c r="A55" s="834">
        <v>36931</v>
      </c>
      <c r="B55" s="833">
        <v>23.59</v>
      </c>
      <c r="C55" s="818" t="e">
        <f t="shared" si="10"/>
        <v>#REF!</v>
      </c>
      <c r="D55" s="818" t="e">
        <f t="shared" si="0"/>
        <v>#REF!</v>
      </c>
      <c r="E55" s="818" t="e">
        <f t="shared" si="1"/>
        <v>#REF!</v>
      </c>
      <c r="F55" s="827" t="e">
        <f t="shared" si="2"/>
        <v>#REF!</v>
      </c>
      <c r="G55" s="827" t="e">
        <f t="shared" si="3"/>
        <v>#REF!</v>
      </c>
      <c r="H55" s="827" t="e">
        <f t="shared" si="4"/>
        <v>#REF!</v>
      </c>
      <c r="I55" s="827" t="e">
        <f t="shared" si="5"/>
        <v>#REF!</v>
      </c>
      <c r="J55" s="818" t="e">
        <f t="shared" si="11"/>
        <v>#REF!</v>
      </c>
      <c r="K55" s="818" t="e">
        <f t="shared" si="6"/>
        <v>#REF!</v>
      </c>
      <c r="L55" s="818" t="e">
        <f t="shared" si="7"/>
        <v>#REF!</v>
      </c>
      <c r="M55" s="827" t="e">
        <f t="shared" si="12"/>
        <v>#REF!</v>
      </c>
      <c r="N55" s="827" t="e">
        <f t="shared" si="12"/>
        <v>#REF!</v>
      </c>
      <c r="O55" s="827" t="e">
        <f t="shared" si="12"/>
        <v>#REF!</v>
      </c>
      <c r="P55" s="827" t="e">
        <f t="shared" si="12"/>
        <v>#REF!</v>
      </c>
    </row>
    <row r="56" spans="1:16" ht="12">
      <c r="A56" s="834">
        <v>36938</v>
      </c>
      <c r="B56" s="833">
        <v>23.4</v>
      </c>
      <c r="C56" s="818" t="e">
        <f t="shared" si="10"/>
        <v>#REF!</v>
      </c>
      <c r="D56" s="818" t="e">
        <f t="shared" si="0"/>
        <v>#REF!</v>
      </c>
      <c r="E56" s="818" t="e">
        <f t="shared" si="1"/>
        <v>#REF!</v>
      </c>
      <c r="F56" s="827" t="e">
        <f t="shared" si="2"/>
        <v>#REF!</v>
      </c>
      <c r="G56" s="827" t="e">
        <f t="shared" si="3"/>
        <v>#REF!</v>
      </c>
      <c r="H56" s="827" t="e">
        <f t="shared" si="4"/>
        <v>#REF!</v>
      </c>
      <c r="I56" s="827" t="e">
        <f t="shared" si="5"/>
        <v>#REF!</v>
      </c>
      <c r="J56" s="818" t="e">
        <f t="shared" si="11"/>
        <v>#REF!</v>
      </c>
      <c r="K56" s="818" t="e">
        <f t="shared" si="6"/>
        <v>#REF!</v>
      </c>
      <c r="L56" s="818" t="e">
        <f t="shared" si="7"/>
        <v>#REF!</v>
      </c>
      <c r="M56" s="827" t="e">
        <f t="shared" si="12"/>
        <v>#REF!</v>
      </c>
      <c r="N56" s="827" t="e">
        <f t="shared" si="12"/>
        <v>#REF!</v>
      </c>
      <c r="O56" s="827" t="e">
        <f t="shared" si="12"/>
        <v>#REF!</v>
      </c>
      <c r="P56" s="827" t="e">
        <f t="shared" si="12"/>
        <v>#REF!</v>
      </c>
    </row>
    <row r="57" spans="1:16" s="830" customFormat="1" ht="12">
      <c r="A57" s="834">
        <v>36945</v>
      </c>
      <c r="B57" s="833">
        <v>23.97</v>
      </c>
      <c r="C57" s="818" t="e">
        <f t="shared" si="10"/>
        <v>#REF!</v>
      </c>
      <c r="D57" s="818" t="e">
        <f t="shared" si="0"/>
        <v>#REF!</v>
      </c>
      <c r="E57" s="818" t="e">
        <f t="shared" si="1"/>
        <v>#REF!</v>
      </c>
      <c r="F57" s="827" t="e">
        <f t="shared" si="2"/>
        <v>#REF!</v>
      </c>
      <c r="G57" s="827" t="e">
        <f t="shared" si="3"/>
        <v>#REF!</v>
      </c>
      <c r="H57" s="827" t="e">
        <f t="shared" si="4"/>
        <v>#REF!</v>
      </c>
      <c r="I57" s="827" t="e">
        <f t="shared" si="5"/>
        <v>#REF!</v>
      </c>
      <c r="J57" s="818" t="e">
        <f t="shared" si="11"/>
        <v>#REF!</v>
      </c>
      <c r="K57" s="818" t="e">
        <f t="shared" si="6"/>
        <v>#REF!</v>
      </c>
      <c r="L57" s="818" t="e">
        <f t="shared" si="7"/>
        <v>#REF!</v>
      </c>
      <c r="M57" s="827" t="e">
        <f t="shared" si="12"/>
        <v>#REF!</v>
      </c>
      <c r="N57" s="827" t="e">
        <f t="shared" si="12"/>
        <v>#REF!</v>
      </c>
      <c r="O57" s="827" t="e">
        <f t="shared" si="12"/>
        <v>#REF!</v>
      </c>
      <c r="P57" s="827" t="e">
        <f t="shared" si="12"/>
        <v>#REF!</v>
      </c>
    </row>
    <row r="58" spans="1:16" s="831" customFormat="1" ht="12">
      <c r="A58" s="834">
        <v>36952</v>
      </c>
      <c r="B58" s="833">
        <v>24.77</v>
      </c>
      <c r="C58" s="818" t="e">
        <f t="shared" si="10"/>
        <v>#REF!</v>
      </c>
      <c r="D58" s="818" t="e">
        <f t="shared" si="0"/>
        <v>#REF!</v>
      </c>
      <c r="E58" s="818" t="e">
        <f t="shared" si="1"/>
        <v>#REF!</v>
      </c>
      <c r="F58" s="827" t="e">
        <f t="shared" si="2"/>
        <v>#REF!</v>
      </c>
      <c r="G58" s="827" t="e">
        <f t="shared" si="3"/>
        <v>#REF!</v>
      </c>
      <c r="H58" s="827" t="e">
        <f t="shared" si="4"/>
        <v>#REF!</v>
      </c>
      <c r="I58" s="827" t="e">
        <f t="shared" si="5"/>
        <v>#REF!</v>
      </c>
      <c r="J58" s="818" t="e">
        <f t="shared" si="11"/>
        <v>#REF!</v>
      </c>
      <c r="K58" s="818" t="e">
        <f t="shared" si="6"/>
        <v>#REF!</v>
      </c>
      <c r="L58" s="818" t="e">
        <f t="shared" si="7"/>
        <v>#REF!</v>
      </c>
      <c r="M58" s="827" t="e">
        <f t="shared" si="12"/>
        <v>#REF!</v>
      </c>
      <c r="N58" s="827" t="e">
        <f t="shared" si="12"/>
        <v>#REF!</v>
      </c>
      <c r="O58" s="827" t="e">
        <f t="shared" si="12"/>
        <v>#REF!</v>
      </c>
      <c r="P58" s="827" t="e">
        <f t="shared" si="12"/>
        <v>#REF!</v>
      </c>
    </row>
    <row r="59" spans="1:16" s="831" customFormat="1" ht="12">
      <c r="A59" s="834">
        <v>36959</v>
      </c>
      <c r="B59" s="833">
        <v>24.81</v>
      </c>
      <c r="C59" s="818" t="e">
        <f t="shared" si="10"/>
        <v>#REF!</v>
      </c>
      <c r="D59" s="818" t="e">
        <f t="shared" si="0"/>
        <v>#REF!</v>
      </c>
      <c r="E59" s="818" t="e">
        <f t="shared" si="1"/>
        <v>#REF!</v>
      </c>
      <c r="F59" s="827" t="e">
        <f t="shared" si="2"/>
        <v>#REF!</v>
      </c>
      <c r="G59" s="827" t="e">
        <f t="shared" si="3"/>
        <v>#REF!</v>
      </c>
      <c r="H59" s="827" t="e">
        <f t="shared" si="4"/>
        <v>#REF!</v>
      </c>
      <c r="I59" s="827" t="e">
        <f t="shared" si="5"/>
        <v>#REF!</v>
      </c>
      <c r="J59" s="818" t="e">
        <f t="shared" si="11"/>
        <v>#REF!</v>
      </c>
      <c r="K59" s="818" t="e">
        <f t="shared" si="6"/>
        <v>#REF!</v>
      </c>
      <c r="L59" s="818" t="e">
        <f t="shared" si="7"/>
        <v>#REF!</v>
      </c>
      <c r="M59" s="827" t="e">
        <f t="shared" si="12"/>
        <v>#REF!</v>
      </c>
      <c r="N59" s="827" t="e">
        <f t="shared" si="12"/>
        <v>#REF!</v>
      </c>
      <c r="O59" s="827" t="e">
        <f t="shared" si="12"/>
        <v>#REF!</v>
      </c>
      <c r="P59" s="827" t="e">
        <f t="shared" si="12"/>
        <v>#REF!</v>
      </c>
    </row>
    <row r="60" spans="1:16" s="831" customFormat="1" ht="12">
      <c r="A60" s="834">
        <v>36966</v>
      </c>
      <c r="B60" s="833">
        <v>25.54</v>
      </c>
      <c r="C60" s="818" t="e">
        <f t="shared" si="10"/>
        <v>#REF!</v>
      </c>
      <c r="D60" s="818" t="e">
        <f t="shared" si="0"/>
        <v>#REF!</v>
      </c>
      <c r="E60" s="818" t="e">
        <f t="shared" si="1"/>
        <v>#REF!</v>
      </c>
      <c r="F60" s="827" t="e">
        <f t="shared" si="2"/>
        <v>#REF!</v>
      </c>
      <c r="G60" s="827" t="e">
        <f t="shared" si="3"/>
        <v>#REF!</v>
      </c>
      <c r="H60" s="827" t="e">
        <f t="shared" si="4"/>
        <v>#REF!</v>
      </c>
      <c r="I60" s="827" t="e">
        <f t="shared" si="5"/>
        <v>#REF!</v>
      </c>
      <c r="J60" s="818" t="e">
        <f t="shared" si="11"/>
        <v>#REF!</v>
      </c>
      <c r="K60" s="818" t="e">
        <f t="shared" si="6"/>
        <v>#REF!</v>
      </c>
      <c r="L60" s="818" t="e">
        <f t="shared" si="7"/>
        <v>#REF!</v>
      </c>
      <c r="M60" s="827" t="e">
        <f t="shared" si="12"/>
        <v>#REF!</v>
      </c>
      <c r="N60" s="827" t="e">
        <f t="shared" si="12"/>
        <v>#REF!</v>
      </c>
      <c r="O60" s="827" t="e">
        <f t="shared" si="12"/>
        <v>#REF!</v>
      </c>
      <c r="P60" s="827" t="e">
        <f t="shared" si="12"/>
        <v>#REF!</v>
      </c>
    </row>
    <row r="61" spans="1:16" s="831" customFormat="1" ht="12">
      <c r="A61" s="834">
        <v>36973</v>
      </c>
      <c r="B61" s="833">
        <v>24.5</v>
      </c>
      <c r="C61" s="818" t="e">
        <f t="shared" si="10"/>
        <v>#REF!</v>
      </c>
      <c r="D61" s="818" t="e">
        <f t="shared" si="0"/>
        <v>#REF!</v>
      </c>
      <c r="E61" s="818" t="e">
        <f t="shared" si="1"/>
        <v>#REF!</v>
      </c>
      <c r="F61" s="827" t="e">
        <f t="shared" si="2"/>
        <v>#REF!</v>
      </c>
      <c r="G61" s="827" t="e">
        <f t="shared" si="3"/>
        <v>#REF!</v>
      </c>
      <c r="H61" s="827" t="e">
        <f t="shared" si="4"/>
        <v>#REF!</v>
      </c>
      <c r="I61" s="827" t="e">
        <f t="shared" si="5"/>
        <v>#REF!</v>
      </c>
      <c r="J61" s="818" t="e">
        <f t="shared" si="11"/>
        <v>#REF!</v>
      </c>
      <c r="K61" s="818" t="e">
        <f t="shared" si="6"/>
        <v>#REF!</v>
      </c>
      <c r="L61" s="818" t="e">
        <f t="shared" si="7"/>
        <v>#REF!</v>
      </c>
      <c r="M61" s="827" t="e">
        <f t="shared" si="12"/>
        <v>#REF!</v>
      </c>
      <c r="N61" s="827" t="e">
        <f t="shared" si="12"/>
        <v>#REF!</v>
      </c>
      <c r="O61" s="827" t="e">
        <f t="shared" si="12"/>
        <v>#REF!</v>
      </c>
      <c r="P61" s="827" t="e">
        <f t="shared" si="12"/>
        <v>#REF!</v>
      </c>
    </row>
    <row r="62" spans="1:16" s="831" customFormat="1" ht="12">
      <c r="A62" s="834">
        <v>36980</v>
      </c>
      <c r="B62" s="833">
        <v>24.5</v>
      </c>
      <c r="C62" s="818" t="e">
        <f t="shared" si="10"/>
        <v>#REF!</v>
      </c>
      <c r="D62" s="818" t="e">
        <f t="shared" si="0"/>
        <v>#REF!</v>
      </c>
      <c r="E62" s="818" t="e">
        <f t="shared" si="1"/>
        <v>#REF!</v>
      </c>
      <c r="F62" s="827" t="e">
        <f t="shared" si="2"/>
        <v>#REF!</v>
      </c>
      <c r="G62" s="827" t="e">
        <f t="shared" si="3"/>
        <v>#REF!</v>
      </c>
      <c r="H62" s="827" t="e">
        <f t="shared" si="4"/>
        <v>#REF!</v>
      </c>
      <c r="I62" s="827" t="e">
        <f t="shared" si="5"/>
        <v>#REF!</v>
      </c>
      <c r="J62" s="818" t="e">
        <f t="shared" si="11"/>
        <v>#REF!</v>
      </c>
      <c r="K62" s="818" t="e">
        <f t="shared" si="6"/>
        <v>#REF!</v>
      </c>
      <c r="L62" s="818" t="e">
        <f t="shared" si="7"/>
        <v>#REF!</v>
      </c>
      <c r="M62" s="827" t="e">
        <f t="shared" si="12"/>
        <v>#REF!</v>
      </c>
      <c r="N62" s="827" t="e">
        <f t="shared" si="12"/>
        <v>#REF!</v>
      </c>
      <c r="O62" s="827" t="e">
        <f t="shared" si="12"/>
        <v>#REF!</v>
      </c>
      <c r="P62" s="827" t="e">
        <f t="shared" si="12"/>
        <v>#REF!</v>
      </c>
    </row>
    <row r="63" spans="1:16" s="831" customFormat="1" ht="12">
      <c r="A63" s="834">
        <v>36987</v>
      </c>
      <c r="B63" s="833">
        <v>24.6</v>
      </c>
      <c r="C63" s="818" t="e">
        <f t="shared" si="10"/>
        <v>#REF!</v>
      </c>
      <c r="D63" s="818" t="e">
        <f t="shared" si="0"/>
        <v>#REF!</v>
      </c>
      <c r="E63" s="818" t="e">
        <f t="shared" si="1"/>
        <v>#REF!</v>
      </c>
      <c r="F63" s="827" t="e">
        <f t="shared" si="2"/>
        <v>#REF!</v>
      </c>
      <c r="G63" s="827" t="e">
        <f t="shared" si="3"/>
        <v>#REF!</v>
      </c>
      <c r="H63" s="827" t="e">
        <f t="shared" si="4"/>
        <v>#REF!</v>
      </c>
      <c r="I63" s="827" t="e">
        <f t="shared" si="5"/>
        <v>#REF!</v>
      </c>
      <c r="J63" s="818" t="e">
        <f t="shared" si="11"/>
        <v>#REF!</v>
      </c>
      <c r="K63" s="818" t="e">
        <f t="shared" si="6"/>
        <v>#REF!</v>
      </c>
      <c r="L63" s="818" t="e">
        <f t="shared" si="7"/>
        <v>#REF!</v>
      </c>
      <c r="M63" s="827" t="e">
        <f t="shared" si="12"/>
        <v>#REF!</v>
      </c>
      <c r="N63" s="827" t="e">
        <f t="shared" si="12"/>
        <v>#REF!</v>
      </c>
      <c r="O63" s="827" t="e">
        <f t="shared" si="12"/>
        <v>#REF!</v>
      </c>
      <c r="P63" s="827" t="e">
        <f t="shared" si="12"/>
        <v>#REF!</v>
      </c>
    </row>
    <row r="64" spans="1:16" s="831" customFormat="1" ht="12">
      <c r="A64" s="834">
        <v>36994</v>
      </c>
      <c r="B64" s="833">
        <v>24.22</v>
      </c>
      <c r="C64" s="818" t="e">
        <f t="shared" si="10"/>
        <v>#REF!</v>
      </c>
      <c r="D64" s="818" t="e">
        <f t="shared" si="0"/>
        <v>#REF!</v>
      </c>
      <c r="E64" s="818" t="e">
        <f t="shared" si="1"/>
        <v>#REF!</v>
      </c>
      <c r="F64" s="827" t="e">
        <f t="shared" si="2"/>
        <v>#REF!</v>
      </c>
      <c r="G64" s="827" t="e">
        <f t="shared" si="3"/>
        <v>#REF!</v>
      </c>
      <c r="H64" s="827" t="e">
        <f t="shared" si="4"/>
        <v>#REF!</v>
      </c>
      <c r="I64" s="827" t="e">
        <f t="shared" si="5"/>
        <v>#REF!</v>
      </c>
      <c r="J64" s="818" t="e">
        <f t="shared" si="11"/>
        <v>#REF!</v>
      </c>
      <c r="K64" s="818" t="e">
        <f t="shared" si="6"/>
        <v>#REF!</v>
      </c>
      <c r="L64" s="818" t="e">
        <f t="shared" si="7"/>
        <v>#REF!</v>
      </c>
      <c r="M64" s="827" t="e">
        <f t="shared" si="12"/>
        <v>#REF!</v>
      </c>
      <c r="N64" s="827" t="e">
        <f t="shared" si="12"/>
        <v>#REF!</v>
      </c>
      <c r="O64" s="827" t="e">
        <f t="shared" si="12"/>
        <v>#REF!</v>
      </c>
      <c r="P64" s="827" t="e">
        <f t="shared" si="12"/>
        <v>#REF!</v>
      </c>
    </row>
    <row r="65" spans="1:16" s="831" customFormat="1" ht="12">
      <c r="A65" s="834">
        <v>37001</v>
      </c>
      <c r="B65" s="833">
        <v>23.55</v>
      </c>
      <c r="C65" s="818" t="e">
        <f t="shared" si="10"/>
        <v>#REF!</v>
      </c>
      <c r="D65" s="818" t="e">
        <f t="shared" si="0"/>
        <v>#REF!</v>
      </c>
      <c r="E65" s="818" t="e">
        <f t="shared" si="1"/>
        <v>#REF!</v>
      </c>
      <c r="F65" s="827" t="e">
        <f t="shared" si="2"/>
        <v>#REF!</v>
      </c>
      <c r="G65" s="827" t="e">
        <f t="shared" si="3"/>
        <v>#REF!</v>
      </c>
      <c r="H65" s="827" t="e">
        <f t="shared" si="4"/>
        <v>#REF!</v>
      </c>
      <c r="I65" s="827" t="e">
        <f t="shared" si="5"/>
        <v>#REF!</v>
      </c>
      <c r="J65" s="818" t="e">
        <f t="shared" si="11"/>
        <v>#REF!</v>
      </c>
      <c r="K65" s="818" t="e">
        <f t="shared" si="6"/>
        <v>#REF!</v>
      </c>
      <c r="L65" s="818" t="e">
        <f t="shared" si="7"/>
        <v>#REF!</v>
      </c>
      <c r="M65" s="827" t="e">
        <f t="shared" si="12"/>
        <v>#REF!</v>
      </c>
      <c r="N65" s="827" t="e">
        <f t="shared" si="12"/>
        <v>#REF!</v>
      </c>
      <c r="O65" s="827" t="e">
        <f t="shared" si="12"/>
        <v>#REF!</v>
      </c>
      <c r="P65" s="827" t="e">
        <f t="shared" si="12"/>
        <v>#REF!</v>
      </c>
    </row>
    <row r="66" spans="1:16" s="831" customFormat="1" ht="12">
      <c r="A66" s="834">
        <v>37008</v>
      </c>
      <c r="B66" s="833">
        <v>24.23</v>
      </c>
      <c r="C66" s="818" t="e">
        <f t="shared" si="10"/>
        <v>#REF!</v>
      </c>
      <c r="D66" s="818" t="e">
        <f t="shared" si="0"/>
        <v>#REF!</v>
      </c>
      <c r="E66" s="818" t="e">
        <f t="shared" si="1"/>
        <v>#REF!</v>
      </c>
      <c r="F66" s="827" t="e">
        <f t="shared" si="2"/>
        <v>#REF!</v>
      </c>
      <c r="G66" s="827" t="e">
        <f t="shared" si="3"/>
        <v>#REF!</v>
      </c>
      <c r="H66" s="827" t="e">
        <f t="shared" si="4"/>
        <v>#REF!</v>
      </c>
      <c r="I66" s="827" t="e">
        <f t="shared" si="5"/>
        <v>#REF!</v>
      </c>
      <c r="J66" s="818" t="e">
        <f t="shared" si="11"/>
        <v>#REF!</v>
      </c>
      <c r="K66" s="818" t="e">
        <f t="shared" si="6"/>
        <v>#REF!</v>
      </c>
      <c r="L66" s="818" t="e">
        <f t="shared" si="7"/>
        <v>#REF!</v>
      </c>
      <c r="M66" s="827" t="e">
        <f t="shared" si="12"/>
        <v>#REF!</v>
      </c>
      <c r="N66" s="827" t="e">
        <f t="shared" si="12"/>
        <v>#REF!</v>
      </c>
      <c r="O66" s="827" t="e">
        <f t="shared" si="12"/>
        <v>#REF!</v>
      </c>
      <c r="P66" s="827" t="e">
        <f t="shared" si="12"/>
        <v>#REF!</v>
      </c>
    </row>
    <row r="67" spans="1:16" s="831" customFormat="1" ht="12">
      <c r="A67" s="834">
        <v>37011</v>
      </c>
      <c r="B67" s="833">
        <v>24.45</v>
      </c>
      <c r="C67" s="818" t="e">
        <f t="shared" si="10"/>
        <v>#REF!</v>
      </c>
      <c r="D67" s="818" t="e">
        <f t="shared" si="0"/>
        <v>#REF!</v>
      </c>
      <c r="E67" s="818" t="e">
        <f t="shared" si="1"/>
        <v>#REF!</v>
      </c>
      <c r="F67" s="827" t="e">
        <f t="shared" si="2"/>
        <v>#REF!</v>
      </c>
      <c r="G67" s="827" t="e">
        <f t="shared" si="3"/>
        <v>#REF!</v>
      </c>
      <c r="H67" s="827" t="e">
        <f t="shared" si="4"/>
        <v>#REF!</v>
      </c>
      <c r="I67" s="827" t="e">
        <f t="shared" si="5"/>
        <v>#REF!</v>
      </c>
      <c r="J67" s="818" t="e">
        <f t="shared" si="11"/>
        <v>#REF!</v>
      </c>
      <c r="K67" s="818" t="e">
        <f t="shared" ref="K67:K130" si="13">J67/52</f>
        <v>#REF!</v>
      </c>
      <c r="L67" s="818" t="e">
        <f t="shared" si="7"/>
        <v>#REF!</v>
      </c>
      <c r="M67" s="827" t="e">
        <f t="shared" si="12"/>
        <v>#REF!</v>
      </c>
      <c r="N67" s="827" t="e">
        <f t="shared" si="12"/>
        <v>#REF!</v>
      </c>
      <c r="O67" s="827" t="e">
        <f t="shared" si="12"/>
        <v>#REF!</v>
      </c>
      <c r="P67" s="827" t="e">
        <f t="shared" si="12"/>
        <v>#REF!</v>
      </c>
    </row>
    <row r="68" spans="1:16" s="831" customFormat="1" ht="12">
      <c r="A68" s="834">
        <v>37022</v>
      </c>
      <c r="B68" s="833">
        <v>25.5</v>
      </c>
      <c r="C68" s="818" t="e">
        <f t="shared" si="10"/>
        <v>#REF!</v>
      </c>
      <c r="D68" s="818" t="e">
        <f t="shared" ref="D68:D131" si="14">C68/52</f>
        <v>#REF!</v>
      </c>
      <c r="E68" s="818" t="e">
        <f t="shared" ref="E68:E131" si="15">SUM(D68:D119)</f>
        <v>#REF!</v>
      </c>
      <c r="F68" s="827" t="e">
        <f t="shared" ref="F68:F131" si="16">E68*F$3</f>
        <v>#REF!</v>
      </c>
      <c r="G68" s="827" t="e">
        <f>E68*G$3</f>
        <v>#REF!</v>
      </c>
      <c r="H68" s="827" t="e">
        <f>E68*H$3</f>
        <v>#REF!</v>
      </c>
      <c r="I68" s="827" t="e">
        <f>E68*I$3</f>
        <v>#REF!</v>
      </c>
      <c r="J68" s="818" t="e">
        <f t="shared" si="11"/>
        <v>#REF!</v>
      </c>
      <c r="K68" s="818" t="e">
        <f t="shared" si="13"/>
        <v>#REF!</v>
      </c>
      <c r="L68" s="818" t="e">
        <f t="shared" ref="L68:L131" si="17">SUM(K68:K119)</f>
        <v>#REF!</v>
      </c>
      <c r="M68" s="827" t="e">
        <f t="shared" si="12"/>
        <v>#REF!</v>
      </c>
      <c r="N68" s="827" t="e">
        <f t="shared" si="12"/>
        <v>#REF!</v>
      </c>
      <c r="O68" s="827" t="e">
        <f t="shared" si="12"/>
        <v>#REF!</v>
      </c>
      <c r="P68" s="827" t="e">
        <f t="shared" si="12"/>
        <v>#REF!</v>
      </c>
    </row>
    <row r="69" spans="1:16" s="831" customFormat="1" ht="12">
      <c r="A69" s="834">
        <v>37029</v>
      </c>
      <c r="B69" s="833">
        <v>24.74</v>
      </c>
      <c r="C69" s="818" t="e">
        <f t="shared" si="10"/>
        <v>#REF!</v>
      </c>
      <c r="D69" s="818" t="e">
        <f t="shared" si="14"/>
        <v>#REF!</v>
      </c>
      <c r="E69" s="818" t="e">
        <f t="shared" si="15"/>
        <v>#REF!</v>
      </c>
      <c r="F69" s="827" t="e">
        <f t="shared" si="16"/>
        <v>#REF!</v>
      </c>
      <c r="G69" s="827" t="e">
        <f>E69*G$3</f>
        <v>#REF!</v>
      </c>
      <c r="H69" s="827" t="e">
        <f>E69*H$3</f>
        <v>#REF!</v>
      </c>
      <c r="I69" s="827" t="e">
        <f>E69*I$3</f>
        <v>#REF!</v>
      </c>
      <c r="J69" s="818" t="e">
        <f t="shared" si="11"/>
        <v>#REF!</v>
      </c>
      <c r="K69" s="818" t="e">
        <f t="shared" si="13"/>
        <v>#REF!</v>
      </c>
      <c r="L69" s="818" t="e">
        <f t="shared" si="17"/>
        <v>#REF!</v>
      </c>
      <c r="M69" s="827" t="e">
        <f t="shared" si="12"/>
        <v>#REF!</v>
      </c>
      <c r="N69" s="827" t="e">
        <f t="shared" si="12"/>
        <v>#REF!</v>
      </c>
      <c r="O69" s="827" t="e">
        <f t="shared" si="12"/>
        <v>#REF!</v>
      </c>
      <c r="P69" s="827" t="e">
        <f t="shared" si="12"/>
        <v>#REF!</v>
      </c>
    </row>
    <row r="70" spans="1:16" s="831" customFormat="1" ht="12">
      <c r="A70" s="834">
        <v>37036</v>
      </c>
      <c r="B70" s="833">
        <v>24.36</v>
      </c>
      <c r="C70" s="818" t="e">
        <f t="shared" ref="C70:C133" si="18">C69</f>
        <v>#REF!</v>
      </c>
      <c r="D70" s="818" t="e">
        <f t="shared" si="14"/>
        <v>#REF!</v>
      </c>
      <c r="E70" s="818" t="e">
        <f t="shared" si="15"/>
        <v>#REF!</v>
      </c>
      <c r="F70" s="827" t="e">
        <f t="shared" si="16"/>
        <v>#REF!</v>
      </c>
      <c r="G70" s="827" t="e">
        <f t="shared" ref="G70:G133" si="19">E70*G$3</f>
        <v>#REF!</v>
      </c>
      <c r="H70" s="827" t="e">
        <f t="shared" ref="H70:H133" si="20">E70*H$3</f>
        <v>#REF!</v>
      </c>
      <c r="I70" s="827" t="e">
        <f t="shared" ref="I70:I133" si="21">E70*I$3</f>
        <v>#REF!</v>
      </c>
      <c r="J70" s="818" t="e">
        <f t="shared" si="11"/>
        <v>#REF!</v>
      </c>
      <c r="K70" s="818" t="e">
        <f t="shared" si="13"/>
        <v>#REF!</v>
      </c>
      <c r="L70" s="818" t="e">
        <f t="shared" si="17"/>
        <v>#REF!</v>
      </c>
      <c r="M70" s="827" t="e">
        <f t="shared" si="12"/>
        <v>#REF!</v>
      </c>
      <c r="N70" s="827" t="e">
        <f t="shared" si="12"/>
        <v>#REF!</v>
      </c>
      <c r="O70" s="827" t="e">
        <f t="shared" si="12"/>
        <v>#REF!</v>
      </c>
      <c r="P70" s="827" t="e">
        <f t="shared" si="12"/>
        <v>#REF!</v>
      </c>
    </row>
    <row r="71" spans="1:16" s="831" customFormat="1" ht="12">
      <c r="A71" s="834">
        <v>37043</v>
      </c>
      <c r="B71" s="833">
        <v>25.4</v>
      </c>
      <c r="C71" s="818" t="e">
        <f t="shared" si="18"/>
        <v>#REF!</v>
      </c>
      <c r="D71" s="818" t="e">
        <f t="shared" si="14"/>
        <v>#REF!</v>
      </c>
      <c r="E71" s="818" t="e">
        <f t="shared" si="15"/>
        <v>#REF!</v>
      </c>
      <c r="F71" s="827" t="e">
        <f t="shared" si="16"/>
        <v>#REF!</v>
      </c>
      <c r="G71" s="827" t="e">
        <f t="shared" si="19"/>
        <v>#REF!</v>
      </c>
      <c r="H71" s="827" t="e">
        <f t="shared" si="20"/>
        <v>#REF!</v>
      </c>
      <c r="I71" s="827" t="e">
        <f t="shared" si="21"/>
        <v>#REF!</v>
      </c>
      <c r="J71" s="818" t="e">
        <f t="shared" si="11"/>
        <v>#REF!</v>
      </c>
      <c r="K71" s="818" t="e">
        <f t="shared" si="13"/>
        <v>#REF!</v>
      </c>
      <c r="L71" s="818" t="e">
        <f t="shared" si="17"/>
        <v>#REF!</v>
      </c>
      <c r="M71" s="827" t="e">
        <f t="shared" si="12"/>
        <v>#REF!</v>
      </c>
      <c r="N71" s="827" t="e">
        <f t="shared" si="12"/>
        <v>#REF!</v>
      </c>
      <c r="O71" s="827" t="e">
        <f t="shared" si="12"/>
        <v>#REF!</v>
      </c>
      <c r="P71" s="827" t="e">
        <f t="shared" si="12"/>
        <v>#REF!</v>
      </c>
    </row>
    <row r="72" spans="1:16" s="831" customFormat="1" ht="12">
      <c r="A72" s="834">
        <v>37050</v>
      </c>
      <c r="B72" s="833">
        <v>25.05</v>
      </c>
      <c r="C72" s="818" t="e">
        <f t="shared" si="18"/>
        <v>#REF!</v>
      </c>
      <c r="D72" s="818" t="e">
        <f t="shared" si="14"/>
        <v>#REF!</v>
      </c>
      <c r="E72" s="818" t="e">
        <f t="shared" si="15"/>
        <v>#REF!</v>
      </c>
      <c r="F72" s="827" t="e">
        <f t="shared" si="16"/>
        <v>#REF!</v>
      </c>
      <c r="G72" s="827" t="e">
        <f t="shared" si="19"/>
        <v>#REF!</v>
      </c>
      <c r="H72" s="827" t="e">
        <f t="shared" si="20"/>
        <v>#REF!</v>
      </c>
      <c r="I72" s="827" t="e">
        <f t="shared" si="21"/>
        <v>#REF!</v>
      </c>
      <c r="J72" s="818" t="e">
        <f t="shared" si="11"/>
        <v>#REF!</v>
      </c>
      <c r="K72" s="818" t="e">
        <f t="shared" si="13"/>
        <v>#REF!</v>
      </c>
      <c r="L72" s="818" t="e">
        <f t="shared" si="17"/>
        <v>#REF!</v>
      </c>
      <c r="M72" s="827" t="e">
        <f t="shared" si="12"/>
        <v>#REF!</v>
      </c>
      <c r="N72" s="827" t="e">
        <f t="shared" si="12"/>
        <v>#REF!</v>
      </c>
      <c r="O72" s="827" t="e">
        <f t="shared" si="12"/>
        <v>#REF!</v>
      </c>
      <c r="P72" s="827" t="e">
        <f t="shared" si="12"/>
        <v>#REF!</v>
      </c>
    </row>
    <row r="73" spans="1:16" s="831" customFormat="1" ht="12">
      <c r="A73" s="834">
        <v>37057</v>
      </c>
      <c r="B73" s="833">
        <v>24.72</v>
      </c>
      <c r="C73" s="818" t="e">
        <f t="shared" si="18"/>
        <v>#REF!</v>
      </c>
      <c r="D73" s="818" t="e">
        <f t="shared" si="14"/>
        <v>#REF!</v>
      </c>
      <c r="E73" s="818" t="e">
        <f t="shared" si="15"/>
        <v>#REF!</v>
      </c>
      <c r="F73" s="827" t="e">
        <f t="shared" si="16"/>
        <v>#REF!</v>
      </c>
      <c r="G73" s="827" t="e">
        <f t="shared" si="19"/>
        <v>#REF!</v>
      </c>
      <c r="H73" s="827" t="e">
        <f t="shared" si="20"/>
        <v>#REF!</v>
      </c>
      <c r="I73" s="827" t="e">
        <f t="shared" si="21"/>
        <v>#REF!</v>
      </c>
      <c r="J73" s="818" t="e">
        <f t="shared" si="11"/>
        <v>#REF!</v>
      </c>
      <c r="K73" s="818" t="e">
        <f t="shared" si="13"/>
        <v>#REF!</v>
      </c>
      <c r="L73" s="818" t="e">
        <f t="shared" si="17"/>
        <v>#REF!</v>
      </c>
      <c r="M73" s="827" t="e">
        <f t="shared" ref="M73:P136" si="22">$L73*M$3</f>
        <v>#REF!</v>
      </c>
      <c r="N73" s="827" t="e">
        <f t="shared" si="22"/>
        <v>#REF!</v>
      </c>
      <c r="O73" s="827" t="e">
        <f t="shared" si="22"/>
        <v>#REF!</v>
      </c>
      <c r="P73" s="827" t="e">
        <f t="shared" si="22"/>
        <v>#REF!</v>
      </c>
    </row>
    <row r="74" spans="1:16" s="831" customFormat="1" ht="12">
      <c r="A74" s="834">
        <v>37064</v>
      </c>
      <c r="B74" s="833">
        <v>24.2</v>
      </c>
      <c r="C74" s="818" t="e">
        <f t="shared" si="18"/>
        <v>#REF!</v>
      </c>
      <c r="D74" s="818" t="e">
        <f t="shared" si="14"/>
        <v>#REF!</v>
      </c>
      <c r="E74" s="818" t="e">
        <f t="shared" si="15"/>
        <v>#REF!</v>
      </c>
      <c r="F74" s="827" t="e">
        <f t="shared" si="16"/>
        <v>#REF!</v>
      </c>
      <c r="G74" s="827" t="e">
        <f t="shared" si="19"/>
        <v>#REF!</v>
      </c>
      <c r="H74" s="827" t="e">
        <f t="shared" si="20"/>
        <v>#REF!</v>
      </c>
      <c r="I74" s="827" t="e">
        <f t="shared" si="21"/>
        <v>#REF!</v>
      </c>
      <c r="J74" s="818" t="e">
        <f t="shared" si="11"/>
        <v>#REF!</v>
      </c>
      <c r="K74" s="818" t="e">
        <f t="shared" si="13"/>
        <v>#REF!</v>
      </c>
      <c r="L74" s="818" t="e">
        <f t="shared" si="17"/>
        <v>#REF!</v>
      </c>
      <c r="M74" s="827" t="e">
        <f t="shared" si="22"/>
        <v>#REF!</v>
      </c>
      <c r="N74" s="827" t="e">
        <f t="shared" si="22"/>
        <v>#REF!</v>
      </c>
      <c r="O74" s="827" t="e">
        <f t="shared" si="22"/>
        <v>#REF!</v>
      </c>
      <c r="P74" s="827" t="e">
        <f t="shared" si="22"/>
        <v>#REF!</v>
      </c>
    </row>
    <row r="75" spans="1:16" s="831" customFormat="1" ht="12">
      <c r="A75" s="834">
        <v>37071</v>
      </c>
      <c r="B75" s="833">
        <v>24.2</v>
      </c>
      <c r="C75" s="818" t="e">
        <f t="shared" si="18"/>
        <v>#REF!</v>
      </c>
      <c r="D75" s="818" t="e">
        <f t="shared" si="14"/>
        <v>#REF!</v>
      </c>
      <c r="E75" s="818" t="e">
        <f t="shared" si="15"/>
        <v>#REF!</v>
      </c>
      <c r="F75" s="827" t="e">
        <f t="shared" si="16"/>
        <v>#REF!</v>
      </c>
      <c r="G75" s="827" t="e">
        <f t="shared" si="19"/>
        <v>#REF!</v>
      </c>
      <c r="H75" s="827" t="e">
        <f t="shared" si="20"/>
        <v>#REF!</v>
      </c>
      <c r="I75" s="827" t="e">
        <f t="shared" si="21"/>
        <v>#REF!</v>
      </c>
      <c r="J75" s="818" t="e">
        <f t="shared" si="11"/>
        <v>#REF!</v>
      </c>
      <c r="K75" s="818" t="e">
        <f t="shared" si="13"/>
        <v>#REF!</v>
      </c>
      <c r="L75" s="818" t="e">
        <f t="shared" si="17"/>
        <v>#REF!</v>
      </c>
      <c r="M75" s="827" t="e">
        <f t="shared" si="22"/>
        <v>#REF!</v>
      </c>
      <c r="N75" s="827" t="e">
        <f t="shared" si="22"/>
        <v>#REF!</v>
      </c>
      <c r="O75" s="827" t="e">
        <f t="shared" si="22"/>
        <v>#REF!</v>
      </c>
      <c r="P75" s="827" t="e">
        <f t="shared" si="22"/>
        <v>#REF!</v>
      </c>
    </row>
    <row r="76" spans="1:16" s="831" customFormat="1" ht="12">
      <c r="A76" s="834">
        <v>37078</v>
      </c>
      <c r="B76" s="833">
        <v>23.65</v>
      </c>
      <c r="C76" s="818" t="e">
        <f t="shared" si="18"/>
        <v>#REF!</v>
      </c>
      <c r="D76" s="818" t="e">
        <f t="shared" si="14"/>
        <v>#REF!</v>
      </c>
      <c r="E76" s="818" t="e">
        <f t="shared" si="15"/>
        <v>#REF!</v>
      </c>
      <c r="F76" s="827" t="e">
        <f t="shared" si="16"/>
        <v>#REF!</v>
      </c>
      <c r="G76" s="827" t="e">
        <f t="shared" si="19"/>
        <v>#REF!</v>
      </c>
      <c r="H76" s="827" t="e">
        <f t="shared" si="20"/>
        <v>#REF!</v>
      </c>
      <c r="I76" s="827" t="e">
        <f t="shared" si="21"/>
        <v>#REF!</v>
      </c>
      <c r="J76" s="818" t="e">
        <f t="shared" si="11"/>
        <v>#REF!</v>
      </c>
      <c r="K76" s="818" t="e">
        <f t="shared" si="13"/>
        <v>#REF!</v>
      </c>
      <c r="L76" s="818" t="e">
        <f t="shared" si="17"/>
        <v>#REF!</v>
      </c>
      <c r="M76" s="827" t="e">
        <f t="shared" si="22"/>
        <v>#REF!</v>
      </c>
      <c r="N76" s="827" t="e">
        <f t="shared" si="22"/>
        <v>#REF!</v>
      </c>
      <c r="O76" s="827" t="e">
        <f t="shared" si="22"/>
        <v>#REF!</v>
      </c>
      <c r="P76" s="827" t="e">
        <f t="shared" si="22"/>
        <v>#REF!</v>
      </c>
    </row>
    <row r="77" spans="1:16" s="831" customFormat="1" ht="12">
      <c r="A77" s="834">
        <v>37085</v>
      </c>
      <c r="B77" s="833">
        <v>23.91</v>
      </c>
      <c r="C77" s="818" t="e">
        <f t="shared" si="18"/>
        <v>#REF!</v>
      </c>
      <c r="D77" s="818" t="e">
        <f t="shared" si="14"/>
        <v>#REF!</v>
      </c>
      <c r="E77" s="818" t="e">
        <f t="shared" si="15"/>
        <v>#REF!</v>
      </c>
      <c r="F77" s="827" t="e">
        <f t="shared" si="16"/>
        <v>#REF!</v>
      </c>
      <c r="G77" s="827" t="e">
        <f t="shared" si="19"/>
        <v>#REF!</v>
      </c>
      <c r="H77" s="827" t="e">
        <f t="shared" si="20"/>
        <v>#REF!</v>
      </c>
      <c r="I77" s="827" t="e">
        <f t="shared" si="21"/>
        <v>#REF!</v>
      </c>
      <c r="J77" s="818" t="e">
        <f t="shared" si="11"/>
        <v>#REF!</v>
      </c>
      <c r="K77" s="818" t="e">
        <f t="shared" si="13"/>
        <v>#REF!</v>
      </c>
      <c r="L77" s="818" t="e">
        <f t="shared" si="17"/>
        <v>#REF!</v>
      </c>
      <c r="M77" s="827" t="e">
        <f t="shared" si="22"/>
        <v>#REF!</v>
      </c>
      <c r="N77" s="827" t="e">
        <f t="shared" si="22"/>
        <v>#REF!</v>
      </c>
      <c r="O77" s="827" t="e">
        <f t="shared" si="22"/>
        <v>#REF!</v>
      </c>
      <c r="P77" s="827" t="e">
        <f t="shared" si="22"/>
        <v>#REF!</v>
      </c>
    </row>
    <row r="78" spans="1:16" s="831" customFormat="1" ht="12">
      <c r="A78" s="834">
        <v>37092</v>
      </c>
      <c r="B78" s="833">
        <v>24.77</v>
      </c>
      <c r="C78" s="818" t="e">
        <f t="shared" si="18"/>
        <v>#REF!</v>
      </c>
      <c r="D78" s="818" t="e">
        <f t="shared" si="14"/>
        <v>#REF!</v>
      </c>
      <c r="E78" s="818" t="e">
        <f t="shared" si="15"/>
        <v>#REF!</v>
      </c>
      <c r="F78" s="827" t="e">
        <f t="shared" si="16"/>
        <v>#REF!</v>
      </c>
      <c r="G78" s="827" t="e">
        <f t="shared" si="19"/>
        <v>#REF!</v>
      </c>
      <c r="H78" s="827" t="e">
        <f t="shared" si="20"/>
        <v>#REF!</v>
      </c>
      <c r="I78" s="827" t="e">
        <f t="shared" si="21"/>
        <v>#REF!</v>
      </c>
      <c r="J78" s="818" t="e">
        <f t="shared" si="11"/>
        <v>#REF!</v>
      </c>
      <c r="K78" s="818" t="e">
        <f t="shared" si="13"/>
        <v>#REF!</v>
      </c>
      <c r="L78" s="818" t="e">
        <f t="shared" si="17"/>
        <v>#REF!</v>
      </c>
      <c r="M78" s="827" t="e">
        <f t="shared" si="22"/>
        <v>#REF!</v>
      </c>
      <c r="N78" s="827" t="e">
        <f t="shared" si="22"/>
        <v>#REF!</v>
      </c>
      <c r="O78" s="827" t="e">
        <f t="shared" si="22"/>
        <v>#REF!</v>
      </c>
      <c r="P78" s="827" t="e">
        <f t="shared" si="22"/>
        <v>#REF!</v>
      </c>
    </row>
    <row r="79" spans="1:16" s="831" customFormat="1" ht="12">
      <c r="A79" s="834">
        <v>37099</v>
      </c>
      <c r="B79" s="833">
        <v>23.6</v>
      </c>
      <c r="C79" s="818" t="e">
        <f t="shared" si="18"/>
        <v>#REF!</v>
      </c>
      <c r="D79" s="818" t="e">
        <f t="shared" si="14"/>
        <v>#REF!</v>
      </c>
      <c r="E79" s="818" t="e">
        <f t="shared" si="15"/>
        <v>#REF!</v>
      </c>
      <c r="F79" s="827" t="e">
        <f t="shared" si="16"/>
        <v>#REF!</v>
      </c>
      <c r="G79" s="827" t="e">
        <f t="shared" si="19"/>
        <v>#REF!</v>
      </c>
      <c r="H79" s="827" t="e">
        <f t="shared" si="20"/>
        <v>#REF!</v>
      </c>
      <c r="I79" s="827" t="e">
        <f t="shared" si="21"/>
        <v>#REF!</v>
      </c>
      <c r="J79" s="818" t="e">
        <f t="shared" si="11"/>
        <v>#REF!</v>
      </c>
      <c r="K79" s="818" t="e">
        <f t="shared" si="13"/>
        <v>#REF!</v>
      </c>
      <c r="L79" s="818" t="e">
        <f t="shared" si="17"/>
        <v>#REF!</v>
      </c>
      <c r="M79" s="827" t="e">
        <f t="shared" si="22"/>
        <v>#REF!</v>
      </c>
      <c r="N79" s="827" t="e">
        <f t="shared" si="22"/>
        <v>#REF!</v>
      </c>
      <c r="O79" s="827" t="e">
        <f t="shared" si="22"/>
        <v>#REF!</v>
      </c>
      <c r="P79" s="827" t="e">
        <f t="shared" si="22"/>
        <v>#REF!</v>
      </c>
    </row>
    <row r="80" spans="1:16" s="831" customFormat="1" ht="12">
      <c r="A80" s="834">
        <v>37106</v>
      </c>
      <c r="B80" s="833">
        <v>21.51</v>
      </c>
      <c r="C80" s="818" t="e">
        <f t="shared" si="18"/>
        <v>#REF!</v>
      </c>
      <c r="D80" s="818" t="e">
        <f t="shared" si="14"/>
        <v>#REF!</v>
      </c>
      <c r="E80" s="818" t="e">
        <f t="shared" si="15"/>
        <v>#REF!</v>
      </c>
      <c r="F80" s="827" t="e">
        <f t="shared" si="16"/>
        <v>#REF!</v>
      </c>
      <c r="G80" s="827" t="e">
        <f t="shared" si="19"/>
        <v>#REF!</v>
      </c>
      <c r="H80" s="827" t="e">
        <f t="shared" si="20"/>
        <v>#REF!</v>
      </c>
      <c r="I80" s="827" t="e">
        <f t="shared" si="21"/>
        <v>#REF!</v>
      </c>
      <c r="J80" s="818" t="e">
        <f t="shared" si="11"/>
        <v>#REF!</v>
      </c>
      <c r="K80" s="818" t="e">
        <f t="shared" si="13"/>
        <v>#REF!</v>
      </c>
      <c r="L80" s="818" t="e">
        <f t="shared" si="17"/>
        <v>#REF!</v>
      </c>
      <c r="M80" s="827" t="e">
        <f t="shared" si="22"/>
        <v>#REF!</v>
      </c>
      <c r="N80" s="827" t="e">
        <f t="shared" si="22"/>
        <v>#REF!</v>
      </c>
      <c r="O80" s="827" t="e">
        <f t="shared" si="22"/>
        <v>#REF!</v>
      </c>
      <c r="P80" s="827" t="e">
        <f t="shared" si="22"/>
        <v>#REF!</v>
      </c>
    </row>
    <row r="81" spans="1:16" s="831" customFormat="1" ht="12">
      <c r="A81" s="834">
        <v>37113</v>
      </c>
      <c r="B81" s="833">
        <v>21.79</v>
      </c>
      <c r="C81" s="818" t="e">
        <f t="shared" si="18"/>
        <v>#REF!</v>
      </c>
      <c r="D81" s="818" t="e">
        <f t="shared" si="14"/>
        <v>#REF!</v>
      </c>
      <c r="E81" s="818" t="e">
        <f t="shared" si="15"/>
        <v>#REF!</v>
      </c>
      <c r="F81" s="827" t="e">
        <f t="shared" si="16"/>
        <v>#REF!</v>
      </c>
      <c r="G81" s="827" t="e">
        <f t="shared" si="19"/>
        <v>#REF!</v>
      </c>
      <c r="H81" s="827" t="e">
        <f t="shared" si="20"/>
        <v>#REF!</v>
      </c>
      <c r="I81" s="827" t="e">
        <f t="shared" si="21"/>
        <v>#REF!</v>
      </c>
      <c r="J81" s="818" t="e">
        <f t="shared" si="11"/>
        <v>#REF!</v>
      </c>
      <c r="K81" s="818" t="e">
        <f t="shared" si="13"/>
        <v>#REF!</v>
      </c>
      <c r="L81" s="818" t="e">
        <f t="shared" si="17"/>
        <v>#REF!</v>
      </c>
      <c r="M81" s="827" t="e">
        <f t="shared" si="22"/>
        <v>#REF!</v>
      </c>
      <c r="N81" s="827" t="e">
        <f t="shared" si="22"/>
        <v>#REF!</v>
      </c>
      <c r="O81" s="827" t="e">
        <f t="shared" si="22"/>
        <v>#REF!</v>
      </c>
      <c r="P81" s="827" t="e">
        <f t="shared" si="22"/>
        <v>#REF!</v>
      </c>
    </row>
    <row r="82" spans="1:16" s="831" customFormat="1" ht="12">
      <c r="A82" s="834">
        <v>37120</v>
      </c>
      <c r="B82" s="833">
        <v>21.89</v>
      </c>
      <c r="C82" s="818" t="e">
        <f t="shared" si="18"/>
        <v>#REF!</v>
      </c>
      <c r="D82" s="818" t="e">
        <f t="shared" si="14"/>
        <v>#REF!</v>
      </c>
      <c r="E82" s="818" t="e">
        <f t="shared" si="15"/>
        <v>#REF!</v>
      </c>
      <c r="F82" s="827" t="e">
        <f t="shared" si="16"/>
        <v>#REF!</v>
      </c>
      <c r="G82" s="827" t="e">
        <f t="shared" si="19"/>
        <v>#REF!</v>
      </c>
      <c r="H82" s="827" t="e">
        <f t="shared" si="20"/>
        <v>#REF!</v>
      </c>
      <c r="I82" s="827" t="e">
        <f t="shared" si="21"/>
        <v>#REF!</v>
      </c>
      <c r="J82" s="818" t="e">
        <f t="shared" si="11"/>
        <v>#REF!</v>
      </c>
      <c r="K82" s="818" t="e">
        <f t="shared" si="13"/>
        <v>#REF!</v>
      </c>
      <c r="L82" s="818" t="e">
        <f t="shared" si="17"/>
        <v>#REF!</v>
      </c>
      <c r="M82" s="827" t="e">
        <f t="shared" si="22"/>
        <v>#REF!</v>
      </c>
      <c r="N82" s="827" t="e">
        <f t="shared" si="22"/>
        <v>#REF!</v>
      </c>
      <c r="O82" s="827" t="e">
        <f t="shared" si="22"/>
        <v>#REF!</v>
      </c>
      <c r="P82" s="827" t="e">
        <f t="shared" si="22"/>
        <v>#REF!</v>
      </c>
    </row>
    <row r="83" spans="1:16" s="831" customFormat="1" ht="12">
      <c r="A83" s="834">
        <v>37127</v>
      </c>
      <c r="B83" s="833">
        <v>20</v>
      </c>
      <c r="C83" s="818" t="e">
        <f t="shared" si="18"/>
        <v>#REF!</v>
      </c>
      <c r="D83" s="818" t="e">
        <f t="shared" si="14"/>
        <v>#REF!</v>
      </c>
      <c r="E83" s="818" t="e">
        <f t="shared" si="15"/>
        <v>#REF!</v>
      </c>
      <c r="F83" s="827" t="e">
        <f t="shared" si="16"/>
        <v>#REF!</v>
      </c>
      <c r="G83" s="827" t="e">
        <f t="shared" si="19"/>
        <v>#REF!</v>
      </c>
      <c r="H83" s="827" t="e">
        <f t="shared" si="20"/>
        <v>#REF!</v>
      </c>
      <c r="I83" s="827" t="e">
        <f t="shared" si="21"/>
        <v>#REF!</v>
      </c>
      <c r="J83" s="818" t="e">
        <f t="shared" si="11"/>
        <v>#REF!</v>
      </c>
      <c r="K83" s="818" t="e">
        <f t="shared" si="13"/>
        <v>#REF!</v>
      </c>
      <c r="L83" s="818" t="e">
        <f t="shared" si="17"/>
        <v>#REF!</v>
      </c>
      <c r="M83" s="827" t="e">
        <f t="shared" si="22"/>
        <v>#REF!</v>
      </c>
      <c r="N83" s="827" t="e">
        <f t="shared" si="22"/>
        <v>#REF!</v>
      </c>
      <c r="O83" s="827" t="e">
        <f t="shared" si="22"/>
        <v>#REF!</v>
      </c>
      <c r="P83" s="827" t="e">
        <f t="shared" si="22"/>
        <v>#REF!</v>
      </c>
    </row>
    <row r="84" spans="1:16" s="831" customFormat="1" ht="12">
      <c r="A84" s="834">
        <v>37134</v>
      </c>
      <c r="B84" s="833">
        <v>19.73</v>
      </c>
      <c r="C84" s="818" t="e">
        <f t="shared" si="18"/>
        <v>#REF!</v>
      </c>
      <c r="D84" s="818" t="e">
        <f t="shared" si="14"/>
        <v>#REF!</v>
      </c>
      <c r="E84" s="818" t="e">
        <f t="shared" si="15"/>
        <v>#REF!</v>
      </c>
      <c r="F84" s="827" t="e">
        <f t="shared" si="16"/>
        <v>#REF!</v>
      </c>
      <c r="G84" s="827" t="e">
        <f t="shared" si="19"/>
        <v>#REF!</v>
      </c>
      <c r="H84" s="827" t="e">
        <f t="shared" si="20"/>
        <v>#REF!</v>
      </c>
      <c r="I84" s="827" t="e">
        <f t="shared" si="21"/>
        <v>#REF!</v>
      </c>
      <c r="J84" s="818" t="e">
        <f t="shared" si="11"/>
        <v>#REF!</v>
      </c>
      <c r="K84" s="818" t="e">
        <f t="shared" si="13"/>
        <v>#REF!</v>
      </c>
      <c r="L84" s="818" t="e">
        <f t="shared" si="17"/>
        <v>#REF!</v>
      </c>
      <c r="M84" s="827" t="e">
        <f t="shared" si="22"/>
        <v>#REF!</v>
      </c>
      <c r="N84" s="827" t="e">
        <f t="shared" si="22"/>
        <v>#REF!</v>
      </c>
      <c r="O84" s="827" t="e">
        <f t="shared" si="22"/>
        <v>#REF!</v>
      </c>
      <c r="P84" s="827" t="e">
        <f t="shared" si="22"/>
        <v>#REF!</v>
      </c>
    </row>
    <row r="85" spans="1:16" s="831" customFormat="1" ht="12">
      <c r="A85" s="834">
        <v>37141</v>
      </c>
      <c r="B85" s="833">
        <v>19.2</v>
      </c>
      <c r="C85" s="818" t="e">
        <f t="shared" si="18"/>
        <v>#REF!</v>
      </c>
      <c r="D85" s="818" t="e">
        <f t="shared" si="14"/>
        <v>#REF!</v>
      </c>
      <c r="E85" s="818" t="e">
        <f t="shared" si="15"/>
        <v>#REF!</v>
      </c>
      <c r="F85" s="827" t="e">
        <f t="shared" si="16"/>
        <v>#REF!</v>
      </c>
      <c r="G85" s="827" t="e">
        <f t="shared" si="19"/>
        <v>#REF!</v>
      </c>
      <c r="H85" s="827" t="e">
        <f t="shared" si="20"/>
        <v>#REF!</v>
      </c>
      <c r="I85" s="827" t="e">
        <f t="shared" si="21"/>
        <v>#REF!</v>
      </c>
      <c r="J85" s="818" t="e">
        <f t="shared" si="11"/>
        <v>#REF!</v>
      </c>
      <c r="K85" s="818" t="e">
        <f t="shared" si="13"/>
        <v>#REF!</v>
      </c>
      <c r="L85" s="818" t="e">
        <f t="shared" si="17"/>
        <v>#REF!</v>
      </c>
      <c r="M85" s="827" t="e">
        <f t="shared" si="22"/>
        <v>#REF!</v>
      </c>
      <c r="N85" s="827" t="e">
        <f t="shared" si="22"/>
        <v>#REF!</v>
      </c>
      <c r="O85" s="827" t="e">
        <f t="shared" si="22"/>
        <v>#REF!</v>
      </c>
      <c r="P85" s="827" t="e">
        <f t="shared" si="22"/>
        <v>#REF!</v>
      </c>
    </row>
    <row r="86" spans="1:16" s="831" customFormat="1" ht="12">
      <c r="A86" s="834">
        <v>37148</v>
      </c>
      <c r="B86" s="833">
        <v>19.86</v>
      </c>
      <c r="C86" s="818" t="e">
        <f t="shared" si="18"/>
        <v>#REF!</v>
      </c>
      <c r="D86" s="818" t="e">
        <f t="shared" si="14"/>
        <v>#REF!</v>
      </c>
      <c r="E86" s="818" t="e">
        <f t="shared" si="15"/>
        <v>#REF!</v>
      </c>
      <c r="F86" s="827" t="e">
        <f t="shared" si="16"/>
        <v>#REF!</v>
      </c>
      <c r="G86" s="827" t="e">
        <f t="shared" si="19"/>
        <v>#REF!</v>
      </c>
      <c r="H86" s="827" t="e">
        <f t="shared" si="20"/>
        <v>#REF!</v>
      </c>
      <c r="I86" s="827" t="e">
        <f t="shared" si="21"/>
        <v>#REF!</v>
      </c>
      <c r="J86" s="818" t="e">
        <f t="shared" si="11"/>
        <v>#REF!</v>
      </c>
      <c r="K86" s="818" t="e">
        <f t="shared" si="13"/>
        <v>#REF!</v>
      </c>
      <c r="L86" s="818" t="e">
        <f t="shared" si="17"/>
        <v>#REF!</v>
      </c>
      <c r="M86" s="827" t="e">
        <f t="shared" si="22"/>
        <v>#REF!</v>
      </c>
      <c r="N86" s="827" t="e">
        <f t="shared" si="22"/>
        <v>#REF!</v>
      </c>
      <c r="O86" s="827" t="e">
        <f t="shared" si="22"/>
        <v>#REF!</v>
      </c>
      <c r="P86" s="827" t="e">
        <f t="shared" si="22"/>
        <v>#REF!</v>
      </c>
    </row>
    <row r="87" spans="1:16" s="831" customFormat="1" ht="12">
      <c r="A87" s="834">
        <v>37155</v>
      </c>
      <c r="B87" s="833">
        <v>20.5</v>
      </c>
      <c r="C87" s="818" t="e">
        <f t="shared" si="18"/>
        <v>#REF!</v>
      </c>
      <c r="D87" s="818" t="e">
        <f t="shared" si="14"/>
        <v>#REF!</v>
      </c>
      <c r="E87" s="818" t="e">
        <f t="shared" si="15"/>
        <v>#REF!</v>
      </c>
      <c r="F87" s="827" t="e">
        <f t="shared" si="16"/>
        <v>#REF!</v>
      </c>
      <c r="G87" s="827" t="e">
        <f t="shared" si="19"/>
        <v>#REF!</v>
      </c>
      <c r="H87" s="827" t="e">
        <f t="shared" si="20"/>
        <v>#REF!</v>
      </c>
      <c r="I87" s="827" t="e">
        <f t="shared" si="21"/>
        <v>#REF!</v>
      </c>
      <c r="J87" s="818" t="e">
        <f t="shared" si="11"/>
        <v>#REF!</v>
      </c>
      <c r="K87" s="818" t="e">
        <f t="shared" si="13"/>
        <v>#REF!</v>
      </c>
      <c r="L87" s="818" t="e">
        <f t="shared" si="17"/>
        <v>#REF!</v>
      </c>
      <c r="M87" s="827" t="e">
        <f t="shared" si="22"/>
        <v>#REF!</v>
      </c>
      <c r="N87" s="827" t="e">
        <f t="shared" si="22"/>
        <v>#REF!</v>
      </c>
      <c r="O87" s="827" t="e">
        <f t="shared" si="22"/>
        <v>#REF!</v>
      </c>
      <c r="P87" s="827" t="e">
        <f t="shared" si="22"/>
        <v>#REF!</v>
      </c>
    </row>
    <row r="88" spans="1:16" s="831" customFormat="1" ht="12">
      <c r="A88" s="834">
        <v>37162</v>
      </c>
      <c r="B88" s="833">
        <v>20.3</v>
      </c>
      <c r="C88" s="818" t="e">
        <f t="shared" si="18"/>
        <v>#REF!</v>
      </c>
      <c r="D88" s="818" t="e">
        <f t="shared" si="14"/>
        <v>#REF!</v>
      </c>
      <c r="E88" s="818" t="e">
        <f t="shared" si="15"/>
        <v>#REF!</v>
      </c>
      <c r="F88" s="827" t="e">
        <f t="shared" si="16"/>
        <v>#REF!</v>
      </c>
      <c r="G88" s="827" t="e">
        <f t="shared" si="19"/>
        <v>#REF!</v>
      </c>
      <c r="H88" s="827" t="e">
        <f t="shared" si="20"/>
        <v>#REF!</v>
      </c>
      <c r="I88" s="827" t="e">
        <f t="shared" si="21"/>
        <v>#REF!</v>
      </c>
      <c r="J88" s="818" t="e">
        <f t="shared" si="11"/>
        <v>#REF!</v>
      </c>
      <c r="K88" s="818" t="e">
        <f t="shared" si="13"/>
        <v>#REF!</v>
      </c>
      <c r="L88" s="818" t="e">
        <f t="shared" si="17"/>
        <v>#REF!</v>
      </c>
      <c r="M88" s="827" t="e">
        <f t="shared" si="22"/>
        <v>#REF!</v>
      </c>
      <c r="N88" s="827" t="e">
        <f t="shared" si="22"/>
        <v>#REF!</v>
      </c>
      <c r="O88" s="827" t="e">
        <f t="shared" si="22"/>
        <v>#REF!</v>
      </c>
      <c r="P88" s="827" t="e">
        <f t="shared" si="22"/>
        <v>#REF!</v>
      </c>
    </row>
    <row r="89" spans="1:16" s="831" customFormat="1" ht="12">
      <c r="A89" s="834">
        <v>37176</v>
      </c>
      <c r="B89" s="833">
        <v>19.3</v>
      </c>
      <c r="C89" s="818" t="e">
        <f t="shared" si="18"/>
        <v>#REF!</v>
      </c>
      <c r="D89" s="818" t="e">
        <f t="shared" si="14"/>
        <v>#REF!</v>
      </c>
      <c r="E89" s="818" t="e">
        <f t="shared" si="15"/>
        <v>#REF!</v>
      </c>
      <c r="F89" s="827" t="e">
        <f t="shared" si="16"/>
        <v>#REF!</v>
      </c>
      <c r="G89" s="827" t="e">
        <f t="shared" si="19"/>
        <v>#REF!</v>
      </c>
      <c r="H89" s="827" t="e">
        <f t="shared" si="20"/>
        <v>#REF!</v>
      </c>
      <c r="I89" s="827" t="e">
        <f t="shared" si="21"/>
        <v>#REF!</v>
      </c>
      <c r="J89" s="818" t="e">
        <f t="shared" si="11"/>
        <v>#REF!</v>
      </c>
      <c r="K89" s="818" t="e">
        <f t="shared" si="13"/>
        <v>#REF!</v>
      </c>
      <c r="L89" s="818" t="e">
        <f t="shared" si="17"/>
        <v>#REF!</v>
      </c>
      <c r="M89" s="827" t="e">
        <f t="shared" si="22"/>
        <v>#REF!</v>
      </c>
      <c r="N89" s="827" t="e">
        <f t="shared" si="22"/>
        <v>#REF!</v>
      </c>
      <c r="O89" s="827" t="e">
        <f t="shared" si="22"/>
        <v>#REF!</v>
      </c>
      <c r="P89" s="827" t="e">
        <f t="shared" si="22"/>
        <v>#REF!</v>
      </c>
    </row>
    <row r="90" spans="1:16" s="831" customFormat="1" ht="12">
      <c r="A90" s="834">
        <v>37183</v>
      </c>
      <c r="B90" s="833">
        <v>18</v>
      </c>
      <c r="C90" s="818" t="e">
        <f t="shared" si="18"/>
        <v>#REF!</v>
      </c>
      <c r="D90" s="818" t="e">
        <f t="shared" si="14"/>
        <v>#REF!</v>
      </c>
      <c r="E90" s="818" t="e">
        <f t="shared" si="15"/>
        <v>#REF!</v>
      </c>
      <c r="F90" s="827" t="e">
        <f t="shared" si="16"/>
        <v>#REF!</v>
      </c>
      <c r="G90" s="827" t="e">
        <f t="shared" si="19"/>
        <v>#REF!</v>
      </c>
      <c r="H90" s="827" t="e">
        <f t="shared" si="20"/>
        <v>#REF!</v>
      </c>
      <c r="I90" s="827" t="e">
        <f t="shared" si="21"/>
        <v>#REF!</v>
      </c>
      <c r="J90" s="818" t="e">
        <f t="shared" si="11"/>
        <v>#REF!</v>
      </c>
      <c r="K90" s="818" t="e">
        <f t="shared" si="13"/>
        <v>#REF!</v>
      </c>
      <c r="L90" s="818" t="e">
        <f t="shared" si="17"/>
        <v>#REF!</v>
      </c>
      <c r="M90" s="827" t="e">
        <f t="shared" si="22"/>
        <v>#REF!</v>
      </c>
      <c r="N90" s="827" t="e">
        <f t="shared" si="22"/>
        <v>#REF!</v>
      </c>
      <c r="O90" s="827" t="e">
        <f t="shared" si="22"/>
        <v>#REF!</v>
      </c>
      <c r="P90" s="827" t="e">
        <f t="shared" si="22"/>
        <v>#REF!</v>
      </c>
    </row>
    <row r="91" spans="1:16" s="831" customFormat="1" ht="12">
      <c r="A91" s="834">
        <v>37190</v>
      </c>
      <c r="B91" s="833">
        <v>20.3</v>
      </c>
      <c r="C91" s="818" t="e">
        <f t="shared" si="18"/>
        <v>#REF!</v>
      </c>
      <c r="D91" s="818" t="e">
        <f t="shared" si="14"/>
        <v>#REF!</v>
      </c>
      <c r="E91" s="818" t="e">
        <f t="shared" si="15"/>
        <v>#REF!</v>
      </c>
      <c r="F91" s="827" t="e">
        <f t="shared" si="16"/>
        <v>#REF!</v>
      </c>
      <c r="G91" s="827" t="e">
        <f t="shared" si="19"/>
        <v>#REF!</v>
      </c>
      <c r="H91" s="827" t="e">
        <f t="shared" si="20"/>
        <v>#REF!</v>
      </c>
      <c r="I91" s="827" t="e">
        <f t="shared" si="21"/>
        <v>#REF!</v>
      </c>
      <c r="J91" s="818" t="e">
        <f t="shared" si="11"/>
        <v>#REF!</v>
      </c>
      <c r="K91" s="818" t="e">
        <f t="shared" si="13"/>
        <v>#REF!</v>
      </c>
      <c r="L91" s="818" t="e">
        <f t="shared" si="17"/>
        <v>#REF!</v>
      </c>
      <c r="M91" s="827" t="e">
        <f t="shared" si="22"/>
        <v>#REF!</v>
      </c>
      <c r="N91" s="827" t="e">
        <f t="shared" si="22"/>
        <v>#REF!</v>
      </c>
      <c r="O91" s="827" t="e">
        <f t="shared" si="22"/>
        <v>#REF!</v>
      </c>
      <c r="P91" s="827" t="e">
        <f t="shared" si="22"/>
        <v>#REF!</v>
      </c>
    </row>
    <row r="92" spans="1:16" s="831" customFormat="1" ht="12">
      <c r="A92" s="834">
        <v>37197</v>
      </c>
      <c r="B92" s="833">
        <v>20.05</v>
      </c>
      <c r="C92" s="818" t="e">
        <f t="shared" si="18"/>
        <v>#REF!</v>
      </c>
      <c r="D92" s="818" t="e">
        <f t="shared" si="14"/>
        <v>#REF!</v>
      </c>
      <c r="E92" s="818" t="e">
        <f t="shared" si="15"/>
        <v>#REF!</v>
      </c>
      <c r="F92" s="827" t="e">
        <f t="shared" si="16"/>
        <v>#REF!</v>
      </c>
      <c r="G92" s="827" t="e">
        <f t="shared" si="19"/>
        <v>#REF!</v>
      </c>
      <c r="H92" s="827" t="e">
        <f t="shared" si="20"/>
        <v>#REF!</v>
      </c>
      <c r="I92" s="827" t="e">
        <f t="shared" si="21"/>
        <v>#REF!</v>
      </c>
      <c r="J92" s="818" t="e">
        <f t="shared" ref="J92:J155" si="23">J91</f>
        <v>#REF!</v>
      </c>
      <c r="K92" s="818" t="e">
        <f t="shared" si="13"/>
        <v>#REF!</v>
      </c>
      <c r="L92" s="818" t="e">
        <f t="shared" si="17"/>
        <v>#REF!</v>
      </c>
      <c r="M92" s="827" t="e">
        <f t="shared" si="22"/>
        <v>#REF!</v>
      </c>
      <c r="N92" s="827" t="e">
        <f t="shared" si="22"/>
        <v>#REF!</v>
      </c>
      <c r="O92" s="827" t="e">
        <f t="shared" si="22"/>
        <v>#REF!</v>
      </c>
      <c r="P92" s="827" t="e">
        <f t="shared" si="22"/>
        <v>#REF!</v>
      </c>
    </row>
    <row r="93" spans="1:16" s="831" customFormat="1" ht="12">
      <c r="A93" s="834">
        <v>37204</v>
      </c>
      <c r="B93" s="833">
        <v>19.8</v>
      </c>
      <c r="C93" s="818" t="e">
        <f t="shared" si="18"/>
        <v>#REF!</v>
      </c>
      <c r="D93" s="818" t="e">
        <f t="shared" si="14"/>
        <v>#REF!</v>
      </c>
      <c r="E93" s="818" t="e">
        <f t="shared" si="15"/>
        <v>#REF!</v>
      </c>
      <c r="F93" s="827" t="e">
        <f t="shared" si="16"/>
        <v>#REF!</v>
      </c>
      <c r="G93" s="827" t="e">
        <f t="shared" si="19"/>
        <v>#REF!</v>
      </c>
      <c r="H93" s="827" t="e">
        <f t="shared" si="20"/>
        <v>#REF!</v>
      </c>
      <c r="I93" s="827" t="e">
        <f t="shared" si="21"/>
        <v>#REF!</v>
      </c>
      <c r="J93" s="818" t="e">
        <f t="shared" si="23"/>
        <v>#REF!</v>
      </c>
      <c r="K93" s="818" t="e">
        <f t="shared" si="13"/>
        <v>#REF!</v>
      </c>
      <c r="L93" s="818" t="e">
        <f t="shared" si="17"/>
        <v>#REF!</v>
      </c>
      <c r="M93" s="827" t="e">
        <f t="shared" si="22"/>
        <v>#REF!</v>
      </c>
      <c r="N93" s="827" t="e">
        <f t="shared" si="22"/>
        <v>#REF!</v>
      </c>
      <c r="O93" s="827" t="e">
        <f t="shared" si="22"/>
        <v>#REF!</v>
      </c>
      <c r="P93" s="827" t="e">
        <f t="shared" si="22"/>
        <v>#REF!</v>
      </c>
    </row>
    <row r="94" spans="1:16" s="831" customFormat="1" ht="12">
      <c r="A94" s="834">
        <v>37211</v>
      </c>
      <c r="B94" s="833">
        <v>19.350000000000001</v>
      </c>
      <c r="C94" s="818" t="e">
        <f t="shared" si="18"/>
        <v>#REF!</v>
      </c>
      <c r="D94" s="818" t="e">
        <f t="shared" si="14"/>
        <v>#REF!</v>
      </c>
      <c r="E94" s="818" t="e">
        <f t="shared" si="15"/>
        <v>#REF!</v>
      </c>
      <c r="F94" s="827" t="e">
        <f t="shared" si="16"/>
        <v>#REF!</v>
      </c>
      <c r="G94" s="827" t="e">
        <f t="shared" si="19"/>
        <v>#REF!</v>
      </c>
      <c r="H94" s="827" t="e">
        <f t="shared" si="20"/>
        <v>#REF!</v>
      </c>
      <c r="I94" s="827" t="e">
        <f t="shared" si="21"/>
        <v>#REF!</v>
      </c>
      <c r="J94" s="818" t="e">
        <f t="shared" si="23"/>
        <v>#REF!</v>
      </c>
      <c r="K94" s="818" t="e">
        <f t="shared" si="13"/>
        <v>#REF!</v>
      </c>
      <c r="L94" s="818" t="e">
        <f t="shared" si="17"/>
        <v>#REF!</v>
      </c>
      <c r="M94" s="827" t="e">
        <f t="shared" si="22"/>
        <v>#REF!</v>
      </c>
      <c r="N94" s="827" t="e">
        <f t="shared" si="22"/>
        <v>#REF!</v>
      </c>
      <c r="O94" s="827" t="e">
        <f t="shared" si="22"/>
        <v>#REF!</v>
      </c>
      <c r="P94" s="827" t="e">
        <f t="shared" si="22"/>
        <v>#REF!</v>
      </c>
    </row>
    <row r="95" spans="1:16" s="831" customFormat="1" ht="12">
      <c r="A95" s="834">
        <v>37218</v>
      </c>
      <c r="B95" s="833">
        <v>20.72</v>
      </c>
      <c r="C95" s="818" t="e">
        <f t="shared" si="18"/>
        <v>#REF!</v>
      </c>
      <c r="D95" s="818" t="e">
        <f t="shared" si="14"/>
        <v>#REF!</v>
      </c>
      <c r="E95" s="818" t="e">
        <f t="shared" si="15"/>
        <v>#REF!</v>
      </c>
      <c r="F95" s="827" t="e">
        <f t="shared" si="16"/>
        <v>#REF!</v>
      </c>
      <c r="G95" s="827" t="e">
        <f t="shared" si="19"/>
        <v>#REF!</v>
      </c>
      <c r="H95" s="827" t="e">
        <f t="shared" si="20"/>
        <v>#REF!</v>
      </c>
      <c r="I95" s="827" t="e">
        <f t="shared" si="21"/>
        <v>#REF!</v>
      </c>
      <c r="J95" s="818" t="e">
        <f t="shared" si="23"/>
        <v>#REF!</v>
      </c>
      <c r="K95" s="818" t="e">
        <f t="shared" si="13"/>
        <v>#REF!</v>
      </c>
      <c r="L95" s="818" t="e">
        <f t="shared" si="17"/>
        <v>#REF!</v>
      </c>
      <c r="M95" s="827" t="e">
        <f t="shared" si="22"/>
        <v>#REF!</v>
      </c>
      <c r="N95" s="827" t="e">
        <f t="shared" si="22"/>
        <v>#REF!</v>
      </c>
      <c r="O95" s="827" t="e">
        <f t="shared" si="22"/>
        <v>#REF!</v>
      </c>
      <c r="P95" s="827" t="e">
        <f t="shared" si="22"/>
        <v>#REF!</v>
      </c>
    </row>
    <row r="96" spans="1:16" s="831" customFormat="1" ht="12">
      <c r="A96" s="834">
        <v>37225</v>
      </c>
      <c r="B96" s="833">
        <v>21.95</v>
      </c>
      <c r="C96" s="818" t="e">
        <f t="shared" si="18"/>
        <v>#REF!</v>
      </c>
      <c r="D96" s="818" t="e">
        <f t="shared" si="14"/>
        <v>#REF!</v>
      </c>
      <c r="E96" s="818" t="e">
        <f t="shared" si="15"/>
        <v>#REF!</v>
      </c>
      <c r="F96" s="827" t="e">
        <f t="shared" si="16"/>
        <v>#REF!</v>
      </c>
      <c r="G96" s="827" t="e">
        <f t="shared" si="19"/>
        <v>#REF!</v>
      </c>
      <c r="H96" s="827" t="e">
        <f t="shared" si="20"/>
        <v>#REF!</v>
      </c>
      <c r="I96" s="827" t="e">
        <f t="shared" si="21"/>
        <v>#REF!</v>
      </c>
      <c r="J96" s="818" t="e">
        <f t="shared" si="23"/>
        <v>#REF!</v>
      </c>
      <c r="K96" s="818" t="e">
        <f t="shared" si="13"/>
        <v>#REF!</v>
      </c>
      <c r="L96" s="818" t="e">
        <f t="shared" si="17"/>
        <v>#REF!</v>
      </c>
      <c r="M96" s="827" t="e">
        <f t="shared" si="22"/>
        <v>#REF!</v>
      </c>
      <c r="N96" s="827" t="e">
        <f t="shared" si="22"/>
        <v>#REF!</v>
      </c>
      <c r="O96" s="827" t="e">
        <f t="shared" si="22"/>
        <v>#REF!</v>
      </c>
      <c r="P96" s="827" t="e">
        <f t="shared" si="22"/>
        <v>#REF!</v>
      </c>
    </row>
    <row r="97" spans="1:16" s="831" customFormat="1" ht="12">
      <c r="A97" s="834">
        <v>37232</v>
      </c>
      <c r="B97" s="833">
        <v>21.81</v>
      </c>
      <c r="C97" s="818" t="e">
        <f t="shared" si="18"/>
        <v>#REF!</v>
      </c>
      <c r="D97" s="818" t="e">
        <f t="shared" si="14"/>
        <v>#REF!</v>
      </c>
      <c r="E97" s="818" t="e">
        <f t="shared" si="15"/>
        <v>#REF!</v>
      </c>
      <c r="F97" s="827" t="e">
        <f t="shared" si="16"/>
        <v>#REF!</v>
      </c>
      <c r="G97" s="827" t="e">
        <f t="shared" si="19"/>
        <v>#REF!</v>
      </c>
      <c r="H97" s="827" t="e">
        <f t="shared" si="20"/>
        <v>#REF!</v>
      </c>
      <c r="I97" s="827" t="e">
        <f t="shared" si="21"/>
        <v>#REF!</v>
      </c>
      <c r="J97" s="818" t="e">
        <f t="shared" si="23"/>
        <v>#REF!</v>
      </c>
      <c r="K97" s="818" t="e">
        <f t="shared" si="13"/>
        <v>#REF!</v>
      </c>
      <c r="L97" s="818" t="e">
        <f t="shared" si="17"/>
        <v>#REF!</v>
      </c>
      <c r="M97" s="827" t="e">
        <f t="shared" si="22"/>
        <v>#REF!</v>
      </c>
      <c r="N97" s="827" t="e">
        <f t="shared" si="22"/>
        <v>#REF!</v>
      </c>
      <c r="O97" s="827" t="e">
        <f t="shared" si="22"/>
        <v>#REF!</v>
      </c>
      <c r="P97" s="827" t="e">
        <f t="shared" si="22"/>
        <v>#REF!</v>
      </c>
    </row>
    <row r="98" spans="1:16" s="831" customFormat="1" ht="12">
      <c r="A98" s="834">
        <v>37239</v>
      </c>
      <c r="B98" s="833">
        <v>21.39</v>
      </c>
      <c r="C98" s="818" t="e">
        <f t="shared" si="18"/>
        <v>#REF!</v>
      </c>
      <c r="D98" s="818" t="e">
        <f t="shared" si="14"/>
        <v>#REF!</v>
      </c>
      <c r="E98" s="818" t="e">
        <f t="shared" si="15"/>
        <v>#REF!</v>
      </c>
      <c r="F98" s="827" t="e">
        <f t="shared" si="16"/>
        <v>#REF!</v>
      </c>
      <c r="G98" s="827" t="e">
        <f t="shared" si="19"/>
        <v>#REF!</v>
      </c>
      <c r="H98" s="827" t="e">
        <f t="shared" si="20"/>
        <v>#REF!</v>
      </c>
      <c r="I98" s="827" t="e">
        <f t="shared" si="21"/>
        <v>#REF!</v>
      </c>
      <c r="J98" s="818" t="e">
        <f t="shared" si="23"/>
        <v>#REF!</v>
      </c>
      <c r="K98" s="818" t="e">
        <f t="shared" si="13"/>
        <v>#REF!</v>
      </c>
      <c r="L98" s="818" t="e">
        <f t="shared" si="17"/>
        <v>#REF!</v>
      </c>
      <c r="M98" s="827" t="e">
        <f t="shared" si="22"/>
        <v>#REF!</v>
      </c>
      <c r="N98" s="827" t="e">
        <f t="shared" si="22"/>
        <v>#REF!</v>
      </c>
      <c r="O98" s="827" t="e">
        <f t="shared" si="22"/>
        <v>#REF!</v>
      </c>
      <c r="P98" s="827" t="e">
        <f t="shared" si="22"/>
        <v>#REF!</v>
      </c>
    </row>
    <row r="99" spans="1:16" s="831" customFormat="1" ht="12">
      <c r="A99" s="834">
        <v>37246</v>
      </c>
      <c r="B99" s="833">
        <v>19.75</v>
      </c>
      <c r="C99" s="818" t="e">
        <f t="shared" si="18"/>
        <v>#REF!</v>
      </c>
      <c r="D99" s="818" t="e">
        <f t="shared" si="14"/>
        <v>#REF!</v>
      </c>
      <c r="E99" s="818" t="e">
        <f t="shared" si="15"/>
        <v>#REF!</v>
      </c>
      <c r="F99" s="827" t="e">
        <f t="shared" si="16"/>
        <v>#REF!</v>
      </c>
      <c r="G99" s="827" t="e">
        <f t="shared" si="19"/>
        <v>#REF!</v>
      </c>
      <c r="H99" s="827" t="e">
        <f t="shared" si="20"/>
        <v>#REF!</v>
      </c>
      <c r="I99" s="827" t="e">
        <f t="shared" si="21"/>
        <v>#REF!</v>
      </c>
      <c r="J99" s="818" t="e">
        <f t="shared" si="23"/>
        <v>#REF!</v>
      </c>
      <c r="K99" s="818" t="e">
        <f t="shared" si="13"/>
        <v>#REF!</v>
      </c>
      <c r="L99" s="818" t="e">
        <f t="shared" si="17"/>
        <v>#REF!</v>
      </c>
      <c r="M99" s="827" t="e">
        <f t="shared" si="22"/>
        <v>#REF!</v>
      </c>
      <c r="N99" s="827" t="e">
        <f t="shared" si="22"/>
        <v>#REF!</v>
      </c>
      <c r="O99" s="827" t="e">
        <f t="shared" si="22"/>
        <v>#REF!</v>
      </c>
      <c r="P99" s="827" t="e">
        <f t="shared" si="22"/>
        <v>#REF!</v>
      </c>
    </row>
    <row r="100" spans="1:16" s="831" customFormat="1" ht="12">
      <c r="A100" s="834">
        <v>37253</v>
      </c>
      <c r="B100" s="833">
        <v>20.02</v>
      </c>
      <c r="C100" s="818" t="e">
        <f t="shared" si="18"/>
        <v>#REF!</v>
      </c>
      <c r="D100" s="818" t="e">
        <f t="shared" si="14"/>
        <v>#REF!</v>
      </c>
      <c r="E100" s="818" t="e">
        <f t="shared" si="15"/>
        <v>#REF!</v>
      </c>
      <c r="F100" s="827" t="e">
        <f t="shared" si="16"/>
        <v>#REF!</v>
      </c>
      <c r="G100" s="827" t="e">
        <f t="shared" si="19"/>
        <v>#REF!</v>
      </c>
      <c r="H100" s="827" t="e">
        <f t="shared" si="20"/>
        <v>#REF!</v>
      </c>
      <c r="I100" s="827" t="e">
        <f t="shared" si="21"/>
        <v>#REF!</v>
      </c>
      <c r="J100" s="818" t="e">
        <f t="shared" si="23"/>
        <v>#REF!</v>
      </c>
      <c r="K100" s="818" t="e">
        <f t="shared" si="13"/>
        <v>#REF!</v>
      </c>
      <c r="L100" s="818" t="e">
        <f t="shared" si="17"/>
        <v>#REF!</v>
      </c>
      <c r="M100" s="827" t="e">
        <f t="shared" si="22"/>
        <v>#REF!</v>
      </c>
      <c r="N100" s="827" t="e">
        <f t="shared" si="22"/>
        <v>#REF!</v>
      </c>
      <c r="O100" s="827" t="e">
        <f t="shared" si="22"/>
        <v>#REF!</v>
      </c>
      <c r="P100" s="827" t="e">
        <f t="shared" si="22"/>
        <v>#REF!</v>
      </c>
    </row>
    <row r="101" spans="1:16" s="831" customFormat="1" ht="12">
      <c r="A101" s="837">
        <v>37260</v>
      </c>
      <c r="B101" s="838">
        <v>19.63</v>
      </c>
      <c r="C101" s="828" t="e">
        <f>'Income Statement'!#REF!/#REF!</f>
        <v>#REF!</v>
      </c>
      <c r="D101" s="828" t="e">
        <f t="shared" si="14"/>
        <v>#REF!</v>
      </c>
      <c r="E101" s="828" t="e">
        <f t="shared" si="15"/>
        <v>#REF!</v>
      </c>
      <c r="F101" s="829" t="e">
        <f t="shared" si="16"/>
        <v>#REF!</v>
      </c>
      <c r="G101" s="829" t="e">
        <f t="shared" si="19"/>
        <v>#REF!</v>
      </c>
      <c r="H101" s="829" t="e">
        <f t="shared" si="20"/>
        <v>#REF!</v>
      </c>
      <c r="I101" s="829" t="e">
        <f t="shared" si="21"/>
        <v>#REF!</v>
      </c>
      <c r="J101" s="828" t="e">
        <f>#REF!/#REF!</f>
        <v>#REF!</v>
      </c>
      <c r="K101" s="828" t="e">
        <f t="shared" si="13"/>
        <v>#REF!</v>
      </c>
      <c r="L101" s="828" t="e">
        <f t="shared" si="17"/>
        <v>#REF!</v>
      </c>
      <c r="M101" s="829" t="e">
        <f t="shared" si="22"/>
        <v>#REF!</v>
      </c>
      <c r="N101" s="829" t="e">
        <f t="shared" si="22"/>
        <v>#REF!</v>
      </c>
      <c r="O101" s="829" t="e">
        <f t="shared" si="22"/>
        <v>#REF!</v>
      </c>
      <c r="P101" s="829" t="e">
        <f t="shared" si="22"/>
        <v>#REF!</v>
      </c>
    </row>
    <row r="102" spans="1:16" s="831" customFormat="1" ht="12">
      <c r="A102" s="834">
        <v>37267</v>
      </c>
      <c r="B102" s="833">
        <v>19.28</v>
      </c>
      <c r="C102" s="818" t="e">
        <f t="shared" si="18"/>
        <v>#REF!</v>
      </c>
      <c r="D102" s="818" t="e">
        <f t="shared" si="14"/>
        <v>#REF!</v>
      </c>
      <c r="E102" s="818" t="e">
        <f t="shared" si="15"/>
        <v>#REF!</v>
      </c>
      <c r="F102" s="827" t="e">
        <f t="shared" si="16"/>
        <v>#REF!</v>
      </c>
      <c r="G102" s="827" t="e">
        <f t="shared" si="19"/>
        <v>#REF!</v>
      </c>
      <c r="H102" s="827" t="e">
        <f t="shared" si="20"/>
        <v>#REF!</v>
      </c>
      <c r="I102" s="827" t="e">
        <f t="shared" si="21"/>
        <v>#REF!</v>
      </c>
      <c r="J102" s="818" t="e">
        <f t="shared" si="23"/>
        <v>#REF!</v>
      </c>
      <c r="K102" s="818" t="e">
        <f t="shared" si="13"/>
        <v>#REF!</v>
      </c>
      <c r="L102" s="818" t="e">
        <f t="shared" si="17"/>
        <v>#REF!</v>
      </c>
      <c r="M102" s="827" t="e">
        <f t="shared" si="22"/>
        <v>#REF!</v>
      </c>
      <c r="N102" s="827" t="e">
        <f t="shared" si="22"/>
        <v>#REF!</v>
      </c>
      <c r="O102" s="827" t="e">
        <f t="shared" si="22"/>
        <v>#REF!</v>
      </c>
      <c r="P102" s="827" t="e">
        <f t="shared" si="22"/>
        <v>#REF!</v>
      </c>
    </row>
    <row r="103" spans="1:16" s="831" customFormat="1" ht="12">
      <c r="A103" s="834">
        <v>37274</v>
      </c>
      <c r="B103" s="833">
        <v>18.71</v>
      </c>
      <c r="C103" s="818" t="e">
        <f t="shared" si="18"/>
        <v>#REF!</v>
      </c>
      <c r="D103" s="818" t="e">
        <f t="shared" si="14"/>
        <v>#REF!</v>
      </c>
      <c r="E103" s="818" t="e">
        <f t="shared" si="15"/>
        <v>#REF!</v>
      </c>
      <c r="F103" s="827" t="e">
        <f t="shared" si="16"/>
        <v>#REF!</v>
      </c>
      <c r="G103" s="827" t="e">
        <f t="shared" si="19"/>
        <v>#REF!</v>
      </c>
      <c r="H103" s="827" t="e">
        <f t="shared" si="20"/>
        <v>#REF!</v>
      </c>
      <c r="I103" s="827" t="e">
        <f t="shared" si="21"/>
        <v>#REF!</v>
      </c>
      <c r="J103" s="818" t="e">
        <f t="shared" si="23"/>
        <v>#REF!</v>
      </c>
      <c r="K103" s="818" t="e">
        <f t="shared" si="13"/>
        <v>#REF!</v>
      </c>
      <c r="L103" s="818" t="e">
        <f t="shared" si="17"/>
        <v>#REF!</v>
      </c>
      <c r="M103" s="827" t="e">
        <f t="shared" si="22"/>
        <v>#REF!</v>
      </c>
      <c r="N103" s="827" t="e">
        <f t="shared" si="22"/>
        <v>#REF!</v>
      </c>
      <c r="O103" s="827" t="e">
        <f t="shared" si="22"/>
        <v>#REF!</v>
      </c>
      <c r="P103" s="827" t="e">
        <f t="shared" si="22"/>
        <v>#REF!</v>
      </c>
    </row>
    <row r="104" spans="1:16" s="831" customFormat="1" ht="12">
      <c r="A104" s="834">
        <v>37281</v>
      </c>
      <c r="B104" s="833">
        <v>19.100000000000001</v>
      </c>
      <c r="C104" s="818" t="e">
        <f t="shared" si="18"/>
        <v>#REF!</v>
      </c>
      <c r="D104" s="818" t="e">
        <f t="shared" si="14"/>
        <v>#REF!</v>
      </c>
      <c r="E104" s="818" t="e">
        <f t="shared" si="15"/>
        <v>#REF!</v>
      </c>
      <c r="F104" s="827" t="e">
        <f t="shared" si="16"/>
        <v>#REF!</v>
      </c>
      <c r="G104" s="827" t="e">
        <f t="shared" si="19"/>
        <v>#REF!</v>
      </c>
      <c r="H104" s="827" t="e">
        <f t="shared" si="20"/>
        <v>#REF!</v>
      </c>
      <c r="I104" s="827" t="e">
        <f t="shared" si="21"/>
        <v>#REF!</v>
      </c>
      <c r="J104" s="818" t="e">
        <f t="shared" si="23"/>
        <v>#REF!</v>
      </c>
      <c r="K104" s="818" t="e">
        <f t="shared" si="13"/>
        <v>#REF!</v>
      </c>
      <c r="L104" s="818" t="e">
        <f t="shared" si="17"/>
        <v>#REF!</v>
      </c>
      <c r="M104" s="827" t="e">
        <f t="shared" si="22"/>
        <v>#REF!</v>
      </c>
      <c r="N104" s="827" t="e">
        <f t="shared" si="22"/>
        <v>#REF!</v>
      </c>
      <c r="O104" s="827" t="e">
        <f t="shared" si="22"/>
        <v>#REF!</v>
      </c>
      <c r="P104" s="827" t="e">
        <f t="shared" si="22"/>
        <v>#REF!</v>
      </c>
    </row>
    <row r="105" spans="1:16" s="831" customFormat="1" ht="12">
      <c r="A105" s="834">
        <v>37288</v>
      </c>
      <c r="B105" s="833">
        <v>19.97</v>
      </c>
      <c r="C105" s="818" t="e">
        <f t="shared" si="18"/>
        <v>#REF!</v>
      </c>
      <c r="D105" s="818" t="e">
        <f t="shared" si="14"/>
        <v>#REF!</v>
      </c>
      <c r="E105" s="818" t="e">
        <f t="shared" si="15"/>
        <v>#REF!</v>
      </c>
      <c r="F105" s="827" t="e">
        <f t="shared" si="16"/>
        <v>#REF!</v>
      </c>
      <c r="G105" s="827" t="e">
        <f t="shared" si="19"/>
        <v>#REF!</v>
      </c>
      <c r="H105" s="827" t="e">
        <f t="shared" si="20"/>
        <v>#REF!</v>
      </c>
      <c r="I105" s="827" t="e">
        <f t="shared" si="21"/>
        <v>#REF!</v>
      </c>
      <c r="J105" s="818" t="e">
        <f t="shared" si="23"/>
        <v>#REF!</v>
      </c>
      <c r="K105" s="818" t="e">
        <f t="shared" si="13"/>
        <v>#REF!</v>
      </c>
      <c r="L105" s="818" t="e">
        <f t="shared" si="17"/>
        <v>#REF!</v>
      </c>
      <c r="M105" s="827" t="e">
        <f t="shared" si="22"/>
        <v>#REF!</v>
      </c>
      <c r="N105" s="827" t="e">
        <f t="shared" si="22"/>
        <v>#REF!</v>
      </c>
      <c r="O105" s="827" t="e">
        <f t="shared" si="22"/>
        <v>#REF!</v>
      </c>
      <c r="P105" s="827" t="e">
        <f t="shared" si="22"/>
        <v>#REF!</v>
      </c>
    </row>
    <row r="106" spans="1:16" s="831" customFormat="1" ht="12">
      <c r="A106" s="834">
        <v>37295</v>
      </c>
      <c r="B106" s="833">
        <v>19.95</v>
      </c>
      <c r="C106" s="818" t="e">
        <f t="shared" si="18"/>
        <v>#REF!</v>
      </c>
      <c r="D106" s="818" t="e">
        <f t="shared" si="14"/>
        <v>#REF!</v>
      </c>
      <c r="E106" s="818" t="e">
        <f t="shared" si="15"/>
        <v>#REF!</v>
      </c>
      <c r="F106" s="827" t="e">
        <f t="shared" si="16"/>
        <v>#REF!</v>
      </c>
      <c r="G106" s="827" t="e">
        <f t="shared" si="19"/>
        <v>#REF!</v>
      </c>
      <c r="H106" s="827" t="e">
        <f t="shared" si="20"/>
        <v>#REF!</v>
      </c>
      <c r="I106" s="827" t="e">
        <f t="shared" si="21"/>
        <v>#REF!</v>
      </c>
      <c r="J106" s="818" t="e">
        <f t="shared" si="23"/>
        <v>#REF!</v>
      </c>
      <c r="K106" s="818" t="e">
        <f t="shared" si="13"/>
        <v>#REF!</v>
      </c>
      <c r="L106" s="818" t="e">
        <f t="shared" si="17"/>
        <v>#REF!</v>
      </c>
      <c r="M106" s="827" t="e">
        <f t="shared" si="22"/>
        <v>#REF!</v>
      </c>
      <c r="N106" s="827" t="e">
        <f t="shared" si="22"/>
        <v>#REF!</v>
      </c>
      <c r="O106" s="827" t="e">
        <f t="shared" si="22"/>
        <v>#REF!</v>
      </c>
      <c r="P106" s="827" t="e">
        <f t="shared" si="22"/>
        <v>#REF!</v>
      </c>
    </row>
    <row r="107" spans="1:16" s="832" customFormat="1" ht="12">
      <c r="A107" s="834">
        <v>37316</v>
      </c>
      <c r="B107" s="833">
        <v>19.7</v>
      </c>
      <c r="C107" s="818" t="e">
        <f t="shared" si="18"/>
        <v>#REF!</v>
      </c>
      <c r="D107" s="818" t="e">
        <f t="shared" si="14"/>
        <v>#REF!</v>
      </c>
      <c r="E107" s="818" t="e">
        <f t="shared" si="15"/>
        <v>#REF!</v>
      </c>
      <c r="F107" s="827" t="e">
        <f t="shared" si="16"/>
        <v>#REF!</v>
      </c>
      <c r="G107" s="827" t="e">
        <f t="shared" si="19"/>
        <v>#REF!</v>
      </c>
      <c r="H107" s="827" t="e">
        <f t="shared" si="20"/>
        <v>#REF!</v>
      </c>
      <c r="I107" s="827" t="e">
        <f t="shared" si="21"/>
        <v>#REF!</v>
      </c>
      <c r="J107" s="818" t="e">
        <f t="shared" si="23"/>
        <v>#REF!</v>
      </c>
      <c r="K107" s="818" t="e">
        <f t="shared" si="13"/>
        <v>#REF!</v>
      </c>
      <c r="L107" s="818" t="e">
        <f t="shared" si="17"/>
        <v>#REF!</v>
      </c>
      <c r="M107" s="827" t="e">
        <f t="shared" si="22"/>
        <v>#REF!</v>
      </c>
      <c r="N107" s="827" t="e">
        <f t="shared" si="22"/>
        <v>#REF!</v>
      </c>
      <c r="O107" s="827" t="e">
        <f t="shared" si="22"/>
        <v>#REF!</v>
      </c>
      <c r="P107" s="827" t="e">
        <f t="shared" si="22"/>
        <v>#REF!</v>
      </c>
    </row>
    <row r="108" spans="1:16" s="831" customFormat="1" ht="12">
      <c r="A108" s="834">
        <v>37323</v>
      </c>
      <c r="B108" s="833">
        <v>20.75</v>
      </c>
      <c r="C108" s="818" t="e">
        <f t="shared" si="18"/>
        <v>#REF!</v>
      </c>
      <c r="D108" s="818" t="e">
        <f t="shared" si="14"/>
        <v>#REF!</v>
      </c>
      <c r="E108" s="818" t="e">
        <f t="shared" si="15"/>
        <v>#REF!</v>
      </c>
      <c r="F108" s="827" t="e">
        <f t="shared" si="16"/>
        <v>#REF!</v>
      </c>
      <c r="G108" s="827" t="e">
        <f t="shared" si="19"/>
        <v>#REF!</v>
      </c>
      <c r="H108" s="827" t="e">
        <f t="shared" si="20"/>
        <v>#REF!</v>
      </c>
      <c r="I108" s="827" t="e">
        <f t="shared" si="21"/>
        <v>#REF!</v>
      </c>
      <c r="J108" s="818" t="e">
        <f t="shared" si="23"/>
        <v>#REF!</v>
      </c>
      <c r="K108" s="818" t="e">
        <f t="shared" si="13"/>
        <v>#REF!</v>
      </c>
      <c r="L108" s="818" t="e">
        <f t="shared" si="17"/>
        <v>#REF!</v>
      </c>
      <c r="M108" s="827" t="e">
        <f t="shared" si="22"/>
        <v>#REF!</v>
      </c>
      <c r="N108" s="827" t="e">
        <f t="shared" si="22"/>
        <v>#REF!</v>
      </c>
      <c r="O108" s="827" t="e">
        <f t="shared" si="22"/>
        <v>#REF!</v>
      </c>
      <c r="P108" s="827" t="e">
        <f t="shared" si="22"/>
        <v>#REF!</v>
      </c>
    </row>
    <row r="109" spans="1:16" s="831" customFormat="1" ht="12">
      <c r="A109" s="834">
        <v>37330</v>
      </c>
      <c r="B109" s="833">
        <v>20.43</v>
      </c>
      <c r="C109" s="818" t="e">
        <f t="shared" si="18"/>
        <v>#REF!</v>
      </c>
      <c r="D109" s="818" t="e">
        <f t="shared" si="14"/>
        <v>#REF!</v>
      </c>
      <c r="E109" s="818" t="e">
        <f t="shared" si="15"/>
        <v>#REF!</v>
      </c>
      <c r="F109" s="827" t="e">
        <f t="shared" si="16"/>
        <v>#REF!</v>
      </c>
      <c r="G109" s="827" t="e">
        <f t="shared" si="19"/>
        <v>#REF!</v>
      </c>
      <c r="H109" s="827" t="e">
        <f t="shared" si="20"/>
        <v>#REF!</v>
      </c>
      <c r="I109" s="827" t="e">
        <f t="shared" si="21"/>
        <v>#REF!</v>
      </c>
      <c r="J109" s="818" t="e">
        <f t="shared" si="23"/>
        <v>#REF!</v>
      </c>
      <c r="K109" s="818" t="e">
        <f t="shared" si="13"/>
        <v>#REF!</v>
      </c>
      <c r="L109" s="818" t="e">
        <f t="shared" si="17"/>
        <v>#REF!</v>
      </c>
      <c r="M109" s="827" t="e">
        <f t="shared" si="22"/>
        <v>#REF!</v>
      </c>
      <c r="N109" s="827" t="e">
        <f t="shared" si="22"/>
        <v>#REF!</v>
      </c>
      <c r="O109" s="827" t="e">
        <f t="shared" si="22"/>
        <v>#REF!</v>
      </c>
      <c r="P109" s="827" t="e">
        <f t="shared" si="22"/>
        <v>#REF!</v>
      </c>
    </row>
    <row r="110" spans="1:16" s="831" customFormat="1" ht="12">
      <c r="A110" s="834">
        <v>37337</v>
      </c>
      <c r="B110" s="833">
        <v>20.170000000000002</v>
      </c>
      <c r="C110" s="818" t="e">
        <f t="shared" si="18"/>
        <v>#REF!</v>
      </c>
      <c r="D110" s="818" t="e">
        <f t="shared" si="14"/>
        <v>#REF!</v>
      </c>
      <c r="E110" s="818" t="e">
        <f t="shared" si="15"/>
        <v>#REF!</v>
      </c>
      <c r="F110" s="827" t="e">
        <f t="shared" si="16"/>
        <v>#REF!</v>
      </c>
      <c r="G110" s="827" t="e">
        <f t="shared" si="19"/>
        <v>#REF!</v>
      </c>
      <c r="H110" s="827" t="e">
        <f t="shared" si="20"/>
        <v>#REF!</v>
      </c>
      <c r="I110" s="827" t="e">
        <f t="shared" si="21"/>
        <v>#REF!</v>
      </c>
      <c r="J110" s="818" t="e">
        <f t="shared" si="23"/>
        <v>#REF!</v>
      </c>
      <c r="K110" s="818" t="e">
        <f t="shared" si="13"/>
        <v>#REF!</v>
      </c>
      <c r="L110" s="818" t="e">
        <f t="shared" si="17"/>
        <v>#REF!</v>
      </c>
      <c r="M110" s="827" t="e">
        <f t="shared" si="22"/>
        <v>#REF!</v>
      </c>
      <c r="N110" s="827" t="e">
        <f t="shared" si="22"/>
        <v>#REF!</v>
      </c>
      <c r="O110" s="827" t="e">
        <f t="shared" si="22"/>
        <v>#REF!</v>
      </c>
      <c r="P110" s="827" t="e">
        <f t="shared" si="22"/>
        <v>#REF!</v>
      </c>
    </row>
    <row r="111" spans="1:16" s="831" customFormat="1" ht="12">
      <c r="A111" s="834">
        <v>37344</v>
      </c>
      <c r="B111" s="833">
        <v>19.36</v>
      </c>
      <c r="C111" s="818" t="e">
        <f t="shared" si="18"/>
        <v>#REF!</v>
      </c>
      <c r="D111" s="818" t="e">
        <f t="shared" si="14"/>
        <v>#REF!</v>
      </c>
      <c r="E111" s="818" t="e">
        <f t="shared" si="15"/>
        <v>#REF!</v>
      </c>
      <c r="F111" s="827" t="e">
        <f t="shared" si="16"/>
        <v>#REF!</v>
      </c>
      <c r="G111" s="827" t="e">
        <f t="shared" si="19"/>
        <v>#REF!</v>
      </c>
      <c r="H111" s="827" t="e">
        <f t="shared" si="20"/>
        <v>#REF!</v>
      </c>
      <c r="I111" s="827" t="e">
        <f t="shared" si="21"/>
        <v>#REF!</v>
      </c>
      <c r="J111" s="818" t="e">
        <f t="shared" si="23"/>
        <v>#REF!</v>
      </c>
      <c r="K111" s="818" t="e">
        <f t="shared" si="13"/>
        <v>#REF!</v>
      </c>
      <c r="L111" s="818" t="e">
        <f t="shared" si="17"/>
        <v>#REF!</v>
      </c>
      <c r="M111" s="827" t="e">
        <f t="shared" si="22"/>
        <v>#REF!</v>
      </c>
      <c r="N111" s="827" t="e">
        <f t="shared" si="22"/>
        <v>#REF!</v>
      </c>
      <c r="O111" s="827" t="e">
        <f t="shared" si="22"/>
        <v>#REF!</v>
      </c>
      <c r="P111" s="827" t="e">
        <f t="shared" si="22"/>
        <v>#REF!</v>
      </c>
    </row>
    <row r="112" spans="1:16" s="831" customFormat="1" ht="12">
      <c r="A112" s="834">
        <v>37351</v>
      </c>
      <c r="B112" s="833">
        <v>19.38</v>
      </c>
      <c r="C112" s="818" t="e">
        <f t="shared" si="18"/>
        <v>#REF!</v>
      </c>
      <c r="D112" s="818" t="e">
        <f t="shared" si="14"/>
        <v>#REF!</v>
      </c>
      <c r="E112" s="818" t="e">
        <f t="shared" si="15"/>
        <v>#REF!</v>
      </c>
      <c r="F112" s="827" t="e">
        <f t="shared" si="16"/>
        <v>#REF!</v>
      </c>
      <c r="G112" s="827" t="e">
        <f t="shared" si="19"/>
        <v>#REF!</v>
      </c>
      <c r="H112" s="827" t="e">
        <f t="shared" si="20"/>
        <v>#REF!</v>
      </c>
      <c r="I112" s="827" t="e">
        <f t="shared" si="21"/>
        <v>#REF!</v>
      </c>
      <c r="J112" s="818" t="e">
        <f t="shared" si="23"/>
        <v>#REF!</v>
      </c>
      <c r="K112" s="818" t="e">
        <f t="shared" si="13"/>
        <v>#REF!</v>
      </c>
      <c r="L112" s="818" t="e">
        <f t="shared" si="17"/>
        <v>#REF!</v>
      </c>
      <c r="M112" s="827" t="e">
        <f t="shared" si="22"/>
        <v>#REF!</v>
      </c>
      <c r="N112" s="827" t="e">
        <f t="shared" si="22"/>
        <v>#REF!</v>
      </c>
      <c r="O112" s="827" t="e">
        <f t="shared" si="22"/>
        <v>#REF!</v>
      </c>
      <c r="P112" s="827" t="e">
        <f t="shared" si="22"/>
        <v>#REF!</v>
      </c>
    </row>
    <row r="113" spans="1:16" s="831" customFormat="1" ht="12">
      <c r="A113" s="834">
        <v>37358</v>
      </c>
      <c r="B113" s="833">
        <v>19.8</v>
      </c>
      <c r="C113" s="818" t="e">
        <f t="shared" si="18"/>
        <v>#REF!</v>
      </c>
      <c r="D113" s="818" t="e">
        <f t="shared" si="14"/>
        <v>#REF!</v>
      </c>
      <c r="E113" s="818" t="e">
        <f t="shared" si="15"/>
        <v>#REF!</v>
      </c>
      <c r="F113" s="827" t="e">
        <f t="shared" si="16"/>
        <v>#REF!</v>
      </c>
      <c r="G113" s="827" t="e">
        <f t="shared" si="19"/>
        <v>#REF!</v>
      </c>
      <c r="H113" s="827" t="e">
        <f t="shared" si="20"/>
        <v>#REF!</v>
      </c>
      <c r="I113" s="827" t="e">
        <f t="shared" si="21"/>
        <v>#REF!</v>
      </c>
      <c r="J113" s="818" t="e">
        <f t="shared" si="23"/>
        <v>#REF!</v>
      </c>
      <c r="K113" s="818" t="e">
        <f t="shared" si="13"/>
        <v>#REF!</v>
      </c>
      <c r="L113" s="818" t="e">
        <f t="shared" si="17"/>
        <v>#REF!</v>
      </c>
      <c r="M113" s="827" t="e">
        <f t="shared" si="22"/>
        <v>#REF!</v>
      </c>
      <c r="N113" s="827" t="e">
        <f t="shared" si="22"/>
        <v>#REF!</v>
      </c>
      <c r="O113" s="827" t="e">
        <f t="shared" si="22"/>
        <v>#REF!</v>
      </c>
      <c r="P113" s="827" t="e">
        <f t="shared" si="22"/>
        <v>#REF!</v>
      </c>
    </row>
    <row r="114" spans="1:16" s="831" customFormat="1" ht="12">
      <c r="A114" s="834">
        <v>37365</v>
      </c>
      <c r="B114" s="833">
        <v>19.510000000000002</v>
      </c>
      <c r="C114" s="818" t="e">
        <f t="shared" si="18"/>
        <v>#REF!</v>
      </c>
      <c r="D114" s="818" t="e">
        <f t="shared" si="14"/>
        <v>#REF!</v>
      </c>
      <c r="E114" s="818" t="e">
        <f t="shared" si="15"/>
        <v>#REF!</v>
      </c>
      <c r="F114" s="827" t="e">
        <f t="shared" si="16"/>
        <v>#REF!</v>
      </c>
      <c r="G114" s="827" t="e">
        <f t="shared" si="19"/>
        <v>#REF!</v>
      </c>
      <c r="H114" s="827" t="e">
        <f t="shared" si="20"/>
        <v>#REF!</v>
      </c>
      <c r="I114" s="827" t="e">
        <f t="shared" si="21"/>
        <v>#REF!</v>
      </c>
      <c r="J114" s="818" t="e">
        <f t="shared" si="23"/>
        <v>#REF!</v>
      </c>
      <c r="K114" s="818" t="e">
        <f t="shared" si="13"/>
        <v>#REF!</v>
      </c>
      <c r="L114" s="818" t="e">
        <f t="shared" si="17"/>
        <v>#REF!</v>
      </c>
      <c r="M114" s="827" t="e">
        <f t="shared" si="22"/>
        <v>#REF!</v>
      </c>
      <c r="N114" s="827" t="e">
        <f t="shared" si="22"/>
        <v>#REF!</v>
      </c>
      <c r="O114" s="827" t="e">
        <f t="shared" si="22"/>
        <v>#REF!</v>
      </c>
      <c r="P114" s="827" t="e">
        <f t="shared" si="22"/>
        <v>#REF!</v>
      </c>
    </row>
    <row r="115" spans="1:16" s="831" customFormat="1" ht="12">
      <c r="A115" s="834">
        <v>37372</v>
      </c>
      <c r="B115" s="833">
        <v>19.66</v>
      </c>
      <c r="C115" s="818" t="e">
        <f t="shared" si="18"/>
        <v>#REF!</v>
      </c>
      <c r="D115" s="818" t="e">
        <f t="shared" si="14"/>
        <v>#REF!</v>
      </c>
      <c r="E115" s="818" t="e">
        <f t="shared" si="15"/>
        <v>#REF!</v>
      </c>
      <c r="F115" s="827" t="e">
        <f t="shared" si="16"/>
        <v>#REF!</v>
      </c>
      <c r="G115" s="827" t="e">
        <f t="shared" si="19"/>
        <v>#REF!</v>
      </c>
      <c r="H115" s="827" t="e">
        <f t="shared" si="20"/>
        <v>#REF!</v>
      </c>
      <c r="I115" s="827" t="e">
        <f t="shared" si="21"/>
        <v>#REF!</v>
      </c>
      <c r="J115" s="818" t="e">
        <f t="shared" si="23"/>
        <v>#REF!</v>
      </c>
      <c r="K115" s="818" t="e">
        <f t="shared" si="13"/>
        <v>#REF!</v>
      </c>
      <c r="L115" s="818" t="e">
        <f t="shared" si="17"/>
        <v>#REF!</v>
      </c>
      <c r="M115" s="827" t="e">
        <f t="shared" si="22"/>
        <v>#REF!</v>
      </c>
      <c r="N115" s="827" t="e">
        <f t="shared" si="22"/>
        <v>#REF!</v>
      </c>
      <c r="O115" s="827" t="e">
        <f t="shared" si="22"/>
        <v>#REF!</v>
      </c>
      <c r="P115" s="827" t="e">
        <f t="shared" si="22"/>
        <v>#REF!</v>
      </c>
    </row>
    <row r="116" spans="1:16" s="831" customFormat="1" ht="12">
      <c r="A116" s="834">
        <v>37376</v>
      </c>
      <c r="B116" s="833">
        <v>19.760000000000002</v>
      </c>
      <c r="C116" s="818" t="e">
        <f t="shared" si="18"/>
        <v>#REF!</v>
      </c>
      <c r="D116" s="818" t="e">
        <f t="shared" si="14"/>
        <v>#REF!</v>
      </c>
      <c r="E116" s="818" t="e">
        <f t="shared" si="15"/>
        <v>#REF!</v>
      </c>
      <c r="F116" s="827" t="e">
        <f t="shared" si="16"/>
        <v>#REF!</v>
      </c>
      <c r="G116" s="827" t="e">
        <f t="shared" si="19"/>
        <v>#REF!</v>
      </c>
      <c r="H116" s="827" t="e">
        <f t="shared" si="20"/>
        <v>#REF!</v>
      </c>
      <c r="I116" s="827" t="e">
        <f t="shared" si="21"/>
        <v>#REF!</v>
      </c>
      <c r="J116" s="818" t="e">
        <f t="shared" si="23"/>
        <v>#REF!</v>
      </c>
      <c r="K116" s="818" t="e">
        <f t="shared" si="13"/>
        <v>#REF!</v>
      </c>
      <c r="L116" s="818" t="e">
        <f t="shared" si="17"/>
        <v>#REF!</v>
      </c>
      <c r="M116" s="827" t="e">
        <f t="shared" si="22"/>
        <v>#REF!</v>
      </c>
      <c r="N116" s="827" t="e">
        <f t="shared" si="22"/>
        <v>#REF!</v>
      </c>
      <c r="O116" s="827" t="e">
        <f t="shared" si="22"/>
        <v>#REF!</v>
      </c>
      <c r="P116" s="827" t="e">
        <f t="shared" si="22"/>
        <v>#REF!</v>
      </c>
    </row>
    <row r="117" spans="1:16" s="831" customFormat="1" ht="12">
      <c r="A117" s="834">
        <v>37386</v>
      </c>
      <c r="B117" s="833">
        <v>19.52</v>
      </c>
      <c r="C117" s="818" t="e">
        <f t="shared" si="18"/>
        <v>#REF!</v>
      </c>
      <c r="D117" s="818" t="e">
        <f t="shared" si="14"/>
        <v>#REF!</v>
      </c>
      <c r="E117" s="818" t="e">
        <f t="shared" si="15"/>
        <v>#REF!</v>
      </c>
      <c r="F117" s="827" t="e">
        <f t="shared" si="16"/>
        <v>#REF!</v>
      </c>
      <c r="G117" s="827" t="e">
        <f t="shared" si="19"/>
        <v>#REF!</v>
      </c>
      <c r="H117" s="827" t="e">
        <f t="shared" si="20"/>
        <v>#REF!</v>
      </c>
      <c r="I117" s="827" t="e">
        <f t="shared" si="21"/>
        <v>#REF!</v>
      </c>
      <c r="J117" s="818" t="e">
        <f t="shared" si="23"/>
        <v>#REF!</v>
      </c>
      <c r="K117" s="818" t="e">
        <f t="shared" si="13"/>
        <v>#REF!</v>
      </c>
      <c r="L117" s="818" t="e">
        <f t="shared" si="17"/>
        <v>#REF!</v>
      </c>
      <c r="M117" s="827" t="e">
        <f t="shared" si="22"/>
        <v>#REF!</v>
      </c>
      <c r="N117" s="827" t="e">
        <f t="shared" si="22"/>
        <v>#REF!</v>
      </c>
      <c r="O117" s="827" t="e">
        <f t="shared" si="22"/>
        <v>#REF!</v>
      </c>
      <c r="P117" s="827" t="e">
        <f t="shared" si="22"/>
        <v>#REF!</v>
      </c>
    </row>
    <row r="118" spans="1:16" s="831" customFormat="1" ht="12">
      <c r="A118" s="834">
        <v>37393</v>
      </c>
      <c r="B118" s="833">
        <v>18.54</v>
      </c>
      <c r="C118" s="818" t="e">
        <f t="shared" si="18"/>
        <v>#REF!</v>
      </c>
      <c r="D118" s="818" t="e">
        <f t="shared" si="14"/>
        <v>#REF!</v>
      </c>
      <c r="E118" s="818" t="e">
        <f t="shared" si="15"/>
        <v>#REF!</v>
      </c>
      <c r="F118" s="827" t="e">
        <f t="shared" si="16"/>
        <v>#REF!</v>
      </c>
      <c r="G118" s="827" t="e">
        <f t="shared" si="19"/>
        <v>#REF!</v>
      </c>
      <c r="H118" s="827" t="e">
        <f t="shared" si="20"/>
        <v>#REF!</v>
      </c>
      <c r="I118" s="827" t="e">
        <f t="shared" si="21"/>
        <v>#REF!</v>
      </c>
      <c r="J118" s="818" t="e">
        <f t="shared" si="23"/>
        <v>#REF!</v>
      </c>
      <c r="K118" s="818" t="e">
        <f t="shared" si="13"/>
        <v>#REF!</v>
      </c>
      <c r="L118" s="818" t="e">
        <f t="shared" si="17"/>
        <v>#REF!</v>
      </c>
      <c r="M118" s="827" t="e">
        <f t="shared" si="22"/>
        <v>#REF!</v>
      </c>
      <c r="N118" s="827" t="e">
        <f t="shared" si="22"/>
        <v>#REF!</v>
      </c>
      <c r="O118" s="827" t="e">
        <f t="shared" si="22"/>
        <v>#REF!</v>
      </c>
      <c r="P118" s="827" t="e">
        <f t="shared" si="22"/>
        <v>#REF!</v>
      </c>
    </row>
    <row r="119" spans="1:16" s="831" customFormat="1" ht="12">
      <c r="A119" s="834">
        <v>37400</v>
      </c>
      <c r="B119" s="833">
        <v>17.489999999999998</v>
      </c>
      <c r="C119" s="818" t="e">
        <f t="shared" si="18"/>
        <v>#REF!</v>
      </c>
      <c r="D119" s="818" t="e">
        <f t="shared" si="14"/>
        <v>#REF!</v>
      </c>
      <c r="E119" s="818" t="e">
        <f t="shared" si="15"/>
        <v>#REF!</v>
      </c>
      <c r="F119" s="827" t="e">
        <f t="shared" si="16"/>
        <v>#REF!</v>
      </c>
      <c r="G119" s="827" t="e">
        <f t="shared" si="19"/>
        <v>#REF!</v>
      </c>
      <c r="H119" s="827" t="e">
        <f t="shared" si="20"/>
        <v>#REF!</v>
      </c>
      <c r="I119" s="827" t="e">
        <f t="shared" si="21"/>
        <v>#REF!</v>
      </c>
      <c r="J119" s="818" t="e">
        <f t="shared" si="23"/>
        <v>#REF!</v>
      </c>
      <c r="K119" s="818" t="e">
        <f t="shared" si="13"/>
        <v>#REF!</v>
      </c>
      <c r="L119" s="818" t="e">
        <f t="shared" si="17"/>
        <v>#REF!</v>
      </c>
      <c r="M119" s="827" t="e">
        <f t="shared" si="22"/>
        <v>#REF!</v>
      </c>
      <c r="N119" s="827" t="e">
        <f t="shared" si="22"/>
        <v>#REF!</v>
      </c>
      <c r="O119" s="827" t="e">
        <f t="shared" si="22"/>
        <v>#REF!</v>
      </c>
      <c r="P119" s="827" t="e">
        <f t="shared" si="22"/>
        <v>#REF!</v>
      </c>
    </row>
    <row r="120" spans="1:16" s="831" customFormat="1" ht="12">
      <c r="A120" s="834">
        <v>37407</v>
      </c>
      <c r="B120" s="833">
        <v>17.41</v>
      </c>
      <c r="C120" s="818" t="e">
        <f t="shared" si="18"/>
        <v>#REF!</v>
      </c>
      <c r="D120" s="818" t="e">
        <f t="shared" si="14"/>
        <v>#REF!</v>
      </c>
      <c r="E120" s="818" t="e">
        <f t="shared" si="15"/>
        <v>#REF!</v>
      </c>
      <c r="F120" s="827" t="e">
        <f t="shared" si="16"/>
        <v>#REF!</v>
      </c>
      <c r="G120" s="827" t="e">
        <f t="shared" si="19"/>
        <v>#REF!</v>
      </c>
      <c r="H120" s="827" t="e">
        <f t="shared" si="20"/>
        <v>#REF!</v>
      </c>
      <c r="I120" s="827" t="e">
        <f t="shared" si="21"/>
        <v>#REF!</v>
      </c>
      <c r="J120" s="818" t="e">
        <f t="shared" si="23"/>
        <v>#REF!</v>
      </c>
      <c r="K120" s="818" t="e">
        <f t="shared" si="13"/>
        <v>#REF!</v>
      </c>
      <c r="L120" s="818" t="e">
        <f t="shared" si="17"/>
        <v>#REF!</v>
      </c>
      <c r="M120" s="827" t="e">
        <f t="shared" si="22"/>
        <v>#REF!</v>
      </c>
      <c r="N120" s="827" t="e">
        <f t="shared" si="22"/>
        <v>#REF!</v>
      </c>
      <c r="O120" s="827" t="e">
        <f t="shared" si="22"/>
        <v>#REF!</v>
      </c>
      <c r="P120" s="827" t="e">
        <f t="shared" si="22"/>
        <v>#REF!</v>
      </c>
    </row>
    <row r="121" spans="1:16" s="831" customFormat="1" ht="12">
      <c r="A121" s="834">
        <v>37414</v>
      </c>
      <c r="B121" s="833">
        <v>17.649999999999999</v>
      </c>
      <c r="C121" s="818" t="e">
        <f t="shared" si="18"/>
        <v>#REF!</v>
      </c>
      <c r="D121" s="818" t="e">
        <f t="shared" si="14"/>
        <v>#REF!</v>
      </c>
      <c r="E121" s="818" t="e">
        <f t="shared" si="15"/>
        <v>#REF!</v>
      </c>
      <c r="F121" s="827" t="e">
        <f t="shared" si="16"/>
        <v>#REF!</v>
      </c>
      <c r="G121" s="827" t="e">
        <f t="shared" si="19"/>
        <v>#REF!</v>
      </c>
      <c r="H121" s="827" t="e">
        <f t="shared" si="20"/>
        <v>#REF!</v>
      </c>
      <c r="I121" s="827" t="e">
        <f t="shared" si="21"/>
        <v>#REF!</v>
      </c>
      <c r="J121" s="818" t="e">
        <f t="shared" si="23"/>
        <v>#REF!</v>
      </c>
      <c r="K121" s="818" t="e">
        <f t="shared" si="13"/>
        <v>#REF!</v>
      </c>
      <c r="L121" s="818" t="e">
        <f t="shared" si="17"/>
        <v>#REF!</v>
      </c>
      <c r="M121" s="827" t="e">
        <f t="shared" si="22"/>
        <v>#REF!</v>
      </c>
      <c r="N121" s="827" t="e">
        <f t="shared" si="22"/>
        <v>#REF!</v>
      </c>
      <c r="O121" s="827" t="e">
        <f t="shared" si="22"/>
        <v>#REF!</v>
      </c>
      <c r="P121" s="827" t="e">
        <f t="shared" si="22"/>
        <v>#REF!</v>
      </c>
    </row>
    <row r="122" spans="1:16" s="831" customFormat="1" ht="12">
      <c r="A122" s="834">
        <v>37421</v>
      </c>
      <c r="B122" s="833">
        <v>17.3</v>
      </c>
      <c r="C122" s="818" t="e">
        <f t="shared" si="18"/>
        <v>#REF!</v>
      </c>
      <c r="D122" s="818" t="e">
        <f t="shared" si="14"/>
        <v>#REF!</v>
      </c>
      <c r="E122" s="818" t="e">
        <f t="shared" si="15"/>
        <v>#REF!</v>
      </c>
      <c r="F122" s="827" t="e">
        <f t="shared" si="16"/>
        <v>#REF!</v>
      </c>
      <c r="G122" s="827" t="e">
        <f t="shared" si="19"/>
        <v>#REF!</v>
      </c>
      <c r="H122" s="827" t="e">
        <f t="shared" si="20"/>
        <v>#REF!</v>
      </c>
      <c r="I122" s="827" t="e">
        <f t="shared" si="21"/>
        <v>#REF!</v>
      </c>
      <c r="J122" s="818" t="e">
        <f t="shared" si="23"/>
        <v>#REF!</v>
      </c>
      <c r="K122" s="818" t="e">
        <f t="shared" si="13"/>
        <v>#REF!</v>
      </c>
      <c r="L122" s="818" t="e">
        <f t="shared" si="17"/>
        <v>#REF!</v>
      </c>
      <c r="M122" s="827" t="e">
        <f t="shared" si="22"/>
        <v>#REF!</v>
      </c>
      <c r="N122" s="827" t="e">
        <f t="shared" si="22"/>
        <v>#REF!</v>
      </c>
      <c r="O122" s="827" t="e">
        <f t="shared" si="22"/>
        <v>#REF!</v>
      </c>
      <c r="P122" s="827" t="e">
        <f t="shared" si="22"/>
        <v>#REF!</v>
      </c>
    </row>
    <row r="123" spans="1:16" s="831" customFormat="1" ht="12">
      <c r="A123" s="834">
        <v>37428</v>
      </c>
      <c r="B123" s="833">
        <v>17.98</v>
      </c>
      <c r="C123" s="818" t="e">
        <f t="shared" si="18"/>
        <v>#REF!</v>
      </c>
      <c r="D123" s="818" t="e">
        <f t="shared" si="14"/>
        <v>#REF!</v>
      </c>
      <c r="E123" s="818" t="e">
        <f t="shared" si="15"/>
        <v>#REF!</v>
      </c>
      <c r="F123" s="827" t="e">
        <f t="shared" si="16"/>
        <v>#REF!</v>
      </c>
      <c r="G123" s="827" t="e">
        <f t="shared" si="19"/>
        <v>#REF!</v>
      </c>
      <c r="H123" s="827" t="e">
        <f t="shared" si="20"/>
        <v>#REF!</v>
      </c>
      <c r="I123" s="827" t="e">
        <f t="shared" si="21"/>
        <v>#REF!</v>
      </c>
      <c r="J123" s="818" t="e">
        <f t="shared" si="23"/>
        <v>#REF!</v>
      </c>
      <c r="K123" s="818" t="e">
        <f t="shared" si="13"/>
        <v>#REF!</v>
      </c>
      <c r="L123" s="818" t="e">
        <f t="shared" si="17"/>
        <v>#REF!</v>
      </c>
      <c r="M123" s="827" t="e">
        <f t="shared" si="22"/>
        <v>#REF!</v>
      </c>
      <c r="N123" s="827" t="e">
        <f t="shared" si="22"/>
        <v>#REF!</v>
      </c>
      <c r="O123" s="827" t="e">
        <f t="shared" si="22"/>
        <v>#REF!</v>
      </c>
      <c r="P123" s="827" t="e">
        <f t="shared" si="22"/>
        <v>#REF!</v>
      </c>
    </row>
    <row r="124" spans="1:16" s="831" customFormat="1" ht="12">
      <c r="A124" s="834">
        <v>37435</v>
      </c>
      <c r="B124" s="833">
        <v>20.55</v>
      </c>
      <c r="C124" s="818" t="e">
        <f t="shared" si="18"/>
        <v>#REF!</v>
      </c>
      <c r="D124" s="818" t="e">
        <f t="shared" si="14"/>
        <v>#REF!</v>
      </c>
      <c r="E124" s="818" t="e">
        <f t="shared" si="15"/>
        <v>#REF!</v>
      </c>
      <c r="F124" s="827" t="e">
        <f t="shared" si="16"/>
        <v>#REF!</v>
      </c>
      <c r="G124" s="827" t="e">
        <f t="shared" si="19"/>
        <v>#REF!</v>
      </c>
      <c r="H124" s="827" t="e">
        <f t="shared" si="20"/>
        <v>#REF!</v>
      </c>
      <c r="I124" s="827" t="e">
        <f t="shared" si="21"/>
        <v>#REF!</v>
      </c>
      <c r="J124" s="818" t="e">
        <f t="shared" si="23"/>
        <v>#REF!</v>
      </c>
      <c r="K124" s="818" t="e">
        <f t="shared" si="13"/>
        <v>#REF!</v>
      </c>
      <c r="L124" s="818" t="e">
        <f t="shared" si="17"/>
        <v>#REF!</v>
      </c>
      <c r="M124" s="827" t="e">
        <f t="shared" si="22"/>
        <v>#REF!</v>
      </c>
      <c r="N124" s="827" t="e">
        <f t="shared" si="22"/>
        <v>#REF!</v>
      </c>
      <c r="O124" s="827" t="e">
        <f t="shared" si="22"/>
        <v>#REF!</v>
      </c>
      <c r="P124" s="827" t="e">
        <f t="shared" si="22"/>
        <v>#REF!</v>
      </c>
    </row>
    <row r="125" spans="1:16" s="831" customFormat="1" ht="12">
      <c r="A125" s="834">
        <v>37442</v>
      </c>
      <c r="B125" s="833">
        <v>20.079999999999998</v>
      </c>
      <c r="C125" s="818" t="e">
        <f t="shared" si="18"/>
        <v>#REF!</v>
      </c>
      <c r="D125" s="818" t="e">
        <f t="shared" si="14"/>
        <v>#REF!</v>
      </c>
      <c r="E125" s="818" t="e">
        <f t="shared" si="15"/>
        <v>#REF!</v>
      </c>
      <c r="F125" s="827" t="e">
        <f t="shared" si="16"/>
        <v>#REF!</v>
      </c>
      <c r="G125" s="827" t="e">
        <f t="shared" si="19"/>
        <v>#REF!</v>
      </c>
      <c r="H125" s="827" t="e">
        <f t="shared" si="20"/>
        <v>#REF!</v>
      </c>
      <c r="I125" s="827" t="e">
        <f t="shared" si="21"/>
        <v>#REF!</v>
      </c>
      <c r="J125" s="818" t="e">
        <f t="shared" si="23"/>
        <v>#REF!</v>
      </c>
      <c r="K125" s="818" t="e">
        <f t="shared" si="13"/>
        <v>#REF!</v>
      </c>
      <c r="L125" s="818" t="e">
        <f t="shared" si="17"/>
        <v>#REF!</v>
      </c>
      <c r="M125" s="827" t="e">
        <f t="shared" si="22"/>
        <v>#REF!</v>
      </c>
      <c r="N125" s="827" t="e">
        <f t="shared" si="22"/>
        <v>#REF!</v>
      </c>
      <c r="O125" s="827" t="e">
        <f t="shared" si="22"/>
        <v>#REF!</v>
      </c>
      <c r="P125" s="827" t="e">
        <f t="shared" si="22"/>
        <v>#REF!</v>
      </c>
    </row>
    <row r="126" spans="1:16" s="831" customFormat="1" ht="12">
      <c r="A126" s="834">
        <v>37449</v>
      </c>
      <c r="B126" s="833">
        <v>19.79</v>
      </c>
      <c r="C126" s="818" t="e">
        <f t="shared" si="18"/>
        <v>#REF!</v>
      </c>
      <c r="D126" s="818" t="e">
        <f t="shared" si="14"/>
        <v>#REF!</v>
      </c>
      <c r="E126" s="818" t="e">
        <f t="shared" si="15"/>
        <v>#REF!</v>
      </c>
      <c r="F126" s="827" t="e">
        <f t="shared" si="16"/>
        <v>#REF!</v>
      </c>
      <c r="G126" s="827" t="e">
        <f t="shared" si="19"/>
        <v>#REF!</v>
      </c>
      <c r="H126" s="827" t="e">
        <f t="shared" si="20"/>
        <v>#REF!</v>
      </c>
      <c r="I126" s="827" t="e">
        <f t="shared" si="21"/>
        <v>#REF!</v>
      </c>
      <c r="J126" s="818" t="e">
        <f t="shared" si="23"/>
        <v>#REF!</v>
      </c>
      <c r="K126" s="818" t="e">
        <f t="shared" si="13"/>
        <v>#REF!</v>
      </c>
      <c r="L126" s="818" t="e">
        <f t="shared" si="17"/>
        <v>#REF!</v>
      </c>
      <c r="M126" s="827" t="e">
        <f t="shared" si="22"/>
        <v>#REF!</v>
      </c>
      <c r="N126" s="827" t="e">
        <f t="shared" si="22"/>
        <v>#REF!</v>
      </c>
      <c r="O126" s="827" t="e">
        <f t="shared" si="22"/>
        <v>#REF!</v>
      </c>
      <c r="P126" s="827" t="e">
        <f t="shared" si="22"/>
        <v>#REF!</v>
      </c>
    </row>
    <row r="127" spans="1:16" s="831" customFormat="1" ht="12">
      <c r="A127" s="834">
        <v>37456</v>
      </c>
      <c r="B127" s="833">
        <v>20.05</v>
      </c>
      <c r="C127" s="818" t="e">
        <f t="shared" si="18"/>
        <v>#REF!</v>
      </c>
      <c r="D127" s="818" t="e">
        <f t="shared" si="14"/>
        <v>#REF!</v>
      </c>
      <c r="E127" s="818" t="e">
        <f t="shared" si="15"/>
        <v>#REF!</v>
      </c>
      <c r="F127" s="827" t="e">
        <f t="shared" si="16"/>
        <v>#REF!</v>
      </c>
      <c r="G127" s="827" t="e">
        <f t="shared" si="19"/>
        <v>#REF!</v>
      </c>
      <c r="H127" s="827" t="e">
        <f t="shared" si="20"/>
        <v>#REF!</v>
      </c>
      <c r="I127" s="827" t="e">
        <f t="shared" si="21"/>
        <v>#REF!</v>
      </c>
      <c r="J127" s="818" t="e">
        <f t="shared" si="23"/>
        <v>#REF!</v>
      </c>
      <c r="K127" s="818" t="e">
        <f t="shared" si="13"/>
        <v>#REF!</v>
      </c>
      <c r="L127" s="818" t="e">
        <f t="shared" si="17"/>
        <v>#REF!</v>
      </c>
      <c r="M127" s="827" t="e">
        <f t="shared" si="22"/>
        <v>#REF!</v>
      </c>
      <c r="N127" s="827" t="e">
        <f t="shared" si="22"/>
        <v>#REF!</v>
      </c>
      <c r="O127" s="827" t="e">
        <f t="shared" si="22"/>
        <v>#REF!</v>
      </c>
      <c r="P127" s="827" t="e">
        <f t="shared" si="22"/>
        <v>#REF!</v>
      </c>
    </row>
    <row r="128" spans="1:16" s="831" customFormat="1" ht="12">
      <c r="A128" s="834">
        <v>37463</v>
      </c>
      <c r="B128" s="833">
        <v>19.940000000000001</v>
      </c>
      <c r="C128" s="818" t="e">
        <f t="shared" si="18"/>
        <v>#REF!</v>
      </c>
      <c r="D128" s="818" t="e">
        <f t="shared" si="14"/>
        <v>#REF!</v>
      </c>
      <c r="E128" s="818" t="e">
        <f t="shared" si="15"/>
        <v>#REF!</v>
      </c>
      <c r="F128" s="827" t="e">
        <f t="shared" si="16"/>
        <v>#REF!</v>
      </c>
      <c r="G128" s="827" t="e">
        <f t="shared" si="19"/>
        <v>#REF!</v>
      </c>
      <c r="H128" s="827" t="e">
        <f t="shared" si="20"/>
        <v>#REF!</v>
      </c>
      <c r="I128" s="827" t="e">
        <f t="shared" si="21"/>
        <v>#REF!</v>
      </c>
      <c r="J128" s="818" t="e">
        <f t="shared" si="23"/>
        <v>#REF!</v>
      </c>
      <c r="K128" s="818" t="e">
        <f t="shared" si="13"/>
        <v>#REF!</v>
      </c>
      <c r="L128" s="818" t="e">
        <f t="shared" si="17"/>
        <v>#REF!</v>
      </c>
      <c r="M128" s="827" t="e">
        <f t="shared" si="22"/>
        <v>#REF!</v>
      </c>
      <c r="N128" s="827" t="e">
        <f t="shared" si="22"/>
        <v>#REF!</v>
      </c>
      <c r="O128" s="827" t="e">
        <f t="shared" si="22"/>
        <v>#REF!</v>
      </c>
      <c r="P128" s="827" t="e">
        <f t="shared" si="22"/>
        <v>#REF!</v>
      </c>
    </row>
    <row r="129" spans="1:16" s="831" customFormat="1" ht="12">
      <c r="A129" s="834">
        <v>37470</v>
      </c>
      <c r="B129" s="833">
        <v>18.63</v>
      </c>
      <c r="C129" s="818" t="e">
        <f t="shared" si="18"/>
        <v>#REF!</v>
      </c>
      <c r="D129" s="818" t="e">
        <f t="shared" si="14"/>
        <v>#REF!</v>
      </c>
      <c r="E129" s="818" t="e">
        <f t="shared" si="15"/>
        <v>#REF!</v>
      </c>
      <c r="F129" s="827" t="e">
        <f t="shared" si="16"/>
        <v>#REF!</v>
      </c>
      <c r="G129" s="827" t="e">
        <f t="shared" si="19"/>
        <v>#REF!</v>
      </c>
      <c r="H129" s="827" t="e">
        <f t="shared" si="20"/>
        <v>#REF!</v>
      </c>
      <c r="I129" s="827" t="e">
        <f t="shared" si="21"/>
        <v>#REF!</v>
      </c>
      <c r="J129" s="818" t="e">
        <f t="shared" si="23"/>
        <v>#REF!</v>
      </c>
      <c r="K129" s="818" t="e">
        <f t="shared" si="13"/>
        <v>#REF!</v>
      </c>
      <c r="L129" s="818" t="e">
        <f t="shared" si="17"/>
        <v>#REF!</v>
      </c>
      <c r="M129" s="827" t="e">
        <f t="shared" si="22"/>
        <v>#REF!</v>
      </c>
      <c r="N129" s="827" t="e">
        <f t="shared" si="22"/>
        <v>#REF!</v>
      </c>
      <c r="O129" s="827" t="e">
        <f t="shared" si="22"/>
        <v>#REF!</v>
      </c>
      <c r="P129" s="827" t="e">
        <f t="shared" si="22"/>
        <v>#REF!</v>
      </c>
    </row>
    <row r="130" spans="1:16" s="831" customFormat="1" ht="12">
      <c r="A130" s="834">
        <v>37477</v>
      </c>
      <c r="B130" s="833">
        <v>17.98</v>
      </c>
      <c r="C130" s="818" t="e">
        <f t="shared" si="18"/>
        <v>#REF!</v>
      </c>
      <c r="D130" s="818" t="e">
        <f t="shared" si="14"/>
        <v>#REF!</v>
      </c>
      <c r="E130" s="818" t="e">
        <f t="shared" si="15"/>
        <v>#REF!</v>
      </c>
      <c r="F130" s="827" t="e">
        <f t="shared" si="16"/>
        <v>#REF!</v>
      </c>
      <c r="G130" s="827" t="e">
        <f t="shared" si="19"/>
        <v>#REF!</v>
      </c>
      <c r="H130" s="827" t="e">
        <f t="shared" si="20"/>
        <v>#REF!</v>
      </c>
      <c r="I130" s="827" t="e">
        <f t="shared" si="21"/>
        <v>#REF!</v>
      </c>
      <c r="J130" s="818" t="e">
        <f t="shared" si="23"/>
        <v>#REF!</v>
      </c>
      <c r="K130" s="818" t="e">
        <f t="shared" si="13"/>
        <v>#REF!</v>
      </c>
      <c r="L130" s="818" t="e">
        <f t="shared" si="17"/>
        <v>#REF!</v>
      </c>
      <c r="M130" s="827" t="e">
        <f t="shared" si="22"/>
        <v>#REF!</v>
      </c>
      <c r="N130" s="827" t="e">
        <f t="shared" si="22"/>
        <v>#REF!</v>
      </c>
      <c r="O130" s="827" t="e">
        <f t="shared" si="22"/>
        <v>#REF!</v>
      </c>
      <c r="P130" s="827" t="e">
        <f t="shared" si="22"/>
        <v>#REF!</v>
      </c>
    </row>
    <row r="131" spans="1:16" s="831" customFormat="1" ht="12">
      <c r="A131" s="834">
        <v>37484</v>
      </c>
      <c r="B131" s="833">
        <v>17.87</v>
      </c>
      <c r="C131" s="818" t="e">
        <f t="shared" si="18"/>
        <v>#REF!</v>
      </c>
      <c r="D131" s="818" t="e">
        <f t="shared" si="14"/>
        <v>#REF!</v>
      </c>
      <c r="E131" s="818" t="e">
        <f t="shared" si="15"/>
        <v>#REF!</v>
      </c>
      <c r="F131" s="827" t="e">
        <f t="shared" si="16"/>
        <v>#REF!</v>
      </c>
      <c r="G131" s="827" t="e">
        <f t="shared" si="19"/>
        <v>#REF!</v>
      </c>
      <c r="H131" s="827" t="e">
        <f t="shared" si="20"/>
        <v>#REF!</v>
      </c>
      <c r="I131" s="827" t="e">
        <f t="shared" si="21"/>
        <v>#REF!</v>
      </c>
      <c r="J131" s="818" t="e">
        <f t="shared" si="23"/>
        <v>#REF!</v>
      </c>
      <c r="K131" s="818" t="e">
        <f t="shared" ref="K131:K194" si="24">J131/52</f>
        <v>#REF!</v>
      </c>
      <c r="L131" s="818" t="e">
        <f t="shared" si="17"/>
        <v>#REF!</v>
      </c>
      <c r="M131" s="827" t="e">
        <f t="shared" si="22"/>
        <v>#REF!</v>
      </c>
      <c r="N131" s="827" t="e">
        <f t="shared" si="22"/>
        <v>#REF!</v>
      </c>
      <c r="O131" s="827" t="e">
        <f t="shared" si="22"/>
        <v>#REF!</v>
      </c>
      <c r="P131" s="827" t="e">
        <f t="shared" si="22"/>
        <v>#REF!</v>
      </c>
    </row>
    <row r="132" spans="1:16" s="831" customFormat="1" ht="12">
      <c r="A132" s="834">
        <v>37488</v>
      </c>
      <c r="B132" s="833">
        <v>17.46</v>
      </c>
      <c r="C132" s="818" t="e">
        <f t="shared" si="18"/>
        <v>#REF!</v>
      </c>
      <c r="D132" s="818" t="e">
        <f t="shared" ref="D132:D195" si="25">C132/52</f>
        <v>#REF!</v>
      </c>
      <c r="E132" s="818" t="e">
        <f t="shared" ref="E132:E195" si="26">SUM(D132:D183)</f>
        <v>#REF!</v>
      </c>
      <c r="F132" s="827" t="e">
        <f t="shared" ref="F132:F195" si="27">E132*F$3</f>
        <v>#REF!</v>
      </c>
      <c r="G132" s="827" t="e">
        <f t="shared" si="19"/>
        <v>#REF!</v>
      </c>
      <c r="H132" s="827" t="e">
        <f t="shared" si="20"/>
        <v>#REF!</v>
      </c>
      <c r="I132" s="827" t="e">
        <f t="shared" si="21"/>
        <v>#REF!</v>
      </c>
      <c r="J132" s="818" t="e">
        <f t="shared" si="23"/>
        <v>#REF!</v>
      </c>
      <c r="K132" s="818" t="e">
        <f t="shared" si="24"/>
        <v>#REF!</v>
      </c>
      <c r="L132" s="818" t="e">
        <f t="shared" ref="L132:L195" si="28">SUM(K132:K183)</f>
        <v>#REF!</v>
      </c>
      <c r="M132" s="827" t="e">
        <f t="shared" si="22"/>
        <v>#REF!</v>
      </c>
      <c r="N132" s="827" t="e">
        <f t="shared" si="22"/>
        <v>#REF!</v>
      </c>
      <c r="O132" s="827" t="e">
        <f t="shared" si="22"/>
        <v>#REF!</v>
      </c>
      <c r="P132" s="827" t="e">
        <f t="shared" si="22"/>
        <v>#REF!</v>
      </c>
    </row>
    <row r="133" spans="1:16" s="831" customFormat="1" ht="12">
      <c r="A133" s="834">
        <v>37498</v>
      </c>
      <c r="B133" s="833">
        <v>17.989999999999998</v>
      </c>
      <c r="C133" s="818" t="e">
        <f t="shared" si="18"/>
        <v>#REF!</v>
      </c>
      <c r="D133" s="818" t="e">
        <f t="shared" si="25"/>
        <v>#REF!</v>
      </c>
      <c r="E133" s="818" t="e">
        <f t="shared" si="26"/>
        <v>#REF!</v>
      </c>
      <c r="F133" s="827" t="e">
        <f t="shared" si="27"/>
        <v>#REF!</v>
      </c>
      <c r="G133" s="827" t="e">
        <f t="shared" si="19"/>
        <v>#REF!</v>
      </c>
      <c r="H133" s="827" t="e">
        <f t="shared" si="20"/>
        <v>#REF!</v>
      </c>
      <c r="I133" s="827" t="e">
        <f t="shared" si="21"/>
        <v>#REF!</v>
      </c>
      <c r="J133" s="818" t="e">
        <f t="shared" si="23"/>
        <v>#REF!</v>
      </c>
      <c r="K133" s="818" t="e">
        <f t="shared" si="24"/>
        <v>#REF!</v>
      </c>
      <c r="L133" s="818" t="e">
        <f t="shared" si="28"/>
        <v>#REF!</v>
      </c>
      <c r="M133" s="827" t="e">
        <f t="shared" si="22"/>
        <v>#REF!</v>
      </c>
      <c r="N133" s="827" t="e">
        <f t="shared" si="22"/>
        <v>#REF!</v>
      </c>
      <c r="O133" s="827" t="e">
        <f t="shared" si="22"/>
        <v>#REF!</v>
      </c>
      <c r="P133" s="827" t="e">
        <f t="shared" si="22"/>
        <v>#REF!</v>
      </c>
    </row>
    <row r="134" spans="1:16" s="831" customFormat="1" ht="12">
      <c r="A134" s="834">
        <v>37505</v>
      </c>
      <c r="B134" s="833">
        <v>17.86</v>
      </c>
      <c r="C134" s="818" t="e">
        <f t="shared" ref="C134:C197" si="29">C133</f>
        <v>#REF!</v>
      </c>
      <c r="D134" s="818" t="e">
        <f t="shared" si="25"/>
        <v>#REF!</v>
      </c>
      <c r="E134" s="818" t="e">
        <f t="shared" si="26"/>
        <v>#REF!</v>
      </c>
      <c r="F134" s="827" t="e">
        <f t="shared" si="27"/>
        <v>#REF!</v>
      </c>
      <c r="G134" s="827" t="e">
        <f t="shared" ref="G134:G197" si="30">E134*G$3</f>
        <v>#REF!</v>
      </c>
      <c r="H134" s="827" t="e">
        <f t="shared" ref="H134:H197" si="31">E134*H$3</f>
        <v>#REF!</v>
      </c>
      <c r="I134" s="827" t="e">
        <f t="shared" ref="I134:I197" si="32">E134*I$3</f>
        <v>#REF!</v>
      </c>
      <c r="J134" s="818" t="e">
        <f t="shared" si="23"/>
        <v>#REF!</v>
      </c>
      <c r="K134" s="818" t="e">
        <f t="shared" si="24"/>
        <v>#REF!</v>
      </c>
      <c r="L134" s="818" t="e">
        <f t="shared" si="28"/>
        <v>#REF!</v>
      </c>
      <c r="M134" s="827" t="e">
        <f t="shared" si="22"/>
        <v>#REF!</v>
      </c>
      <c r="N134" s="827" t="e">
        <f t="shared" si="22"/>
        <v>#REF!</v>
      </c>
      <c r="O134" s="827" t="e">
        <f t="shared" si="22"/>
        <v>#REF!</v>
      </c>
      <c r="P134" s="827" t="e">
        <f t="shared" si="22"/>
        <v>#REF!</v>
      </c>
    </row>
    <row r="135" spans="1:16" s="831" customFormat="1" ht="12">
      <c r="A135" s="834">
        <v>37512</v>
      </c>
      <c r="B135" s="833">
        <v>18.399999999999999</v>
      </c>
      <c r="C135" s="818" t="e">
        <f t="shared" si="29"/>
        <v>#REF!</v>
      </c>
      <c r="D135" s="818" t="e">
        <f t="shared" si="25"/>
        <v>#REF!</v>
      </c>
      <c r="E135" s="818" t="e">
        <f t="shared" si="26"/>
        <v>#REF!</v>
      </c>
      <c r="F135" s="827" t="e">
        <f t="shared" si="27"/>
        <v>#REF!</v>
      </c>
      <c r="G135" s="827" t="e">
        <f t="shared" si="30"/>
        <v>#REF!</v>
      </c>
      <c r="H135" s="827" t="e">
        <f t="shared" si="31"/>
        <v>#REF!</v>
      </c>
      <c r="I135" s="827" t="e">
        <f t="shared" si="32"/>
        <v>#REF!</v>
      </c>
      <c r="J135" s="818" t="e">
        <f t="shared" si="23"/>
        <v>#REF!</v>
      </c>
      <c r="K135" s="818" t="e">
        <f t="shared" si="24"/>
        <v>#REF!</v>
      </c>
      <c r="L135" s="818" t="e">
        <f t="shared" si="28"/>
        <v>#REF!</v>
      </c>
      <c r="M135" s="827" t="e">
        <f t="shared" si="22"/>
        <v>#REF!</v>
      </c>
      <c r="N135" s="827" t="e">
        <f t="shared" si="22"/>
        <v>#REF!</v>
      </c>
      <c r="O135" s="827" t="e">
        <f t="shared" si="22"/>
        <v>#REF!</v>
      </c>
      <c r="P135" s="827" t="e">
        <f t="shared" si="22"/>
        <v>#REF!</v>
      </c>
    </row>
    <row r="136" spans="1:16" s="831" customFormat="1" ht="12">
      <c r="A136" s="834">
        <v>37519</v>
      </c>
      <c r="B136" s="833">
        <v>18.25</v>
      </c>
      <c r="C136" s="818" t="e">
        <f t="shared" si="29"/>
        <v>#REF!</v>
      </c>
      <c r="D136" s="818" t="e">
        <f t="shared" si="25"/>
        <v>#REF!</v>
      </c>
      <c r="E136" s="818" t="e">
        <f t="shared" si="26"/>
        <v>#REF!</v>
      </c>
      <c r="F136" s="827" t="e">
        <f t="shared" si="27"/>
        <v>#REF!</v>
      </c>
      <c r="G136" s="827" t="e">
        <f t="shared" si="30"/>
        <v>#REF!</v>
      </c>
      <c r="H136" s="827" t="e">
        <f t="shared" si="31"/>
        <v>#REF!</v>
      </c>
      <c r="I136" s="827" t="e">
        <f t="shared" si="32"/>
        <v>#REF!</v>
      </c>
      <c r="J136" s="818" t="e">
        <f t="shared" si="23"/>
        <v>#REF!</v>
      </c>
      <c r="K136" s="818" t="e">
        <f t="shared" si="24"/>
        <v>#REF!</v>
      </c>
      <c r="L136" s="818" t="e">
        <f t="shared" si="28"/>
        <v>#REF!</v>
      </c>
      <c r="M136" s="827" t="e">
        <f t="shared" si="22"/>
        <v>#REF!</v>
      </c>
      <c r="N136" s="827" t="e">
        <f t="shared" si="22"/>
        <v>#REF!</v>
      </c>
      <c r="O136" s="827" t="e">
        <f t="shared" si="22"/>
        <v>#REF!</v>
      </c>
      <c r="P136" s="827" t="e">
        <f t="shared" ref="M136:P199" si="33">$L136*P$3</f>
        <v>#REF!</v>
      </c>
    </row>
    <row r="137" spans="1:16" s="831" customFormat="1" ht="12">
      <c r="A137" s="834">
        <v>37526</v>
      </c>
      <c r="B137" s="833">
        <v>18</v>
      </c>
      <c r="C137" s="818" t="e">
        <f t="shared" si="29"/>
        <v>#REF!</v>
      </c>
      <c r="D137" s="818" t="e">
        <f t="shared" si="25"/>
        <v>#REF!</v>
      </c>
      <c r="E137" s="818" t="e">
        <f t="shared" si="26"/>
        <v>#REF!</v>
      </c>
      <c r="F137" s="827" t="e">
        <f t="shared" si="27"/>
        <v>#REF!</v>
      </c>
      <c r="G137" s="827" t="e">
        <f t="shared" si="30"/>
        <v>#REF!</v>
      </c>
      <c r="H137" s="827" t="e">
        <f t="shared" si="31"/>
        <v>#REF!</v>
      </c>
      <c r="I137" s="827" t="e">
        <f t="shared" si="32"/>
        <v>#REF!</v>
      </c>
      <c r="J137" s="818" t="e">
        <f t="shared" si="23"/>
        <v>#REF!</v>
      </c>
      <c r="K137" s="818" t="e">
        <f t="shared" si="24"/>
        <v>#REF!</v>
      </c>
      <c r="L137" s="818" t="e">
        <f t="shared" si="28"/>
        <v>#REF!</v>
      </c>
      <c r="M137" s="827" t="e">
        <f t="shared" si="33"/>
        <v>#REF!</v>
      </c>
      <c r="N137" s="827" t="e">
        <f t="shared" si="33"/>
        <v>#REF!</v>
      </c>
      <c r="O137" s="827" t="e">
        <f t="shared" si="33"/>
        <v>#REF!</v>
      </c>
      <c r="P137" s="827" t="e">
        <f t="shared" si="33"/>
        <v>#REF!</v>
      </c>
    </row>
    <row r="138" spans="1:16" s="831" customFormat="1" ht="12">
      <c r="A138" s="834">
        <v>37540</v>
      </c>
      <c r="B138" s="833">
        <v>17.34</v>
      </c>
      <c r="C138" s="818" t="e">
        <f t="shared" si="29"/>
        <v>#REF!</v>
      </c>
      <c r="D138" s="818" t="e">
        <f t="shared" si="25"/>
        <v>#REF!</v>
      </c>
      <c r="E138" s="818" t="e">
        <f t="shared" si="26"/>
        <v>#REF!</v>
      </c>
      <c r="F138" s="827" t="e">
        <f t="shared" si="27"/>
        <v>#REF!</v>
      </c>
      <c r="G138" s="827" t="e">
        <f t="shared" si="30"/>
        <v>#REF!</v>
      </c>
      <c r="H138" s="827" t="e">
        <f t="shared" si="31"/>
        <v>#REF!</v>
      </c>
      <c r="I138" s="827" t="e">
        <f t="shared" si="32"/>
        <v>#REF!</v>
      </c>
      <c r="J138" s="818" t="e">
        <f t="shared" si="23"/>
        <v>#REF!</v>
      </c>
      <c r="K138" s="818" t="e">
        <f t="shared" si="24"/>
        <v>#REF!</v>
      </c>
      <c r="L138" s="818" t="e">
        <f t="shared" si="28"/>
        <v>#REF!</v>
      </c>
      <c r="M138" s="827" t="e">
        <f t="shared" si="33"/>
        <v>#REF!</v>
      </c>
      <c r="N138" s="827" t="e">
        <f t="shared" si="33"/>
        <v>#REF!</v>
      </c>
      <c r="O138" s="827" t="e">
        <f t="shared" si="33"/>
        <v>#REF!</v>
      </c>
      <c r="P138" s="827" t="e">
        <f t="shared" si="33"/>
        <v>#REF!</v>
      </c>
    </row>
    <row r="139" spans="1:16" s="831" customFormat="1" ht="12">
      <c r="A139" s="834">
        <v>37547</v>
      </c>
      <c r="B139" s="833">
        <v>17.38</v>
      </c>
      <c r="C139" s="818" t="e">
        <f t="shared" si="29"/>
        <v>#REF!</v>
      </c>
      <c r="D139" s="818" t="e">
        <f t="shared" si="25"/>
        <v>#REF!</v>
      </c>
      <c r="E139" s="818" t="e">
        <f t="shared" si="26"/>
        <v>#REF!</v>
      </c>
      <c r="F139" s="827" t="e">
        <f t="shared" si="27"/>
        <v>#REF!</v>
      </c>
      <c r="G139" s="827" t="e">
        <f t="shared" si="30"/>
        <v>#REF!</v>
      </c>
      <c r="H139" s="827" t="e">
        <f t="shared" si="31"/>
        <v>#REF!</v>
      </c>
      <c r="I139" s="827" t="e">
        <f t="shared" si="32"/>
        <v>#REF!</v>
      </c>
      <c r="J139" s="818" t="e">
        <f t="shared" si="23"/>
        <v>#REF!</v>
      </c>
      <c r="K139" s="818" t="e">
        <f t="shared" si="24"/>
        <v>#REF!</v>
      </c>
      <c r="L139" s="818" t="e">
        <f t="shared" si="28"/>
        <v>#REF!</v>
      </c>
      <c r="M139" s="827" t="e">
        <f t="shared" si="33"/>
        <v>#REF!</v>
      </c>
      <c r="N139" s="827" t="e">
        <f t="shared" si="33"/>
        <v>#REF!</v>
      </c>
      <c r="O139" s="827" t="e">
        <f t="shared" si="33"/>
        <v>#REF!</v>
      </c>
      <c r="P139" s="827" t="e">
        <f t="shared" si="33"/>
        <v>#REF!</v>
      </c>
    </row>
    <row r="140" spans="1:16" s="831" customFormat="1" ht="12">
      <c r="A140" s="834">
        <v>37554</v>
      </c>
      <c r="B140" s="833">
        <v>17.57</v>
      </c>
      <c r="C140" s="818" t="e">
        <f t="shared" si="29"/>
        <v>#REF!</v>
      </c>
      <c r="D140" s="818" t="e">
        <f t="shared" si="25"/>
        <v>#REF!</v>
      </c>
      <c r="E140" s="818" t="e">
        <f t="shared" si="26"/>
        <v>#REF!</v>
      </c>
      <c r="F140" s="827" t="e">
        <f t="shared" si="27"/>
        <v>#REF!</v>
      </c>
      <c r="G140" s="827" t="e">
        <f t="shared" si="30"/>
        <v>#REF!</v>
      </c>
      <c r="H140" s="827" t="e">
        <f t="shared" si="31"/>
        <v>#REF!</v>
      </c>
      <c r="I140" s="827" t="e">
        <f t="shared" si="32"/>
        <v>#REF!</v>
      </c>
      <c r="J140" s="818" t="e">
        <f t="shared" si="23"/>
        <v>#REF!</v>
      </c>
      <c r="K140" s="818" t="e">
        <f t="shared" si="24"/>
        <v>#REF!</v>
      </c>
      <c r="L140" s="818" t="e">
        <f t="shared" si="28"/>
        <v>#REF!</v>
      </c>
      <c r="M140" s="827" t="e">
        <f t="shared" si="33"/>
        <v>#REF!</v>
      </c>
      <c r="N140" s="827" t="e">
        <f t="shared" si="33"/>
        <v>#REF!</v>
      </c>
      <c r="O140" s="827" t="e">
        <f t="shared" si="33"/>
        <v>#REF!</v>
      </c>
      <c r="P140" s="827" t="e">
        <f t="shared" si="33"/>
        <v>#REF!</v>
      </c>
    </row>
    <row r="141" spans="1:16" s="831" customFormat="1" ht="12">
      <c r="A141" s="834">
        <v>37561</v>
      </c>
      <c r="B141" s="833">
        <v>17.739999999999998</v>
      </c>
      <c r="C141" s="818" t="e">
        <f t="shared" si="29"/>
        <v>#REF!</v>
      </c>
      <c r="D141" s="818" t="e">
        <f t="shared" si="25"/>
        <v>#REF!</v>
      </c>
      <c r="E141" s="818" t="e">
        <f t="shared" si="26"/>
        <v>#REF!</v>
      </c>
      <c r="F141" s="827" t="e">
        <f t="shared" si="27"/>
        <v>#REF!</v>
      </c>
      <c r="G141" s="827" t="e">
        <f t="shared" si="30"/>
        <v>#REF!</v>
      </c>
      <c r="H141" s="827" t="e">
        <f t="shared" si="31"/>
        <v>#REF!</v>
      </c>
      <c r="I141" s="827" t="e">
        <f t="shared" si="32"/>
        <v>#REF!</v>
      </c>
      <c r="J141" s="818" t="e">
        <f t="shared" si="23"/>
        <v>#REF!</v>
      </c>
      <c r="K141" s="818" t="e">
        <f t="shared" si="24"/>
        <v>#REF!</v>
      </c>
      <c r="L141" s="818" t="e">
        <f t="shared" si="28"/>
        <v>#REF!</v>
      </c>
      <c r="M141" s="827" t="e">
        <f t="shared" si="33"/>
        <v>#REF!</v>
      </c>
      <c r="N141" s="827" t="e">
        <f t="shared" si="33"/>
        <v>#REF!</v>
      </c>
      <c r="O141" s="827" t="e">
        <f t="shared" si="33"/>
        <v>#REF!</v>
      </c>
      <c r="P141" s="827" t="e">
        <f t="shared" si="33"/>
        <v>#REF!</v>
      </c>
    </row>
    <row r="142" spans="1:16" s="831" customFormat="1" ht="12">
      <c r="A142" s="834">
        <v>37568</v>
      </c>
      <c r="B142" s="833">
        <v>17.97</v>
      </c>
      <c r="C142" s="818" t="e">
        <f t="shared" si="29"/>
        <v>#REF!</v>
      </c>
      <c r="D142" s="818" t="e">
        <f t="shared" si="25"/>
        <v>#REF!</v>
      </c>
      <c r="E142" s="818" t="e">
        <f t="shared" si="26"/>
        <v>#REF!</v>
      </c>
      <c r="F142" s="827" t="e">
        <f t="shared" si="27"/>
        <v>#REF!</v>
      </c>
      <c r="G142" s="827" t="e">
        <f t="shared" si="30"/>
        <v>#REF!</v>
      </c>
      <c r="H142" s="827" t="e">
        <f t="shared" si="31"/>
        <v>#REF!</v>
      </c>
      <c r="I142" s="827" t="e">
        <f t="shared" si="32"/>
        <v>#REF!</v>
      </c>
      <c r="J142" s="818" t="e">
        <f t="shared" si="23"/>
        <v>#REF!</v>
      </c>
      <c r="K142" s="818" t="e">
        <f t="shared" si="24"/>
        <v>#REF!</v>
      </c>
      <c r="L142" s="818" t="e">
        <f t="shared" si="28"/>
        <v>#REF!</v>
      </c>
      <c r="M142" s="827" t="e">
        <f t="shared" si="33"/>
        <v>#REF!</v>
      </c>
      <c r="N142" s="827" t="e">
        <f t="shared" si="33"/>
        <v>#REF!</v>
      </c>
      <c r="O142" s="827" t="e">
        <f t="shared" si="33"/>
        <v>#REF!</v>
      </c>
      <c r="P142" s="827" t="e">
        <f t="shared" si="33"/>
        <v>#REF!</v>
      </c>
    </row>
    <row r="143" spans="1:16" s="831" customFormat="1" ht="12">
      <c r="A143" s="834">
        <v>37575</v>
      </c>
      <c r="B143" s="833">
        <v>17.760000000000002</v>
      </c>
      <c r="C143" s="818" t="e">
        <f t="shared" si="29"/>
        <v>#REF!</v>
      </c>
      <c r="D143" s="818" t="e">
        <f t="shared" si="25"/>
        <v>#REF!</v>
      </c>
      <c r="E143" s="818" t="e">
        <f t="shared" si="26"/>
        <v>#REF!</v>
      </c>
      <c r="F143" s="827" t="e">
        <f t="shared" si="27"/>
        <v>#REF!</v>
      </c>
      <c r="G143" s="827" t="e">
        <f t="shared" si="30"/>
        <v>#REF!</v>
      </c>
      <c r="H143" s="827" t="e">
        <f t="shared" si="31"/>
        <v>#REF!</v>
      </c>
      <c r="I143" s="827" t="e">
        <f t="shared" si="32"/>
        <v>#REF!</v>
      </c>
      <c r="J143" s="818" t="e">
        <f t="shared" si="23"/>
        <v>#REF!</v>
      </c>
      <c r="K143" s="818" t="e">
        <f t="shared" si="24"/>
        <v>#REF!</v>
      </c>
      <c r="L143" s="818" t="e">
        <f t="shared" si="28"/>
        <v>#REF!</v>
      </c>
      <c r="M143" s="827" t="e">
        <f t="shared" si="33"/>
        <v>#REF!</v>
      </c>
      <c r="N143" s="827" t="e">
        <f t="shared" si="33"/>
        <v>#REF!</v>
      </c>
      <c r="O143" s="827" t="e">
        <f t="shared" si="33"/>
        <v>#REF!</v>
      </c>
      <c r="P143" s="827" t="e">
        <f t="shared" si="33"/>
        <v>#REF!</v>
      </c>
    </row>
    <row r="144" spans="1:16" s="831" customFormat="1" ht="12">
      <c r="A144" s="834">
        <v>37582</v>
      </c>
      <c r="B144" s="833">
        <v>17.12</v>
      </c>
      <c r="C144" s="818" t="e">
        <f t="shared" si="29"/>
        <v>#REF!</v>
      </c>
      <c r="D144" s="818" t="e">
        <f t="shared" si="25"/>
        <v>#REF!</v>
      </c>
      <c r="E144" s="818" t="e">
        <f t="shared" si="26"/>
        <v>#REF!</v>
      </c>
      <c r="F144" s="827" t="e">
        <f t="shared" si="27"/>
        <v>#REF!</v>
      </c>
      <c r="G144" s="827" t="e">
        <f t="shared" si="30"/>
        <v>#REF!</v>
      </c>
      <c r="H144" s="827" t="e">
        <f t="shared" si="31"/>
        <v>#REF!</v>
      </c>
      <c r="I144" s="827" t="e">
        <f t="shared" si="32"/>
        <v>#REF!</v>
      </c>
      <c r="J144" s="818" t="e">
        <f t="shared" si="23"/>
        <v>#REF!</v>
      </c>
      <c r="K144" s="818" t="e">
        <f t="shared" si="24"/>
        <v>#REF!</v>
      </c>
      <c r="L144" s="818" t="e">
        <f t="shared" si="28"/>
        <v>#REF!</v>
      </c>
      <c r="M144" s="827" t="e">
        <f t="shared" si="33"/>
        <v>#REF!</v>
      </c>
      <c r="N144" s="827" t="e">
        <f t="shared" si="33"/>
        <v>#REF!</v>
      </c>
      <c r="O144" s="827" t="e">
        <f t="shared" si="33"/>
        <v>#REF!</v>
      </c>
      <c r="P144" s="827" t="e">
        <f t="shared" si="33"/>
        <v>#REF!</v>
      </c>
    </row>
    <row r="145" spans="1:16" s="831" customFormat="1" ht="12">
      <c r="A145" s="834">
        <v>37589</v>
      </c>
      <c r="B145" s="833">
        <v>17.66</v>
      </c>
      <c r="C145" s="818" t="e">
        <f t="shared" si="29"/>
        <v>#REF!</v>
      </c>
      <c r="D145" s="818" t="e">
        <f t="shared" si="25"/>
        <v>#REF!</v>
      </c>
      <c r="E145" s="818" t="e">
        <f t="shared" si="26"/>
        <v>#REF!</v>
      </c>
      <c r="F145" s="827" t="e">
        <f t="shared" si="27"/>
        <v>#REF!</v>
      </c>
      <c r="G145" s="827" t="e">
        <f t="shared" si="30"/>
        <v>#REF!</v>
      </c>
      <c r="H145" s="827" t="e">
        <f t="shared" si="31"/>
        <v>#REF!</v>
      </c>
      <c r="I145" s="827" t="e">
        <f t="shared" si="32"/>
        <v>#REF!</v>
      </c>
      <c r="J145" s="818" t="e">
        <f t="shared" si="23"/>
        <v>#REF!</v>
      </c>
      <c r="K145" s="818" t="e">
        <f t="shared" si="24"/>
        <v>#REF!</v>
      </c>
      <c r="L145" s="818" t="e">
        <f t="shared" si="28"/>
        <v>#REF!</v>
      </c>
      <c r="M145" s="827" t="e">
        <f t="shared" si="33"/>
        <v>#REF!</v>
      </c>
      <c r="N145" s="827" t="e">
        <f t="shared" si="33"/>
        <v>#REF!</v>
      </c>
      <c r="O145" s="827" t="e">
        <f t="shared" si="33"/>
        <v>#REF!</v>
      </c>
      <c r="P145" s="827" t="e">
        <f t="shared" si="33"/>
        <v>#REF!</v>
      </c>
    </row>
    <row r="146" spans="1:16" s="831" customFormat="1" ht="12">
      <c r="A146" s="834">
        <v>37596</v>
      </c>
      <c r="B146" s="833">
        <v>17.61</v>
      </c>
      <c r="C146" s="818" t="e">
        <f t="shared" si="29"/>
        <v>#REF!</v>
      </c>
      <c r="D146" s="818" t="e">
        <f t="shared" si="25"/>
        <v>#REF!</v>
      </c>
      <c r="E146" s="818" t="e">
        <f t="shared" si="26"/>
        <v>#REF!</v>
      </c>
      <c r="F146" s="827" t="e">
        <f t="shared" si="27"/>
        <v>#REF!</v>
      </c>
      <c r="G146" s="827" t="e">
        <f t="shared" si="30"/>
        <v>#REF!</v>
      </c>
      <c r="H146" s="827" t="e">
        <f t="shared" si="31"/>
        <v>#REF!</v>
      </c>
      <c r="I146" s="827" t="e">
        <f t="shared" si="32"/>
        <v>#REF!</v>
      </c>
      <c r="J146" s="818" t="e">
        <f t="shared" si="23"/>
        <v>#REF!</v>
      </c>
      <c r="K146" s="818" t="e">
        <f t="shared" si="24"/>
        <v>#REF!</v>
      </c>
      <c r="L146" s="818" t="e">
        <f t="shared" si="28"/>
        <v>#REF!</v>
      </c>
      <c r="M146" s="827" t="e">
        <f t="shared" si="33"/>
        <v>#REF!</v>
      </c>
      <c r="N146" s="827" t="e">
        <f t="shared" si="33"/>
        <v>#REF!</v>
      </c>
      <c r="O146" s="827" t="e">
        <f t="shared" si="33"/>
        <v>#REF!</v>
      </c>
      <c r="P146" s="827" t="e">
        <f t="shared" si="33"/>
        <v>#REF!</v>
      </c>
    </row>
    <row r="147" spans="1:16" s="831" customFormat="1" ht="12">
      <c r="A147" s="834">
        <v>37603</v>
      </c>
      <c r="B147" s="833">
        <v>17.21</v>
      </c>
      <c r="C147" s="818" t="e">
        <f t="shared" si="29"/>
        <v>#REF!</v>
      </c>
      <c r="D147" s="818" t="e">
        <f t="shared" si="25"/>
        <v>#REF!</v>
      </c>
      <c r="E147" s="818" t="e">
        <f t="shared" si="26"/>
        <v>#REF!</v>
      </c>
      <c r="F147" s="827" t="e">
        <f t="shared" si="27"/>
        <v>#REF!</v>
      </c>
      <c r="G147" s="827" t="e">
        <f t="shared" si="30"/>
        <v>#REF!</v>
      </c>
      <c r="H147" s="827" t="e">
        <f t="shared" si="31"/>
        <v>#REF!</v>
      </c>
      <c r="I147" s="827" t="e">
        <f t="shared" si="32"/>
        <v>#REF!</v>
      </c>
      <c r="J147" s="818" t="e">
        <f t="shared" si="23"/>
        <v>#REF!</v>
      </c>
      <c r="K147" s="818" t="e">
        <f t="shared" si="24"/>
        <v>#REF!</v>
      </c>
      <c r="L147" s="818" t="e">
        <f t="shared" si="28"/>
        <v>#REF!</v>
      </c>
      <c r="M147" s="827" t="e">
        <f t="shared" si="33"/>
        <v>#REF!</v>
      </c>
      <c r="N147" s="827" t="e">
        <f t="shared" si="33"/>
        <v>#REF!</v>
      </c>
      <c r="O147" s="827" t="e">
        <f t="shared" si="33"/>
        <v>#REF!</v>
      </c>
      <c r="P147" s="827" t="e">
        <f t="shared" si="33"/>
        <v>#REF!</v>
      </c>
    </row>
    <row r="148" spans="1:16" s="831" customFormat="1" ht="12">
      <c r="A148" s="834">
        <v>37610</v>
      </c>
      <c r="B148" s="833">
        <v>17.899999999999999</v>
      </c>
      <c r="C148" s="818" t="e">
        <f t="shared" si="29"/>
        <v>#REF!</v>
      </c>
      <c r="D148" s="818" t="e">
        <f t="shared" si="25"/>
        <v>#REF!</v>
      </c>
      <c r="E148" s="818" t="e">
        <f t="shared" si="26"/>
        <v>#REF!</v>
      </c>
      <c r="F148" s="827" t="e">
        <f t="shared" si="27"/>
        <v>#REF!</v>
      </c>
      <c r="G148" s="827" t="e">
        <f t="shared" si="30"/>
        <v>#REF!</v>
      </c>
      <c r="H148" s="827" t="e">
        <f t="shared" si="31"/>
        <v>#REF!</v>
      </c>
      <c r="I148" s="827" t="e">
        <f t="shared" si="32"/>
        <v>#REF!</v>
      </c>
      <c r="J148" s="818" t="e">
        <f t="shared" si="23"/>
        <v>#REF!</v>
      </c>
      <c r="K148" s="818" t="e">
        <f t="shared" si="24"/>
        <v>#REF!</v>
      </c>
      <c r="L148" s="818" t="e">
        <f t="shared" si="28"/>
        <v>#REF!</v>
      </c>
      <c r="M148" s="827" t="e">
        <f t="shared" si="33"/>
        <v>#REF!</v>
      </c>
      <c r="N148" s="827" t="e">
        <f t="shared" si="33"/>
        <v>#REF!</v>
      </c>
      <c r="O148" s="827" t="e">
        <f t="shared" si="33"/>
        <v>#REF!</v>
      </c>
      <c r="P148" s="827" t="e">
        <f t="shared" si="33"/>
        <v>#REF!</v>
      </c>
    </row>
    <row r="149" spans="1:16" s="831" customFormat="1" ht="12">
      <c r="A149" s="834">
        <v>37617</v>
      </c>
      <c r="B149" s="833">
        <v>17.91</v>
      </c>
      <c r="C149" s="818" t="e">
        <f t="shared" si="29"/>
        <v>#REF!</v>
      </c>
      <c r="D149" s="818" t="e">
        <f t="shared" si="25"/>
        <v>#REF!</v>
      </c>
      <c r="E149" s="818" t="e">
        <f t="shared" si="26"/>
        <v>#REF!</v>
      </c>
      <c r="F149" s="827" t="e">
        <f t="shared" si="27"/>
        <v>#REF!</v>
      </c>
      <c r="G149" s="827" t="e">
        <f t="shared" si="30"/>
        <v>#REF!</v>
      </c>
      <c r="H149" s="827" t="e">
        <f t="shared" si="31"/>
        <v>#REF!</v>
      </c>
      <c r="I149" s="827" t="e">
        <f t="shared" si="32"/>
        <v>#REF!</v>
      </c>
      <c r="J149" s="818" t="e">
        <f t="shared" si="23"/>
        <v>#REF!</v>
      </c>
      <c r="K149" s="818" t="e">
        <f t="shared" si="24"/>
        <v>#REF!</v>
      </c>
      <c r="L149" s="818" t="e">
        <f t="shared" si="28"/>
        <v>#REF!</v>
      </c>
      <c r="M149" s="827" t="e">
        <f t="shared" si="33"/>
        <v>#REF!</v>
      </c>
      <c r="N149" s="827" t="e">
        <f t="shared" si="33"/>
        <v>#REF!</v>
      </c>
      <c r="O149" s="827" t="e">
        <f t="shared" si="33"/>
        <v>#REF!</v>
      </c>
      <c r="P149" s="827" t="e">
        <f t="shared" si="33"/>
        <v>#REF!</v>
      </c>
    </row>
    <row r="150" spans="1:16" s="831" customFormat="1" ht="12">
      <c r="A150" s="837">
        <v>37624</v>
      </c>
      <c r="B150" s="838">
        <v>17.21</v>
      </c>
      <c r="C150" s="828" t="e">
        <f>'Income Statement'!#REF!/#REF!</f>
        <v>#REF!</v>
      </c>
      <c r="D150" s="828" t="e">
        <f t="shared" si="25"/>
        <v>#REF!</v>
      </c>
      <c r="E150" s="828" t="e">
        <f t="shared" si="26"/>
        <v>#REF!</v>
      </c>
      <c r="F150" s="829" t="e">
        <f t="shared" si="27"/>
        <v>#REF!</v>
      </c>
      <c r="G150" s="829" t="e">
        <f t="shared" si="30"/>
        <v>#REF!</v>
      </c>
      <c r="H150" s="829" t="e">
        <f t="shared" si="31"/>
        <v>#REF!</v>
      </c>
      <c r="I150" s="829" t="e">
        <f t="shared" si="32"/>
        <v>#REF!</v>
      </c>
      <c r="J150" s="828" t="e">
        <f>#REF!/#REF!</f>
        <v>#REF!</v>
      </c>
      <c r="K150" s="828" t="e">
        <f t="shared" si="24"/>
        <v>#REF!</v>
      </c>
      <c r="L150" s="828" t="e">
        <f t="shared" si="28"/>
        <v>#REF!</v>
      </c>
      <c r="M150" s="829" t="e">
        <f t="shared" si="33"/>
        <v>#REF!</v>
      </c>
      <c r="N150" s="829" t="e">
        <f t="shared" si="33"/>
        <v>#REF!</v>
      </c>
      <c r="O150" s="829" t="e">
        <f t="shared" si="33"/>
        <v>#REF!</v>
      </c>
      <c r="P150" s="829" t="e">
        <f t="shared" si="33"/>
        <v>#REF!</v>
      </c>
    </row>
    <row r="151" spans="1:16" s="831" customFormat="1" ht="12">
      <c r="A151" s="834">
        <v>37631</v>
      </c>
      <c r="B151" s="833">
        <v>17.48</v>
      </c>
      <c r="C151" s="818" t="e">
        <f t="shared" si="29"/>
        <v>#REF!</v>
      </c>
      <c r="D151" s="818" t="e">
        <f t="shared" si="25"/>
        <v>#REF!</v>
      </c>
      <c r="E151" s="818" t="e">
        <f t="shared" si="26"/>
        <v>#REF!</v>
      </c>
      <c r="F151" s="827" t="e">
        <f t="shared" si="27"/>
        <v>#REF!</v>
      </c>
      <c r="G151" s="827" t="e">
        <f t="shared" si="30"/>
        <v>#REF!</v>
      </c>
      <c r="H151" s="827" t="e">
        <f t="shared" si="31"/>
        <v>#REF!</v>
      </c>
      <c r="I151" s="827" t="e">
        <f t="shared" si="32"/>
        <v>#REF!</v>
      </c>
      <c r="J151" s="818" t="e">
        <f t="shared" si="23"/>
        <v>#REF!</v>
      </c>
      <c r="K151" s="818" t="e">
        <f t="shared" si="24"/>
        <v>#REF!</v>
      </c>
      <c r="L151" s="818" t="e">
        <f t="shared" si="28"/>
        <v>#REF!</v>
      </c>
      <c r="M151" s="827" t="e">
        <f t="shared" si="33"/>
        <v>#REF!</v>
      </c>
      <c r="N151" s="827" t="e">
        <f t="shared" si="33"/>
        <v>#REF!</v>
      </c>
      <c r="O151" s="827" t="e">
        <f t="shared" si="33"/>
        <v>#REF!</v>
      </c>
      <c r="P151" s="827" t="e">
        <f t="shared" si="33"/>
        <v>#REF!</v>
      </c>
    </row>
    <row r="152" spans="1:16" s="831" customFormat="1" ht="12">
      <c r="A152" s="834">
        <v>37638</v>
      </c>
      <c r="B152" s="833">
        <v>18.63</v>
      </c>
      <c r="C152" s="818" t="e">
        <f t="shared" si="29"/>
        <v>#REF!</v>
      </c>
      <c r="D152" s="818" t="e">
        <f t="shared" si="25"/>
        <v>#REF!</v>
      </c>
      <c r="E152" s="818" t="e">
        <f t="shared" si="26"/>
        <v>#REF!</v>
      </c>
      <c r="F152" s="827" t="e">
        <f t="shared" si="27"/>
        <v>#REF!</v>
      </c>
      <c r="G152" s="827" t="e">
        <f t="shared" si="30"/>
        <v>#REF!</v>
      </c>
      <c r="H152" s="827" t="e">
        <f t="shared" si="31"/>
        <v>#REF!</v>
      </c>
      <c r="I152" s="827" t="e">
        <f t="shared" si="32"/>
        <v>#REF!</v>
      </c>
      <c r="J152" s="818" t="e">
        <f t="shared" si="23"/>
        <v>#REF!</v>
      </c>
      <c r="K152" s="818" t="e">
        <f t="shared" si="24"/>
        <v>#REF!</v>
      </c>
      <c r="L152" s="818" t="e">
        <f t="shared" si="28"/>
        <v>#REF!</v>
      </c>
      <c r="M152" s="827" t="e">
        <f t="shared" si="33"/>
        <v>#REF!</v>
      </c>
      <c r="N152" s="827" t="e">
        <f t="shared" si="33"/>
        <v>#REF!</v>
      </c>
      <c r="O152" s="827" t="e">
        <f t="shared" si="33"/>
        <v>#REF!</v>
      </c>
      <c r="P152" s="827" t="e">
        <f t="shared" si="33"/>
        <v>#REF!</v>
      </c>
    </row>
    <row r="153" spans="1:16" s="831" customFormat="1" ht="12">
      <c r="A153" s="834">
        <v>37645</v>
      </c>
      <c r="B153" s="833">
        <v>18.36</v>
      </c>
      <c r="C153" s="818" t="e">
        <f t="shared" si="29"/>
        <v>#REF!</v>
      </c>
      <c r="D153" s="818" t="e">
        <f t="shared" si="25"/>
        <v>#REF!</v>
      </c>
      <c r="E153" s="818" t="e">
        <f t="shared" si="26"/>
        <v>#REF!</v>
      </c>
      <c r="F153" s="827" t="e">
        <f t="shared" si="27"/>
        <v>#REF!</v>
      </c>
      <c r="G153" s="827" t="e">
        <f t="shared" si="30"/>
        <v>#REF!</v>
      </c>
      <c r="H153" s="827" t="e">
        <f t="shared" si="31"/>
        <v>#REF!</v>
      </c>
      <c r="I153" s="827" t="e">
        <f t="shared" si="32"/>
        <v>#REF!</v>
      </c>
      <c r="J153" s="818" t="e">
        <f t="shared" si="23"/>
        <v>#REF!</v>
      </c>
      <c r="K153" s="818" t="e">
        <f t="shared" si="24"/>
        <v>#REF!</v>
      </c>
      <c r="L153" s="818" t="e">
        <f t="shared" si="28"/>
        <v>#REF!</v>
      </c>
      <c r="M153" s="827" t="e">
        <f t="shared" si="33"/>
        <v>#REF!</v>
      </c>
      <c r="N153" s="827" t="e">
        <f t="shared" si="33"/>
        <v>#REF!</v>
      </c>
      <c r="O153" s="827" t="e">
        <f t="shared" si="33"/>
        <v>#REF!</v>
      </c>
      <c r="P153" s="827" t="e">
        <f t="shared" si="33"/>
        <v>#REF!</v>
      </c>
    </row>
    <row r="154" spans="1:16" s="831" customFormat="1" ht="12">
      <c r="A154" s="834">
        <v>37650</v>
      </c>
      <c r="B154" s="833">
        <v>18.940000000000001</v>
      </c>
      <c r="C154" s="818" t="e">
        <f t="shared" si="29"/>
        <v>#REF!</v>
      </c>
      <c r="D154" s="818" t="e">
        <f t="shared" si="25"/>
        <v>#REF!</v>
      </c>
      <c r="E154" s="818" t="e">
        <f t="shared" si="26"/>
        <v>#REF!</v>
      </c>
      <c r="F154" s="827" t="e">
        <f t="shared" si="27"/>
        <v>#REF!</v>
      </c>
      <c r="G154" s="827" t="e">
        <f t="shared" si="30"/>
        <v>#REF!</v>
      </c>
      <c r="H154" s="827" t="e">
        <f t="shared" si="31"/>
        <v>#REF!</v>
      </c>
      <c r="I154" s="827" t="e">
        <f t="shared" si="32"/>
        <v>#REF!</v>
      </c>
      <c r="J154" s="818" t="e">
        <f t="shared" si="23"/>
        <v>#REF!</v>
      </c>
      <c r="K154" s="818" t="e">
        <f t="shared" si="24"/>
        <v>#REF!</v>
      </c>
      <c r="L154" s="818" t="e">
        <f t="shared" si="28"/>
        <v>#REF!</v>
      </c>
      <c r="M154" s="827" t="e">
        <f t="shared" si="33"/>
        <v>#REF!</v>
      </c>
      <c r="N154" s="827" t="e">
        <f t="shared" si="33"/>
        <v>#REF!</v>
      </c>
      <c r="O154" s="827" t="e">
        <f t="shared" si="33"/>
        <v>#REF!</v>
      </c>
      <c r="P154" s="827" t="e">
        <f t="shared" si="33"/>
        <v>#REF!</v>
      </c>
    </row>
    <row r="155" spans="1:16" s="831" customFormat="1" ht="12">
      <c r="A155" s="834">
        <v>37666</v>
      </c>
      <c r="B155" s="833">
        <v>19.2</v>
      </c>
      <c r="C155" s="818" t="e">
        <f t="shared" si="29"/>
        <v>#REF!</v>
      </c>
      <c r="D155" s="818" t="e">
        <f t="shared" si="25"/>
        <v>#REF!</v>
      </c>
      <c r="E155" s="818" t="e">
        <f t="shared" si="26"/>
        <v>#REF!</v>
      </c>
      <c r="F155" s="827" t="e">
        <f t="shared" si="27"/>
        <v>#REF!</v>
      </c>
      <c r="G155" s="827" t="e">
        <f t="shared" si="30"/>
        <v>#REF!</v>
      </c>
      <c r="H155" s="827" t="e">
        <f t="shared" si="31"/>
        <v>#REF!</v>
      </c>
      <c r="I155" s="827" t="e">
        <f t="shared" si="32"/>
        <v>#REF!</v>
      </c>
      <c r="J155" s="818" t="e">
        <f t="shared" si="23"/>
        <v>#REF!</v>
      </c>
      <c r="K155" s="818" t="e">
        <f t="shared" si="24"/>
        <v>#REF!</v>
      </c>
      <c r="L155" s="818" t="e">
        <f t="shared" si="28"/>
        <v>#REF!</v>
      </c>
      <c r="M155" s="827" t="e">
        <f t="shared" si="33"/>
        <v>#REF!</v>
      </c>
      <c r="N155" s="827" t="e">
        <f t="shared" si="33"/>
        <v>#REF!</v>
      </c>
      <c r="O155" s="827" t="e">
        <f t="shared" si="33"/>
        <v>#REF!</v>
      </c>
      <c r="P155" s="827" t="e">
        <f t="shared" si="33"/>
        <v>#REF!</v>
      </c>
    </row>
    <row r="156" spans="1:16" s="831" customFormat="1" ht="12">
      <c r="A156" s="834">
        <v>37673</v>
      </c>
      <c r="B156" s="833">
        <v>19.36</v>
      </c>
      <c r="C156" s="818" t="e">
        <f t="shared" si="29"/>
        <v>#REF!</v>
      </c>
      <c r="D156" s="818" t="e">
        <f t="shared" si="25"/>
        <v>#REF!</v>
      </c>
      <c r="E156" s="818" t="e">
        <f t="shared" si="26"/>
        <v>#REF!</v>
      </c>
      <c r="F156" s="827" t="e">
        <f t="shared" si="27"/>
        <v>#REF!</v>
      </c>
      <c r="G156" s="827" t="e">
        <f t="shared" si="30"/>
        <v>#REF!</v>
      </c>
      <c r="H156" s="827" t="e">
        <f t="shared" si="31"/>
        <v>#REF!</v>
      </c>
      <c r="I156" s="827" t="e">
        <f t="shared" si="32"/>
        <v>#REF!</v>
      </c>
      <c r="J156" s="818" t="e">
        <f t="shared" ref="J156:J178" si="34">J155</f>
        <v>#REF!</v>
      </c>
      <c r="K156" s="818" t="e">
        <f t="shared" si="24"/>
        <v>#REF!</v>
      </c>
      <c r="L156" s="818" t="e">
        <f t="shared" si="28"/>
        <v>#REF!</v>
      </c>
      <c r="M156" s="827" t="e">
        <f t="shared" si="33"/>
        <v>#REF!</v>
      </c>
      <c r="N156" s="827" t="e">
        <f t="shared" si="33"/>
        <v>#REF!</v>
      </c>
      <c r="O156" s="827" t="e">
        <f t="shared" si="33"/>
        <v>#REF!</v>
      </c>
      <c r="P156" s="827" t="e">
        <f t="shared" si="33"/>
        <v>#REF!</v>
      </c>
    </row>
    <row r="157" spans="1:16" s="832" customFormat="1" ht="12">
      <c r="A157" s="834">
        <v>37680</v>
      </c>
      <c r="B157" s="833">
        <v>19.989999999999998</v>
      </c>
      <c r="C157" s="818" t="e">
        <f t="shared" si="29"/>
        <v>#REF!</v>
      </c>
      <c r="D157" s="818" t="e">
        <f t="shared" si="25"/>
        <v>#REF!</v>
      </c>
      <c r="E157" s="818" t="e">
        <f t="shared" si="26"/>
        <v>#REF!</v>
      </c>
      <c r="F157" s="827" t="e">
        <f t="shared" si="27"/>
        <v>#REF!</v>
      </c>
      <c r="G157" s="827" t="e">
        <f t="shared" si="30"/>
        <v>#REF!</v>
      </c>
      <c r="H157" s="827" t="e">
        <f t="shared" si="31"/>
        <v>#REF!</v>
      </c>
      <c r="I157" s="827" t="e">
        <f t="shared" si="32"/>
        <v>#REF!</v>
      </c>
      <c r="J157" s="818" t="e">
        <f t="shared" si="34"/>
        <v>#REF!</v>
      </c>
      <c r="K157" s="818" t="e">
        <f t="shared" si="24"/>
        <v>#REF!</v>
      </c>
      <c r="L157" s="818" t="e">
        <f t="shared" si="28"/>
        <v>#REF!</v>
      </c>
      <c r="M157" s="827" t="e">
        <f t="shared" si="33"/>
        <v>#REF!</v>
      </c>
      <c r="N157" s="827" t="e">
        <f t="shared" si="33"/>
        <v>#REF!</v>
      </c>
      <c r="O157" s="827" t="e">
        <f t="shared" si="33"/>
        <v>#REF!</v>
      </c>
      <c r="P157" s="827" t="e">
        <f t="shared" si="33"/>
        <v>#REF!</v>
      </c>
    </row>
    <row r="158" spans="1:16" s="831" customFormat="1" ht="12">
      <c r="A158" s="834">
        <v>37687</v>
      </c>
      <c r="B158" s="833">
        <v>19.899999999999999</v>
      </c>
      <c r="C158" s="818" t="e">
        <f t="shared" si="29"/>
        <v>#REF!</v>
      </c>
      <c r="D158" s="818" t="e">
        <f t="shared" si="25"/>
        <v>#REF!</v>
      </c>
      <c r="E158" s="818" t="e">
        <f t="shared" si="26"/>
        <v>#REF!</v>
      </c>
      <c r="F158" s="827" t="e">
        <f t="shared" si="27"/>
        <v>#REF!</v>
      </c>
      <c r="G158" s="827" t="e">
        <f t="shared" si="30"/>
        <v>#REF!</v>
      </c>
      <c r="H158" s="827" t="e">
        <f t="shared" si="31"/>
        <v>#REF!</v>
      </c>
      <c r="I158" s="827" t="e">
        <f t="shared" si="32"/>
        <v>#REF!</v>
      </c>
      <c r="J158" s="818" t="e">
        <f t="shared" si="34"/>
        <v>#REF!</v>
      </c>
      <c r="K158" s="818" t="e">
        <f t="shared" si="24"/>
        <v>#REF!</v>
      </c>
      <c r="L158" s="818" t="e">
        <f t="shared" si="28"/>
        <v>#REF!</v>
      </c>
      <c r="M158" s="827" t="e">
        <f t="shared" si="33"/>
        <v>#REF!</v>
      </c>
      <c r="N158" s="827" t="e">
        <f t="shared" si="33"/>
        <v>#REF!</v>
      </c>
      <c r="O158" s="827" t="e">
        <f t="shared" si="33"/>
        <v>#REF!</v>
      </c>
      <c r="P158" s="827" t="e">
        <f t="shared" si="33"/>
        <v>#REF!</v>
      </c>
    </row>
    <row r="159" spans="1:16" s="831" customFormat="1" ht="12">
      <c r="A159" s="834">
        <v>37694</v>
      </c>
      <c r="B159" s="833">
        <v>19</v>
      </c>
      <c r="C159" s="818" t="e">
        <f t="shared" si="29"/>
        <v>#REF!</v>
      </c>
      <c r="D159" s="818" t="e">
        <f t="shared" si="25"/>
        <v>#REF!</v>
      </c>
      <c r="E159" s="818" t="e">
        <f t="shared" si="26"/>
        <v>#REF!</v>
      </c>
      <c r="F159" s="827" t="e">
        <f t="shared" si="27"/>
        <v>#REF!</v>
      </c>
      <c r="G159" s="827" t="e">
        <f t="shared" si="30"/>
        <v>#REF!</v>
      </c>
      <c r="H159" s="827" t="e">
        <f t="shared" si="31"/>
        <v>#REF!</v>
      </c>
      <c r="I159" s="827" t="e">
        <f t="shared" si="32"/>
        <v>#REF!</v>
      </c>
      <c r="J159" s="818" t="e">
        <f t="shared" si="34"/>
        <v>#REF!</v>
      </c>
      <c r="K159" s="818" t="e">
        <f t="shared" si="24"/>
        <v>#REF!</v>
      </c>
      <c r="L159" s="818" t="e">
        <f t="shared" si="28"/>
        <v>#REF!</v>
      </c>
      <c r="M159" s="827" t="e">
        <f t="shared" si="33"/>
        <v>#REF!</v>
      </c>
      <c r="N159" s="827" t="e">
        <f t="shared" si="33"/>
        <v>#REF!</v>
      </c>
      <c r="O159" s="827" t="e">
        <f t="shared" si="33"/>
        <v>#REF!</v>
      </c>
      <c r="P159" s="827" t="e">
        <f t="shared" si="33"/>
        <v>#REF!</v>
      </c>
    </row>
    <row r="160" spans="1:16" s="831" customFormat="1" ht="12">
      <c r="A160" s="834">
        <v>37701</v>
      </c>
      <c r="B160" s="833">
        <v>19.87</v>
      </c>
      <c r="C160" s="818" t="e">
        <f t="shared" si="29"/>
        <v>#REF!</v>
      </c>
      <c r="D160" s="818" t="e">
        <f t="shared" si="25"/>
        <v>#REF!</v>
      </c>
      <c r="E160" s="818" t="e">
        <f t="shared" si="26"/>
        <v>#REF!</v>
      </c>
      <c r="F160" s="827" t="e">
        <f t="shared" si="27"/>
        <v>#REF!</v>
      </c>
      <c r="G160" s="827" t="e">
        <f t="shared" si="30"/>
        <v>#REF!</v>
      </c>
      <c r="H160" s="827" t="e">
        <f t="shared" si="31"/>
        <v>#REF!</v>
      </c>
      <c r="I160" s="827" t="e">
        <f t="shared" si="32"/>
        <v>#REF!</v>
      </c>
      <c r="J160" s="818" t="e">
        <f t="shared" si="34"/>
        <v>#REF!</v>
      </c>
      <c r="K160" s="818" t="e">
        <f t="shared" si="24"/>
        <v>#REF!</v>
      </c>
      <c r="L160" s="818" t="e">
        <f t="shared" si="28"/>
        <v>#REF!</v>
      </c>
      <c r="M160" s="827" t="e">
        <f t="shared" si="33"/>
        <v>#REF!</v>
      </c>
      <c r="N160" s="827" t="e">
        <f t="shared" si="33"/>
        <v>#REF!</v>
      </c>
      <c r="O160" s="827" t="e">
        <f t="shared" si="33"/>
        <v>#REF!</v>
      </c>
      <c r="P160" s="827" t="e">
        <f t="shared" si="33"/>
        <v>#REF!</v>
      </c>
    </row>
    <row r="161" spans="1:16" s="831" customFormat="1" ht="12">
      <c r="A161" s="834">
        <v>37708</v>
      </c>
      <c r="B161" s="833">
        <v>20.45</v>
      </c>
      <c r="C161" s="818" t="e">
        <f t="shared" si="29"/>
        <v>#REF!</v>
      </c>
      <c r="D161" s="818" t="e">
        <f t="shared" si="25"/>
        <v>#REF!</v>
      </c>
      <c r="E161" s="818" t="e">
        <f t="shared" si="26"/>
        <v>#REF!</v>
      </c>
      <c r="F161" s="827" t="e">
        <f t="shared" si="27"/>
        <v>#REF!</v>
      </c>
      <c r="G161" s="827" t="e">
        <f t="shared" si="30"/>
        <v>#REF!</v>
      </c>
      <c r="H161" s="827" t="e">
        <f t="shared" si="31"/>
        <v>#REF!</v>
      </c>
      <c r="I161" s="827" t="e">
        <f t="shared" si="32"/>
        <v>#REF!</v>
      </c>
      <c r="J161" s="818" t="e">
        <f t="shared" si="34"/>
        <v>#REF!</v>
      </c>
      <c r="K161" s="818" t="e">
        <f t="shared" si="24"/>
        <v>#REF!</v>
      </c>
      <c r="L161" s="818" t="e">
        <f t="shared" si="28"/>
        <v>#REF!</v>
      </c>
      <c r="M161" s="827" t="e">
        <f t="shared" si="33"/>
        <v>#REF!</v>
      </c>
      <c r="N161" s="827" t="e">
        <f t="shared" si="33"/>
        <v>#REF!</v>
      </c>
      <c r="O161" s="827" t="e">
        <f t="shared" si="33"/>
        <v>#REF!</v>
      </c>
      <c r="P161" s="827" t="e">
        <f t="shared" si="33"/>
        <v>#REF!</v>
      </c>
    </row>
    <row r="162" spans="1:16" s="831" customFormat="1" ht="12">
      <c r="A162" s="834">
        <v>37715</v>
      </c>
      <c r="B162" s="833">
        <v>22.5</v>
      </c>
      <c r="C162" s="818" t="e">
        <f t="shared" si="29"/>
        <v>#REF!</v>
      </c>
      <c r="D162" s="818" t="e">
        <f t="shared" si="25"/>
        <v>#REF!</v>
      </c>
      <c r="E162" s="818" t="e">
        <f t="shared" si="26"/>
        <v>#REF!</v>
      </c>
      <c r="F162" s="827" t="e">
        <f t="shared" si="27"/>
        <v>#REF!</v>
      </c>
      <c r="G162" s="827" t="e">
        <f t="shared" si="30"/>
        <v>#REF!</v>
      </c>
      <c r="H162" s="827" t="e">
        <f t="shared" si="31"/>
        <v>#REF!</v>
      </c>
      <c r="I162" s="827" t="e">
        <f t="shared" si="32"/>
        <v>#REF!</v>
      </c>
      <c r="J162" s="818" t="e">
        <f t="shared" si="34"/>
        <v>#REF!</v>
      </c>
      <c r="K162" s="818" t="e">
        <f t="shared" si="24"/>
        <v>#REF!</v>
      </c>
      <c r="L162" s="818" t="e">
        <f t="shared" si="28"/>
        <v>#REF!</v>
      </c>
      <c r="M162" s="827" t="e">
        <f t="shared" si="33"/>
        <v>#REF!</v>
      </c>
      <c r="N162" s="827" t="e">
        <f t="shared" si="33"/>
        <v>#REF!</v>
      </c>
      <c r="O162" s="827" t="e">
        <f t="shared" si="33"/>
        <v>#REF!</v>
      </c>
      <c r="P162" s="827" t="e">
        <f t="shared" si="33"/>
        <v>#REF!</v>
      </c>
    </row>
    <row r="163" spans="1:16" s="831" customFormat="1" ht="12">
      <c r="A163" s="834">
        <v>37722</v>
      </c>
      <c r="B163" s="833">
        <v>22.5</v>
      </c>
      <c r="C163" s="818" t="e">
        <f t="shared" si="29"/>
        <v>#REF!</v>
      </c>
      <c r="D163" s="818" t="e">
        <f t="shared" si="25"/>
        <v>#REF!</v>
      </c>
      <c r="E163" s="818" t="e">
        <f t="shared" si="26"/>
        <v>#REF!</v>
      </c>
      <c r="F163" s="827" t="e">
        <f t="shared" si="27"/>
        <v>#REF!</v>
      </c>
      <c r="G163" s="827" t="e">
        <f t="shared" si="30"/>
        <v>#REF!</v>
      </c>
      <c r="H163" s="827" t="e">
        <f t="shared" si="31"/>
        <v>#REF!</v>
      </c>
      <c r="I163" s="827" t="e">
        <f t="shared" si="32"/>
        <v>#REF!</v>
      </c>
      <c r="J163" s="818" t="e">
        <f t="shared" si="34"/>
        <v>#REF!</v>
      </c>
      <c r="K163" s="818" t="e">
        <f t="shared" si="24"/>
        <v>#REF!</v>
      </c>
      <c r="L163" s="818" t="e">
        <f t="shared" si="28"/>
        <v>#REF!</v>
      </c>
      <c r="M163" s="827" t="e">
        <f t="shared" si="33"/>
        <v>#REF!</v>
      </c>
      <c r="N163" s="827" t="e">
        <f t="shared" si="33"/>
        <v>#REF!</v>
      </c>
      <c r="O163" s="827" t="e">
        <f t="shared" si="33"/>
        <v>#REF!</v>
      </c>
      <c r="P163" s="827" t="e">
        <f t="shared" si="33"/>
        <v>#REF!</v>
      </c>
    </row>
    <row r="164" spans="1:16" s="831" customFormat="1" ht="12">
      <c r="A164" s="834">
        <v>37729</v>
      </c>
      <c r="B164" s="833">
        <v>22.6</v>
      </c>
      <c r="C164" s="818" t="e">
        <f t="shared" si="29"/>
        <v>#REF!</v>
      </c>
      <c r="D164" s="818" t="e">
        <f t="shared" si="25"/>
        <v>#REF!</v>
      </c>
      <c r="E164" s="818" t="e">
        <f t="shared" si="26"/>
        <v>#REF!</v>
      </c>
      <c r="F164" s="827" t="e">
        <f t="shared" si="27"/>
        <v>#REF!</v>
      </c>
      <c r="G164" s="827" t="e">
        <f t="shared" si="30"/>
        <v>#REF!</v>
      </c>
      <c r="H164" s="827" t="e">
        <f t="shared" si="31"/>
        <v>#REF!</v>
      </c>
      <c r="I164" s="827" t="e">
        <f t="shared" si="32"/>
        <v>#REF!</v>
      </c>
      <c r="J164" s="818" t="e">
        <f t="shared" si="34"/>
        <v>#REF!</v>
      </c>
      <c r="K164" s="818" t="e">
        <f t="shared" si="24"/>
        <v>#REF!</v>
      </c>
      <c r="L164" s="818" t="e">
        <f t="shared" si="28"/>
        <v>#REF!</v>
      </c>
      <c r="M164" s="827" t="e">
        <f t="shared" si="33"/>
        <v>#REF!</v>
      </c>
      <c r="N164" s="827" t="e">
        <f t="shared" si="33"/>
        <v>#REF!</v>
      </c>
      <c r="O164" s="827" t="e">
        <f t="shared" si="33"/>
        <v>#REF!</v>
      </c>
      <c r="P164" s="827" t="e">
        <f t="shared" si="33"/>
        <v>#REF!</v>
      </c>
    </row>
    <row r="165" spans="1:16" s="831" customFormat="1" ht="12">
      <c r="A165" s="834">
        <v>37736</v>
      </c>
      <c r="B165" s="833">
        <v>21.74</v>
      </c>
      <c r="C165" s="818" t="e">
        <f t="shared" si="29"/>
        <v>#REF!</v>
      </c>
      <c r="D165" s="818" t="e">
        <f t="shared" si="25"/>
        <v>#REF!</v>
      </c>
      <c r="E165" s="818" t="e">
        <f t="shared" si="26"/>
        <v>#REF!</v>
      </c>
      <c r="F165" s="827" t="e">
        <f t="shared" si="27"/>
        <v>#REF!</v>
      </c>
      <c r="G165" s="827" t="e">
        <f t="shared" si="30"/>
        <v>#REF!</v>
      </c>
      <c r="H165" s="827" t="e">
        <f t="shared" si="31"/>
        <v>#REF!</v>
      </c>
      <c r="I165" s="827" t="e">
        <f t="shared" si="32"/>
        <v>#REF!</v>
      </c>
      <c r="J165" s="818" t="e">
        <f t="shared" si="34"/>
        <v>#REF!</v>
      </c>
      <c r="K165" s="818" t="e">
        <f t="shared" si="24"/>
        <v>#REF!</v>
      </c>
      <c r="L165" s="818" t="e">
        <f t="shared" si="28"/>
        <v>#REF!</v>
      </c>
      <c r="M165" s="827" t="e">
        <f t="shared" si="33"/>
        <v>#REF!</v>
      </c>
      <c r="N165" s="827" t="e">
        <f t="shared" si="33"/>
        <v>#REF!</v>
      </c>
      <c r="O165" s="827" t="e">
        <f t="shared" si="33"/>
        <v>#REF!</v>
      </c>
      <c r="P165" s="827" t="e">
        <f t="shared" si="33"/>
        <v>#REF!</v>
      </c>
    </row>
    <row r="166" spans="1:16" s="831" customFormat="1" ht="12">
      <c r="A166" s="834">
        <v>37741</v>
      </c>
      <c r="B166" s="833">
        <v>23.16</v>
      </c>
      <c r="C166" s="818" t="e">
        <f t="shared" si="29"/>
        <v>#REF!</v>
      </c>
      <c r="D166" s="818" t="e">
        <f t="shared" si="25"/>
        <v>#REF!</v>
      </c>
      <c r="E166" s="818" t="e">
        <f t="shared" si="26"/>
        <v>#REF!</v>
      </c>
      <c r="F166" s="827" t="e">
        <f t="shared" si="27"/>
        <v>#REF!</v>
      </c>
      <c r="G166" s="827" t="e">
        <f t="shared" si="30"/>
        <v>#REF!</v>
      </c>
      <c r="H166" s="827" t="e">
        <f t="shared" si="31"/>
        <v>#REF!</v>
      </c>
      <c r="I166" s="827" t="e">
        <f t="shared" si="32"/>
        <v>#REF!</v>
      </c>
      <c r="J166" s="818" t="e">
        <f t="shared" si="34"/>
        <v>#REF!</v>
      </c>
      <c r="K166" s="818" t="e">
        <f t="shared" si="24"/>
        <v>#REF!</v>
      </c>
      <c r="L166" s="818" t="e">
        <f t="shared" si="28"/>
        <v>#REF!</v>
      </c>
      <c r="M166" s="827" t="e">
        <f t="shared" si="33"/>
        <v>#REF!</v>
      </c>
      <c r="N166" s="827" t="e">
        <f t="shared" si="33"/>
        <v>#REF!</v>
      </c>
      <c r="O166" s="827" t="e">
        <f t="shared" si="33"/>
        <v>#REF!</v>
      </c>
      <c r="P166" s="827" t="e">
        <f t="shared" si="33"/>
        <v>#REF!</v>
      </c>
    </row>
    <row r="167" spans="1:16" s="831" customFormat="1" ht="12">
      <c r="A167" s="834">
        <v>37757</v>
      </c>
      <c r="B167" s="833">
        <v>23.99</v>
      </c>
      <c r="C167" s="818" t="e">
        <f t="shared" si="29"/>
        <v>#REF!</v>
      </c>
      <c r="D167" s="818" t="e">
        <f t="shared" si="25"/>
        <v>#REF!</v>
      </c>
      <c r="E167" s="818" t="e">
        <f t="shared" si="26"/>
        <v>#REF!</v>
      </c>
      <c r="F167" s="827" t="e">
        <f t="shared" si="27"/>
        <v>#REF!</v>
      </c>
      <c r="G167" s="827" t="e">
        <f t="shared" si="30"/>
        <v>#REF!</v>
      </c>
      <c r="H167" s="827" t="e">
        <f t="shared" si="31"/>
        <v>#REF!</v>
      </c>
      <c r="I167" s="827" t="e">
        <f t="shared" si="32"/>
        <v>#REF!</v>
      </c>
      <c r="J167" s="818" t="e">
        <f t="shared" si="34"/>
        <v>#REF!</v>
      </c>
      <c r="K167" s="818" t="e">
        <f t="shared" si="24"/>
        <v>#REF!</v>
      </c>
      <c r="L167" s="818" t="e">
        <f t="shared" si="28"/>
        <v>#REF!</v>
      </c>
      <c r="M167" s="827" t="e">
        <f t="shared" si="33"/>
        <v>#REF!</v>
      </c>
      <c r="N167" s="827" t="e">
        <f t="shared" si="33"/>
        <v>#REF!</v>
      </c>
      <c r="O167" s="827" t="e">
        <f t="shared" si="33"/>
        <v>#REF!</v>
      </c>
      <c r="P167" s="827" t="e">
        <f t="shared" si="33"/>
        <v>#REF!</v>
      </c>
    </row>
    <row r="168" spans="1:16" s="831" customFormat="1" ht="12">
      <c r="A168" s="834">
        <v>37764</v>
      </c>
      <c r="B168" s="833">
        <v>24</v>
      </c>
      <c r="C168" s="818" t="e">
        <f t="shared" si="29"/>
        <v>#REF!</v>
      </c>
      <c r="D168" s="818" t="e">
        <f t="shared" si="25"/>
        <v>#REF!</v>
      </c>
      <c r="E168" s="818" t="e">
        <f t="shared" si="26"/>
        <v>#REF!</v>
      </c>
      <c r="F168" s="827" t="e">
        <f t="shared" si="27"/>
        <v>#REF!</v>
      </c>
      <c r="G168" s="827" t="e">
        <f t="shared" si="30"/>
        <v>#REF!</v>
      </c>
      <c r="H168" s="827" t="e">
        <f t="shared" si="31"/>
        <v>#REF!</v>
      </c>
      <c r="I168" s="827" t="e">
        <f t="shared" si="32"/>
        <v>#REF!</v>
      </c>
      <c r="J168" s="818" t="e">
        <f t="shared" si="34"/>
        <v>#REF!</v>
      </c>
      <c r="K168" s="818" t="e">
        <f t="shared" si="24"/>
        <v>#REF!</v>
      </c>
      <c r="L168" s="818" t="e">
        <f t="shared" si="28"/>
        <v>#REF!</v>
      </c>
      <c r="M168" s="827" t="e">
        <f t="shared" si="33"/>
        <v>#REF!</v>
      </c>
      <c r="N168" s="827" t="e">
        <f t="shared" si="33"/>
        <v>#REF!</v>
      </c>
      <c r="O168" s="827" t="e">
        <f t="shared" si="33"/>
        <v>#REF!</v>
      </c>
      <c r="P168" s="827" t="e">
        <f t="shared" si="33"/>
        <v>#REF!</v>
      </c>
    </row>
    <row r="169" spans="1:16" s="831" customFormat="1" ht="12">
      <c r="A169" s="834">
        <v>37771</v>
      </c>
      <c r="B169" s="833">
        <v>24.07</v>
      </c>
      <c r="C169" s="818" t="e">
        <f t="shared" si="29"/>
        <v>#REF!</v>
      </c>
      <c r="D169" s="818" t="e">
        <f t="shared" si="25"/>
        <v>#REF!</v>
      </c>
      <c r="E169" s="818" t="e">
        <f t="shared" si="26"/>
        <v>#REF!</v>
      </c>
      <c r="F169" s="827" t="e">
        <f t="shared" si="27"/>
        <v>#REF!</v>
      </c>
      <c r="G169" s="827" t="e">
        <f t="shared" si="30"/>
        <v>#REF!</v>
      </c>
      <c r="H169" s="827" t="e">
        <f t="shared" si="31"/>
        <v>#REF!</v>
      </c>
      <c r="I169" s="827" t="e">
        <f t="shared" si="32"/>
        <v>#REF!</v>
      </c>
      <c r="J169" s="818" t="e">
        <f t="shared" si="34"/>
        <v>#REF!</v>
      </c>
      <c r="K169" s="818" t="e">
        <f t="shared" si="24"/>
        <v>#REF!</v>
      </c>
      <c r="L169" s="818" t="e">
        <f t="shared" si="28"/>
        <v>#REF!</v>
      </c>
      <c r="M169" s="827" t="e">
        <f t="shared" si="33"/>
        <v>#REF!</v>
      </c>
      <c r="N169" s="827" t="e">
        <f t="shared" si="33"/>
        <v>#REF!</v>
      </c>
      <c r="O169" s="827" t="e">
        <f t="shared" si="33"/>
        <v>#REF!</v>
      </c>
      <c r="P169" s="827" t="e">
        <f t="shared" si="33"/>
        <v>#REF!</v>
      </c>
    </row>
    <row r="170" spans="1:16" s="831" customFormat="1" ht="12">
      <c r="A170" s="834">
        <v>37778</v>
      </c>
      <c r="B170" s="833">
        <v>23.92</v>
      </c>
      <c r="C170" s="818" t="e">
        <f t="shared" si="29"/>
        <v>#REF!</v>
      </c>
      <c r="D170" s="818" t="e">
        <f t="shared" si="25"/>
        <v>#REF!</v>
      </c>
      <c r="E170" s="818" t="e">
        <f t="shared" si="26"/>
        <v>#REF!</v>
      </c>
      <c r="F170" s="827" t="e">
        <f t="shared" si="27"/>
        <v>#REF!</v>
      </c>
      <c r="G170" s="827" t="e">
        <f t="shared" si="30"/>
        <v>#REF!</v>
      </c>
      <c r="H170" s="827" t="e">
        <f t="shared" si="31"/>
        <v>#REF!</v>
      </c>
      <c r="I170" s="827" t="e">
        <f t="shared" si="32"/>
        <v>#REF!</v>
      </c>
      <c r="J170" s="818" t="e">
        <f t="shared" si="34"/>
        <v>#REF!</v>
      </c>
      <c r="K170" s="818" t="e">
        <f t="shared" si="24"/>
        <v>#REF!</v>
      </c>
      <c r="L170" s="818" t="e">
        <f t="shared" si="28"/>
        <v>#REF!</v>
      </c>
      <c r="M170" s="827" t="e">
        <f t="shared" si="33"/>
        <v>#REF!</v>
      </c>
      <c r="N170" s="827" t="e">
        <f t="shared" si="33"/>
        <v>#REF!</v>
      </c>
      <c r="O170" s="827" t="e">
        <f t="shared" si="33"/>
        <v>#REF!</v>
      </c>
      <c r="P170" s="827" t="e">
        <f t="shared" si="33"/>
        <v>#REF!</v>
      </c>
    </row>
    <row r="171" spans="1:16" s="831" customFormat="1" ht="12">
      <c r="A171" s="834">
        <v>37785</v>
      </c>
      <c r="B171" s="833">
        <v>24</v>
      </c>
      <c r="C171" s="818" t="e">
        <f t="shared" si="29"/>
        <v>#REF!</v>
      </c>
      <c r="D171" s="818" t="e">
        <f t="shared" si="25"/>
        <v>#REF!</v>
      </c>
      <c r="E171" s="818" t="e">
        <f t="shared" si="26"/>
        <v>#REF!</v>
      </c>
      <c r="F171" s="827" t="e">
        <f t="shared" si="27"/>
        <v>#REF!</v>
      </c>
      <c r="G171" s="827" t="e">
        <f t="shared" si="30"/>
        <v>#REF!</v>
      </c>
      <c r="H171" s="827" t="e">
        <f t="shared" si="31"/>
        <v>#REF!</v>
      </c>
      <c r="I171" s="827" t="e">
        <f t="shared" si="32"/>
        <v>#REF!</v>
      </c>
      <c r="J171" s="818" t="e">
        <f t="shared" si="34"/>
        <v>#REF!</v>
      </c>
      <c r="K171" s="818" t="e">
        <f t="shared" si="24"/>
        <v>#REF!</v>
      </c>
      <c r="L171" s="818" t="e">
        <f t="shared" si="28"/>
        <v>#REF!</v>
      </c>
      <c r="M171" s="827" t="e">
        <f t="shared" si="33"/>
        <v>#REF!</v>
      </c>
      <c r="N171" s="827" t="e">
        <f t="shared" si="33"/>
        <v>#REF!</v>
      </c>
      <c r="O171" s="827" t="e">
        <f t="shared" si="33"/>
        <v>#REF!</v>
      </c>
      <c r="P171" s="827" t="e">
        <f t="shared" si="33"/>
        <v>#REF!</v>
      </c>
    </row>
    <row r="172" spans="1:16" s="831" customFormat="1" ht="12">
      <c r="A172" s="834">
        <v>37792</v>
      </c>
      <c r="B172" s="833">
        <v>23.52</v>
      </c>
      <c r="C172" s="818" t="e">
        <f t="shared" si="29"/>
        <v>#REF!</v>
      </c>
      <c r="D172" s="818" t="e">
        <f t="shared" si="25"/>
        <v>#REF!</v>
      </c>
      <c r="E172" s="818" t="e">
        <f t="shared" si="26"/>
        <v>#REF!</v>
      </c>
      <c r="F172" s="827" t="e">
        <f t="shared" si="27"/>
        <v>#REF!</v>
      </c>
      <c r="G172" s="827" t="e">
        <f t="shared" si="30"/>
        <v>#REF!</v>
      </c>
      <c r="H172" s="827" t="e">
        <f t="shared" si="31"/>
        <v>#REF!</v>
      </c>
      <c r="I172" s="827" t="e">
        <f t="shared" si="32"/>
        <v>#REF!</v>
      </c>
      <c r="J172" s="818" t="e">
        <f t="shared" si="34"/>
        <v>#REF!</v>
      </c>
      <c r="K172" s="818" t="e">
        <f t="shared" si="24"/>
        <v>#REF!</v>
      </c>
      <c r="L172" s="818" t="e">
        <f t="shared" si="28"/>
        <v>#REF!</v>
      </c>
      <c r="M172" s="827" t="e">
        <f t="shared" si="33"/>
        <v>#REF!</v>
      </c>
      <c r="N172" s="827" t="e">
        <f t="shared" si="33"/>
        <v>#REF!</v>
      </c>
      <c r="O172" s="827" t="e">
        <f t="shared" si="33"/>
        <v>#REF!</v>
      </c>
      <c r="P172" s="827" t="e">
        <f t="shared" si="33"/>
        <v>#REF!</v>
      </c>
    </row>
    <row r="173" spans="1:16" s="831" customFormat="1" ht="12">
      <c r="A173" s="834">
        <v>37799</v>
      </c>
      <c r="B173" s="833">
        <v>22.57</v>
      </c>
      <c r="C173" s="818" t="e">
        <f t="shared" si="29"/>
        <v>#REF!</v>
      </c>
      <c r="D173" s="818" t="e">
        <f t="shared" si="25"/>
        <v>#REF!</v>
      </c>
      <c r="E173" s="818" t="e">
        <f t="shared" si="26"/>
        <v>#REF!</v>
      </c>
      <c r="F173" s="827" t="e">
        <f t="shared" si="27"/>
        <v>#REF!</v>
      </c>
      <c r="G173" s="827" t="e">
        <f t="shared" si="30"/>
        <v>#REF!</v>
      </c>
      <c r="H173" s="827" t="e">
        <f t="shared" si="31"/>
        <v>#REF!</v>
      </c>
      <c r="I173" s="827" t="e">
        <f t="shared" si="32"/>
        <v>#REF!</v>
      </c>
      <c r="J173" s="818" t="e">
        <f t="shared" si="34"/>
        <v>#REF!</v>
      </c>
      <c r="K173" s="818" t="e">
        <f t="shared" si="24"/>
        <v>#REF!</v>
      </c>
      <c r="L173" s="818" t="e">
        <f t="shared" si="28"/>
        <v>#REF!</v>
      </c>
      <c r="M173" s="827" t="e">
        <f t="shared" si="33"/>
        <v>#REF!</v>
      </c>
      <c r="N173" s="827" t="e">
        <f t="shared" si="33"/>
        <v>#REF!</v>
      </c>
      <c r="O173" s="827" t="e">
        <f t="shared" si="33"/>
        <v>#REF!</v>
      </c>
      <c r="P173" s="827" t="e">
        <f t="shared" si="33"/>
        <v>#REF!</v>
      </c>
    </row>
    <row r="174" spans="1:16" s="831" customFormat="1" ht="12">
      <c r="A174" s="834">
        <v>37806</v>
      </c>
      <c r="B174" s="833">
        <v>24.32</v>
      </c>
      <c r="C174" s="818" t="e">
        <f t="shared" si="29"/>
        <v>#REF!</v>
      </c>
      <c r="D174" s="818" t="e">
        <f t="shared" si="25"/>
        <v>#REF!</v>
      </c>
      <c r="E174" s="818" t="e">
        <f t="shared" si="26"/>
        <v>#REF!</v>
      </c>
      <c r="F174" s="827" t="e">
        <f t="shared" si="27"/>
        <v>#REF!</v>
      </c>
      <c r="G174" s="827" t="e">
        <f t="shared" si="30"/>
        <v>#REF!</v>
      </c>
      <c r="H174" s="827" t="e">
        <f t="shared" si="31"/>
        <v>#REF!</v>
      </c>
      <c r="I174" s="827" t="e">
        <f t="shared" si="32"/>
        <v>#REF!</v>
      </c>
      <c r="J174" s="818" t="e">
        <f t="shared" si="34"/>
        <v>#REF!</v>
      </c>
      <c r="K174" s="818" t="e">
        <f t="shared" si="24"/>
        <v>#REF!</v>
      </c>
      <c r="L174" s="818" t="e">
        <f t="shared" si="28"/>
        <v>#REF!</v>
      </c>
      <c r="M174" s="827" t="e">
        <f t="shared" si="33"/>
        <v>#REF!</v>
      </c>
      <c r="N174" s="827" t="e">
        <f t="shared" si="33"/>
        <v>#REF!</v>
      </c>
      <c r="O174" s="827" t="e">
        <f t="shared" si="33"/>
        <v>#REF!</v>
      </c>
      <c r="P174" s="827" t="e">
        <f t="shared" si="33"/>
        <v>#REF!</v>
      </c>
    </row>
    <row r="175" spans="1:16" s="831" customFormat="1" ht="12">
      <c r="A175" s="834">
        <v>37813</v>
      </c>
      <c r="B175" s="833">
        <v>12.67</v>
      </c>
      <c r="C175" s="818" t="e">
        <f t="shared" si="29"/>
        <v>#REF!</v>
      </c>
      <c r="D175" s="818" t="e">
        <f t="shared" si="25"/>
        <v>#REF!</v>
      </c>
      <c r="E175" s="818" t="e">
        <f t="shared" si="26"/>
        <v>#REF!</v>
      </c>
      <c r="F175" s="827" t="e">
        <f t="shared" si="27"/>
        <v>#REF!</v>
      </c>
      <c r="G175" s="827" t="e">
        <f t="shared" si="30"/>
        <v>#REF!</v>
      </c>
      <c r="H175" s="827" t="e">
        <f t="shared" si="31"/>
        <v>#REF!</v>
      </c>
      <c r="I175" s="827" t="e">
        <f t="shared" si="32"/>
        <v>#REF!</v>
      </c>
      <c r="J175" s="818" t="e">
        <f t="shared" si="34"/>
        <v>#REF!</v>
      </c>
      <c r="K175" s="818" t="e">
        <f t="shared" si="24"/>
        <v>#REF!</v>
      </c>
      <c r="L175" s="818" t="e">
        <f t="shared" si="28"/>
        <v>#REF!</v>
      </c>
      <c r="M175" s="827" t="e">
        <f t="shared" si="33"/>
        <v>#REF!</v>
      </c>
      <c r="N175" s="827" t="e">
        <f t="shared" si="33"/>
        <v>#REF!</v>
      </c>
      <c r="O175" s="827" t="e">
        <f t="shared" si="33"/>
        <v>#REF!</v>
      </c>
      <c r="P175" s="827" t="e">
        <f t="shared" si="33"/>
        <v>#REF!</v>
      </c>
    </row>
    <row r="176" spans="1:16" s="831" customFormat="1" ht="12">
      <c r="A176" s="834">
        <v>37820</v>
      </c>
      <c r="B176" s="833">
        <v>13.52</v>
      </c>
      <c r="C176" s="818" t="e">
        <f t="shared" si="29"/>
        <v>#REF!</v>
      </c>
      <c r="D176" s="818" t="e">
        <f t="shared" si="25"/>
        <v>#REF!</v>
      </c>
      <c r="E176" s="818" t="e">
        <f t="shared" si="26"/>
        <v>#REF!</v>
      </c>
      <c r="F176" s="827" t="e">
        <f t="shared" si="27"/>
        <v>#REF!</v>
      </c>
      <c r="G176" s="827" t="e">
        <f t="shared" si="30"/>
        <v>#REF!</v>
      </c>
      <c r="H176" s="827" t="e">
        <f t="shared" si="31"/>
        <v>#REF!</v>
      </c>
      <c r="I176" s="827" t="e">
        <f t="shared" si="32"/>
        <v>#REF!</v>
      </c>
      <c r="J176" s="818" t="e">
        <f t="shared" si="34"/>
        <v>#REF!</v>
      </c>
      <c r="K176" s="818" t="e">
        <f t="shared" si="24"/>
        <v>#REF!</v>
      </c>
      <c r="L176" s="818" t="e">
        <f t="shared" si="28"/>
        <v>#REF!</v>
      </c>
      <c r="M176" s="827" t="e">
        <f t="shared" si="33"/>
        <v>#REF!</v>
      </c>
      <c r="N176" s="827" t="e">
        <f t="shared" si="33"/>
        <v>#REF!</v>
      </c>
      <c r="O176" s="827" t="e">
        <f t="shared" si="33"/>
        <v>#REF!</v>
      </c>
      <c r="P176" s="827" t="e">
        <f t="shared" si="33"/>
        <v>#REF!</v>
      </c>
    </row>
    <row r="177" spans="1:16" s="831" customFormat="1" ht="12">
      <c r="A177" s="834">
        <v>37827</v>
      </c>
      <c r="B177" s="833">
        <v>12.87</v>
      </c>
      <c r="C177" s="818" t="e">
        <f t="shared" si="29"/>
        <v>#REF!</v>
      </c>
      <c r="D177" s="818" t="e">
        <f t="shared" si="25"/>
        <v>#REF!</v>
      </c>
      <c r="E177" s="818" t="e">
        <f t="shared" si="26"/>
        <v>#REF!</v>
      </c>
      <c r="F177" s="827" t="e">
        <f t="shared" si="27"/>
        <v>#REF!</v>
      </c>
      <c r="G177" s="827" t="e">
        <f t="shared" si="30"/>
        <v>#REF!</v>
      </c>
      <c r="H177" s="827" t="e">
        <f t="shared" si="31"/>
        <v>#REF!</v>
      </c>
      <c r="I177" s="827" t="e">
        <f t="shared" si="32"/>
        <v>#REF!</v>
      </c>
      <c r="J177" s="818" t="e">
        <f t="shared" si="34"/>
        <v>#REF!</v>
      </c>
      <c r="K177" s="818" t="e">
        <f t="shared" si="24"/>
        <v>#REF!</v>
      </c>
      <c r="L177" s="818" t="e">
        <f t="shared" si="28"/>
        <v>#REF!</v>
      </c>
      <c r="M177" s="827" t="e">
        <f t="shared" si="33"/>
        <v>#REF!</v>
      </c>
      <c r="N177" s="827" t="e">
        <f t="shared" si="33"/>
        <v>#REF!</v>
      </c>
      <c r="O177" s="827" t="e">
        <f t="shared" si="33"/>
        <v>#REF!</v>
      </c>
      <c r="P177" s="827" t="e">
        <f t="shared" si="33"/>
        <v>#REF!</v>
      </c>
    </row>
    <row r="178" spans="1:16" s="831" customFormat="1" ht="12">
      <c r="A178" s="834">
        <v>37834</v>
      </c>
      <c r="B178" s="833">
        <v>12.51</v>
      </c>
      <c r="C178" s="818" t="e">
        <f t="shared" si="29"/>
        <v>#REF!</v>
      </c>
      <c r="D178" s="818" t="e">
        <f t="shared" si="25"/>
        <v>#REF!</v>
      </c>
      <c r="E178" s="818" t="e">
        <f t="shared" si="26"/>
        <v>#REF!</v>
      </c>
      <c r="F178" s="827" t="e">
        <f t="shared" si="27"/>
        <v>#REF!</v>
      </c>
      <c r="G178" s="827" t="e">
        <f t="shared" si="30"/>
        <v>#REF!</v>
      </c>
      <c r="H178" s="827" t="e">
        <f t="shared" si="31"/>
        <v>#REF!</v>
      </c>
      <c r="I178" s="827" t="e">
        <f t="shared" si="32"/>
        <v>#REF!</v>
      </c>
      <c r="J178" s="818" t="e">
        <f t="shared" si="34"/>
        <v>#REF!</v>
      </c>
      <c r="K178" s="818" t="e">
        <f t="shared" si="24"/>
        <v>#REF!</v>
      </c>
      <c r="L178" s="818" t="e">
        <f t="shared" si="28"/>
        <v>#REF!</v>
      </c>
      <c r="M178" s="827" t="e">
        <f t="shared" si="33"/>
        <v>#REF!</v>
      </c>
      <c r="N178" s="827" t="e">
        <f t="shared" si="33"/>
        <v>#REF!</v>
      </c>
      <c r="O178" s="827" t="e">
        <f t="shared" si="33"/>
        <v>#REF!</v>
      </c>
      <c r="P178" s="827" t="e">
        <f t="shared" si="33"/>
        <v>#REF!</v>
      </c>
    </row>
    <row r="179" spans="1:16" s="831" customFormat="1" ht="12">
      <c r="A179" s="834">
        <v>37841</v>
      </c>
      <c r="B179" s="833">
        <v>12.29</v>
      </c>
      <c r="C179" s="818" t="e">
        <f t="shared" si="29"/>
        <v>#REF!</v>
      </c>
      <c r="D179" s="818" t="e">
        <f t="shared" si="25"/>
        <v>#REF!</v>
      </c>
      <c r="E179" s="818" t="e">
        <f t="shared" si="26"/>
        <v>#REF!</v>
      </c>
      <c r="F179" s="827" t="e">
        <f t="shared" si="27"/>
        <v>#REF!</v>
      </c>
      <c r="G179" s="827" t="e">
        <f t="shared" si="30"/>
        <v>#REF!</v>
      </c>
      <c r="H179" s="827" t="e">
        <f t="shared" si="31"/>
        <v>#REF!</v>
      </c>
      <c r="I179" s="827" t="e">
        <f t="shared" si="32"/>
        <v>#REF!</v>
      </c>
      <c r="J179" s="818" t="e">
        <f>J178</f>
        <v>#REF!</v>
      </c>
      <c r="K179" s="818" t="e">
        <f t="shared" si="24"/>
        <v>#REF!</v>
      </c>
      <c r="L179" s="818" t="e">
        <f t="shared" si="28"/>
        <v>#REF!</v>
      </c>
      <c r="M179" s="827" t="e">
        <f t="shared" si="33"/>
        <v>#REF!</v>
      </c>
      <c r="N179" s="827" t="e">
        <f t="shared" si="33"/>
        <v>#REF!</v>
      </c>
      <c r="O179" s="827" t="e">
        <f t="shared" si="33"/>
        <v>#REF!</v>
      </c>
      <c r="P179" s="827" t="e">
        <f t="shared" si="33"/>
        <v>#REF!</v>
      </c>
    </row>
    <row r="180" spans="1:16" s="831" customFormat="1" ht="12">
      <c r="A180" s="834">
        <v>37848</v>
      </c>
      <c r="B180" s="833">
        <v>12.01</v>
      </c>
      <c r="C180" s="818" t="e">
        <f t="shared" si="29"/>
        <v>#REF!</v>
      </c>
      <c r="D180" s="818" t="e">
        <f t="shared" si="25"/>
        <v>#REF!</v>
      </c>
      <c r="E180" s="818" t="e">
        <f t="shared" si="26"/>
        <v>#REF!</v>
      </c>
      <c r="F180" s="827" t="e">
        <f t="shared" si="27"/>
        <v>#REF!</v>
      </c>
      <c r="G180" s="827" t="e">
        <f t="shared" si="30"/>
        <v>#REF!</v>
      </c>
      <c r="H180" s="827" t="e">
        <f t="shared" si="31"/>
        <v>#REF!</v>
      </c>
      <c r="I180" s="827" t="e">
        <f t="shared" si="32"/>
        <v>#REF!</v>
      </c>
      <c r="J180" s="818" t="e">
        <f t="shared" ref="J180:J243" si="35">J179</f>
        <v>#REF!</v>
      </c>
      <c r="K180" s="818" t="e">
        <f t="shared" si="24"/>
        <v>#REF!</v>
      </c>
      <c r="L180" s="818" t="e">
        <f t="shared" si="28"/>
        <v>#REF!</v>
      </c>
      <c r="M180" s="827" t="e">
        <f t="shared" si="33"/>
        <v>#REF!</v>
      </c>
      <c r="N180" s="827" t="e">
        <f t="shared" si="33"/>
        <v>#REF!</v>
      </c>
      <c r="O180" s="827" t="e">
        <f t="shared" si="33"/>
        <v>#REF!</v>
      </c>
      <c r="P180" s="827" t="e">
        <f t="shared" si="33"/>
        <v>#REF!</v>
      </c>
    </row>
    <row r="181" spans="1:16" s="831" customFormat="1" ht="12">
      <c r="A181" s="834">
        <v>37855</v>
      </c>
      <c r="B181" s="833">
        <v>12.06</v>
      </c>
      <c r="C181" s="818" t="e">
        <f t="shared" si="29"/>
        <v>#REF!</v>
      </c>
      <c r="D181" s="818" t="e">
        <f t="shared" si="25"/>
        <v>#REF!</v>
      </c>
      <c r="E181" s="818" t="e">
        <f t="shared" si="26"/>
        <v>#REF!</v>
      </c>
      <c r="F181" s="827" t="e">
        <f t="shared" si="27"/>
        <v>#REF!</v>
      </c>
      <c r="G181" s="827" t="e">
        <f t="shared" si="30"/>
        <v>#REF!</v>
      </c>
      <c r="H181" s="827" t="e">
        <f t="shared" si="31"/>
        <v>#REF!</v>
      </c>
      <c r="I181" s="827" t="e">
        <f t="shared" si="32"/>
        <v>#REF!</v>
      </c>
      <c r="J181" s="818" t="e">
        <f t="shared" si="35"/>
        <v>#REF!</v>
      </c>
      <c r="K181" s="818" t="e">
        <f t="shared" si="24"/>
        <v>#REF!</v>
      </c>
      <c r="L181" s="818" t="e">
        <f t="shared" si="28"/>
        <v>#REF!</v>
      </c>
      <c r="M181" s="827" t="e">
        <f t="shared" si="33"/>
        <v>#REF!</v>
      </c>
      <c r="N181" s="827" t="e">
        <f t="shared" si="33"/>
        <v>#REF!</v>
      </c>
      <c r="O181" s="827" t="e">
        <f t="shared" si="33"/>
        <v>#REF!</v>
      </c>
      <c r="P181" s="827" t="e">
        <f t="shared" si="33"/>
        <v>#REF!</v>
      </c>
    </row>
    <row r="182" spans="1:16" s="831" customFormat="1" ht="12">
      <c r="A182" s="834">
        <v>37862</v>
      </c>
      <c r="B182" s="833">
        <v>12.11</v>
      </c>
      <c r="C182" s="818" t="e">
        <f t="shared" si="29"/>
        <v>#REF!</v>
      </c>
      <c r="D182" s="818" t="e">
        <f t="shared" si="25"/>
        <v>#REF!</v>
      </c>
      <c r="E182" s="818" t="e">
        <f t="shared" si="26"/>
        <v>#REF!</v>
      </c>
      <c r="F182" s="827" t="e">
        <f t="shared" si="27"/>
        <v>#REF!</v>
      </c>
      <c r="G182" s="827" t="e">
        <f t="shared" si="30"/>
        <v>#REF!</v>
      </c>
      <c r="H182" s="827" t="e">
        <f t="shared" si="31"/>
        <v>#REF!</v>
      </c>
      <c r="I182" s="827" t="e">
        <f t="shared" si="32"/>
        <v>#REF!</v>
      </c>
      <c r="J182" s="818" t="e">
        <f t="shared" si="35"/>
        <v>#REF!</v>
      </c>
      <c r="K182" s="818" t="e">
        <f t="shared" si="24"/>
        <v>#REF!</v>
      </c>
      <c r="L182" s="818" t="e">
        <f t="shared" si="28"/>
        <v>#REF!</v>
      </c>
      <c r="M182" s="827" t="e">
        <f t="shared" si="33"/>
        <v>#REF!</v>
      </c>
      <c r="N182" s="827" t="e">
        <f t="shared" si="33"/>
        <v>#REF!</v>
      </c>
      <c r="O182" s="827" t="e">
        <f t="shared" si="33"/>
        <v>#REF!</v>
      </c>
      <c r="P182" s="827" t="e">
        <f t="shared" si="33"/>
        <v>#REF!</v>
      </c>
    </row>
    <row r="183" spans="1:16" s="831" customFormat="1" ht="12">
      <c r="A183" s="834">
        <v>37869</v>
      </c>
      <c r="B183" s="833">
        <v>12.04</v>
      </c>
      <c r="C183" s="818" t="e">
        <f t="shared" si="29"/>
        <v>#REF!</v>
      </c>
      <c r="D183" s="818" t="e">
        <f t="shared" si="25"/>
        <v>#REF!</v>
      </c>
      <c r="E183" s="818" t="e">
        <f t="shared" si="26"/>
        <v>#REF!</v>
      </c>
      <c r="F183" s="827" t="e">
        <f t="shared" si="27"/>
        <v>#REF!</v>
      </c>
      <c r="G183" s="827" t="e">
        <f t="shared" si="30"/>
        <v>#REF!</v>
      </c>
      <c r="H183" s="827" t="e">
        <f t="shared" si="31"/>
        <v>#REF!</v>
      </c>
      <c r="I183" s="827" t="e">
        <f t="shared" si="32"/>
        <v>#REF!</v>
      </c>
      <c r="J183" s="818" t="e">
        <f t="shared" si="35"/>
        <v>#REF!</v>
      </c>
      <c r="K183" s="818" t="e">
        <f t="shared" si="24"/>
        <v>#REF!</v>
      </c>
      <c r="L183" s="818" t="e">
        <f t="shared" si="28"/>
        <v>#REF!</v>
      </c>
      <c r="M183" s="827" t="e">
        <f t="shared" si="33"/>
        <v>#REF!</v>
      </c>
      <c r="N183" s="827" t="e">
        <f t="shared" si="33"/>
        <v>#REF!</v>
      </c>
      <c r="O183" s="827" t="e">
        <f t="shared" si="33"/>
        <v>#REF!</v>
      </c>
      <c r="P183" s="827" t="e">
        <f t="shared" si="33"/>
        <v>#REF!</v>
      </c>
    </row>
    <row r="184" spans="1:16" s="831" customFormat="1" ht="12">
      <c r="A184" s="834">
        <v>37876</v>
      </c>
      <c r="B184" s="833">
        <v>11.79</v>
      </c>
      <c r="C184" s="818" t="e">
        <f t="shared" si="29"/>
        <v>#REF!</v>
      </c>
      <c r="D184" s="818" t="e">
        <f t="shared" si="25"/>
        <v>#REF!</v>
      </c>
      <c r="E184" s="818" t="e">
        <f t="shared" si="26"/>
        <v>#REF!</v>
      </c>
      <c r="F184" s="827" t="e">
        <f t="shared" si="27"/>
        <v>#REF!</v>
      </c>
      <c r="G184" s="827" t="e">
        <f t="shared" si="30"/>
        <v>#REF!</v>
      </c>
      <c r="H184" s="827" t="e">
        <f t="shared" si="31"/>
        <v>#REF!</v>
      </c>
      <c r="I184" s="827" t="e">
        <f t="shared" si="32"/>
        <v>#REF!</v>
      </c>
      <c r="J184" s="818" t="e">
        <f t="shared" si="35"/>
        <v>#REF!</v>
      </c>
      <c r="K184" s="818" t="e">
        <f t="shared" si="24"/>
        <v>#REF!</v>
      </c>
      <c r="L184" s="818" t="e">
        <f t="shared" si="28"/>
        <v>#REF!</v>
      </c>
      <c r="M184" s="827" t="e">
        <f t="shared" si="33"/>
        <v>#REF!</v>
      </c>
      <c r="N184" s="827" t="e">
        <f t="shared" si="33"/>
        <v>#REF!</v>
      </c>
      <c r="O184" s="827" t="e">
        <f t="shared" si="33"/>
        <v>#REF!</v>
      </c>
      <c r="P184" s="827" t="e">
        <f t="shared" si="33"/>
        <v>#REF!</v>
      </c>
    </row>
    <row r="185" spans="1:16" s="831" customFormat="1" ht="12">
      <c r="A185" s="834">
        <v>37883</v>
      </c>
      <c r="B185" s="833">
        <v>11.39</v>
      </c>
      <c r="C185" s="818" t="e">
        <f t="shared" si="29"/>
        <v>#REF!</v>
      </c>
      <c r="D185" s="818" t="e">
        <f t="shared" si="25"/>
        <v>#REF!</v>
      </c>
      <c r="E185" s="818" t="e">
        <f t="shared" si="26"/>
        <v>#REF!</v>
      </c>
      <c r="F185" s="827" t="e">
        <f t="shared" si="27"/>
        <v>#REF!</v>
      </c>
      <c r="G185" s="827" t="e">
        <f t="shared" si="30"/>
        <v>#REF!</v>
      </c>
      <c r="H185" s="827" t="e">
        <f t="shared" si="31"/>
        <v>#REF!</v>
      </c>
      <c r="I185" s="827" t="e">
        <f t="shared" si="32"/>
        <v>#REF!</v>
      </c>
      <c r="J185" s="818" t="e">
        <f t="shared" si="35"/>
        <v>#REF!</v>
      </c>
      <c r="K185" s="818" t="e">
        <f t="shared" si="24"/>
        <v>#REF!</v>
      </c>
      <c r="L185" s="818" t="e">
        <f t="shared" si="28"/>
        <v>#REF!</v>
      </c>
      <c r="M185" s="827" t="e">
        <f t="shared" si="33"/>
        <v>#REF!</v>
      </c>
      <c r="N185" s="827" t="e">
        <f t="shared" si="33"/>
        <v>#REF!</v>
      </c>
      <c r="O185" s="827" t="e">
        <f t="shared" si="33"/>
        <v>#REF!</v>
      </c>
      <c r="P185" s="827" t="e">
        <f t="shared" si="33"/>
        <v>#REF!</v>
      </c>
    </row>
    <row r="186" spans="1:16" s="831" customFormat="1" ht="12">
      <c r="A186" s="834">
        <v>37890</v>
      </c>
      <c r="B186" s="833">
        <v>11.17</v>
      </c>
      <c r="C186" s="818" t="e">
        <f t="shared" si="29"/>
        <v>#REF!</v>
      </c>
      <c r="D186" s="818" t="e">
        <f t="shared" si="25"/>
        <v>#REF!</v>
      </c>
      <c r="E186" s="818" t="e">
        <f t="shared" si="26"/>
        <v>#REF!</v>
      </c>
      <c r="F186" s="827" t="e">
        <f t="shared" si="27"/>
        <v>#REF!</v>
      </c>
      <c r="G186" s="827" t="e">
        <f t="shared" si="30"/>
        <v>#REF!</v>
      </c>
      <c r="H186" s="827" t="e">
        <f t="shared" si="31"/>
        <v>#REF!</v>
      </c>
      <c r="I186" s="827" t="e">
        <f t="shared" si="32"/>
        <v>#REF!</v>
      </c>
      <c r="J186" s="818" t="e">
        <f t="shared" si="35"/>
        <v>#REF!</v>
      </c>
      <c r="K186" s="818" t="e">
        <f t="shared" si="24"/>
        <v>#REF!</v>
      </c>
      <c r="L186" s="818" t="e">
        <f t="shared" si="28"/>
        <v>#REF!</v>
      </c>
      <c r="M186" s="827" t="e">
        <f t="shared" si="33"/>
        <v>#REF!</v>
      </c>
      <c r="N186" s="827" t="e">
        <f t="shared" si="33"/>
        <v>#REF!</v>
      </c>
      <c r="O186" s="827" t="e">
        <f t="shared" si="33"/>
        <v>#REF!</v>
      </c>
      <c r="P186" s="827" t="e">
        <f t="shared" si="33"/>
        <v>#REF!</v>
      </c>
    </row>
    <row r="187" spans="1:16" s="831" customFormat="1" ht="12">
      <c r="A187" s="834">
        <v>37894</v>
      </c>
      <c r="B187" s="833">
        <v>11.25</v>
      </c>
      <c r="C187" s="818" t="e">
        <f t="shared" si="29"/>
        <v>#REF!</v>
      </c>
      <c r="D187" s="818" t="e">
        <f t="shared" si="25"/>
        <v>#REF!</v>
      </c>
      <c r="E187" s="818" t="e">
        <f t="shared" si="26"/>
        <v>#REF!</v>
      </c>
      <c r="F187" s="827" t="e">
        <f t="shared" si="27"/>
        <v>#REF!</v>
      </c>
      <c r="G187" s="827" t="e">
        <f t="shared" si="30"/>
        <v>#REF!</v>
      </c>
      <c r="H187" s="827" t="e">
        <f t="shared" si="31"/>
        <v>#REF!</v>
      </c>
      <c r="I187" s="827" t="e">
        <f t="shared" si="32"/>
        <v>#REF!</v>
      </c>
      <c r="J187" s="818" t="e">
        <f t="shared" si="35"/>
        <v>#REF!</v>
      </c>
      <c r="K187" s="818" t="e">
        <f t="shared" si="24"/>
        <v>#REF!</v>
      </c>
      <c r="L187" s="818" t="e">
        <f t="shared" si="28"/>
        <v>#REF!</v>
      </c>
      <c r="M187" s="827" t="e">
        <f t="shared" si="33"/>
        <v>#REF!</v>
      </c>
      <c r="N187" s="827" t="e">
        <f t="shared" si="33"/>
        <v>#REF!</v>
      </c>
      <c r="O187" s="827" t="e">
        <f t="shared" si="33"/>
        <v>#REF!</v>
      </c>
      <c r="P187" s="827" t="e">
        <f t="shared" si="33"/>
        <v>#REF!</v>
      </c>
    </row>
    <row r="188" spans="1:16" s="831" customFormat="1" ht="12">
      <c r="A188" s="834">
        <v>37904</v>
      </c>
      <c r="B188" s="833">
        <v>11.69</v>
      </c>
      <c r="C188" s="818" t="e">
        <f t="shared" si="29"/>
        <v>#REF!</v>
      </c>
      <c r="D188" s="818" t="e">
        <f t="shared" si="25"/>
        <v>#REF!</v>
      </c>
      <c r="E188" s="818" t="e">
        <f t="shared" si="26"/>
        <v>#REF!</v>
      </c>
      <c r="F188" s="827" t="e">
        <f t="shared" si="27"/>
        <v>#REF!</v>
      </c>
      <c r="G188" s="827" t="e">
        <f t="shared" si="30"/>
        <v>#REF!</v>
      </c>
      <c r="H188" s="827" t="e">
        <f t="shared" si="31"/>
        <v>#REF!</v>
      </c>
      <c r="I188" s="827" t="e">
        <f t="shared" si="32"/>
        <v>#REF!</v>
      </c>
      <c r="J188" s="818" t="e">
        <f t="shared" si="35"/>
        <v>#REF!</v>
      </c>
      <c r="K188" s="818" t="e">
        <f t="shared" si="24"/>
        <v>#REF!</v>
      </c>
      <c r="L188" s="818" t="e">
        <f t="shared" si="28"/>
        <v>#REF!</v>
      </c>
      <c r="M188" s="827" t="e">
        <f t="shared" si="33"/>
        <v>#REF!</v>
      </c>
      <c r="N188" s="827" t="e">
        <f t="shared" si="33"/>
        <v>#REF!</v>
      </c>
      <c r="O188" s="827" t="e">
        <f t="shared" si="33"/>
        <v>#REF!</v>
      </c>
      <c r="P188" s="827" t="e">
        <f t="shared" si="33"/>
        <v>#REF!</v>
      </c>
    </row>
    <row r="189" spans="1:16" s="831" customFormat="1" ht="12">
      <c r="A189" s="834">
        <v>37911</v>
      </c>
      <c r="B189" s="833">
        <v>11.42</v>
      </c>
      <c r="C189" s="818" t="e">
        <f t="shared" si="29"/>
        <v>#REF!</v>
      </c>
      <c r="D189" s="818" t="e">
        <f t="shared" si="25"/>
        <v>#REF!</v>
      </c>
      <c r="E189" s="818" t="e">
        <f t="shared" si="26"/>
        <v>#REF!</v>
      </c>
      <c r="F189" s="827" t="e">
        <f t="shared" si="27"/>
        <v>#REF!</v>
      </c>
      <c r="G189" s="827" t="e">
        <f t="shared" si="30"/>
        <v>#REF!</v>
      </c>
      <c r="H189" s="827" t="e">
        <f t="shared" si="31"/>
        <v>#REF!</v>
      </c>
      <c r="I189" s="827" t="e">
        <f t="shared" si="32"/>
        <v>#REF!</v>
      </c>
      <c r="J189" s="818" t="e">
        <f t="shared" si="35"/>
        <v>#REF!</v>
      </c>
      <c r="K189" s="818" t="e">
        <f t="shared" si="24"/>
        <v>#REF!</v>
      </c>
      <c r="L189" s="818" t="e">
        <f t="shared" si="28"/>
        <v>#REF!</v>
      </c>
      <c r="M189" s="827" t="e">
        <f t="shared" si="33"/>
        <v>#REF!</v>
      </c>
      <c r="N189" s="827" t="e">
        <f t="shared" si="33"/>
        <v>#REF!</v>
      </c>
      <c r="O189" s="827" t="e">
        <f t="shared" si="33"/>
        <v>#REF!</v>
      </c>
      <c r="P189" s="827" t="e">
        <f t="shared" si="33"/>
        <v>#REF!</v>
      </c>
    </row>
    <row r="190" spans="1:16" s="831" customFormat="1" ht="12">
      <c r="A190" s="834">
        <v>37918</v>
      </c>
      <c r="B190" s="833">
        <v>11.99</v>
      </c>
      <c r="C190" s="818" t="e">
        <f t="shared" si="29"/>
        <v>#REF!</v>
      </c>
      <c r="D190" s="818" t="e">
        <f t="shared" si="25"/>
        <v>#REF!</v>
      </c>
      <c r="E190" s="818" t="e">
        <f t="shared" si="26"/>
        <v>#REF!</v>
      </c>
      <c r="F190" s="827" t="e">
        <f t="shared" si="27"/>
        <v>#REF!</v>
      </c>
      <c r="G190" s="827" t="e">
        <f t="shared" si="30"/>
        <v>#REF!</v>
      </c>
      <c r="H190" s="827" t="e">
        <f t="shared" si="31"/>
        <v>#REF!</v>
      </c>
      <c r="I190" s="827" t="e">
        <f t="shared" si="32"/>
        <v>#REF!</v>
      </c>
      <c r="J190" s="818" t="e">
        <f t="shared" si="35"/>
        <v>#REF!</v>
      </c>
      <c r="K190" s="818" t="e">
        <f t="shared" si="24"/>
        <v>#REF!</v>
      </c>
      <c r="L190" s="818" t="e">
        <f t="shared" si="28"/>
        <v>#REF!</v>
      </c>
      <c r="M190" s="827" t="e">
        <f t="shared" si="33"/>
        <v>#REF!</v>
      </c>
      <c r="N190" s="827" t="e">
        <f t="shared" si="33"/>
        <v>#REF!</v>
      </c>
      <c r="O190" s="827" t="e">
        <f t="shared" si="33"/>
        <v>#REF!</v>
      </c>
      <c r="P190" s="827" t="e">
        <f t="shared" si="33"/>
        <v>#REF!</v>
      </c>
    </row>
    <row r="191" spans="1:16" s="831" customFormat="1" ht="12">
      <c r="A191" s="834">
        <v>37925</v>
      </c>
      <c r="B191" s="833">
        <v>12.26</v>
      </c>
      <c r="C191" s="818" t="e">
        <f t="shared" si="29"/>
        <v>#REF!</v>
      </c>
      <c r="D191" s="818" t="e">
        <f t="shared" si="25"/>
        <v>#REF!</v>
      </c>
      <c r="E191" s="818" t="e">
        <f t="shared" si="26"/>
        <v>#REF!</v>
      </c>
      <c r="F191" s="827" t="e">
        <f t="shared" si="27"/>
        <v>#REF!</v>
      </c>
      <c r="G191" s="827" t="e">
        <f t="shared" si="30"/>
        <v>#REF!</v>
      </c>
      <c r="H191" s="827" t="e">
        <f t="shared" si="31"/>
        <v>#REF!</v>
      </c>
      <c r="I191" s="827" t="e">
        <f t="shared" si="32"/>
        <v>#REF!</v>
      </c>
      <c r="J191" s="818" t="e">
        <f t="shared" si="35"/>
        <v>#REF!</v>
      </c>
      <c r="K191" s="818" t="e">
        <f t="shared" si="24"/>
        <v>#REF!</v>
      </c>
      <c r="L191" s="818" t="e">
        <f t="shared" si="28"/>
        <v>#REF!</v>
      </c>
      <c r="M191" s="827" t="e">
        <f t="shared" si="33"/>
        <v>#REF!</v>
      </c>
      <c r="N191" s="827" t="e">
        <f t="shared" si="33"/>
        <v>#REF!</v>
      </c>
      <c r="O191" s="827" t="e">
        <f t="shared" si="33"/>
        <v>#REF!</v>
      </c>
      <c r="P191" s="827" t="e">
        <f t="shared" si="33"/>
        <v>#REF!</v>
      </c>
    </row>
    <row r="192" spans="1:16" s="831" customFormat="1" ht="12">
      <c r="A192" s="834">
        <v>37932</v>
      </c>
      <c r="B192" s="833">
        <v>11.6</v>
      </c>
      <c r="C192" s="818" t="e">
        <f t="shared" si="29"/>
        <v>#REF!</v>
      </c>
      <c r="D192" s="818" t="e">
        <f t="shared" si="25"/>
        <v>#REF!</v>
      </c>
      <c r="E192" s="818" t="e">
        <f t="shared" si="26"/>
        <v>#REF!</v>
      </c>
      <c r="F192" s="827" t="e">
        <f t="shared" si="27"/>
        <v>#REF!</v>
      </c>
      <c r="G192" s="827" t="e">
        <f t="shared" si="30"/>
        <v>#REF!</v>
      </c>
      <c r="H192" s="827" t="e">
        <f t="shared" si="31"/>
        <v>#REF!</v>
      </c>
      <c r="I192" s="827" t="e">
        <f t="shared" si="32"/>
        <v>#REF!</v>
      </c>
      <c r="J192" s="818" t="e">
        <f t="shared" si="35"/>
        <v>#REF!</v>
      </c>
      <c r="K192" s="818" t="e">
        <f t="shared" si="24"/>
        <v>#REF!</v>
      </c>
      <c r="L192" s="818" t="e">
        <f t="shared" si="28"/>
        <v>#REF!</v>
      </c>
      <c r="M192" s="827" t="e">
        <f t="shared" si="33"/>
        <v>#REF!</v>
      </c>
      <c r="N192" s="827" t="e">
        <f t="shared" si="33"/>
        <v>#REF!</v>
      </c>
      <c r="O192" s="827" t="e">
        <f t="shared" si="33"/>
        <v>#REF!</v>
      </c>
      <c r="P192" s="827" t="e">
        <f t="shared" si="33"/>
        <v>#REF!</v>
      </c>
    </row>
    <row r="193" spans="1:16" s="831" customFormat="1" ht="12">
      <c r="A193" s="834">
        <v>37939</v>
      </c>
      <c r="B193" s="833">
        <v>10.64</v>
      </c>
      <c r="C193" s="818" t="e">
        <f t="shared" si="29"/>
        <v>#REF!</v>
      </c>
      <c r="D193" s="818" t="e">
        <f t="shared" si="25"/>
        <v>#REF!</v>
      </c>
      <c r="E193" s="818" t="e">
        <f t="shared" si="26"/>
        <v>#REF!</v>
      </c>
      <c r="F193" s="827" t="e">
        <f t="shared" si="27"/>
        <v>#REF!</v>
      </c>
      <c r="G193" s="827" t="e">
        <f t="shared" si="30"/>
        <v>#REF!</v>
      </c>
      <c r="H193" s="827" t="e">
        <f t="shared" si="31"/>
        <v>#REF!</v>
      </c>
      <c r="I193" s="827" t="e">
        <f t="shared" si="32"/>
        <v>#REF!</v>
      </c>
      <c r="J193" s="818" t="e">
        <f t="shared" si="35"/>
        <v>#REF!</v>
      </c>
      <c r="K193" s="818" t="e">
        <f t="shared" si="24"/>
        <v>#REF!</v>
      </c>
      <c r="L193" s="818" t="e">
        <f t="shared" si="28"/>
        <v>#REF!</v>
      </c>
      <c r="M193" s="827" t="e">
        <f t="shared" si="33"/>
        <v>#REF!</v>
      </c>
      <c r="N193" s="827" t="e">
        <f t="shared" si="33"/>
        <v>#REF!</v>
      </c>
      <c r="O193" s="827" t="e">
        <f t="shared" si="33"/>
        <v>#REF!</v>
      </c>
      <c r="P193" s="827" t="e">
        <f t="shared" si="33"/>
        <v>#REF!</v>
      </c>
    </row>
    <row r="194" spans="1:16" s="831" customFormat="1" ht="12">
      <c r="A194" s="834">
        <v>37946</v>
      </c>
      <c r="B194" s="833">
        <v>10.44</v>
      </c>
      <c r="C194" s="818" t="e">
        <f t="shared" si="29"/>
        <v>#REF!</v>
      </c>
      <c r="D194" s="818" t="e">
        <f t="shared" si="25"/>
        <v>#REF!</v>
      </c>
      <c r="E194" s="818" t="e">
        <f t="shared" si="26"/>
        <v>#REF!</v>
      </c>
      <c r="F194" s="827" t="e">
        <f t="shared" si="27"/>
        <v>#REF!</v>
      </c>
      <c r="G194" s="827" t="e">
        <f t="shared" si="30"/>
        <v>#REF!</v>
      </c>
      <c r="H194" s="827" t="e">
        <f t="shared" si="31"/>
        <v>#REF!</v>
      </c>
      <c r="I194" s="827" t="e">
        <f t="shared" si="32"/>
        <v>#REF!</v>
      </c>
      <c r="J194" s="818" t="e">
        <f t="shared" si="35"/>
        <v>#REF!</v>
      </c>
      <c r="K194" s="818" t="e">
        <f t="shared" si="24"/>
        <v>#REF!</v>
      </c>
      <c r="L194" s="818" t="e">
        <f t="shared" si="28"/>
        <v>#REF!</v>
      </c>
      <c r="M194" s="827" t="e">
        <f t="shared" si="33"/>
        <v>#REF!</v>
      </c>
      <c r="N194" s="827" t="e">
        <f t="shared" si="33"/>
        <v>#REF!</v>
      </c>
      <c r="O194" s="827" t="e">
        <f t="shared" si="33"/>
        <v>#REF!</v>
      </c>
      <c r="P194" s="827" t="e">
        <f t="shared" si="33"/>
        <v>#REF!</v>
      </c>
    </row>
    <row r="195" spans="1:16" s="831" customFormat="1" ht="12">
      <c r="A195" s="834">
        <v>37953</v>
      </c>
      <c r="B195" s="833">
        <v>11</v>
      </c>
      <c r="C195" s="818" t="e">
        <f t="shared" si="29"/>
        <v>#REF!</v>
      </c>
      <c r="D195" s="818" t="e">
        <f t="shared" si="25"/>
        <v>#REF!</v>
      </c>
      <c r="E195" s="818" t="e">
        <f t="shared" si="26"/>
        <v>#REF!</v>
      </c>
      <c r="F195" s="827" t="e">
        <f t="shared" si="27"/>
        <v>#REF!</v>
      </c>
      <c r="G195" s="827" t="e">
        <f t="shared" si="30"/>
        <v>#REF!</v>
      </c>
      <c r="H195" s="827" t="e">
        <f t="shared" si="31"/>
        <v>#REF!</v>
      </c>
      <c r="I195" s="827" t="e">
        <f t="shared" si="32"/>
        <v>#REF!</v>
      </c>
      <c r="J195" s="818" t="e">
        <f t="shared" si="35"/>
        <v>#REF!</v>
      </c>
      <c r="K195" s="818" t="e">
        <f t="shared" ref="K195:K258" si="36">J195/52</f>
        <v>#REF!</v>
      </c>
      <c r="L195" s="818" t="e">
        <f t="shared" si="28"/>
        <v>#REF!</v>
      </c>
      <c r="M195" s="827" t="e">
        <f t="shared" si="33"/>
        <v>#REF!</v>
      </c>
      <c r="N195" s="827" t="e">
        <f t="shared" si="33"/>
        <v>#REF!</v>
      </c>
      <c r="O195" s="827" t="e">
        <f t="shared" si="33"/>
        <v>#REF!</v>
      </c>
      <c r="P195" s="827" t="e">
        <f t="shared" si="33"/>
        <v>#REF!</v>
      </c>
    </row>
    <row r="196" spans="1:16" s="831" customFormat="1" ht="12">
      <c r="A196" s="834">
        <v>37960</v>
      </c>
      <c r="B196" s="833">
        <v>11.75</v>
      </c>
      <c r="C196" s="818" t="e">
        <f t="shared" si="29"/>
        <v>#REF!</v>
      </c>
      <c r="D196" s="818" t="e">
        <f t="shared" ref="D196:D259" si="37">C196/52</f>
        <v>#REF!</v>
      </c>
      <c r="E196" s="818" t="e">
        <f t="shared" ref="E196:E259" si="38">SUM(D196:D247)</f>
        <v>#REF!</v>
      </c>
      <c r="F196" s="827" t="e">
        <f t="shared" ref="F196:F259" si="39">E196*F$3</f>
        <v>#REF!</v>
      </c>
      <c r="G196" s="827" t="e">
        <f t="shared" si="30"/>
        <v>#REF!</v>
      </c>
      <c r="H196" s="827" t="e">
        <f t="shared" si="31"/>
        <v>#REF!</v>
      </c>
      <c r="I196" s="827" t="e">
        <f t="shared" si="32"/>
        <v>#REF!</v>
      </c>
      <c r="J196" s="818" t="e">
        <f t="shared" si="35"/>
        <v>#REF!</v>
      </c>
      <c r="K196" s="818" t="e">
        <f t="shared" si="36"/>
        <v>#REF!</v>
      </c>
      <c r="L196" s="818" t="e">
        <f t="shared" ref="L196:L259" si="40">SUM(K196:K247)</f>
        <v>#REF!</v>
      </c>
      <c r="M196" s="827" t="e">
        <f t="shared" si="33"/>
        <v>#REF!</v>
      </c>
      <c r="N196" s="827" t="e">
        <f t="shared" si="33"/>
        <v>#REF!</v>
      </c>
      <c r="O196" s="827" t="e">
        <f t="shared" si="33"/>
        <v>#REF!</v>
      </c>
      <c r="P196" s="827" t="e">
        <f t="shared" si="33"/>
        <v>#REF!</v>
      </c>
    </row>
    <row r="197" spans="1:16" s="831" customFormat="1" ht="12">
      <c r="A197" s="834">
        <v>37967</v>
      </c>
      <c r="B197" s="833">
        <v>11.63</v>
      </c>
      <c r="C197" s="818" t="e">
        <f t="shared" si="29"/>
        <v>#REF!</v>
      </c>
      <c r="D197" s="818" t="e">
        <f t="shared" si="37"/>
        <v>#REF!</v>
      </c>
      <c r="E197" s="818" t="e">
        <f t="shared" si="38"/>
        <v>#REF!</v>
      </c>
      <c r="F197" s="827" t="e">
        <f t="shared" si="39"/>
        <v>#REF!</v>
      </c>
      <c r="G197" s="827" t="e">
        <f t="shared" si="30"/>
        <v>#REF!</v>
      </c>
      <c r="H197" s="827" t="e">
        <f t="shared" si="31"/>
        <v>#REF!</v>
      </c>
      <c r="I197" s="827" t="e">
        <f t="shared" si="32"/>
        <v>#REF!</v>
      </c>
      <c r="J197" s="818" t="e">
        <f t="shared" si="35"/>
        <v>#REF!</v>
      </c>
      <c r="K197" s="818" t="e">
        <f t="shared" si="36"/>
        <v>#REF!</v>
      </c>
      <c r="L197" s="818" t="e">
        <f t="shared" si="40"/>
        <v>#REF!</v>
      </c>
      <c r="M197" s="827" t="e">
        <f t="shared" si="33"/>
        <v>#REF!</v>
      </c>
      <c r="N197" s="827" t="e">
        <f t="shared" si="33"/>
        <v>#REF!</v>
      </c>
      <c r="O197" s="827" t="e">
        <f t="shared" si="33"/>
        <v>#REF!</v>
      </c>
      <c r="P197" s="827" t="e">
        <f t="shared" si="33"/>
        <v>#REF!</v>
      </c>
    </row>
    <row r="198" spans="1:16" s="831" customFormat="1" ht="12">
      <c r="A198" s="834">
        <v>37974</v>
      </c>
      <c r="B198" s="833">
        <v>11.3</v>
      </c>
      <c r="C198" s="818" t="e">
        <f t="shared" ref="C198:C248" si="41">C197</f>
        <v>#REF!</v>
      </c>
      <c r="D198" s="818" t="e">
        <f t="shared" si="37"/>
        <v>#REF!</v>
      </c>
      <c r="E198" s="818" t="e">
        <f t="shared" si="38"/>
        <v>#REF!</v>
      </c>
      <c r="F198" s="827" t="e">
        <f t="shared" si="39"/>
        <v>#REF!</v>
      </c>
      <c r="G198" s="827" t="e">
        <f t="shared" ref="G198:G248" si="42">E198*G$3</f>
        <v>#REF!</v>
      </c>
      <c r="H198" s="827" t="e">
        <f t="shared" ref="H198:H248" si="43">E198*H$3</f>
        <v>#REF!</v>
      </c>
      <c r="I198" s="827" t="e">
        <f t="shared" ref="I198:I248" si="44">E198*I$3</f>
        <v>#REF!</v>
      </c>
      <c r="J198" s="818" t="e">
        <f t="shared" si="35"/>
        <v>#REF!</v>
      </c>
      <c r="K198" s="818" t="e">
        <f t="shared" si="36"/>
        <v>#REF!</v>
      </c>
      <c r="L198" s="818" t="e">
        <f t="shared" si="40"/>
        <v>#REF!</v>
      </c>
      <c r="M198" s="827" t="e">
        <f t="shared" si="33"/>
        <v>#REF!</v>
      </c>
      <c r="N198" s="827" t="e">
        <f t="shared" si="33"/>
        <v>#REF!</v>
      </c>
      <c r="O198" s="827" t="e">
        <f t="shared" si="33"/>
        <v>#REF!</v>
      </c>
      <c r="P198" s="827" t="e">
        <f t="shared" si="33"/>
        <v>#REF!</v>
      </c>
    </row>
    <row r="199" spans="1:16" s="831" customFormat="1" ht="12">
      <c r="A199" s="834">
        <v>37981</v>
      </c>
      <c r="B199" s="833">
        <v>11.63</v>
      </c>
      <c r="C199" s="818" t="e">
        <f t="shared" si="41"/>
        <v>#REF!</v>
      </c>
      <c r="D199" s="818" t="e">
        <f t="shared" si="37"/>
        <v>#REF!</v>
      </c>
      <c r="E199" s="818" t="e">
        <f t="shared" si="38"/>
        <v>#REF!</v>
      </c>
      <c r="F199" s="827" t="e">
        <f t="shared" si="39"/>
        <v>#REF!</v>
      </c>
      <c r="G199" s="827" t="e">
        <f t="shared" si="42"/>
        <v>#REF!</v>
      </c>
      <c r="H199" s="827" t="e">
        <f t="shared" si="43"/>
        <v>#REF!</v>
      </c>
      <c r="I199" s="827" t="e">
        <f t="shared" si="44"/>
        <v>#REF!</v>
      </c>
      <c r="J199" s="818" t="e">
        <f t="shared" si="35"/>
        <v>#REF!</v>
      </c>
      <c r="K199" s="818" t="e">
        <f t="shared" si="36"/>
        <v>#REF!</v>
      </c>
      <c r="L199" s="818" t="e">
        <f t="shared" si="40"/>
        <v>#REF!</v>
      </c>
      <c r="M199" s="827" t="e">
        <f t="shared" si="33"/>
        <v>#REF!</v>
      </c>
      <c r="N199" s="827" t="e">
        <f t="shared" si="33"/>
        <v>#REF!</v>
      </c>
      <c r="O199" s="827" t="e">
        <f t="shared" si="33"/>
        <v>#REF!</v>
      </c>
      <c r="P199" s="827" t="e">
        <f t="shared" si="33"/>
        <v>#REF!</v>
      </c>
    </row>
    <row r="200" spans="1:16" s="831" customFormat="1" ht="12">
      <c r="A200" s="837">
        <v>37988</v>
      </c>
      <c r="B200" s="838">
        <v>11.55</v>
      </c>
      <c r="C200" s="828" t="e">
        <f>'Income Statement'!#REF!/#REF!</f>
        <v>#REF!</v>
      </c>
      <c r="D200" s="828" t="e">
        <f t="shared" si="37"/>
        <v>#REF!</v>
      </c>
      <c r="E200" s="828" t="e">
        <f t="shared" si="38"/>
        <v>#REF!</v>
      </c>
      <c r="F200" s="829" t="e">
        <f t="shared" si="39"/>
        <v>#REF!</v>
      </c>
      <c r="G200" s="829" t="e">
        <f t="shared" si="42"/>
        <v>#REF!</v>
      </c>
      <c r="H200" s="829" t="e">
        <f t="shared" si="43"/>
        <v>#REF!</v>
      </c>
      <c r="I200" s="829" t="e">
        <f t="shared" si="44"/>
        <v>#REF!</v>
      </c>
      <c r="J200" s="828" t="e">
        <f>#REF!/#REF!</f>
        <v>#REF!</v>
      </c>
      <c r="K200" s="828" t="e">
        <f t="shared" si="36"/>
        <v>#REF!</v>
      </c>
      <c r="L200" s="828" t="e">
        <f t="shared" si="40"/>
        <v>#REF!</v>
      </c>
      <c r="M200" s="829" t="e">
        <f t="shared" ref="M200:P249" si="45">$L200*M$3</f>
        <v>#REF!</v>
      </c>
      <c r="N200" s="829" t="e">
        <f t="shared" si="45"/>
        <v>#REF!</v>
      </c>
      <c r="O200" s="829" t="e">
        <f t="shared" si="45"/>
        <v>#REF!</v>
      </c>
      <c r="P200" s="829" t="e">
        <f t="shared" si="45"/>
        <v>#REF!</v>
      </c>
    </row>
    <row r="201" spans="1:16" s="831" customFormat="1" ht="12">
      <c r="A201" s="834">
        <v>37995</v>
      </c>
      <c r="B201" s="833">
        <v>12.6</v>
      </c>
      <c r="C201" s="818" t="e">
        <f t="shared" si="41"/>
        <v>#REF!</v>
      </c>
      <c r="D201" s="818" t="e">
        <f t="shared" si="37"/>
        <v>#REF!</v>
      </c>
      <c r="E201" s="818" t="e">
        <f t="shared" si="38"/>
        <v>#REF!</v>
      </c>
      <c r="F201" s="827" t="e">
        <f t="shared" si="39"/>
        <v>#REF!</v>
      </c>
      <c r="G201" s="827" t="e">
        <f t="shared" si="42"/>
        <v>#REF!</v>
      </c>
      <c r="H201" s="827" t="e">
        <f t="shared" si="43"/>
        <v>#REF!</v>
      </c>
      <c r="I201" s="827" t="e">
        <f t="shared" si="44"/>
        <v>#REF!</v>
      </c>
      <c r="J201" s="818" t="e">
        <f t="shared" si="35"/>
        <v>#REF!</v>
      </c>
      <c r="K201" s="818" t="e">
        <f t="shared" si="36"/>
        <v>#REF!</v>
      </c>
      <c r="L201" s="818" t="e">
        <f t="shared" si="40"/>
        <v>#REF!</v>
      </c>
      <c r="M201" s="827" t="e">
        <f t="shared" si="45"/>
        <v>#REF!</v>
      </c>
      <c r="N201" s="827" t="e">
        <f t="shared" si="45"/>
        <v>#REF!</v>
      </c>
      <c r="O201" s="827" t="e">
        <f t="shared" si="45"/>
        <v>#REF!</v>
      </c>
      <c r="P201" s="827" t="e">
        <f t="shared" si="45"/>
        <v>#REF!</v>
      </c>
    </row>
    <row r="202" spans="1:16" s="831" customFormat="1" ht="12">
      <c r="A202" s="834">
        <v>38002</v>
      </c>
      <c r="B202" s="833">
        <v>12.41</v>
      </c>
      <c r="C202" s="818" t="e">
        <f t="shared" si="41"/>
        <v>#REF!</v>
      </c>
      <c r="D202" s="818" t="e">
        <f t="shared" si="37"/>
        <v>#REF!</v>
      </c>
      <c r="E202" s="818" t="e">
        <f t="shared" si="38"/>
        <v>#REF!</v>
      </c>
      <c r="F202" s="827" t="e">
        <f t="shared" si="39"/>
        <v>#REF!</v>
      </c>
      <c r="G202" s="827" t="e">
        <f t="shared" si="42"/>
        <v>#REF!</v>
      </c>
      <c r="H202" s="827" t="e">
        <f t="shared" si="43"/>
        <v>#REF!</v>
      </c>
      <c r="I202" s="827" t="e">
        <f t="shared" si="44"/>
        <v>#REF!</v>
      </c>
      <c r="J202" s="818" t="e">
        <f t="shared" si="35"/>
        <v>#REF!</v>
      </c>
      <c r="K202" s="818" t="e">
        <f t="shared" si="36"/>
        <v>#REF!</v>
      </c>
      <c r="L202" s="818" t="e">
        <f t="shared" si="40"/>
        <v>#REF!</v>
      </c>
      <c r="M202" s="827" t="e">
        <f t="shared" si="45"/>
        <v>#REF!</v>
      </c>
      <c r="N202" s="827" t="e">
        <f t="shared" si="45"/>
        <v>#REF!</v>
      </c>
      <c r="O202" s="827" t="e">
        <f t="shared" si="45"/>
        <v>#REF!</v>
      </c>
      <c r="P202" s="827" t="e">
        <f t="shared" si="45"/>
        <v>#REF!</v>
      </c>
    </row>
    <row r="203" spans="1:16" s="831" customFormat="1" ht="12">
      <c r="A203" s="834">
        <v>38016</v>
      </c>
      <c r="B203" s="833">
        <v>12.02</v>
      </c>
      <c r="C203" s="818" t="e">
        <f t="shared" si="41"/>
        <v>#REF!</v>
      </c>
      <c r="D203" s="818" t="e">
        <f t="shared" si="37"/>
        <v>#REF!</v>
      </c>
      <c r="E203" s="818" t="e">
        <f t="shared" si="38"/>
        <v>#REF!</v>
      </c>
      <c r="F203" s="827" t="e">
        <f t="shared" si="39"/>
        <v>#REF!</v>
      </c>
      <c r="G203" s="827" t="e">
        <f t="shared" si="42"/>
        <v>#REF!</v>
      </c>
      <c r="H203" s="827" t="e">
        <f t="shared" si="43"/>
        <v>#REF!</v>
      </c>
      <c r="I203" s="827" t="e">
        <f t="shared" si="44"/>
        <v>#REF!</v>
      </c>
      <c r="J203" s="818" t="e">
        <f t="shared" si="35"/>
        <v>#REF!</v>
      </c>
      <c r="K203" s="818" t="e">
        <f t="shared" si="36"/>
        <v>#REF!</v>
      </c>
      <c r="L203" s="818" t="e">
        <f t="shared" si="40"/>
        <v>#REF!</v>
      </c>
      <c r="M203" s="827" t="e">
        <f t="shared" si="45"/>
        <v>#REF!</v>
      </c>
      <c r="N203" s="827" t="e">
        <f t="shared" si="45"/>
        <v>#REF!</v>
      </c>
      <c r="O203" s="827" t="e">
        <f t="shared" si="45"/>
        <v>#REF!</v>
      </c>
      <c r="P203" s="827" t="e">
        <f t="shared" si="45"/>
        <v>#REF!</v>
      </c>
    </row>
    <row r="204" spans="1:16" s="831" customFormat="1" ht="12">
      <c r="A204" s="834">
        <v>38023</v>
      </c>
      <c r="B204" s="833">
        <v>12.75</v>
      </c>
      <c r="C204" s="818" t="e">
        <f t="shared" si="41"/>
        <v>#REF!</v>
      </c>
      <c r="D204" s="818" t="e">
        <f t="shared" si="37"/>
        <v>#REF!</v>
      </c>
      <c r="E204" s="818" t="e">
        <f t="shared" si="38"/>
        <v>#REF!</v>
      </c>
      <c r="F204" s="827" t="e">
        <f t="shared" si="39"/>
        <v>#REF!</v>
      </c>
      <c r="G204" s="827" t="e">
        <f t="shared" si="42"/>
        <v>#REF!</v>
      </c>
      <c r="H204" s="827" t="e">
        <f t="shared" si="43"/>
        <v>#REF!</v>
      </c>
      <c r="I204" s="827" t="e">
        <f t="shared" si="44"/>
        <v>#REF!</v>
      </c>
      <c r="J204" s="818" t="e">
        <f t="shared" si="35"/>
        <v>#REF!</v>
      </c>
      <c r="K204" s="818" t="e">
        <f t="shared" si="36"/>
        <v>#REF!</v>
      </c>
      <c r="L204" s="818" t="e">
        <f t="shared" si="40"/>
        <v>#REF!</v>
      </c>
      <c r="M204" s="827" t="e">
        <f t="shared" si="45"/>
        <v>#REF!</v>
      </c>
      <c r="N204" s="827" t="e">
        <f t="shared" si="45"/>
        <v>#REF!</v>
      </c>
      <c r="O204" s="827" t="e">
        <f t="shared" si="45"/>
        <v>#REF!</v>
      </c>
      <c r="P204" s="827" t="e">
        <f t="shared" si="45"/>
        <v>#REF!</v>
      </c>
    </row>
    <row r="205" spans="1:16" s="832" customFormat="1" ht="12">
      <c r="A205" s="834">
        <v>38030</v>
      </c>
      <c r="B205" s="833">
        <v>12.16</v>
      </c>
      <c r="C205" s="818" t="e">
        <f t="shared" si="41"/>
        <v>#REF!</v>
      </c>
      <c r="D205" s="818" t="e">
        <f t="shared" si="37"/>
        <v>#REF!</v>
      </c>
      <c r="E205" s="818" t="e">
        <f t="shared" si="38"/>
        <v>#REF!</v>
      </c>
      <c r="F205" s="827" t="e">
        <f t="shared" si="39"/>
        <v>#REF!</v>
      </c>
      <c r="G205" s="827" t="e">
        <f t="shared" si="42"/>
        <v>#REF!</v>
      </c>
      <c r="H205" s="827" t="e">
        <f t="shared" si="43"/>
        <v>#REF!</v>
      </c>
      <c r="I205" s="827" t="e">
        <f t="shared" si="44"/>
        <v>#REF!</v>
      </c>
      <c r="J205" s="818" t="e">
        <f t="shared" si="35"/>
        <v>#REF!</v>
      </c>
      <c r="K205" s="818" t="e">
        <f t="shared" si="36"/>
        <v>#REF!</v>
      </c>
      <c r="L205" s="818" t="e">
        <f t="shared" si="40"/>
        <v>#REF!</v>
      </c>
      <c r="M205" s="827" t="e">
        <f t="shared" si="45"/>
        <v>#REF!</v>
      </c>
      <c r="N205" s="827" t="e">
        <f t="shared" si="45"/>
        <v>#REF!</v>
      </c>
      <c r="O205" s="827" t="e">
        <f t="shared" si="45"/>
        <v>#REF!</v>
      </c>
      <c r="P205" s="827" t="e">
        <f t="shared" si="45"/>
        <v>#REF!</v>
      </c>
    </row>
    <row r="206" spans="1:16" s="831" customFormat="1" ht="12">
      <c r="A206" s="834">
        <v>38037</v>
      </c>
      <c r="B206" s="833">
        <v>12.35</v>
      </c>
      <c r="C206" s="818" t="e">
        <f t="shared" si="41"/>
        <v>#REF!</v>
      </c>
      <c r="D206" s="818" t="e">
        <f t="shared" si="37"/>
        <v>#REF!</v>
      </c>
      <c r="E206" s="818" t="e">
        <f t="shared" si="38"/>
        <v>#REF!</v>
      </c>
      <c r="F206" s="827" t="e">
        <f t="shared" si="39"/>
        <v>#REF!</v>
      </c>
      <c r="G206" s="827" t="e">
        <f t="shared" si="42"/>
        <v>#REF!</v>
      </c>
      <c r="H206" s="827" t="e">
        <f t="shared" si="43"/>
        <v>#REF!</v>
      </c>
      <c r="I206" s="827" t="e">
        <f t="shared" si="44"/>
        <v>#REF!</v>
      </c>
      <c r="J206" s="818" t="e">
        <f t="shared" si="35"/>
        <v>#REF!</v>
      </c>
      <c r="K206" s="818" t="e">
        <f t="shared" si="36"/>
        <v>#REF!</v>
      </c>
      <c r="L206" s="818" t="e">
        <f t="shared" si="40"/>
        <v>#REF!</v>
      </c>
      <c r="M206" s="827" t="e">
        <f t="shared" si="45"/>
        <v>#REF!</v>
      </c>
      <c r="N206" s="827" t="e">
        <f t="shared" si="45"/>
        <v>#REF!</v>
      </c>
      <c r="O206" s="827" t="e">
        <f t="shared" si="45"/>
        <v>#REF!</v>
      </c>
      <c r="P206" s="827" t="e">
        <f t="shared" si="45"/>
        <v>#REF!</v>
      </c>
    </row>
    <row r="207" spans="1:16" s="831" customFormat="1" ht="12">
      <c r="A207" s="834">
        <v>38044</v>
      </c>
      <c r="B207" s="833">
        <v>12.31</v>
      </c>
      <c r="C207" s="818" t="e">
        <f t="shared" si="41"/>
        <v>#REF!</v>
      </c>
      <c r="D207" s="818" t="e">
        <f t="shared" si="37"/>
        <v>#REF!</v>
      </c>
      <c r="E207" s="818" t="e">
        <f t="shared" si="38"/>
        <v>#REF!</v>
      </c>
      <c r="F207" s="827" t="e">
        <f t="shared" si="39"/>
        <v>#REF!</v>
      </c>
      <c r="G207" s="827" t="e">
        <f t="shared" si="42"/>
        <v>#REF!</v>
      </c>
      <c r="H207" s="827" t="e">
        <f t="shared" si="43"/>
        <v>#REF!</v>
      </c>
      <c r="I207" s="827" t="e">
        <f t="shared" si="44"/>
        <v>#REF!</v>
      </c>
      <c r="J207" s="818" t="e">
        <f t="shared" si="35"/>
        <v>#REF!</v>
      </c>
      <c r="K207" s="818" t="e">
        <f t="shared" si="36"/>
        <v>#REF!</v>
      </c>
      <c r="L207" s="818" t="e">
        <f t="shared" si="40"/>
        <v>#REF!</v>
      </c>
      <c r="M207" s="827" t="e">
        <f t="shared" si="45"/>
        <v>#REF!</v>
      </c>
      <c r="N207" s="827" t="e">
        <f t="shared" si="45"/>
        <v>#REF!</v>
      </c>
      <c r="O207" s="827" t="e">
        <f t="shared" si="45"/>
        <v>#REF!</v>
      </c>
      <c r="P207" s="827" t="e">
        <f t="shared" si="45"/>
        <v>#REF!</v>
      </c>
    </row>
    <row r="208" spans="1:16" s="831" customFormat="1" ht="12">
      <c r="A208" s="834">
        <v>38051</v>
      </c>
      <c r="B208" s="833">
        <v>12.14</v>
      </c>
      <c r="C208" s="818" t="e">
        <f t="shared" si="41"/>
        <v>#REF!</v>
      </c>
      <c r="D208" s="818" t="e">
        <f t="shared" si="37"/>
        <v>#REF!</v>
      </c>
      <c r="E208" s="818" t="e">
        <f t="shared" si="38"/>
        <v>#REF!</v>
      </c>
      <c r="F208" s="827" t="e">
        <f t="shared" si="39"/>
        <v>#REF!</v>
      </c>
      <c r="G208" s="827" t="e">
        <f t="shared" si="42"/>
        <v>#REF!</v>
      </c>
      <c r="H208" s="827" t="e">
        <f t="shared" si="43"/>
        <v>#REF!</v>
      </c>
      <c r="I208" s="827" t="e">
        <f t="shared" si="44"/>
        <v>#REF!</v>
      </c>
      <c r="J208" s="818" t="e">
        <f t="shared" si="35"/>
        <v>#REF!</v>
      </c>
      <c r="K208" s="818" t="e">
        <f t="shared" si="36"/>
        <v>#REF!</v>
      </c>
      <c r="L208" s="818" t="e">
        <f t="shared" si="40"/>
        <v>#REF!</v>
      </c>
      <c r="M208" s="827" t="e">
        <f t="shared" si="45"/>
        <v>#REF!</v>
      </c>
      <c r="N208" s="827" t="e">
        <f t="shared" si="45"/>
        <v>#REF!</v>
      </c>
      <c r="O208" s="827" t="e">
        <f t="shared" si="45"/>
        <v>#REF!</v>
      </c>
      <c r="P208" s="827" t="e">
        <f t="shared" si="45"/>
        <v>#REF!</v>
      </c>
    </row>
    <row r="209" spans="1:16" s="831" customFormat="1" ht="12">
      <c r="A209" s="834">
        <v>38058</v>
      </c>
      <c r="B209" s="833">
        <v>12.49</v>
      </c>
      <c r="C209" s="818" t="e">
        <f t="shared" si="41"/>
        <v>#REF!</v>
      </c>
      <c r="D209" s="818" t="e">
        <f t="shared" si="37"/>
        <v>#REF!</v>
      </c>
      <c r="E209" s="818" t="e">
        <f t="shared" si="38"/>
        <v>#REF!</v>
      </c>
      <c r="F209" s="827" t="e">
        <f t="shared" si="39"/>
        <v>#REF!</v>
      </c>
      <c r="G209" s="827" t="e">
        <f t="shared" si="42"/>
        <v>#REF!</v>
      </c>
      <c r="H209" s="827" t="e">
        <f t="shared" si="43"/>
        <v>#REF!</v>
      </c>
      <c r="I209" s="827" t="e">
        <f t="shared" si="44"/>
        <v>#REF!</v>
      </c>
      <c r="J209" s="818" t="e">
        <f t="shared" si="35"/>
        <v>#REF!</v>
      </c>
      <c r="K209" s="818" t="e">
        <f t="shared" si="36"/>
        <v>#REF!</v>
      </c>
      <c r="L209" s="818" t="e">
        <f t="shared" si="40"/>
        <v>#REF!</v>
      </c>
      <c r="M209" s="827" t="e">
        <f t="shared" si="45"/>
        <v>#REF!</v>
      </c>
      <c r="N209" s="827" t="e">
        <f t="shared" si="45"/>
        <v>#REF!</v>
      </c>
      <c r="O209" s="827" t="e">
        <f t="shared" si="45"/>
        <v>#REF!</v>
      </c>
      <c r="P209" s="827" t="e">
        <f t="shared" si="45"/>
        <v>#REF!</v>
      </c>
    </row>
    <row r="210" spans="1:16" s="831" customFormat="1" ht="12">
      <c r="A210" s="834">
        <v>38065</v>
      </c>
      <c r="B210" s="833">
        <v>13.62</v>
      </c>
      <c r="C210" s="818" t="e">
        <f t="shared" si="41"/>
        <v>#REF!</v>
      </c>
      <c r="D210" s="818" t="e">
        <f t="shared" si="37"/>
        <v>#REF!</v>
      </c>
      <c r="E210" s="818" t="e">
        <f t="shared" si="38"/>
        <v>#REF!</v>
      </c>
      <c r="F210" s="827" t="e">
        <f t="shared" si="39"/>
        <v>#REF!</v>
      </c>
      <c r="G210" s="827" t="e">
        <f t="shared" si="42"/>
        <v>#REF!</v>
      </c>
      <c r="H210" s="827" t="e">
        <f t="shared" si="43"/>
        <v>#REF!</v>
      </c>
      <c r="I210" s="827" t="e">
        <f t="shared" si="44"/>
        <v>#REF!</v>
      </c>
      <c r="J210" s="818" t="e">
        <f t="shared" si="35"/>
        <v>#REF!</v>
      </c>
      <c r="K210" s="818" t="e">
        <f t="shared" si="36"/>
        <v>#REF!</v>
      </c>
      <c r="L210" s="818" t="e">
        <f t="shared" si="40"/>
        <v>#REF!</v>
      </c>
      <c r="M210" s="827" t="e">
        <f t="shared" si="45"/>
        <v>#REF!</v>
      </c>
      <c r="N210" s="827" t="e">
        <f t="shared" si="45"/>
        <v>#REF!</v>
      </c>
      <c r="O210" s="827" t="e">
        <f t="shared" si="45"/>
        <v>#REF!</v>
      </c>
      <c r="P210" s="827" t="e">
        <f t="shared" si="45"/>
        <v>#REF!</v>
      </c>
    </row>
    <row r="211" spans="1:16" s="831" customFormat="1" ht="12">
      <c r="A211" s="834">
        <v>38072</v>
      </c>
      <c r="B211" s="833">
        <v>13.9</v>
      </c>
      <c r="C211" s="818" t="e">
        <f t="shared" si="41"/>
        <v>#REF!</v>
      </c>
      <c r="D211" s="818" t="e">
        <f t="shared" si="37"/>
        <v>#REF!</v>
      </c>
      <c r="E211" s="818" t="e">
        <f t="shared" si="38"/>
        <v>#REF!</v>
      </c>
      <c r="F211" s="827" t="e">
        <f t="shared" si="39"/>
        <v>#REF!</v>
      </c>
      <c r="G211" s="827" t="e">
        <f t="shared" si="42"/>
        <v>#REF!</v>
      </c>
      <c r="H211" s="827" t="e">
        <f t="shared" si="43"/>
        <v>#REF!</v>
      </c>
      <c r="I211" s="827" t="e">
        <f t="shared" si="44"/>
        <v>#REF!</v>
      </c>
      <c r="J211" s="818" t="e">
        <f t="shared" si="35"/>
        <v>#REF!</v>
      </c>
      <c r="K211" s="818" t="e">
        <f t="shared" si="36"/>
        <v>#REF!</v>
      </c>
      <c r="L211" s="818" t="e">
        <f t="shared" si="40"/>
        <v>#REF!</v>
      </c>
      <c r="M211" s="827" t="e">
        <f t="shared" si="45"/>
        <v>#REF!</v>
      </c>
      <c r="N211" s="827" t="e">
        <f t="shared" si="45"/>
        <v>#REF!</v>
      </c>
      <c r="O211" s="827" t="e">
        <f t="shared" si="45"/>
        <v>#REF!</v>
      </c>
      <c r="P211" s="827" t="e">
        <f t="shared" si="45"/>
        <v>#REF!</v>
      </c>
    </row>
    <row r="212" spans="1:16" s="831" customFormat="1" ht="12">
      <c r="A212" s="834">
        <v>38079</v>
      </c>
      <c r="B212" s="833">
        <v>14.24</v>
      </c>
      <c r="C212" s="818" t="e">
        <f t="shared" si="41"/>
        <v>#REF!</v>
      </c>
      <c r="D212" s="818" t="e">
        <f t="shared" si="37"/>
        <v>#REF!</v>
      </c>
      <c r="E212" s="818" t="e">
        <f t="shared" si="38"/>
        <v>#REF!</v>
      </c>
      <c r="F212" s="827" t="e">
        <f t="shared" si="39"/>
        <v>#REF!</v>
      </c>
      <c r="G212" s="827" t="e">
        <f t="shared" si="42"/>
        <v>#REF!</v>
      </c>
      <c r="H212" s="827" t="e">
        <f t="shared" si="43"/>
        <v>#REF!</v>
      </c>
      <c r="I212" s="827" t="e">
        <f t="shared" si="44"/>
        <v>#REF!</v>
      </c>
      <c r="J212" s="818" t="e">
        <f t="shared" si="35"/>
        <v>#REF!</v>
      </c>
      <c r="K212" s="818" t="e">
        <f t="shared" si="36"/>
        <v>#REF!</v>
      </c>
      <c r="L212" s="818" t="e">
        <f t="shared" si="40"/>
        <v>#REF!</v>
      </c>
      <c r="M212" s="827" t="e">
        <f t="shared" si="45"/>
        <v>#REF!</v>
      </c>
      <c r="N212" s="827" t="e">
        <f t="shared" si="45"/>
        <v>#REF!</v>
      </c>
      <c r="O212" s="827" t="e">
        <f t="shared" si="45"/>
        <v>#REF!</v>
      </c>
      <c r="P212" s="827" t="e">
        <f t="shared" si="45"/>
        <v>#REF!</v>
      </c>
    </row>
    <row r="213" spans="1:16" s="831" customFormat="1" ht="12">
      <c r="A213" s="834">
        <v>38086</v>
      </c>
      <c r="B213" s="833">
        <v>13.45</v>
      </c>
      <c r="C213" s="818" t="e">
        <f t="shared" si="41"/>
        <v>#REF!</v>
      </c>
      <c r="D213" s="818" t="e">
        <f t="shared" si="37"/>
        <v>#REF!</v>
      </c>
      <c r="E213" s="818" t="e">
        <f t="shared" si="38"/>
        <v>#REF!</v>
      </c>
      <c r="F213" s="827" t="e">
        <f t="shared" si="39"/>
        <v>#REF!</v>
      </c>
      <c r="G213" s="827" t="e">
        <f t="shared" si="42"/>
        <v>#REF!</v>
      </c>
      <c r="H213" s="827" t="e">
        <f t="shared" si="43"/>
        <v>#REF!</v>
      </c>
      <c r="I213" s="827" t="e">
        <f t="shared" si="44"/>
        <v>#REF!</v>
      </c>
      <c r="J213" s="818" t="e">
        <f t="shared" si="35"/>
        <v>#REF!</v>
      </c>
      <c r="K213" s="818" t="e">
        <f t="shared" si="36"/>
        <v>#REF!</v>
      </c>
      <c r="L213" s="818" t="e">
        <f t="shared" si="40"/>
        <v>#REF!</v>
      </c>
      <c r="M213" s="827" t="e">
        <f t="shared" si="45"/>
        <v>#REF!</v>
      </c>
      <c r="N213" s="827" t="e">
        <f t="shared" si="45"/>
        <v>#REF!</v>
      </c>
      <c r="O213" s="827" t="e">
        <f t="shared" si="45"/>
        <v>#REF!</v>
      </c>
      <c r="P213" s="827" t="e">
        <f t="shared" si="45"/>
        <v>#REF!</v>
      </c>
    </row>
    <row r="214" spans="1:16" s="831" customFormat="1" ht="12">
      <c r="A214" s="834">
        <v>38093</v>
      </c>
      <c r="B214" s="833">
        <v>13.53</v>
      </c>
      <c r="C214" s="818" t="e">
        <f t="shared" si="41"/>
        <v>#REF!</v>
      </c>
      <c r="D214" s="818" t="e">
        <f t="shared" si="37"/>
        <v>#REF!</v>
      </c>
      <c r="E214" s="818" t="e">
        <f t="shared" si="38"/>
        <v>#REF!</v>
      </c>
      <c r="F214" s="827" t="e">
        <f t="shared" si="39"/>
        <v>#REF!</v>
      </c>
      <c r="G214" s="827" t="e">
        <f t="shared" si="42"/>
        <v>#REF!</v>
      </c>
      <c r="H214" s="827" t="e">
        <f t="shared" si="43"/>
        <v>#REF!</v>
      </c>
      <c r="I214" s="827" t="e">
        <f t="shared" si="44"/>
        <v>#REF!</v>
      </c>
      <c r="J214" s="818" t="e">
        <f t="shared" si="35"/>
        <v>#REF!</v>
      </c>
      <c r="K214" s="818" t="e">
        <f t="shared" si="36"/>
        <v>#REF!</v>
      </c>
      <c r="L214" s="818" t="e">
        <f t="shared" si="40"/>
        <v>#REF!</v>
      </c>
      <c r="M214" s="827" t="e">
        <f t="shared" si="45"/>
        <v>#REF!</v>
      </c>
      <c r="N214" s="827" t="e">
        <f t="shared" si="45"/>
        <v>#REF!</v>
      </c>
      <c r="O214" s="827" t="e">
        <f t="shared" si="45"/>
        <v>#REF!</v>
      </c>
      <c r="P214" s="827" t="e">
        <f t="shared" si="45"/>
        <v>#REF!</v>
      </c>
    </row>
    <row r="215" spans="1:16" s="831" customFormat="1" ht="12">
      <c r="A215" s="834">
        <v>38100</v>
      </c>
      <c r="B215" s="833">
        <v>13.07</v>
      </c>
      <c r="C215" s="818" t="e">
        <f t="shared" si="41"/>
        <v>#REF!</v>
      </c>
      <c r="D215" s="818" t="e">
        <f t="shared" si="37"/>
        <v>#REF!</v>
      </c>
      <c r="E215" s="818" t="e">
        <f t="shared" si="38"/>
        <v>#REF!</v>
      </c>
      <c r="F215" s="827" t="e">
        <f t="shared" si="39"/>
        <v>#REF!</v>
      </c>
      <c r="G215" s="827" t="e">
        <f t="shared" si="42"/>
        <v>#REF!</v>
      </c>
      <c r="H215" s="827" t="e">
        <f t="shared" si="43"/>
        <v>#REF!</v>
      </c>
      <c r="I215" s="827" t="e">
        <f t="shared" si="44"/>
        <v>#REF!</v>
      </c>
      <c r="J215" s="818" t="e">
        <f t="shared" si="35"/>
        <v>#REF!</v>
      </c>
      <c r="K215" s="818" t="e">
        <f t="shared" si="36"/>
        <v>#REF!</v>
      </c>
      <c r="L215" s="818" t="e">
        <f t="shared" si="40"/>
        <v>#REF!</v>
      </c>
      <c r="M215" s="827" t="e">
        <f t="shared" si="45"/>
        <v>#REF!</v>
      </c>
      <c r="N215" s="827" t="e">
        <f t="shared" si="45"/>
        <v>#REF!</v>
      </c>
      <c r="O215" s="827" t="e">
        <f t="shared" si="45"/>
        <v>#REF!</v>
      </c>
      <c r="P215" s="827" t="e">
        <f t="shared" si="45"/>
        <v>#REF!</v>
      </c>
    </row>
    <row r="216" spans="1:16" s="831" customFormat="1" ht="12">
      <c r="A216" s="834">
        <v>38107</v>
      </c>
      <c r="B216" s="833">
        <v>13.72</v>
      </c>
      <c r="C216" s="818" t="e">
        <f t="shared" si="41"/>
        <v>#REF!</v>
      </c>
      <c r="D216" s="818" t="e">
        <f t="shared" si="37"/>
        <v>#REF!</v>
      </c>
      <c r="E216" s="818" t="e">
        <f t="shared" si="38"/>
        <v>#REF!</v>
      </c>
      <c r="F216" s="827" t="e">
        <f t="shared" si="39"/>
        <v>#REF!</v>
      </c>
      <c r="G216" s="827" t="e">
        <f t="shared" si="42"/>
        <v>#REF!</v>
      </c>
      <c r="H216" s="827" t="e">
        <f t="shared" si="43"/>
        <v>#REF!</v>
      </c>
      <c r="I216" s="827" t="e">
        <f t="shared" si="44"/>
        <v>#REF!</v>
      </c>
      <c r="J216" s="818" t="e">
        <f t="shared" si="35"/>
        <v>#REF!</v>
      </c>
      <c r="K216" s="818" t="e">
        <f t="shared" si="36"/>
        <v>#REF!</v>
      </c>
      <c r="L216" s="818" t="e">
        <f t="shared" si="40"/>
        <v>#REF!</v>
      </c>
      <c r="M216" s="827" t="e">
        <f t="shared" si="45"/>
        <v>#REF!</v>
      </c>
      <c r="N216" s="827" t="e">
        <f t="shared" si="45"/>
        <v>#REF!</v>
      </c>
      <c r="O216" s="827" t="e">
        <f t="shared" si="45"/>
        <v>#REF!</v>
      </c>
      <c r="P216" s="827" t="e">
        <f t="shared" si="45"/>
        <v>#REF!</v>
      </c>
    </row>
    <row r="217" spans="1:16" s="831" customFormat="1" ht="12">
      <c r="A217" s="834">
        <v>38121</v>
      </c>
      <c r="B217" s="833">
        <v>13.29</v>
      </c>
      <c r="C217" s="818" t="e">
        <f t="shared" si="41"/>
        <v>#REF!</v>
      </c>
      <c r="D217" s="818" t="e">
        <f t="shared" si="37"/>
        <v>#REF!</v>
      </c>
      <c r="E217" s="818" t="e">
        <f t="shared" si="38"/>
        <v>#REF!</v>
      </c>
      <c r="F217" s="827" t="e">
        <f t="shared" si="39"/>
        <v>#REF!</v>
      </c>
      <c r="G217" s="827" t="e">
        <f t="shared" si="42"/>
        <v>#REF!</v>
      </c>
      <c r="H217" s="827" t="e">
        <f t="shared" si="43"/>
        <v>#REF!</v>
      </c>
      <c r="I217" s="827" t="e">
        <f t="shared" si="44"/>
        <v>#REF!</v>
      </c>
      <c r="J217" s="818" t="e">
        <f t="shared" si="35"/>
        <v>#REF!</v>
      </c>
      <c r="K217" s="818" t="e">
        <f t="shared" si="36"/>
        <v>#REF!</v>
      </c>
      <c r="L217" s="818" t="e">
        <f t="shared" si="40"/>
        <v>#REF!</v>
      </c>
      <c r="M217" s="827" t="e">
        <f t="shared" si="45"/>
        <v>#REF!</v>
      </c>
      <c r="N217" s="827" t="e">
        <f t="shared" si="45"/>
        <v>#REF!</v>
      </c>
      <c r="O217" s="827" t="e">
        <f t="shared" si="45"/>
        <v>#REF!</v>
      </c>
      <c r="P217" s="827" t="e">
        <f t="shared" si="45"/>
        <v>#REF!</v>
      </c>
    </row>
    <row r="218" spans="1:16" s="831" customFormat="1" ht="12">
      <c r="A218" s="834">
        <v>38128</v>
      </c>
      <c r="B218" s="833">
        <v>12.96</v>
      </c>
      <c r="C218" s="818" t="e">
        <f t="shared" si="41"/>
        <v>#REF!</v>
      </c>
      <c r="D218" s="818" t="e">
        <f t="shared" si="37"/>
        <v>#REF!</v>
      </c>
      <c r="E218" s="818" t="e">
        <f t="shared" si="38"/>
        <v>#REF!</v>
      </c>
      <c r="F218" s="827" t="e">
        <f t="shared" si="39"/>
        <v>#REF!</v>
      </c>
      <c r="G218" s="827" t="e">
        <f t="shared" si="42"/>
        <v>#REF!</v>
      </c>
      <c r="H218" s="827" t="e">
        <f t="shared" si="43"/>
        <v>#REF!</v>
      </c>
      <c r="I218" s="827" t="e">
        <f t="shared" si="44"/>
        <v>#REF!</v>
      </c>
      <c r="J218" s="818" t="e">
        <f t="shared" si="35"/>
        <v>#REF!</v>
      </c>
      <c r="K218" s="818" t="e">
        <f t="shared" si="36"/>
        <v>#REF!</v>
      </c>
      <c r="L218" s="818" t="e">
        <f t="shared" si="40"/>
        <v>#REF!</v>
      </c>
      <c r="M218" s="827" t="e">
        <f t="shared" si="45"/>
        <v>#REF!</v>
      </c>
      <c r="N218" s="827" t="e">
        <f t="shared" si="45"/>
        <v>#REF!</v>
      </c>
      <c r="O218" s="827" t="e">
        <f t="shared" si="45"/>
        <v>#REF!</v>
      </c>
      <c r="P218" s="827" t="e">
        <f t="shared" si="45"/>
        <v>#REF!</v>
      </c>
    </row>
    <row r="219" spans="1:16" s="831" customFormat="1" ht="12">
      <c r="A219" s="834">
        <v>38135</v>
      </c>
      <c r="B219" s="833">
        <v>13.15</v>
      </c>
      <c r="C219" s="818" t="e">
        <f t="shared" si="41"/>
        <v>#REF!</v>
      </c>
      <c r="D219" s="818" t="e">
        <f t="shared" si="37"/>
        <v>#REF!</v>
      </c>
      <c r="E219" s="818" t="e">
        <f t="shared" si="38"/>
        <v>#REF!</v>
      </c>
      <c r="F219" s="827" t="e">
        <f t="shared" si="39"/>
        <v>#REF!</v>
      </c>
      <c r="G219" s="827" t="e">
        <f t="shared" si="42"/>
        <v>#REF!</v>
      </c>
      <c r="H219" s="827" t="e">
        <f t="shared" si="43"/>
        <v>#REF!</v>
      </c>
      <c r="I219" s="827" t="e">
        <f t="shared" si="44"/>
        <v>#REF!</v>
      </c>
      <c r="J219" s="818" t="e">
        <f t="shared" si="35"/>
        <v>#REF!</v>
      </c>
      <c r="K219" s="818" t="e">
        <f t="shared" si="36"/>
        <v>#REF!</v>
      </c>
      <c r="L219" s="818" t="e">
        <f t="shared" si="40"/>
        <v>#REF!</v>
      </c>
      <c r="M219" s="827" t="e">
        <f t="shared" si="45"/>
        <v>#REF!</v>
      </c>
      <c r="N219" s="827" t="e">
        <f t="shared" si="45"/>
        <v>#REF!</v>
      </c>
      <c r="O219" s="827" t="e">
        <f t="shared" si="45"/>
        <v>#REF!</v>
      </c>
      <c r="P219" s="827" t="e">
        <f t="shared" si="45"/>
        <v>#REF!</v>
      </c>
    </row>
    <row r="220" spans="1:16" s="831" customFormat="1" ht="12">
      <c r="A220" s="834">
        <v>38142</v>
      </c>
      <c r="B220" s="833">
        <v>13.49</v>
      </c>
      <c r="C220" s="818" t="e">
        <f t="shared" si="41"/>
        <v>#REF!</v>
      </c>
      <c r="D220" s="818" t="e">
        <f t="shared" si="37"/>
        <v>#REF!</v>
      </c>
      <c r="E220" s="818" t="e">
        <f t="shared" si="38"/>
        <v>#REF!</v>
      </c>
      <c r="F220" s="827" t="e">
        <f t="shared" si="39"/>
        <v>#REF!</v>
      </c>
      <c r="G220" s="827" t="e">
        <f t="shared" si="42"/>
        <v>#REF!</v>
      </c>
      <c r="H220" s="827" t="e">
        <f t="shared" si="43"/>
        <v>#REF!</v>
      </c>
      <c r="I220" s="827" t="e">
        <f t="shared" si="44"/>
        <v>#REF!</v>
      </c>
      <c r="J220" s="818" t="e">
        <f t="shared" si="35"/>
        <v>#REF!</v>
      </c>
      <c r="K220" s="818" t="e">
        <f t="shared" si="36"/>
        <v>#REF!</v>
      </c>
      <c r="L220" s="818" t="e">
        <f t="shared" si="40"/>
        <v>#REF!</v>
      </c>
      <c r="M220" s="827" t="e">
        <f t="shared" si="45"/>
        <v>#REF!</v>
      </c>
      <c r="N220" s="827" t="e">
        <f t="shared" si="45"/>
        <v>#REF!</v>
      </c>
      <c r="O220" s="827" t="e">
        <f t="shared" si="45"/>
        <v>#REF!</v>
      </c>
      <c r="P220" s="827" t="e">
        <f t="shared" si="45"/>
        <v>#REF!</v>
      </c>
    </row>
    <row r="221" spans="1:16" s="831" customFormat="1" ht="12">
      <c r="A221" s="834">
        <v>38149</v>
      </c>
      <c r="B221" s="833">
        <v>12.54</v>
      </c>
      <c r="C221" s="818" t="e">
        <f t="shared" si="41"/>
        <v>#REF!</v>
      </c>
      <c r="D221" s="818" t="e">
        <f t="shared" si="37"/>
        <v>#REF!</v>
      </c>
      <c r="E221" s="818" t="e">
        <f t="shared" si="38"/>
        <v>#REF!</v>
      </c>
      <c r="F221" s="827" t="e">
        <f t="shared" si="39"/>
        <v>#REF!</v>
      </c>
      <c r="G221" s="827" t="e">
        <f t="shared" si="42"/>
        <v>#REF!</v>
      </c>
      <c r="H221" s="827" t="e">
        <f t="shared" si="43"/>
        <v>#REF!</v>
      </c>
      <c r="I221" s="827" t="e">
        <f t="shared" si="44"/>
        <v>#REF!</v>
      </c>
      <c r="J221" s="818" t="e">
        <f t="shared" si="35"/>
        <v>#REF!</v>
      </c>
      <c r="K221" s="818" t="e">
        <f t="shared" si="36"/>
        <v>#REF!</v>
      </c>
      <c r="L221" s="818" t="e">
        <f t="shared" si="40"/>
        <v>#REF!</v>
      </c>
      <c r="M221" s="827" t="e">
        <f t="shared" si="45"/>
        <v>#REF!</v>
      </c>
      <c r="N221" s="827" t="e">
        <f t="shared" si="45"/>
        <v>#REF!</v>
      </c>
      <c r="O221" s="827" t="e">
        <f t="shared" si="45"/>
        <v>#REF!</v>
      </c>
      <c r="P221" s="827" t="e">
        <f t="shared" si="45"/>
        <v>#REF!</v>
      </c>
    </row>
    <row r="222" spans="1:16" s="831" customFormat="1" ht="12">
      <c r="A222" s="834">
        <v>38156</v>
      </c>
      <c r="B222" s="833">
        <v>10.98</v>
      </c>
      <c r="C222" s="818" t="e">
        <f t="shared" si="41"/>
        <v>#REF!</v>
      </c>
      <c r="D222" s="818" t="e">
        <f t="shared" si="37"/>
        <v>#REF!</v>
      </c>
      <c r="E222" s="818" t="e">
        <f t="shared" si="38"/>
        <v>#REF!</v>
      </c>
      <c r="F222" s="827" t="e">
        <f t="shared" si="39"/>
        <v>#REF!</v>
      </c>
      <c r="G222" s="827" t="e">
        <f t="shared" si="42"/>
        <v>#REF!</v>
      </c>
      <c r="H222" s="827" t="e">
        <f t="shared" si="43"/>
        <v>#REF!</v>
      </c>
      <c r="I222" s="827" t="e">
        <f t="shared" si="44"/>
        <v>#REF!</v>
      </c>
      <c r="J222" s="818" t="e">
        <f t="shared" si="35"/>
        <v>#REF!</v>
      </c>
      <c r="K222" s="818" t="e">
        <f t="shared" si="36"/>
        <v>#REF!</v>
      </c>
      <c r="L222" s="818" t="e">
        <f t="shared" si="40"/>
        <v>#REF!</v>
      </c>
      <c r="M222" s="827" t="e">
        <f t="shared" si="45"/>
        <v>#REF!</v>
      </c>
      <c r="N222" s="827" t="e">
        <f t="shared" si="45"/>
        <v>#REF!</v>
      </c>
      <c r="O222" s="827" t="e">
        <f t="shared" si="45"/>
        <v>#REF!</v>
      </c>
      <c r="P222" s="827" t="e">
        <f t="shared" si="45"/>
        <v>#REF!</v>
      </c>
    </row>
    <row r="223" spans="1:16" s="831" customFormat="1" ht="12">
      <c r="A223" s="834">
        <v>38163</v>
      </c>
      <c r="B223" s="833">
        <v>10.16</v>
      </c>
      <c r="C223" s="818" t="e">
        <f t="shared" si="41"/>
        <v>#REF!</v>
      </c>
      <c r="D223" s="818" t="e">
        <f t="shared" si="37"/>
        <v>#REF!</v>
      </c>
      <c r="E223" s="818" t="e">
        <f t="shared" si="38"/>
        <v>#REF!</v>
      </c>
      <c r="F223" s="827" t="e">
        <f t="shared" si="39"/>
        <v>#REF!</v>
      </c>
      <c r="G223" s="827" t="e">
        <f t="shared" si="42"/>
        <v>#REF!</v>
      </c>
      <c r="H223" s="827" t="e">
        <f t="shared" si="43"/>
        <v>#REF!</v>
      </c>
      <c r="I223" s="827" t="e">
        <f t="shared" si="44"/>
        <v>#REF!</v>
      </c>
      <c r="J223" s="818" t="e">
        <f t="shared" si="35"/>
        <v>#REF!</v>
      </c>
      <c r="K223" s="818" t="e">
        <f t="shared" si="36"/>
        <v>#REF!</v>
      </c>
      <c r="L223" s="818" t="e">
        <f t="shared" si="40"/>
        <v>#REF!</v>
      </c>
      <c r="M223" s="827" t="e">
        <f t="shared" si="45"/>
        <v>#REF!</v>
      </c>
      <c r="N223" s="827" t="e">
        <f t="shared" si="45"/>
        <v>#REF!</v>
      </c>
      <c r="O223" s="827" t="e">
        <f t="shared" si="45"/>
        <v>#REF!</v>
      </c>
      <c r="P223" s="827" t="e">
        <f t="shared" si="45"/>
        <v>#REF!</v>
      </c>
    </row>
    <row r="224" spans="1:16" s="831" customFormat="1" ht="12">
      <c r="A224" s="834">
        <v>38170</v>
      </c>
      <c r="B224" s="833">
        <v>10.89</v>
      </c>
      <c r="C224" s="818" t="e">
        <f t="shared" si="41"/>
        <v>#REF!</v>
      </c>
      <c r="D224" s="818" t="e">
        <f t="shared" si="37"/>
        <v>#REF!</v>
      </c>
      <c r="E224" s="818" t="e">
        <f t="shared" si="38"/>
        <v>#REF!</v>
      </c>
      <c r="F224" s="827" t="e">
        <f t="shared" si="39"/>
        <v>#REF!</v>
      </c>
      <c r="G224" s="827" t="e">
        <f t="shared" si="42"/>
        <v>#REF!</v>
      </c>
      <c r="H224" s="827" t="e">
        <f t="shared" si="43"/>
        <v>#REF!</v>
      </c>
      <c r="I224" s="827" t="e">
        <f t="shared" si="44"/>
        <v>#REF!</v>
      </c>
      <c r="J224" s="818" t="e">
        <f t="shared" si="35"/>
        <v>#REF!</v>
      </c>
      <c r="K224" s="818" t="e">
        <f t="shared" si="36"/>
        <v>#REF!</v>
      </c>
      <c r="L224" s="818" t="e">
        <f t="shared" si="40"/>
        <v>#REF!</v>
      </c>
      <c r="M224" s="827" t="e">
        <f t="shared" si="45"/>
        <v>#REF!</v>
      </c>
      <c r="N224" s="827" t="e">
        <f t="shared" si="45"/>
        <v>#REF!</v>
      </c>
      <c r="O224" s="827" t="e">
        <f t="shared" si="45"/>
        <v>#REF!</v>
      </c>
      <c r="P224" s="827" t="e">
        <f t="shared" si="45"/>
        <v>#REF!</v>
      </c>
    </row>
    <row r="225" spans="1:16" s="831" customFormat="1" ht="12">
      <c r="A225" s="834">
        <v>38177</v>
      </c>
      <c r="B225" s="833">
        <v>10.76</v>
      </c>
      <c r="C225" s="818" t="e">
        <f t="shared" si="41"/>
        <v>#REF!</v>
      </c>
      <c r="D225" s="818" t="e">
        <f t="shared" si="37"/>
        <v>#REF!</v>
      </c>
      <c r="E225" s="818" t="e">
        <f t="shared" si="38"/>
        <v>#REF!</v>
      </c>
      <c r="F225" s="827" t="e">
        <f t="shared" si="39"/>
        <v>#REF!</v>
      </c>
      <c r="G225" s="827" t="e">
        <f t="shared" si="42"/>
        <v>#REF!</v>
      </c>
      <c r="H225" s="827" t="e">
        <f t="shared" si="43"/>
        <v>#REF!</v>
      </c>
      <c r="I225" s="827" t="e">
        <f t="shared" si="44"/>
        <v>#REF!</v>
      </c>
      <c r="J225" s="818" t="e">
        <f t="shared" si="35"/>
        <v>#REF!</v>
      </c>
      <c r="K225" s="818" t="e">
        <f t="shared" si="36"/>
        <v>#REF!</v>
      </c>
      <c r="L225" s="818" t="e">
        <f t="shared" si="40"/>
        <v>#REF!</v>
      </c>
      <c r="M225" s="827" t="e">
        <f t="shared" si="45"/>
        <v>#REF!</v>
      </c>
      <c r="N225" s="827" t="e">
        <f t="shared" si="45"/>
        <v>#REF!</v>
      </c>
      <c r="O225" s="827" t="e">
        <f t="shared" si="45"/>
        <v>#REF!</v>
      </c>
      <c r="P225" s="827" t="e">
        <f t="shared" si="45"/>
        <v>#REF!</v>
      </c>
    </row>
    <row r="226" spans="1:16" s="831" customFormat="1" ht="12">
      <c r="A226" s="834">
        <v>38184</v>
      </c>
      <c r="B226" s="833">
        <v>10.41</v>
      </c>
      <c r="C226" s="818" t="e">
        <f t="shared" si="41"/>
        <v>#REF!</v>
      </c>
      <c r="D226" s="818" t="e">
        <f t="shared" si="37"/>
        <v>#REF!</v>
      </c>
      <c r="E226" s="818" t="e">
        <f t="shared" si="38"/>
        <v>#REF!</v>
      </c>
      <c r="F226" s="827" t="e">
        <f t="shared" si="39"/>
        <v>#REF!</v>
      </c>
      <c r="G226" s="827" t="e">
        <f t="shared" si="42"/>
        <v>#REF!</v>
      </c>
      <c r="H226" s="827" t="e">
        <f t="shared" si="43"/>
        <v>#REF!</v>
      </c>
      <c r="I226" s="827" t="e">
        <f t="shared" si="44"/>
        <v>#REF!</v>
      </c>
      <c r="J226" s="818" t="e">
        <f t="shared" si="35"/>
        <v>#REF!</v>
      </c>
      <c r="K226" s="818" t="e">
        <f t="shared" si="36"/>
        <v>#REF!</v>
      </c>
      <c r="L226" s="818" t="e">
        <f t="shared" si="40"/>
        <v>#REF!</v>
      </c>
      <c r="M226" s="827" t="e">
        <f t="shared" si="45"/>
        <v>#REF!</v>
      </c>
      <c r="N226" s="827" t="e">
        <f t="shared" si="45"/>
        <v>#REF!</v>
      </c>
      <c r="O226" s="827" t="e">
        <f t="shared" si="45"/>
        <v>#REF!</v>
      </c>
      <c r="P226" s="827" t="e">
        <f t="shared" si="45"/>
        <v>#REF!</v>
      </c>
    </row>
    <row r="227" spans="1:16" s="831" customFormat="1" ht="12">
      <c r="A227" s="834">
        <v>38191</v>
      </c>
      <c r="B227" s="833">
        <v>9.06</v>
      </c>
      <c r="C227" s="818" t="e">
        <f t="shared" si="41"/>
        <v>#REF!</v>
      </c>
      <c r="D227" s="818" t="e">
        <f t="shared" si="37"/>
        <v>#REF!</v>
      </c>
      <c r="E227" s="818" t="e">
        <f t="shared" si="38"/>
        <v>#REF!</v>
      </c>
      <c r="F227" s="827" t="e">
        <f t="shared" si="39"/>
        <v>#REF!</v>
      </c>
      <c r="G227" s="827" t="e">
        <f t="shared" si="42"/>
        <v>#REF!</v>
      </c>
      <c r="H227" s="827" t="e">
        <f t="shared" si="43"/>
        <v>#REF!</v>
      </c>
      <c r="I227" s="827" t="e">
        <f t="shared" si="44"/>
        <v>#REF!</v>
      </c>
      <c r="J227" s="818" t="e">
        <f t="shared" si="35"/>
        <v>#REF!</v>
      </c>
      <c r="K227" s="818" t="e">
        <f t="shared" si="36"/>
        <v>#REF!</v>
      </c>
      <c r="L227" s="818" t="e">
        <f t="shared" si="40"/>
        <v>#REF!</v>
      </c>
      <c r="M227" s="827" t="e">
        <f t="shared" si="45"/>
        <v>#REF!</v>
      </c>
      <c r="N227" s="827" t="e">
        <f t="shared" si="45"/>
        <v>#REF!</v>
      </c>
      <c r="O227" s="827" t="e">
        <f t="shared" si="45"/>
        <v>#REF!</v>
      </c>
      <c r="P227" s="827" t="e">
        <f t="shared" si="45"/>
        <v>#REF!</v>
      </c>
    </row>
    <row r="228" spans="1:16" s="831" customFormat="1" ht="12">
      <c r="A228" s="834">
        <v>38198</v>
      </c>
      <c r="B228" s="833">
        <v>9.09</v>
      </c>
      <c r="C228" s="818" t="e">
        <f t="shared" si="41"/>
        <v>#REF!</v>
      </c>
      <c r="D228" s="818" t="e">
        <f t="shared" si="37"/>
        <v>#REF!</v>
      </c>
      <c r="E228" s="818" t="e">
        <f t="shared" si="38"/>
        <v>#REF!</v>
      </c>
      <c r="F228" s="827" t="e">
        <f t="shared" si="39"/>
        <v>#REF!</v>
      </c>
      <c r="G228" s="827" t="e">
        <f t="shared" si="42"/>
        <v>#REF!</v>
      </c>
      <c r="H228" s="827" t="e">
        <f t="shared" si="43"/>
        <v>#REF!</v>
      </c>
      <c r="I228" s="827" t="e">
        <f t="shared" si="44"/>
        <v>#REF!</v>
      </c>
      <c r="J228" s="818" t="e">
        <f t="shared" si="35"/>
        <v>#REF!</v>
      </c>
      <c r="K228" s="818" t="e">
        <f t="shared" si="36"/>
        <v>#REF!</v>
      </c>
      <c r="L228" s="818" t="e">
        <f t="shared" si="40"/>
        <v>#REF!</v>
      </c>
      <c r="M228" s="827" t="e">
        <f t="shared" si="45"/>
        <v>#REF!</v>
      </c>
      <c r="N228" s="827" t="e">
        <f t="shared" si="45"/>
        <v>#REF!</v>
      </c>
      <c r="O228" s="827" t="e">
        <f t="shared" si="45"/>
        <v>#REF!</v>
      </c>
      <c r="P228" s="827" t="e">
        <f t="shared" si="45"/>
        <v>#REF!</v>
      </c>
    </row>
    <row r="229" spans="1:16" s="831" customFormat="1" ht="12">
      <c r="A229" s="834">
        <v>38205</v>
      </c>
      <c r="B229" s="833">
        <v>9.3699999999999992</v>
      </c>
      <c r="C229" s="818" t="e">
        <f t="shared" si="41"/>
        <v>#REF!</v>
      </c>
      <c r="D229" s="818" t="e">
        <f t="shared" si="37"/>
        <v>#REF!</v>
      </c>
      <c r="E229" s="818" t="e">
        <f t="shared" si="38"/>
        <v>#REF!</v>
      </c>
      <c r="F229" s="827" t="e">
        <f t="shared" si="39"/>
        <v>#REF!</v>
      </c>
      <c r="G229" s="827" t="e">
        <f t="shared" si="42"/>
        <v>#REF!</v>
      </c>
      <c r="H229" s="827" t="e">
        <f t="shared" si="43"/>
        <v>#REF!</v>
      </c>
      <c r="I229" s="827" t="e">
        <f t="shared" si="44"/>
        <v>#REF!</v>
      </c>
      <c r="J229" s="818" t="e">
        <f t="shared" si="35"/>
        <v>#REF!</v>
      </c>
      <c r="K229" s="818" t="e">
        <f t="shared" si="36"/>
        <v>#REF!</v>
      </c>
      <c r="L229" s="818" t="e">
        <f t="shared" si="40"/>
        <v>#REF!</v>
      </c>
      <c r="M229" s="827" t="e">
        <f t="shared" si="45"/>
        <v>#REF!</v>
      </c>
      <c r="N229" s="827" t="e">
        <f t="shared" si="45"/>
        <v>#REF!</v>
      </c>
      <c r="O229" s="827" t="e">
        <f t="shared" si="45"/>
        <v>#REF!</v>
      </c>
      <c r="P229" s="827" t="e">
        <f t="shared" si="45"/>
        <v>#REF!</v>
      </c>
    </row>
    <row r="230" spans="1:16" s="831" customFormat="1" ht="12">
      <c r="A230" s="834">
        <v>38212</v>
      </c>
      <c r="B230" s="833">
        <v>9.5</v>
      </c>
      <c r="C230" s="818" t="e">
        <f t="shared" si="41"/>
        <v>#REF!</v>
      </c>
      <c r="D230" s="818" t="e">
        <f t="shared" si="37"/>
        <v>#REF!</v>
      </c>
      <c r="E230" s="818" t="e">
        <f t="shared" si="38"/>
        <v>#REF!</v>
      </c>
      <c r="F230" s="827" t="e">
        <f t="shared" si="39"/>
        <v>#REF!</v>
      </c>
      <c r="G230" s="827" t="e">
        <f t="shared" si="42"/>
        <v>#REF!</v>
      </c>
      <c r="H230" s="827" t="e">
        <f t="shared" si="43"/>
        <v>#REF!</v>
      </c>
      <c r="I230" s="827" t="e">
        <f t="shared" si="44"/>
        <v>#REF!</v>
      </c>
      <c r="J230" s="818" t="e">
        <f t="shared" si="35"/>
        <v>#REF!</v>
      </c>
      <c r="K230" s="818" t="e">
        <f t="shared" si="36"/>
        <v>#REF!</v>
      </c>
      <c r="L230" s="818" t="e">
        <f t="shared" si="40"/>
        <v>#REF!</v>
      </c>
      <c r="M230" s="827" t="e">
        <f t="shared" si="45"/>
        <v>#REF!</v>
      </c>
      <c r="N230" s="827" t="e">
        <f t="shared" si="45"/>
        <v>#REF!</v>
      </c>
      <c r="O230" s="827" t="e">
        <f t="shared" si="45"/>
        <v>#REF!</v>
      </c>
      <c r="P230" s="827" t="e">
        <f t="shared" si="45"/>
        <v>#REF!</v>
      </c>
    </row>
    <row r="231" spans="1:16" s="831" customFormat="1" ht="12">
      <c r="A231" s="834">
        <v>38219</v>
      </c>
      <c r="B231" s="833">
        <v>9.5299999999999994</v>
      </c>
      <c r="C231" s="818" t="e">
        <f t="shared" si="41"/>
        <v>#REF!</v>
      </c>
      <c r="D231" s="818" t="e">
        <f t="shared" si="37"/>
        <v>#REF!</v>
      </c>
      <c r="E231" s="818" t="e">
        <f t="shared" si="38"/>
        <v>#REF!</v>
      </c>
      <c r="F231" s="827" t="e">
        <f t="shared" si="39"/>
        <v>#REF!</v>
      </c>
      <c r="G231" s="827" t="e">
        <f t="shared" si="42"/>
        <v>#REF!</v>
      </c>
      <c r="H231" s="827" t="e">
        <f t="shared" si="43"/>
        <v>#REF!</v>
      </c>
      <c r="I231" s="827" t="e">
        <f t="shared" si="44"/>
        <v>#REF!</v>
      </c>
      <c r="J231" s="818" t="e">
        <f t="shared" si="35"/>
        <v>#REF!</v>
      </c>
      <c r="K231" s="818" t="e">
        <f t="shared" si="36"/>
        <v>#REF!</v>
      </c>
      <c r="L231" s="818" t="e">
        <f t="shared" si="40"/>
        <v>#REF!</v>
      </c>
      <c r="M231" s="827" t="e">
        <f t="shared" si="45"/>
        <v>#REF!</v>
      </c>
      <c r="N231" s="827" t="e">
        <f t="shared" si="45"/>
        <v>#REF!</v>
      </c>
      <c r="O231" s="827" t="e">
        <f t="shared" si="45"/>
        <v>#REF!</v>
      </c>
      <c r="P231" s="827" t="e">
        <f t="shared" si="45"/>
        <v>#REF!</v>
      </c>
    </row>
    <row r="232" spans="1:16" s="831" customFormat="1" ht="12">
      <c r="A232" s="834">
        <v>38226</v>
      </c>
      <c r="B232" s="833">
        <v>9.85</v>
      </c>
      <c r="C232" s="818" t="e">
        <f t="shared" si="41"/>
        <v>#REF!</v>
      </c>
      <c r="D232" s="818" t="e">
        <f t="shared" si="37"/>
        <v>#REF!</v>
      </c>
      <c r="E232" s="818" t="e">
        <f t="shared" si="38"/>
        <v>#REF!</v>
      </c>
      <c r="F232" s="827" t="e">
        <f t="shared" si="39"/>
        <v>#REF!</v>
      </c>
      <c r="G232" s="827" t="e">
        <f t="shared" si="42"/>
        <v>#REF!</v>
      </c>
      <c r="H232" s="827" t="e">
        <f t="shared" si="43"/>
        <v>#REF!</v>
      </c>
      <c r="I232" s="827" t="e">
        <f t="shared" si="44"/>
        <v>#REF!</v>
      </c>
      <c r="J232" s="818" t="e">
        <f t="shared" si="35"/>
        <v>#REF!</v>
      </c>
      <c r="K232" s="818" t="e">
        <f t="shared" si="36"/>
        <v>#REF!</v>
      </c>
      <c r="L232" s="818" t="e">
        <f t="shared" si="40"/>
        <v>#REF!</v>
      </c>
      <c r="M232" s="827" t="e">
        <f t="shared" si="45"/>
        <v>#REF!</v>
      </c>
      <c r="N232" s="827" t="e">
        <f t="shared" si="45"/>
        <v>#REF!</v>
      </c>
      <c r="O232" s="827" t="e">
        <f t="shared" si="45"/>
        <v>#REF!</v>
      </c>
      <c r="P232" s="827" t="e">
        <f t="shared" si="45"/>
        <v>#REF!</v>
      </c>
    </row>
    <row r="233" spans="1:16" s="831" customFormat="1" ht="12">
      <c r="A233" s="834">
        <v>38233</v>
      </c>
      <c r="B233" s="833">
        <v>9.94</v>
      </c>
      <c r="C233" s="818" t="e">
        <f t="shared" si="41"/>
        <v>#REF!</v>
      </c>
      <c r="D233" s="818" t="e">
        <f t="shared" si="37"/>
        <v>#REF!</v>
      </c>
      <c r="E233" s="818" t="e">
        <f t="shared" si="38"/>
        <v>#REF!</v>
      </c>
      <c r="F233" s="827" t="e">
        <f t="shared" si="39"/>
        <v>#REF!</v>
      </c>
      <c r="G233" s="827" t="e">
        <f t="shared" si="42"/>
        <v>#REF!</v>
      </c>
      <c r="H233" s="827" t="e">
        <f t="shared" si="43"/>
        <v>#REF!</v>
      </c>
      <c r="I233" s="827" t="e">
        <f t="shared" si="44"/>
        <v>#REF!</v>
      </c>
      <c r="J233" s="818" t="e">
        <f t="shared" si="35"/>
        <v>#REF!</v>
      </c>
      <c r="K233" s="818" t="e">
        <f t="shared" si="36"/>
        <v>#REF!</v>
      </c>
      <c r="L233" s="818" t="e">
        <f t="shared" si="40"/>
        <v>#REF!</v>
      </c>
      <c r="M233" s="827" t="e">
        <f t="shared" si="45"/>
        <v>#REF!</v>
      </c>
      <c r="N233" s="827" t="e">
        <f t="shared" si="45"/>
        <v>#REF!</v>
      </c>
      <c r="O233" s="827" t="e">
        <f t="shared" si="45"/>
        <v>#REF!</v>
      </c>
      <c r="P233" s="827" t="e">
        <f t="shared" si="45"/>
        <v>#REF!</v>
      </c>
    </row>
    <row r="234" spans="1:16" s="831" customFormat="1" ht="12">
      <c r="A234" s="834">
        <v>38240</v>
      </c>
      <c r="B234" s="833">
        <v>9.6</v>
      </c>
      <c r="C234" s="818" t="e">
        <f t="shared" si="41"/>
        <v>#REF!</v>
      </c>
      <c r="D234" s="818" t="e">
        <f t="shared" si="37"/>
        <v>#REF!</v>
      </c>
      <c r="E234" s="818" t="e">
        <f t="shared" si="38"/>
        <v>#REF!</v>
      </c>
      <c r="F234" s="827" t="e">
        <f t="shared" si="39"/>
        <v>#REF!</v>
      </c>
      <c r="G234" s="827" t="e">
        <f t="shared" si="42"/>
        <v>#REF!</v>
      </c>
      <c r="H234" s="827" t="e">
        <f t="shared" si="43"/>
        <v>#REF!</v>
      </c>
      <c r="I234" s="827" t="e">
        <f t="shared" si="44"/>
        <v>#REF!</v>
      </c>
      <c r="J234" s="818" t="e">
        <f t="shared" si="35"/>
        <v>#REF!</v>
      </c>
      <c r="K234" s="818" t="e">
        <f t="shared" si="36"/>
        <v>#REF!</v>
      </c>
      <c r="L234" s="818" t="e">
        <f t="shared" si="40"/>
        <v>#REF!</v>
      </c>
      <c r="M234" s="827" t="e">
        <f t="shared" si="45"/>
        <v>#REF!</v>
      </c>
      <c r="N234" s="827" t="e">
        <f t="shared" si="45"/>
        <v>#REF!</v>
      </c>
      <c r="O234" s="827" t="e">
        <f t="shared" si="45"/>
        <v>#REF!</v>
      </c>
      <c r="P234" s="827" t="e">
        <f t="shared" si="45"/>
        <v>#REF!</v>
      </c>
    </row>
    <row r="235" spans="1:16" s="831" customFormat="1" ht="12">
      <c r="A235" s="834">
        <v>38247</v>
      </c>
      <c r="B235" s="833">
        <v>10.9</v>
      </c>
      <c r="C235" s="818" t="e">
        <f t="shared" si="41"/>
        <v>#REF!</v>
      </c>
      <c r="D235" s="818" t="e">
        <f t="shared" si="37"/>
        <v>#REF!</v>
      </c>
      <c r="E235" s="818" t="e">
        <f t="shared" si="38"/>
        <v>#REF!</v>
      </c>
      <c r="F235" s="827" t="e">
        <f t="shared" si="39"/>
        <v>#REF!</v>
      </c>
      <c r="G235" s="827" t="e">
        <f t="shared" si="42"/>
        <v>#REF!</v>
      </c>
      <c r="H235" s="827" t="e">
        <f t="shared" si="43"/>
        <v>#REF!</v>
      </c>
      <c r="I235" s="827" t="e">
        <f t="shared" si="44"/>
        <v>#REF!</v>
      </c>
      <c r="J235" s="818" t="e">
        <f t="shared" si="35"/>
        <v>#REF!</v>
      </c>
      <c r="K235" s="818" t="e">
        <f t="shared" si="36"/>
        <v>#REF!</v>
      </c>
      <c r="L235" s="818" t="e">
        <f t="shared" si="40"/>
        <v>#REF!</v>
      </c>
      <c r="M235" s="827" t="e">
        <f t="shared" si="45"/>
        <v>#REF!</v>
      </c>
      <c r="N235" s="827" t="e">
        <f t="shared" si="45"/>
        <v>#REF!</v>
      </c>
      <c r="O235" s="827" t="e">
        <f t="shared" si="45"/>
        <v>#REF!</v>
      </c>
      <c r="P235" s="827" t="e">
        <f t="shared" si="45"/>
        <v>#REF!</v>
      </c>
    </row>
    <row r="236" spans="1:16" s="831" customFormat="1" ht="12">
      <c r="A236" s="834">
        <v>38254</v>
      </c>
      <c r="B236" s="833">
        <v>11.88</v>
      </c>
      <c r="C236" s="818" t="e">
        <f t="shared" si="41"/>
        <v>#REF!</v>
      </c>
      <c r="D236" s="818" t="e">
        <f t="shared" si="37"/>
        <v>#REF!</v>
      </c>
      <c r="E236" s="818" t="e">
        <f t="shared" si="38"/>
        <v>#REF!</v>
      </c>
      <c r="F236" s="827" t="e">
        <f t="shared" si="39"/>
        <v>#REF!</v>
      </c>
      <c r="G236" s="827" t="e">
        <f t="shared" si="42"/>
        <v>#REF!</v>
      </c>
      <c r="H236" s="827" t="e">
        <f t="shared" si="43"/>
        <v>#REF!</v>
      </c>
      <c r="I236" s="827" t="e">
        <f t="shared" si="44"/>
        <v>#REF!</v>
      </c>
      <c r="J236" s="818" t="e">
        <f t="shared" si="35"/>
        <v>#REF!</v>
      </c>
      <c r="K236" s="818" t="e">
        <f t="shared" si="36"/>
        <v>#REF!</v>
      </c>
      <c r="L236" s="818" t="e">
        <f t="shared" si="40"/>
        <v>#REF!</v>
      </c>
      <c r="M236" s="827" t="e">
        <f t="shared" si="45"/>
        <v>#REF!</v>
      </c>
      <c r="N236" s="827" t="e">
        <f t="shared" si="45"/>
        <v>#REF!</v>
      </c>
      <c r="O236" s="827" t="e">
        <f t="shared" si="45"/>
        <v>#REF!</v>
      </c>
      <c r="P236" s="827" t="e">
        <f t="shared" si="45"/>
        <v>#REF!</v>
      </c>
    </row>
    <row r="237" spans="1:16" s="831" customFormat="1" ht="12">
      <c r="A237" s="834">
        <v>38260</v>
      </c>
      <c r="B237" s="833">
        <v>11.9</v>
      </c>
      <c r="C237" s="818" t="e">
        <f t="shared" si="41"/>
        <v>#REF!</v>
      </c>
      <c r="D237" s="818" t="e">
        <f t="shared" si="37"/>
        <v>#REF!</v>
      </c>
      <c r="E237" s="818" t="e">
        <f t="shared" si="38"/>
        <v>#REF!</v>
      </c>
      <c r="F237" s="827" t="e">
        <f t="shared" si="39"/>
        <v>#REF!</v>
      </c>
      <c r="G237" s="827" t="e">
        <f t="shared" si="42"/>
        <v>#REF!</v>
      </c>
      <c r="H237" s="827" t="e">
        <f t="shared" si="43"/>
        <v>#REF!</v>
      </c>
      <c r="I237" s="827" t="e">
        <f t="shared" si="44"/>
        <v>#REF!</v>
      </c>
      <c r="J237" s="818" t="e">
        <f t="shared" si="35"/>
        <v>#REF!</v>
      </c>
      <c r="K237" s="818" t="e">
        <f t="shared" si="36"/>
        <v>#REF!</v>
      </c>
      <c r="L237" s="818" t="e">
        <f t="shared" si="40"/>
        <v>#REF!</v>
      </c>
      <c r="M237" s="827" t="e">
        <f t="shared" si="45"/>
        <v>#REF!</v>
      </c>
      <c r="N237" s="827" t="e">
        <f t="shared" si="45"/>
        <v>#REF!</v>
      </c>
      <c r="O237" s="827" t="e">
        <f t="shared" si="45"/>
        <v>#REF!</v>
      </c>
      <c r="P237" s="827" t="e">
        <f t="shared" si="45"/>
        <v>#REF!</v>
      </c>
    </row>
    <row r="238" spans="1:16" s="831" customFormat="1" ht="12">
      <c r="A238" s="834">
        <v>38268</v>
      </c>
      <c r="B238" s="833">
        <v>12.28</v>
      </c>
      <c r="C238" s="818" t="e">
        <f t="shared" si="41"/>
        <v>#REF!</v>
      </c>
      <c r="D238" s="818" t="e">
        <f t="shared" si="37"/>
        <v>#REF!</v>
      </c>
      <c r="E238" s="818" t="e">
        <f t="shared" si="38"/>
        <v>#REF!</v>
      </c>
      <c r="F238" s="827" t="e">
        <f t="shared" si="39"/>
        <v>#REF!</v>
      </c>
      <c r="G238" s="827" t="e">
        <f t="shared" si="42"/>
        <v>#REF!</v>
      </c>
      <c r="H238" s="827" t="e">
        <f t="shared" si="43"/>
        <v>#REF!</v>
      </c>
      <c r="I238" s="827" t="e">
        <f t="shared" si="44"/>
        <v>#REF!</v>
      </c>
      <c r="J238" s="818" t="e">
        <f t="shared" si="35"/>
        <v>#REF!</v>
      </c>
      <c r="K238" s="818" t="e">
        <f t="shared" si="36"/>
        <v>#REF!</v>
      </c>
      <c r="L238" s="818" t="e">
        <f t="shared" si="40"/>
        <v>#REF!</v>
      </c>
      <c r="M238" s="827" t="e">
        <f t="shared" si="45"/>
        <v>#REF!</v>
      </c>
      <c r="N238" s="827" t="e">
        <f t="shared" si="45"/>
        <v>#REF!</v>
      </c>
      <c r="O238" s="827" t="e">
        <f t="shared" si="45"/>
        <v>#REF!</v>
      </c>
      <c r="P238" s="827" t="e">
        <f t="shared" si="45"/>
        <v>#REF!</v>
      </c>
    </row>
    <row r="239" spans="1:16" s="831" customFormat="1" ht="12">
      <c r="A239" s="834">
        <v>38275</v>
      </c>
      <c r="B239" s="833">
        <v>11.25</v>
      </c>
      <c r="C239" s="818" t="e">
        <f t="shared" si="41"/>
        <v>#REF!</v>
      </c>
      <c r="D239" s="818" t="e">
        <f t="shared" si="37"/>
        <v>#REF!</v>
      </c>
      <c r="E239" s="818" t="e">
        <f t="shared" si="38"/>
        <v>#REF!</v>
      </c>
      <c r="F239" s="827" t="e">
        <f t="shared" si="39"/>
        <v>#REF!</v>
      </c>
      <c r="G239" s="827" t="e">
        <f t="shared" si="42"/>
        <v>#REF!</v>
      </c>
      <c r="H239" s="827" t="e">
        <f t="shared" si="43"/>
        <v>#REF!</v>
      </c>
      <c r="I239" s="827" t="e">
        <f t="shared" si="44"/>
        <v>#REF!</v>
      </c>
      <c r="J239" s="818" t="e">
        <f t="shared" si="35"/>
        <v>#REF!</v>
      </c>
      <c r="K239" s="818" t="e">
        <f t="shared" si="36"/>
        <v>#REF!</v>
      </c>
      <c r="L239" s="818" t="e">
        <f t="shared" si="40"/>
        <v>#REF!</v>
      </c>
      <c r="M239" s="827" t="e">
        <f t="shared" si="45"/>
        <v>#REF!</v>
      </c>
      <c r="N239" s="827" t="e">
        <f t="shared" si="45"/>
        <v>#REF!</v>
      </c>
      <c r="O239" s="827" t="e">
        <f t="shared" si="45"/>
        <v>#REF!</v>
      </c>
      <c r="P239" s="827" t="e">
        <f t="shared" si="45"/>
        <v>#REF!</v>
      </c>
    </row>
    <row r="240" spans="1:16" s="831" customFormat="1" ht="12">
      <c r="A240" s="834">
        <v>38282</v>
      </c>
      <c r="B240" s="833">
        <v>12.77</v>
      </c>
      <c r="C240" s="818" t="e">
        <f t="shared" si="41"/>
        <v>#REF!</v>
      </c>
      <c r="D240" s="818" t="e">
        <f t="shared" si="37"/>
        <v>#REF!</v>
      </c>
      <c r="E240" s="818" t="e">
        <f t="shared" si="38"/>
        <v>#REF!</v>
      </c>
      <c r="F240" s="827" t="e">
        <f t="shared" si="39"/>
        <v>#REF!</v>
      </c>
      <c r="G240" s="827" t="e">
        <f t="shared" si="42"/>
        <v>#REF!</v>
      </c>
      <c r="H240" s="827" t="e">
        <f t="shared" si="43"/>
        <v>#REF!</v>
      </c>
      <c r="I240" s="827" t="e">
        <f t="shared" si="44"/>
        <v>#REF!</v>
      </c>
      <c r="J240" s="818" t="e">
        <f t="shared" si="35"/>
        <v>#REF!</v>
      </c>
      <c r="K240" s="818" t="e">
        <f t="shared" si="36"/>
        <v>#REF!</v>
      </c>
      <c r="L240" s="818" t="e">
        <f t="shared" si="40"/>
        <v>#REF!</v>
      </c>
      <c r="M240" s="827" t="e">
        <f t="shared" si="45"/>
        <v>#REF!</v>
      </c>
      <c r="N240" s="827" t="e">
        <f t="shared" si="45"/>
        <v>#REF!</v>
      </c>
      <c r="O240" s="827" t="e">
        <f t="shared" si="45"/>
        <v>#REF!</v>
      </c>
      <c r="P240" s="827" t="e">
        <f t="shared" si="45"/>
        <v>#REF!</v>
      </c>
    </row>
    <row r="241" spans="1:16" s="831" customFormat="1" ht="12">
      <c r="A241" s="834">
        <v>38289</v>
      </c>
      <c r="B241" s="833">
        <v>11.83</v>
      </c>
      <c r="C241" s="818" t="e">
        <f t="shared" si="41"/>
        <v>#REF!</v>
      </c>
      <c r="D241" s="818" t="e">
        <f t="shared" si="37"/>
        <v>#REF!</v>
      </c>
      <c r="E241" s="818" t="e">
        <f t="shared" si="38"/>
        <v>#REF!</v>
      </c>
      <c r="F241" s="827" t="e">
        <f t="shared" si="39"/>
        <v>#REF!</v>
      </c>
      <c r="G241" s="827" t="e">
        <f t="shared" si="42"/>
        <v>#REF!</v>
      </c>
      <c r="H241" s="827" t="e">
        <f t="shared" si="43"/>
        <v>#REF!</v>
      </c>
      <c r="I241" s="827" t="e">
        <f t="shared" si="44"/>
        <v>#REF!</v>
      </c>
      <c r="J241" s="818" t="e">
        <f t="shared" si="35"/>
        <v>#REF!</v>
      </c>
      <c r="K241" s="818" t="e">
        <f t="shared" si="36"/>
        <v>#REF!</v>
      </c>
      <c r="L241" s="818" t="e">
        <f t="shared" si="40"/>
        <v>#REF!</v>
      </c>
      <c r="M241" s="827" t="e">
        <f t="shared" si="45"/>
        <v>#REF!</v>
      </c>
      <c r="N241" s="827" t="e">
        <f t="shared" si="45"/>
        <v>#REF!</v>
      </c>
      <c r="O241" s="827" t="e">
        <f t="shared" si="45"/>
        <v>#REF!</v>
      </c>
      <c r="P241" s="827" t="e">
        <f t="shared" si="45"/>
        <v>#REF!</v>
      </c>
    </row>
    <row r="242" spans="1:16" s="831" customFormat="1" ht="12">
      <c r="A242" s="834">
        <v>38296</v>
      </c>
      <c r="B242" s="833">
        <v>11.2</v>
      </c>
      <c r="C242" s="818" t="e">
        <f t="shared" si="41"/>
        <v>#REF!</v>
      </c>
      <c r="D242" s="818" t="e">
        <f t="shared" si="37"/>
        <v>#REF!</v>
      </c>
      <c r="E242" s="818" t="e">
        <f t="shared" si="38"/>
        <v>#REF!</v>
      </c>
      <c r="F242" s="827" t="e">
        <f t="shared" si="39"/>
        <v>#REF!</v>
      </c>
      <c r="G242" s="827" t="e">
        <f t="shared" si="42"/>
        <v>#REF!</v>
      </c>
      <c r="H242" s="827" t="e">
        <f t="shared" si="43"/>
        <v>#REF!</v>
      </c>
      <c r="I242" s="827" t="e">
        <f t="shared" si="44"/>
        <v>#REF!</v>
      </c>
      <c r="J242" s="818" t="e">
        <f t="shared" si="35"/>
        <v>#REF!</v>
      </c>
      <c r="K242" s="818" t="e">
        <f t="shared" si="36"/>
        <v>#REF!</v>
      </c>
      <c r="L242" s="818" t="e">
        <f t="shared" si="40"/>
        <v>#REF!</v>
      </c>
      <c r="M242" s="827" t="e">
        <f t="shared" si="45"/>
        <v>#REF!</v>
      </c>
      <c r="N242" s="827" t="e">
        <f t="shared" si="45"/>
        <v>#REF!</v>
      </c>
      <c r="O242" s="827" t="e">
        <f t="shared" si="45"/>
        <v>#REF!</v>
      </c>
      <c r="P242" s="827" t="e">
        <f t="shared" si="45"/>
        <v>#REF!</v>
      </c>
    </row>
    <row r="243" spans="1:16" s="831" customFormat="1" ht="12">
      <c r="A243" s="834">
        <v>38303</v>
      </c>
      <c r="B243" s="833">
        <v>11.69</v>
      </c>
      <c r="C243" s="818" t="e">
        <f t="shared" si="41"/>
        <v>#REF!</v>
      </c>
      <c r="D243" s="818" t="e">
        <f t="shared" si="37"/>
        <v>#REF!</v>
      </c>
      <c r="E243" s="818" t="e">
        <f t="shared" si="38"/>
        <v>#REF!</v>
      </c>
      <c r="F243" s="827" t="e">
        <f t="shared" si="39"/>
        <v>#REF!</v>
      </c>
      <c r="G243" s="827" t="e">
        <f t="shared" si="42"/>
        <v>#REF!</v>
      </c>
      <c r="H243" s="827" t="e">
        <f t="shared" si="43"/>
        <v>#REF!</v>
      </c>
      <c r="I243" s="827" t="e">
        <f t="shared" si="44"/>
        <v>#REF!</v>
      </c>
      <c r="J243" s="818" t="e">
        <f t="shared" si="35"/>
        <v>#REF!</v>
      </c>
      <c r="K243" s="818" t="e">
        <f t="shared" si="36"/>
        <v>#REF!</v>
      </c>
      <c r="L243" s="818" t="e">
        <f t="shared" si="40"/>
        <v>#REF!</v>
      </c>
      <c r="M243" s="827" t="e">
        <f t="shared" si="45"/>
        <v>#REF!</v>
      </c>
      <c r="N243" s="827" t="e">
        <f t="shared" si="45"/>
        <v>#REF!</v>
      </c>
      <c r="O243" s="827" t="e">
        <f t="shared" si="45"/>
        <v>#REF!</v>
      </c>
      <c r="P243" s="827" t="e">
        <f t="shared" si="45"/>
        <v>#REF!</v>
      </c>
    </row>
    <row r="244" spans="1:16" s="831" customFormat="1" ht="12">
      <c r="A244" s="834">
        <v>38310</v>
      </c>
      <c r="B244" s="833">
        <v>11.63</v>
      </c>
      <c r="C244" s="818" t="e">
        <f t="shared" si="41"/>
        <v>#REF!</v>
      </c>
      <c r="D244" s="818" t="e">
        <f t="shared" si="37"/>
        <v>#REF!</v>
      </c>
      <c r="E244" s="818" t="e">
        <f t="shared" si="38"/>
        <v>#REF!</v>
      </c>
      <c r="F244" s="827" t="e">
        <f t="shared" si="39"/>
        <v>#REF!</v>
      </c>
      <c r="G244" s="827" t="e">
        <f t="shared" si="42"/>
        <v>#REF!</v>
      </c>
      <c r="H244" s="827" t="e">
        <f t="shared" si="43"/>
        <v>#REF!</v>
      </c>
      <c r="I244" s="827" t="e">
        <f t="shared" si="44"/>
        <v>#REF!</v>
      </c>
      <c r="J244" s="818" t="e">
        <f>J243</f>
        <v>#REF!</v>
      </c>
      <c r="K244" s="818" t="e">
        <f t="shared" si="36"/>
        <v>#REF!</v>
      </c>
      <c r="L244" s="818" t="e">
        <f t="shared" si="40"/>
        <v>#REF!</v>
      </c>
      <c r="M244" s="827" t="e">
        <f t="shared" si="45"/>
        <v>#REF!</v>
      </c>
      <c r="N244" s="827" t="e">
        <f t="shared" si="45"/>
        <v>#REF!</v>
      </c>
      <c r="O244" s="827" t="e">
        <f t="shared" si="45"/>
        <v>#REF!</v>
      </c>
      <c r="P244" s="827" t="e">
        <f t="shared" si="45"/>
        <v>#REF!</v>
      </c>
    </row>
    <row r="245" spans="1:16" s="831" customFormat="1" ht="12">
      <c r="A245" s="834">
        <v>38317</v>
      </c>
      <c r="B245" s="833">
        <v>11.01</v>
      </c>
      <c r="C245" s="818" t="e">
        <f t="shared" si="41"/>
        <v>#REF!</v>
      </c>
      <c r="D245" s="818" t="e">
        <f t="shared" si="37"/>
        <v>#REF!</v>
      </c>
      <c r="E245" s="818" t="e">
        <f t="shared" si="38"/>
        <v>#REF!</v>
      </c>
      <c r="F245" s="827" t="e">
        <f t="shared" si="39"/>
        <v>#REF!</v>
      </c>
      <c r="G245" s="827" t="e">
        <f t="shared" si="42"/>
        <v>#REF!</v>
      </c>
      <c r="H245" s="827" t="e">
        <f t="shared" si="43"/>
        <v>#REF!</v>
      </c>
      <c r="I245" s="827" t="e">
        <f t="shared" si="44"/>
        <v>#REF!</v>
      </c>
      <c r="J245" s="818" t="e">
        <f>J244</f>
        <v>#REF!</v>
      </c>
      <c r="K245" s="818" t="e">
        <f t="shared" si="36"/>
        <v>#REF!</v>
      </c>
      <c r="L245" s="818" t="e">
        <f t="shared" si="40"/>
        <v>#REF!</v>
      </c>
      <c r="M245" s="827" t="e">
        <f t="shared" si="45"/>
        <v>#REF!</v>
      </c>
      <c r="N245" s="827" t="e">
        <f t="shared" si="45"/>
        <v>#REF!</v>
      </c>
      <c r="O245" s="827" t="e">
        <f t="shared" si="45"/>
        <v>#REF!</v>
      </c>
      <c r="P245" s="827" t="e">
        <f t="shared" si="45"/>
        <v>#REF!</v>
      </c>
    </row>
    <row r="246" spans="1:16" s="831" customFormat="1" ht="12">
      <c r="A246" s="834">
        <v>38324</v>
      </c>
      <c r="B246" s="833">
        <v>10.69</v>
      </c>
      <c r="C246" s="818" t="e">
        <f t="shared" si="41"/>
        <v>#REF!</v>
      </c>
      <c r="D246" s="818" t="e">
        <f t="shared" si="37"/>
        <v>#REF!</v>
      </c>
      <c r="E246" s="818" t="e">
        <f t="shared" si="38"/>
        <v>#REF!</v>
      </c>
      <c r="F246" s="827" t="e">
        <f t="shared" si="39"/>
        <v>#REF!</v>
      </c>
      <c r="G246" s="827" t="e">
        <f t="shared" si="42"/>
        <v>#REF!</v>
      </c>
      <c r="H246" s="827" t="e">
        <f t="shared" si="43"/>
        <v>#REF!</v>
      </c>
      <c r="I246" s="827" t="e">
        <f t="shared" si="44"/>
        <v>#REF!</v>
      </c>
      <c r="J246" s="818" t="e">
        <f>J245</f>
        <v>#REF!</v>
      </c>
      <c r="K246" s="818" t="e">
        <f t="shared" si="36"/>
        <v>#REF!</v>
      </c>
      <c r="L246" s="818" t="e">
        <f t="shared" si="40"/>
        <v>#REF!</v>
      </c>
      <c r="M246" s="827" t="e">
        <f t="shared" si="45"/>
        <v>#REF!</v>
      </c>
      <c r="N246" s="827" t="e">
        <f t="shared" si="45"/>
        <v>#REF!</v>
      </c>
      <c r="O246" s="827" t="e">
        <f t="shared" si="45"/>
        <v>#REF!</v>
      </c>
      <c r="P246" s="827" t="e">
        <f t="shared" si="45"/>
        <v>#REF!</v>
      </c>
    </row>
    <row r="247" spans="1:16" s="831" customFormat="1" ht="12">
      <c r="A247" s="834">
        <v>38331</v>
      </c>
      <c r="B247" s="833">
        <v>11.04</v>
      </c>
      <c r="C247" s="818" t="e">
        <f t="shared" si="41"/>
        <v>#REF!</v>
      </c>
      <c r="D247" s="818" t="e">
        <f t="shared" si="37"/>
        <v>#REF!</v>
      </c>
      <c r="E247" s="818" t="e">
        <f t="shared" si="38"/>
        <v>#REF!</v>
      </c>
      <c r="F247" s="827" t="e">
        <f t="shared" si="39"/>
        <v>#REF!</v>
      </c>
      <c r="G247" s="827" t="e">
        <f t="shared" si="42"/>
        <v>#REF!</v>
      </c>
      <c r="H247" s="827" t="e">
        <f t="shared" si="43"/>
        <v>#REF!</v>
      </c>
      <c r="I247" s="827" t="e">
        <f t="shared" si="44"/>
        <v>#REF!</v>
      </c>
      <c r="J247" s="818" t="e">
        <f>J246</f>
        <v>#REF!</v>
      </c>
      <c r="K247" s="818" t="e">
        <f t="shared" si="36"/>
        <v>#REF!</v>
      </c>
      <c r="L247" s="818" t="e">
        <f t="shared" si="40"/>
        <v>#REF!</v>
      </c>
      <c r="M247" s="827" t="e">
        <f t="shared" si="45"/>
        <v>#REF!</v>
      </c>
      <c r="N247" s="827" t="e">
        <f t="shared" si="45"/>
        <v>#REF!</v>
      </c>
      <c r="O247" s="827" t="e">
        <f t="shared" si="45"/>
        <v>#REF!</v>
      </c>
      <c r="P247" s="827" t="e">
        <f t="shared" si="45"/>
        <v>#REF!</v>
      </c>
    </row>
    <row r="248" spans="1:16" s="831" customFormat="1" ht="12">
      <c r="A248" s="834">
        <v>38338</v>
      </c>
      <c r="B248" s="833">
        <v>10.86</v>
      </c>
      <c r="C248" s="818" t="e">
        <f t="shared" si="41"/>
        <v>#REF!</v>
      </c>
      <c r="D248" s="818" t="e">
        <f t="shared" si="37"/>
        <v>#REF!</v>
      </c>
      <c r="E248" s="818" t="e">
        <f t="shared" si="38"/>
        <v>#REF!</v>
      </c>
      <c r="F248" s="827" t="e">
        <f t="shared" si="39"/>
        <v>#REF!</v>
      </c>
      <c r="G248" s="827" t="e">
        <f t="shared" si="42"/>
        <v>#REF!</v>
      </c>
      <c r="H248" s="827" t="e">
        <f t="shared" si="43"/>
        <v>#REF!</v>
      </c>
      <c r="I248" s="827" t="e">
        <f t="shared" si="44"/>
        <v>#REF!</v>
      </c>
      <c r="J248" s="818" t="e">
        <f>J247</f>
        <v>#REF!</v>
      </c>
      <c r="K248" s="818" t="e">
        <f t="shared" si="36"/>
        <v>#REF!</v>
      </c>
      <c r="L248" s="818" t="e">
        <f t="shared" si="40"/>
        <v>#REF!</v>
      </c>
      <c r="M248" s="827" t="e">
        <f t="shared" si="45"/>
        <v>#REF!</v>
      </c>
      <c r="N248" s="827" t="e">
        <f t="shared" si="45"/>
        <v>#REF!</v>
      </c>
      <c r="O248" s="827" t="e">
        <f t="shared" si="45"/>
        <v>#REF!</v>
      </c>
      <c r="P248" s="827" t="e">
        <f t="shared" si="45"/>
        <v>#REF!</v>
      </c>
    </row>
    <row r="249" spans="1:16" s="831" customFormat="1" ht="12">
      <c r="A249" s="834">
        <v>38345</v>
      </c>
      <c r="B249" s="833">
        <v>9.02</v>
      </c>
      <c r="C249" s="818" t="e">
        <f t="shared" ref="C249:C312" si="46">C248</f>
        <v>#REF!</v>
      </c>
      <c r="D249" s="818" t="e">
        <f t="shared" si="37"/>
        <v>#REF!</v>
      </c>
      <c r="E249" s="818" t="e">
        <f t="shared" si="38"/>
        <v>#REF!</v>
      </c>
      <c r="F249" s="827" t="e">
        <f t="shared" si="39"/>
        <v>#REF!</v>
      </c>
      <c r="G249" s="827" t="e">
        <f t="shared" ref="G249:G312" si="47">E249*G$3</f>
        <v>#REF!</v>
      </c>
      <c r="H249" s="827" t="e">
        <f t="shared" ref="H249:H312" si="48">E249*H$3</f>
        <v>#REF!</v>
      </c>
      <c r="I249" s="827" t="e">
        <f t="shared" ref="I249:I312" si="49">E249*I$3</f>
        <v>#REF!</v>
      </c>
      <c r="J249" s="818" t="e">
        <f t="shared" ref="J249:J312" si="50">J248</f>
        <v>#REF!</v>
      </c>
      <c r="K249" s="818" t="e">
        <f t="shared" si="36"/>
        <v>#REF!</v>
      </c>
      <c r="L249" s="818" t="e">
        <f t="shared" si="40"/>
        <v>#REF!</v>
      </c>
      <c r="M249" s="827" t="e">
        <f t="shared" si="45"/>
        <v>#REF!</v>
      </c>
      <c r="N249" s="827" t="e">
        <f t="shared" si="45"/>
        <v>#REF!</v>
      </c>
      <c r="O249" s="827" t="e">
        <f t="shared" si="45"/>
        <v>#REF!</v>
      </c>
      <c r="P249" s="827" t="e">
        <f t="shared" si="45"/>
        <v>#REF!</v>
      </c>
    </row>
    <row r="250" spans="1:16" s="831" customFormat="1" ht="12">
      <c r="A250" s="834">
        <v>38352</v>
      </c>
      <c r="B250" s="833">
        <v>9.16</v>
      </c>
      <c r="C250" s="818" t="e">
        <f t="shared" si="46"/>
        <v>#REF!</v>
      </c>
      <c r="D250" s="818" t="e">
        <f t="shared" si="37"/>
        <v>#REF!</v>
      </c>
      <c r="E250" s="818" t="e">
        <f t="shared" si="38"/>
        <v>#REF!</v>
      </c>
      <c r="F250" s="827" t="e">
        <f t="shared" si="39"/>
        <v>#REF!</v>
      </c>
      <c r="G250" s="827" t="e">
        <f t="shared" si="47"/>
        <v>#REF!</v>
      </c>
      <c r="H250" s="827" t="e">
        <f t="shared" si="48"/>
        <v>#REF!</v>
      </c>
      <c r="I250" s="827" t="e">
        <f t="shared" si="49"/>
        <v>#REF!</v>
      </c>
      <c r="J250" s="818" t="e">
        <f t="shared" si="50"/>
        <v>#REF!</v>
      </c>
      <c r="K250" s="818" t="e">
        <f t="shared" si="36"/>
        <v>#REF!</v>
      </c>
      <c r="L250" s="818" t="e">
        <f t="shared" si="40"/>
        <v>#REF!</v>
      </c>
      <c r="M250" s="827" t="e">
        <f t="shared" ref="M250:P313" si="51">$L250*M$3</f>
        <v>#REF!</v>
      </c>
      <c r="N250" s="827" t="e">
        <f t="shared" si="51"/>
        <v>#REF!</v>
      </c>
      <c r="O250" s="827" t="e">
        <f t="shared" si="51"/>
        <v>#REF!</v>
      </c>
      <c r="P250" s="827" t="e">
        <f t="shared" si="51"/>
        <v>#REF!</v>
      </c>
    </row>
    <row r="251" spans="1:16" s="831" customFormat="1" ht="12">
      <c r="A251" s="837">
        <v>38359</v>
      </c>
      <c r="B251" s="838">
        <v>9.24</v>
      </c>
      <c r="C251" s="828" t="e">
        <f>'Income Statement'!#REF!/#REF!</f>
        <v>#REF!</v>
      </c>
      <c r="D251" s="828" t="e">
        <f t="shared" si="37"/>
        <v>#REF!</v>
      </c>
      <c r="E251" s="828" t="e">
        <f t="shared" si="38"/>
        <v>#REF!</v>
      </c>
      <c r="F251" s="829" t="e">
        <f t="shared" si="39"/>
        <v>#REF!</v>
      </c>
      <c r="G251" s="829" t="e">
        <f t="shared" si="47"/>
        <v>#REF!</v>
      </c>
      <c r="H251" s="829" t="e">
        <f t="shared" si="48"/>
        <v>#REF!</v>
      </c>
      <c r="I251" s="829" t="e">
        <f t="shared" si="49"/>
        <v>#REF!</v>
      </c>
      <c r="J251" s="828" t="e">
        <f>#REF!/#REF!</f>
        <v>#REF!</v>
      </c>
      <c r="K251" s="828" t="e">
        <f t="shared" si="36"/>
        <v>#REF!</v>
      </c>
      <c r="L251" s="828" t="e">
        <f t="shared" si="40"/>
        <v>#REF!</v>
      </c>
      <c r="M251" s="829" t="e">
        <f t="shared" si="51"/>
        <v>#REF!</v>
      </c>
      <c r="N251" s="829" t="e">
        <f t="shared" si="51"/>
        <v>#REF!</v>
      </c>
      <c r="O251" s="829" t="e">
        <f t="shared" si="51"/>
        <v>#REF!</v>
      </c>
      <c r="P251" s="829" t="e">
        <f t="shared" si="51"/>
        <v>#REF!</v>
      </c>
    </row>
    <row r="252" spans="1:16" s="831" customFormat="1" ht="12">
      <c r="A252" s="834">
        <v>38366</v>
      </c>
      <c r="B252" s="833">
        <v>9.6</v>
      </c>
      <c r="C252" s="818" t="e">
        <f t="shared" si="46"/>
        <v>#REF!</v>
      </c>
      <c r="D252" s="818" t="e">
        <f t="shared" si="37"/>
        <v>#REF!</v>
      </c>
      <c r="E252" s="818" t="e">
        <f t="shared" si="38"/>
        <v>#REF!</v>
      </c>
      <c r="F252" s="827" t="e">
        <f t="shared" si="39"/>
        <v>#REF!</v>
      </c>
      <c r="G252" s="827" t="e">
        <f t="shared" si="47"/>
        <v>#REF!</v>
      </c>
      <c r="H252" s="827" t="e">
        <f t="shared" si="48"/>
        <v>#REF!</v>
      </c>
      <c r="I252" s="827" t="e">
        <f t="shared" si="49"/>
        <v>#REF!</v>
      </c>
      <c r="J252" s="818" t="e">
        <f t="shared" si="50"/>
        <v>#REF!</v>
      </c>
      <c r="K252" s="818" t="e">
        <f t="shared" si="36"/>
        <v>#REF!</v>
      </c>
      <c r="L252" s="818" t="e">
        <f t="shared" si="40"/>
        <v>#REF!</v>
      </c>
      <c r="M252" s="827" t="e">
        <f t="shared" si="51"/>
        <v>#REF!</v>
      </c>
      <c r="N252" s="827" t="e">
        <f t="shared" si="51"/>
        <v>#REF!</v>
      </c>
      <c r="O252" s="827" t="e">
        <f t="shared" si="51"/>
        <v>#REF!</v>
      </c>
      <c r="P252" s="827" t="e">
        <f t="shared" si="51"/>
        <v>#REF!</v>
      </c>
    </row>
    <row r="253" spans="1:16" s="831" customFormat="1" ht="12">
      <c r="A253" s="834">
        <v>38373</v>
      </c>
      <c r="B253" s="833">
        <v>9.7200000000000006</v>
      </c>
      <c r="C253" s="818" t="e">
        <f t="shared" si="46"/>
        <v>#REF!</v>
      </c>
      <c r="D253" s="818" t="e">
        <f t="shared" si="37"/>
        <v>#REF!</v>
      </c>
      <c r="E253" s="818" t="e">
        <f t="shared" si="38"/>
        <v>#REF!</v>
      </c>
      <c r="F253" s="827" t="e">
        <f t="shared" si="39"/>
        <v>#REF!</v>
      </c>
      <c r="G253" s="827" t="e">
        <f t="shared" si="47"/>
        <v>#REF!</v>
      </c>
      <c r="H253" s="827" t="e">
        <f t="shared" si="48"/>
        <v>#REF!</v>
      </c>
      <c r="I253" s="827" t="e">
        <f t="shared" si="49"/>
        <v>#REF!</v>
      </c>
      <c r="J253" s="818" t="e">
        <f t="shared" si="50"/>
        <v>#REF!</v>
      </c>
      <c r="K253" s="818" t="e">
        <f t="shared" si="36"/>
        <v>#REF!</v>
      </c>
      <c r="L253" s="818" t="e">
        <f t="shared" si="40"/>
        <v>#REF!</v>
      </c>
      <c r="M253" s="827" t="e">
        <f t="shared" si="51"/>
        <v>#REF!</v>
      </c>
      <c r="N253" s="827" t="e">
        <f t="shared" si="51"/>
        <v>#REF!</v>
      </c>
      <c r="O253" s="827" t="e">
        <f t="shared" si="51"/>
        <v>#REF!</v>
      </c>
      <c r="P253" s="827" t="e">
        <f t="shared" si="51"/>
        <v>#REF!</v>
      </c>
    </row>
    <row r="254" spans="1:16" s="832" customFormat="1" ht="12">
      <c r="A254" s="834">
        <v>38380</v>
      </c>
      <c r="B254" s="833">
        <v>10.199999999999999</v>
      </c>
      <c r="C254" s="818" t="e">
        <f t="shared" si="46"/>
        <v>#REF!</v>
      </c>
      <c r="D254" s="818" t="e">
        <f t="shared" si="37"/>
        <v>#REF!</v>
      </c>
      <c r="E254" s="818" t="e">
        <f t="shared" si="38"/>
        <v>#REF!</v>
      </c>
      <c r="F254" s="827" t="e">
        <f t="shared" si="39"/>
        <v>#REF!</v>
      </c>
      <c r="G254" s="827" t="e">
        <f t="shared" si="47"/>
        <v>#REF!</v>
      </c>
      <c r="H254" s="827" t="e">
        <f t="shared" si="48"/>
        <v>#REF!</v>
      </c>
      <c r="I254" s="827" t="e">
        <f t="shared" si="49"/>
        <v>#REF!</v>
      </c>
      <c r="J254" s="818" t="e">
        <f t="shared" si="50"/>
        <v>#REF!</v>
      </c>
      <c r="K254" s="818" t="e">
        <f t="shared" si="36"/>
        <v>#REF!</v>
      </c>
      <c r="L254" s="818" t="e">
        <f t="shared" si="40"/>
        <v>#REF!</v>
      </c>
      <c r="M254" s="827" t="e">
        <f t="shared" si="51"/>
        <v>#REF!</v>
      </c>
      <c r="N254" s="827" t="e">
        <f t="shared" si="51"/>
        <v>#REF!</v>
      </c>
      <c r="O254" s="827" t="e">
        <f t="shared" si="51"/>
        <v>#REF!</v>
      </c>
      <c r="P254" s="827" t="e">
        <f t="shared" si="51"/>
        <v>#REF!</v>
      </c>
    </row>
    <row r="255" spans="1:16" s="831" customFormat="1" ht="12">
      <c r="A255" s="834">
        <v>38387</v>
      </c>
      <c r="B255" s="833">
        <v>11.04</v>
      </c>
      <c r="C255" s="818" t="e">
        <f t="shared" si="46"/>
        <v>#REF!</v>
      </c>
      <c r="D255" s="818" t="e">
        <f t="shared" si="37"/>
        <v>#REF!</v>
      </c>
      <c r="E255" s="818" t="e">
        <f t="shared" si="38"/>
        <v>#REF!</v>
      </c>
      <c r="F255" s="827" t="e">
        <f t="shared" si="39"/>
        <v>#REF!</v>
      </c>
      <c r="G255" s="827" t="e">
        <f t="shared" si="47"/>
        <v>#REF!</v>
      </c>
      <c r="H255" s="827" t="e">
        <f t="shared" si="48"/>
        <v>#REF!</v>
      </c>
      <c r="I255" s="827" t="e">
        <f t="shared" si="49"/>
        <v>#REF!</v>
      </c>
      <c r="J255" s="818" t="e">
        <f t="shared" si="50"/>
        <v>#REF!</v>
      </c>
      <c r="K255" s="818" t="e">
        <f t="shared" si="36"/>
        <v>#REF!</v>
      </c>
      <c r="L255" s="818" t="e">
        <f t="shared" si="40"/>
        <v>#REF!</v>
      </c>
      <c r="M255" s="827" t="e">
        <f t="shared" si="51"/>
        <v>#REF!</v>
      </c>
      <c r="N255" s="827" t="e">
        <f t="shared" si="51"/>
        <v>#REF!</v>
      </c>
      <c r="O255" s="827" t="e">
        <f t="shared" si="51"/>
        <v>#REF!</v>
      </c>
      <c r="P255" s="827" t="e">
        <f t="shared" si="51"/>
        <v>#REF!</v>
      </c>
    </row>
    <row r="256" spans="1:16" s="831" customFormat="1" ht="12">
      <c r="A256" s="834">
        <v>38401</v>
      </c>
      <c r="B256" s="833">
        <v>10.7</v>
      </c>
      <c r="C256" s="818" t="e">
        <f t="shared" si="46"/>
        <v>#REF!</v>
      </c>
      <c r="D256" s="818" t="e">
        <f t="shared" si="37"/>
        <v>#REF!</v>
      </c>
      <c r="E256" s="818" t="e">
        <f t="shared" si="38"/>
        <v>#REF!</v>
      </c>
      <c r="F256" s="827" t="e">
        <f t="shared" si="39"/>
        <v>#REF!</v>
      </c>
      <c r="G256" s="827" t="e">
        <f t="shared" si="47"/>
        <v>#REF!</v>
      </c>
      <c r="H256" s="827" t="e">
        <f t="shared" si="48"/>
        <v>#REF!</v>
      </c>
      <c r="I256" s="827" t="e">
        <f t="shared" si="49"/>
        <v>#REF!</v>
      </c>
      <c r="J256" s="818" t="e">
        <f t="shared" si="50"/>
        <v>#REF!</v>
      </c>
      <c r="K256" s="818" t="e">
        <f t="shared" si="36"/>
        <v>#REF!</v>
      </c>
      <c r="L256" s="818" t="e">
        <f t="shared" si="40"/>
        <v>#REF!</v>
      </c>
      <c r="M256" s="827" t="e">
        <f t="shared" si="51"/>
        <v>#REF!</v>
      </c>
      <c r="N256" s="827" t="e">
        <f t="shared" si="51"/>
        <v>#REF!</v>
      </c>
      <c r="O256" s="827" t="e">
        <f t="shared" si="51"/>
        <v>#REF!</v>
      </c>
      <c r="P256" s="827" t="e">
        <f t="shared" si="51"/>
        <v>#REF!</v>
      </c>
    </row>
    <row r="257" spans="1:16" s="831" customFormat="1" ht="12">
      <c r="A257" s="834">
        <v>38408</v>
      </c>
      <c r="B257" s="833">
        <v>11.57</v>
      </c>
      <c r="C257" s="818" t="e">
        <f t="shared" si="46"/>
        <v>#REF!</v>
      </c>
      <c r="D257" s="818" t="e">
        <f t="shared" si="37"/>
        <v>#REF!</v>
      </c>
      <c r="E257" s="818" t="e">
        <f t="shared" si="38"/>
        <v>#REF!</v>
      </c>
      <c r="F257" s="827" t="e">
        <f t="shared" si="39"/>
        <v>#REF!</v>
      </c>
      <c r="G257" s="827" t="e">
        <f t="shared" si="47"/>
        <v>#REF!</v>
      </c>
      <c r="H257" s="827" t="e">
        <f t="shared" si="48"/>
        <v>#REF!</v>
      </c>
      <c r="I257" s="827" t="e">
        <f t="shared" si="49"/>
        <v>#REF!</v>
      </c>
      <c r="J257" s="818" t="e">
        <f t="shared" si="50"/>
        <v>#REF!</v>
      </c>
      <c r="K257" s="818" t="e">
        <f t="shared" si="36"/>
        <v>#REF!</v>
      </c>
      <c r="L257" s="818" t="e">
        <f t="shared" si="40"/>
        <v>#REF!</v>
      </c>
      <c r="M257" s="827" t="e">
        <f t="shared" si="51"/>
        <v>#REF!</v>
      </c>
      <c r="N257" s="827" t="e">
        <f t="shared" si="51"/>
        <v>#REF!</v>
      </c>
      <c r="O257" s="827" t="e">
        <f t="shared" si="51"/>
        <v>#REF!</v>
      </c>
      <c r="P257" s="827" t="e">
        <f t="shared" si="51"/>
        <v>#REF!</v>
      </c>
    </row>
    <row r="258" spans="1:16" s="831" customFormat="1" ht="12">
      <c r="A258" s="834">
        <v>38415</v>
      </c>
      <c r="B258" s="833">
        <v>11.24</v>
      </c>
      <c r="C258" s="818" t="e">
        <f t="shared" si="46"/>
        <v>#REF!</v>
      </c>
      <c r="D258" s="818" t="e">
        <f t="shared" si="37"/>
        <v>#REF!</v>
      </c>
      <c r="E258" s="818" t="e">
        <f t="shared" si="38"/>
        <v>#REF!</v>
      </c>
      <c r="F258" s="827" t="e">
        <f t="shared" si="39"/>
        <v>#REF!</v>
      </c>
      <c r="G258" s="827" t="e">
        <f t="shared" si="47"/>
        <v>#REF!</v>
      </c>
      <c r="H258" s="827" t="e">
        <f t="shared" si="48"/>
        <v>#REF!</v>
      </c>
      <c r="I258" s="827" t="e">
        <f t="shared" si="49"/>
        <v>#REF!</v>
      </c>
      <c r="J258" s="818" t="e">
        <f t="shared" si="50"/>
        <v>#REF!</v>
      </c>
      <c r="K258" s="818" t="e">
        <f t="shared" si="36"/>
        <v>#REF!</v>
      </c>
      <c r="L258" s="818" t="e">
        <f t="shared" si="40"/>
        <v>#REF!</v>
      </c>
      <c r="M258" s="827" t="e">
        <f t="shared" si="51"/>
        <v>#REF!</v>
      </c>
      <c r="N258" s="827" t="e">
        <f t="shared" si="51"/>
        <v>#REF!</v>
      </c>
      <c r="O258" s="827" t="e">
        <f t="shared" si="51"/>
        <v>#REF!</v>
      </c>
      <c r="P258" s="827" t="e">
        <f t="shared" si="51"/>
        <v>#REF!</v>
      </c>
    </row>
    <row r="259" spans="1:16" ht="12">
      <c r="A259" s="834">
        <v>38422</v>
      </c>
      <c r="B259" s="833">
        <v>11.85</v>
      </c>
      <c r="C259" s="818" t="e">
        <f t="shared" si="46"/>
        <v>#REF!</v>
      </c>
      <c r="D259" s="818" t="e">
        <f t="shared" si="37"/>
        <v>#REF!</v>
      </c>
      <c r="E259" s="818" t="e">
        <f t="shared" si="38"/>
        <v>#REF!</v>
      </c>
      <c r="F259" s="827" t="e">
        <f t="shared" si="39"/>
        <v>#REF!</v>
      </c>
      <c r="G259" s="827" t="e">
        <f t="shared" si="47"/>
        <v>#REF!</v>
      </c>
      <c r="H259" s="827" t="e">
        <f t="shared" si="48"/>
        <v>#REF!</v>
      </c>
      <c r="I259" s="827" t="e">
        <f t="shared" si="49"/>
        <v>#REF!</v>
      </c>
      <c r="J259" s="818" t="e">
        <f t="shared" si="50"/>
        <v>#REF!</v>
      </c>
      <c r="K259" s="818" t="e">
        <f t="shared" ref="K259:K322" si="52">J259/52</f>
        <v>#REF!</v>
      </c>
      <c r="L259" s="818" t="e">
        <f t="shared" si="40"/>
        <v>#REF!</v>
      </c>
      <c r="M259" s="827" t="e">
        <f t="shared" si="51"/>
        <v>#REF!</v>
      </c>
      <c r="N259" s="827" t="e">
        <f t="shared" si="51"/>
        <v>#REF!</v>
      </c>
      <c r="O259" s="827" t="e">
        <f t="shared" si="51"/>
        <v>#REF!</v>
      </c>
      <c r="P259" s="827" t="e">
        <f t="shared" si="51"/>
        <v>#REF!</v>
      </c>
    </row>
    <row r="260" spans="1:16" ht="12">
      <c r="A260" s="834">
        <v>38429</v>
      </c>
      <c r="B260" s="833">
        <v>12.6</v>
      </c>
      <c r="C260" s="818" t="e">
        <f t="shared" si="46"/>
        <v>#REF!</v>
      </c>
      <c r="D260" s="818" t="e">
        <f t="shared" ref="D260:D323" si="53">C260/52</f>
        <v>#REF!</v>
      </c>
      <c r="E260" s="818" t="e">
        <f t="shared" ref="E260:E323" si="54">SUM(D260:D311)</f>
        <v>#REF!</v>
      </c>
      <c r="F260" s="827" t="e">
        <f t="shared" ref="F260:F323" si="55">E260*F$3</f>
        <v>#REF!</v>
      </c>
      <c r="G260" s="827" t="e">
        <f t="shared" si="47"/>
        <v>#REF!</v>
      </c>
      <c r="H260" s="827" t="e">
        <f t="shared" si="48"/>
        <v>#REF!</v>
      </c>
      <c r="I260" s="827" t="e">
        <f t="shared" si="49"/>
        <v>#REF!</v>
      </c>
      <c r="J260" s="818" t="e">
        <f t="shared" si="50"/>
        <v>#REF!</v>
      </c>
      <c r="K260" s="818" t="e">
        <f t="shared" si="52"/>
        <v>#REF!</v>
      </c>
      <c r="L260" s="818" t="e">
        <f t="shared" ref="L260:L323" si="56">SUM(K260:K311)</f>
        <v>#REF!</v>
      </c>
      <c r="M260" s="827" t="e">
        <f t="shared" si="51"/>
        <v>#REF!</v>
      </c>
      <c r="N260" s="827" t="e">
        <f t="shared" si="51"/>
        <v>#REF!</v>
      </c>
      <c r="O260" s="827" t="e">
        <f t="shared" si="51"/>
        <v>#REF!</v>
      </c>
      <c r="P260" s="827" t="e">
        <f t="shared" si="51"/>
        <v>#REF!</v>
      </c>
    </row>
    <row r="261" spans="1:16" ht="12">
      <c r="A261" s="834">
        <v>38436</v>
      </c>
      <c r="B261" s="833">
        <v>13.13</v>
      </c>
      <c r="C261" s="818" t="e">
        <f t="shared" si="46"/>
        <v>#REF!</v>
      </c>
      <c r="D261" s="818" t="e">
        <f t="shared" si="53"/>
        <v>#REF!</v>
      </c>
      <c r="E261" s="818" t="e">
        <f t="shared" si="54"/>
        <v>#REF!</v>
      </c>
      <c r="F261" s="827" t="e">
        <f t="shared" si="55"/>
        <v>#REF!</v>
      </c>
      <c r="G261" s="827" t="e">
        <f t="shared" si="47"/>
        <v>#REF!</v>
      </c>
      <c r="H261" s="827" t="e">
        <f t="shared" si="48"/>
        <v>#REF!</v>
      </c>
      <c r="I261" s="827" t="e">
        <f t="shared" si="49"/>
        <v>#REF!</v>
      </c>
      <c r="J261" s="818" t="e">
        <f t="shared" si="50"/>
        <v>#REF!</v>
      </c>
      <c r="K261" s="818" t="e">
        <f t="shared" si="52"/>
        <v>#REF!</v>
      </c>
      <c r="L261" s="818" t="e">
        <f t="shared" si="56"/>
        <v>#REF!</v>
      </c>
      <c r="M261" s="827" t="e">
        <f t="shared" si="51"/>
        <v>#REF!</v>
      </c>
      <c r="N261" s="827" t="e">
        <f t="shared" si="51"/>
        <v>#REF!</v>
      </c>
      <c r="O261" s="827" t="e">
        <f t="shared" si="51"/>
        <v>#REF!</v>
      </c>
      <c r="P261" s="827" t="e">
        <f t="shared" si="51"/>
        <v>#REF!</v>
      </c>
    </row>
    <row r="262" spans="1:16" ht="12">
      <c r="A262" s="834">
        <v>38443</v>
      </c>
      <c r="B262" s="833">
        <v>13.34</v>
      </c>
      <c r="C262" s="818" t="e">
        <f t="shared" si="46"/>
        <v>#REF!</v>
      </c>
      <c r="D262" s="818" t="e">
        <f t="shared" si="53"/>
        <v>#REF!</v>
      </c>
      <c r="E262" s="818" t="e">
        <f t="shared" si="54"/>
        <v>#REF!</v>
      </c>
      <c r="F262" s="827" t="e">
        <f t="shared" si="55"/>
        <v>#REF!</v>
      </c>
      <c r="G262" s="827" t="e">
        <f t="shared" si="47"/>
        <v>#REF!</v>
      </c>
      <c r="H262" s="827" t="e">
        <f t="shared" si="48"/>
        <v>#REF!</v>
      </c>
      <c r="I262" s="827" t="e">
        <f t="shared" si="49"/>
        <v>#REF!</v>
      </c>
      <c r="J262" s="818" t="e">
        <f t="shared" si="50"/>
        <v>#REF!</v>
      </c>
      <c r="K262" s="818" t="e">
        <f t="shared" si="52"/>
        <v>#REF!</v>
      </c>
      <c r="L262" s="818" t="e">
        <f t="shared" si="56"/>
        <v>#REF!</v>
      </c>
      <c r="M262" s="827" t="e">
        <f t="shared" si="51"/>
        <v>#REF!</v>
      </c>
      <c r="N262" s="827" t="e">
        <f t="shared" si="51"/>
        <v>#REF!</v>
      </c>
      <c r="O262" s="827" t="e">
        <f t="shared" si="51"/>
        <v>#REF!</v>
      </c>
      <c r="P262" s="827" t="e">
        <f t="shared" si="51"/>
        <v>#REF!</v>
      </c>
    </row>
    <row r="263" spans="1:16" ht="12">
      <c r="A263" s="834">
        <v>38450</v>
      </c>
      <c r="B263" s="833">
        <v>13.86</v>
      </c>
      <c r="C263" s="818" t="e">
        <f t="shared" si="46"/>
        <v>#REF!</v>
      </c>
      <c r="D263" s="818" t="e">
        <f t="shared" si="53"/>
        <v>#REF!</v>
      </c>
      <c r="E263" s="818" t="e">
        <f t="shared" si="54"/>
        <v>#REF!</v>
      </c>
      <c r="F263" s="827" t="e">
        <f t="shared" si="55"/>
        <v>#REF!</v>
      </c>
      <c r="G263" s="827" t="e">
        <f t="shared" si="47"/>
        <v>#REF!</v>
      </c>
      <c r="H263" s="827" t="e">
        <f t="shared" si="48"/>
        <v>#REF!</v>
      </c>
      <c r="I263" s="827" t="e">
        <f t="shared" si="49"/>
        <v>#REF!</v>
      </c>
      <c r="J263" s="818" t="e">
        <f t="shared" si="50"/>
        <v>#REF!</v>
      </c>
      <c r="K263" s="818" t="e">
        <f t="shared" si="52"/>
        <v>#REF!</v>
      </c>
      <c r="L263" s="818" t="e">
        <f t="shared" si="56"/>
        <v>#REF!</v>
      </c>
      <c r="M263" s="827" t="e">
        <f t="shared" si="51"/>
        <v>#REF!</v>
      </c>
      <c r="N263" s="827" t="e">
        <f t="shared" si="51"/>
        <v>#REF!</v>
      </c>
      <c r="O263" s="827" t="e">
        <f t="shared" si="51"/>
        <v>#REF!</v>
      </c>
      <c r="P263" s="827" t="e">
        <f t="shared" si="51"/>
        <v>#REF!</v>
      </c>
    </row>
    <row r="264" spans="1:16" ht="12">
      <c r="A264" s="834">
        <v>38457</v>
      </c>
      <c r="B264" s="833">
        <v>13.6</v>
      </c>
      <c r="C264" s="818" t="e">
        <f t="shared" si="46"/>
        <v>#REF!</v>
      </c>
      <c r="D264" s="818" t="e">
        <f t="shared" si="53"/>
        <v>#REF!</v>
      </c>
      <c r="E264" s="818" t="e">
        <f t="shared" si="54"/>
        <v>#REF!</v>
      </c>
      <c r="F264" s="827" t="e">
        <f t="shared" si="55"/>
        <v>#REF!</v>
      </c>
      <c r="G264" s="827" t="e">
        <f t="shared" si="47"/>
        <v>#REF!</v>
      </c>
      <c r="H264" s="827" t="e">
        <f t="shared" si="48"/>
        <v>#REF!</v>
      </c>
      <c r="I264" s="827" t="e">
        <f t="shared" si="49"/>
        <v>#REF!</v>
      </c>
      <c r="J264" s="818" t="e">
        <f t="shared" si="50"/>
        <v>#REF!</v>
      </c>
      <c r="K264" s="818" t="e">
        <f t="shared" si="52"/>
        <v>#REF!</v>
      </c>
      <c r="L264" s="818" t="e">
        <f t="shared" si="56"/>
        <v>#REF!</v>
      </c>
      <c r="M264" s="827" t="e">
        <f t="shared" si="51"/>
        <v>#REF!</v>
      </c>
      <c r="N264" s="827" t="e">
        <f t="shared" si="51"/>
        <v>#REF!</v>
      </c>
      <c r="O264" s="827" t="e">
        <f t="shared" si="51"/>
        <v>#REF!</v>
      </c>
      <c r="P264" s="827" t="e">
        <f t="shared" si="51"/>
        <v>#REF!</v>
      </c>
    </row>
    <row r="265" spans="1:16" ht="12">
      <c r="A265" s="834">
        <v>38464</v>
      </c>
      <c r="B265" s="833">
        <v>13.32</v>
      </c>
      <c r="C265" s="818" t="e">
        <f t="shared" si="46"/>
        <v>#REF!</v>
      </c>
      <c r="D265" s="818" t="e">
        <f t="shared" si="53"/>
        <v>#REF!</v>
      </c>
      <c r="E265" s="818" t="e">
        <f t="shared" si="54"/>
        <v>#REF!</v>
      </c>
      <c r="F265" s="827" t="e">
        <f t="shared" si="55"/>
        <v>#REF!</v>
      </c>
      <c r="G265" s="827" t="e">
        <f t="shared" si="47"/>
        <v>#REF!</v>
      </c>
      <c r="H265" s="827" t="e">
        <f t="shared" si="48"/>
        <v>#REF!</v>
      </c>
      <c r="I265" s="827" t="e">
        <f t="shared" si="49"/>
        <v>#REF!</v>
      </c>
      <c r="J265" s="818" t="e">
        <f t="shared" si="50"/>
        <v>#REF!</v>
      </c>
      <c r="K265" s="818" t="e">
        <f t="shared" si="52"/>
        <v>#REF!</v>
      </c>
      <c r="L265" s="818" t="e">
        <f t="shared" si="56"/>
        <v>#REF!</v>
      </c>
      <c r="M265" s="827" t="e">
        <f t="shared" si="51"/>
        <v>#REF!</v>
      </c>
      <c r="N265" s="827" t="e">
        <f t="shared" si="51"/>
        <v>#REF!</v>
      </c>
      <c r="O265" s="827" t="e">
        <f t="shared" si="51"/>
        <v>#REF!</v>
      </c>
      <c r="P265" s="827" t="e">
        <f t="shared" si="51"/>
        <v>#REF!</v>
      </c>
    </row>
    <row r="266" spans="1:16" ht="12">
      <c r="A266" s="834">
        <v>38471</v>
      </c>
      <c r="B266" s="833">
        <v>14.55</v>
      </c>
      <c r="C266" s="818" t="e">
        <f t="shared" si="46"/>
        <v>#REF!</v>
      </c>
      <c r="D266" s="818" t="e">
        <f t="shared" si="53"/>
        <v>#REF!</v>
      </c>
      <c r="E266" s="818" t="e">
        <f t="shared" si="54"/>
        <v>#REF!</v>
      </c>
      <c r="F266" s="827" t="e">
        <f t="shared" si="55"/>
        <v>#REF!</v>
      </c>
      <c r="G266" s="827" t="e">
        <f t="shared" si="47"/>
        <v>#REF!</v>
      </c>
      <c r="H266" s="827" t="e">
        <f t="shared" si="48"/>
        <v>#REF!</v>
      </c>
      <c r="I266" s="827" t="e">
        <f t="shared" si="49"/>
        <v>#REF!</v>
      </c>
      <c r="J266" s="818" t="e">
        <f t="shared" si="50"/>
        <v>#REF!</v>
      </c>
      <c r="K266" s="818" t="e">
        <f t="shared" si="52"/>
        <v>#REF!</v>
      </c>
      <c r="L266" s="818" t="e">
        <f t="shared" si="56"/>
        <v>#REF!</v>
      </c>
      <c r="M266" s="827" t="e">
        <f t="shared" si="51"/>
        <v>#REF!</v>
      </c>
      <c r="N266" s="827" t="e">
        <f t="shared" si="51"/>
        <v>#REF!</v>
      </c>
      <c r="O266" s="827" t="e">
        <f t="shared" si="51"/>
        <v>#REF!</v>
      </c>
      <c r="P266" s="827" t="e">
        <f t="shared" si="51"/>
        <v>#REF!</v>
      </c>
    </row>
    <row r="267" spans="1:16" ht="12">
      <c r="A267" s="834">
        <v>38485</v>
      </c>
      <c r="B267" s="833">
        <v>13.2</v>
      </c>
      <c r="C267" s="818" t="e">
        <f t="shared" si="46"/>
        <v>#REF!</v>
      </c>
      <c r="D267" s="818" t="e">
        <f t="shared" si="53"/>
        <v>#REF!</v>
      </c>
      <c r="E267" s="818" t="e">
        <f t="shared" si="54"/>
        <v>#REF!</v>
      </c>
      <c r="F267" s="827" t="e">
        <f t="shared" si="55"/>
        <v>#REF!</v>
      </c>
      <c r="G267" s="827" t="e">
        <f t="shared" si="47"/>
        <v>#REF!</v>
      </c>
      <c r="H267" s="827" t="e">
        <f t="shared" si="48"/>
        <v>#REF!</v>
      </c>
      <c r="I267" s="827" t="e">
        <f t="shared" si="49"/>
        <v>#REF!</v>
      </c>
      <c r="J267" s="818" t="e">
        <f t="shared" si="50"/>
        <v>#REF!</v>
      </c>
      <c r="K267" s="818" t="e">
        <f t="shared" si="52"/>
        <v>#REF!</v>
      </c>
      <c r="L267" s="818" t="e">
        <f t="shared" si="56"/>
        <v>#REF!</v>
      </c>
      <c r="M267" s="827" t="e">
        <f t="shared" si="51"/>
        <v>#REF!</v>
      </c>
      <c r="N267" s="827" t="e">
        <f t="shared" si="51"/>
        <v>#REF!</v>
      </c>
      <c r="O267" s="827" t="e">
        <f t="shared" si="51"/>
        <v>#REF!</v>
      </c>
      <c r="P267" s="827" t="e">
        <f t="shared" si="51"/>
        <v>#REF!</v>
      </c>
    </row>
    <row r="268" spans="1:16" ht="12">
      <c r="A268" s="834">
        <v>38492</v>
      </c>
      <c r="B268" s="833">
        <v>13.4</v>
      </c>
      <c r="C268" s="818" t="e">
        <f t="shared" si="46"/>
        <v>#REF!</v>
      </c>
      <c r="D268" s="818" t="e">
        <f t="shared" si="53"/>
        <v>#REF!</v>
      </c>
      <c r="E268" s="818" t="e">
        <f t="shared" si="54"/>
        <v>#REF!</v>
      </c>
      <c r="F268" s="827" t="e">
        <f t="shared" si="55"/>
        <v>#REF!</v>
      </c>
      <c r="G268" s="827" t="e">
        <f t="shared" si="47"/>
        <v>#REF!</v>
      </c>
      <c r="H268" s="827" t="e">
        <f t="shared" si="48"/>
        <v>#REF!</v>
      </c>
      <c r="I268" s="827" t="e">
        <f t="shared" si="49"/>
        <v>#REF!</v>
      </c>
      <c r="J268" s="818" t="e">
        <f t="shared" si="50"/>
        <v>#REF!</v>
      </c>
      <c r="K268" s="818" t="e">
        <f t="shared" si="52"/>
        <v>#REF!</v>
      </c>
      <c r="L268" s="818" t="e">
        <f t="shared" si="56"/>
        <v>#REF!</v>
      </c>
      <c r="M268" s="827" t="e">
        <f t="shared" si="51"/>
        <v>#REF!</v>
      </c>
      <c r="N268" s="827" t="e">
        <f t="shared" si="51"/>
        <v>#REF!</v>
      </c>
      <c r="O268" s="827" t="e">
        <f t="shared" si="51"/>
        <v>#REF!</v>
      </c>
      <c r="P268" s="827" t="e">
        <f t="shared" si="51"/>
        <v>#REF!</v>
      </c>
    </row>
    <row r="269" spans="1:16" ht="12">
      <c r="A269" s="834">
        <v>38499</v>
      </c>
      <c r="B269" s="833">
        <v>11.98</v>
      </c>
      <c r="C269" s="818" t="e">
        <f t="shared" si="46"/>
        <v>#REF!</v>
      </c>
      <c r="D269" s="818" t="e">
        <f t="shared" si="53"/>
        <v>#REF!</v>
      </c>
      <c r="E269" s="818" t="e">
        <f t="shared" si="54"/>
        <v>#REF!</v>
      </c>
      <c r="F269" s="827" t="e">
        <f t="shared" si="55"/>
        <v>#REF!</v>
      </c>
      <c r="G269" s="827" t="e">
        <f t="shared" si="47"/>
        <v>#REF!</v>
      </c>
      <c r="H269" s="827" t="e">
        <f t="shared" si="48"/>
        <v>#REF!</v>
      </c>
      <c r="I269" s="827" t="e">
        <f t="shared" si="49"/>
        <v>#REF!</v>
      </c>
      <c r="J269" s="818" t="e">
        <f t="shared" si="50"/>
        <v>#REF!</v>
      </c>
      <c r="K269" s="818" t="e">
        <f t="shared" si="52"/>
        <v>#REF!</v>
      </c>
      <c r="L269" s="818" t="e">
        <f t="shared" si="56"/>
        <v>#REF!</v>
      </c>
      <c r="M269" s="827" t="e">
        <f t="shared" si="51"/>
        <v>#REF!</v>
      </c>
      <c r="N269" s="827" t="e">
        <f t="shared" si="51"/>
        <v>#REF!</v>
      </c>
      <c r="O269" s="827" t="e">
        <f t="shared" si="51"/>
        <v>#REF!</v>
      </c>
      <c r="P269" s="827" t="e">
        <f t="shared" si="51"/>
        <v>#REF!</v>
      </c>
    </row>
    <row r="270" spans="1:16" ht="12">
      <c r="A270" s="834">
        <v>38506</v>
      </c>
      <c r="B270" s="833">
        <v>12.35</v>
      </c>
      <c r="C270" s="818" t="e">
        <f t="shared" si="46"/>
        <v>#REF!</v>
      </c>
      <c r="D270" s="818" t="e">
        <f t="shared" si="53"/>
        <v>#REF!</v>
      </c>
      <c r="E270" s="818" t="e">
        <f t="shared" si="54"/>
        <v>#REF!</v>
      </c>
      <c r="F270" s="827" t="e">
        <f t="shared" si="55"/>
        <v>#REF!</v>
      </c>
      <c r="G270" s="827" t="e">
        <f t="shared" si="47"/>
        <v>#REF!</v>
      </c>
      <c r="H270" s="827" t="e">
        <f t="shared" si="48"/>
        <v>#REF!</v>
      </c>
      <c r="I270" s="827" t="e">
        <f t="shared" si="49"/>
        <v>#REF!</v>
      </c>
      <c r="J270" s="818" t="e">
        <f t="shared" si="50"/>
        <v>#REF!</v>
      </c>
      <c r="K270" s="818" t="e">
        <f t="shared" si="52"/>
        <v>#REF!</v>
      </c>
      <c r="L270" s="818" t="e">
        <f t="shared" si="56"/>
        <v>#REF!</v>
      </c>
      <c r="M270" s="827" t="e">
        <f t="shared" si="51"/>
        <v>#REF!</v>
      </c>
      <c r="N270" s="827" t="e">
        <f t="shared" si="51"/>
        <v>#REF!</v>
      </c>
      <c r="O270" s="827" t="e">
        <f t="shared" si="51"/>
        <v>#REF!</v>
      </c>
      <c r="P270" s="827" t="e">
        <f t="shared" si="51"/>
        <v>#REF!</v>
      </c>
    </row>
    <row r="271" spans="1:16" ht="12">
      <c r="A271" s="834">
        <v>38513</v>
      </c>
      <c r="B271" s="833">
        <v>13.8</v>
      </c>
      <c r="C271" s="818" t="e">
        <f t="shared" si="46"/>
        <v>#REF!</v>
      </c>
      <c r="D271" s="818" t="e">
        <f t="shared" si="53"/>
        <v>#REF!</v>
      </c>
      <c r="E271" s="818" t="e">
        <f t="shared" si="54"/>
        <v>#REF!</v>
      </c>
      <c r="F271" s="827" t="e">
        <f t="shared" si="55"/>
        <v>#REF!</v>
      </c>
      <c r="G271" s="827" t="e">
        <f t="shared" si="47"/>
        <v>#REF!</v>
      </c>
      <c r="H271" s="827" t="e">
        <f t="shared" si="48"/>
        <v>#REF!</v>
      </c>
      <c r="I271" s="827" t="e">
        <f t="shared" si="49"/>
        <v>#REF!</v>
      </c>
      <c r="J271" s="818" t="e">
        <f t="shared" si="50"/>
        <v>#REF!</v>
      </c>
      <c r="K271" s="818" t="e">
        <f t="shared" si="52"/>
        <v>#REF!</v>
      </c>
      <c r="L271" s="818" t="e">
        <f t="shared" si="56"/>
        <v>#REF!</v>
      </c>
      <c r="M271" s="827" t="e">
        <f t="shared" si="51"/>
        <v>#REF!</v>
      </c>
      <c r="N271" s="827" t="e">
        <f t="shared" si="51"/>
        <v>#REF!</v>
      </c>
      <c r="O271" s="827" t="e">
        <f t="shared" si="51"/>
        <v>#REF!</v>
      </c>
      <c r="P271" s="827" t="e">
        <f t="shared" si="51"/>
        <v>#REF!</v>
      </c>
    </row>
    <row r="272" spans="1:16" ht="12">
      <c r="A272" s="834">
        <v>38520</v>
      </c>
      <c r="B272" s="833">
        <v>13.55</v>
      </c>
      <c r="C272" s="818" t="e">
        <f t="shared" si="46"/>
        <v>#REF!</v>
      </c>
      <c r="D272" s="818" t="e">
        <f t="shared" si="53"/>
        <v>#REF!</v>
      </c>
      <c r="E272" s="818" t="e">
        <f t="shared" si="54"/>
        <v>#REF!</v>
      </c>
      <c r="F272" s="827" t="e">
        <f t="shared" si="55"/>
        <v>#REF!</v>
      </c>
      <c r="G272" s="827" t="e">
        <f t="shared" si="47"/>
        <v>#REF!</v>
      </c>
      <c r="H272" s="827" t="e">
        <f t="shared" si="48"/>
        <v>#REF!</v>
      </c>
      <c r="I272" s="827" t="e">
        <f t="shared" si="49"/>
        <v>#REF!</v>
      </c>
      <c r="J272" s="818" t="e">
        <f t="shared" si="50"/>
        <v>#REF!</v>
      </c>
      <c r="K272" s="818" t="e">
        <f t="shared" si="52"/>
        <v>#REF!</v>
      </c>
      <c r="L272" s="818" t="e">
        <f t="shared" si="56"/>
        <v>#REF!</v>
      </c>
      <c r="M272" s="827" t="e">
        <f t="shared" si="51"/>
        <v>#REF!</v>
      </c>
      <c r="N272" s="827" t="e">
        <f t="shared" si="51"/>
        <v>#REF!</v>
      </c>
      <c r="O272" s="827" t="e">
        <f t="shared" si="51"/>
        <v>#REF!</v>
      </c>
      <c r="P272" s="827" t="e">
        <f t="shared" si="51"/>
        <v>#REF!</v>
      </c>
    </row>
    <row r="273" spans="1:16" ht="12">
      <c r="A273" s="834">
        <v>38527</v>
      </c>
      <c r="B273" s="833">
        <v>14.06</v>
      </c>
      <c r="C273" s="818" t="e">
        <f t="shared" si="46"/>
        <v>#REF!</v>
      </c>
      <c r="D273" s="818" t="e">
        <f t="shared" si="53"/>
        <v>#REF!</v>
      </c>
      <c r="E273" s="818" t="e">
        <f t="shared" si="54"/>
        <v>#REF!</v>
      </c>
      <c r="F273" s="827" t="e">
        <f t="shared" si="55"/>
        <v>#REF!</v>
      </c>
      <c r="G273" s="827" t="e">
        <f t="shared" si="47"/>
        <v>#REF!</v>
      </c>
      <c r="H273" s="827" t="e">
        <f t="shared" si="48"/>
        <v>#REF!</v>
      </c>
      <c r="I273" s="827" t="e">
        <f t="shared" si="49"/>
        <v>#REF!</v>
      </c>
      <c r="J273" s="818" t="e">
        <f t="shared" si="50"/>
        <v>#REF!</v>
      </c>
      <c r="K273" s="818" t="e">
        <f t="shared" si="52"/>
        <v>#REF!</v>
      </c>
      <c r="L273" s="818" t="e">
        <f t="shared" si="56"/>
        <v>#REF!</v>
      </c>
      <c r="M273" s="827" t="e">
        <f t="shared" si="51"/>
        <v>#REF!</v>
      </c>
      <c r="N273" s="827" t="e">
        <f t="shared" si="51"/>
        <v>#REF!</v>
      </c>
      <c r="O273" s="827" t="e">
        <f t="shared" si="51"/>
        <v>#REF!</v>
      </c>
      <c r="P273" s="827" t="e">
        <f t="shared" si="51"/>
        <v>#REF!</v>
      </c>
    </row>
    <row r="274" spans="1:16" ht="12">
      <c r="A274" s="834">
        <v>38534</v>
      </c>
      <c r="B274" s="833">
        <v>13.09</v>
      </c>
      <c r="C274" s="818" t="e">
        <f t="shared" si="46"/>
        <v>#REF!</v>
      </c>
      <c r="D274" s="818" t="e">
        <f t="shared" si="53"/>
        <v>#REF!</v>
      </c>
      <c r="E274" s="818" t="e">
        <f t="shared" si="54"/>
        <v>#REF!</v>
      </c>
      <c r="F274" s="827" t="e">
        <f t="shared" si="55"/>
        <v>#REF!</v>
      </c>
      <c r="G274" s="827" t="e">
        <f t="shared" si="47"/>
        <v>#REF!</v>
      </c>
      <c r="H274" s="827" t="e">
        <f t="shared" si="48"/>
        <v>#REF!</v>
      </c>
      <c r="I274" s="827" t="e">
        <f t="shared" si="49"/>
        <v>#REF!</v>
      </c>
      <c r="J274" s="818" t="e">
        <f t="shared" si="50"/>
        <v>#REF!</v>
      </c>
      <c r="K274" s="818" t="e">
        <f t="shared" si="52"/>
        <v>#REF!</v>
      </c>
      <c r="L274" s="818" t="e">
        <f t="shared" si="56"/>
        <v>#REF!</v>
      </c>
      <c r="M274" s="827" t="e">
        <f t="shared" si="51"/>
        <v>#REF!</v>
      </c>
      <c r="N274" s="827" t="e">
        <f t="shared" si="51"/>
        <v>#REF!</v>
      </c>
      <c r="O274" s="827" t="e">
        <f t="shared" si="51"/>
        <v>#REF!</v>
      </c>
      <c r="P274" s="827" t="e">
        <f t="shared" si="51"/>
        <v>#REF!</v>
      </c>
    </row>
    <row r="275" spans="1:16" ht="12">
      <c r="A275" s="834">
        <v>38541</v>
      </c>
      <c r="B275" s="833">
        <v>13.31</v>
      </c>
      <c r="C275" s="818" t="e">
        <f t="shared" si="46"/>
        <v>#REF!</v>
      </c>
      <c r="D275" s="818" t="e">
        <f t="shared" si="53"/>
        <v>#REF!</v>
      </c>
      <c r="E275" s="818" t="e">
        <f t="shared" si="54"/>
        <v>#REF!</v>
      </c>
      <c r="F275" s="827" t="e">
        <f t="shared" si="55"/>
        <v>#REF!</v>
      </c>
      <c r="G275" s="827" t="e">
        <f t="shared" si="47"/>
        <v>#REF!</v>
      </c>
      <c r="H275" s="827" t="e">
        <f t="shared" si="48"/>
        <v>#REF!</v>
      </c>
      <c r="I275" s="827" t="e">
        <f t="shared" si="49"/>
        <v>#REF!</v>
      </c>
      <c r="J275" s="818" t="e">
        <f t="shared" si="50"/>
        <v>#REF!</v>
      </c>
      <c r="K275" s="818" t="e">
        <f t="shared" si="52"/>
        <v>#REF!</v>
      </c>
      <c r="L275" s="818" t="e">
        <f t="shared" si="56"/>
        <v>#REF!</v>
      </c>
      <c r="M275" s="827" t="e">
        <f t="shared" si="51"/>
        <v>#REF!</v>
      </c>
      <c r="N275" s="827" t="e">
        <f t="shared" si="51"/>
        <v>#REF!</v>
      </c>
      <c r="O275" s="827" t="e">
        <f t="shared" si="51"/>
        <v>#REF!</v>
      </c>
      <c r="P275" s="827" t="e">
        <f t="shared" si="51"/>
        <v>#REF!</v>
      </c>
    </row>
    <row r="276" spans="1:16" ht="12">
      <c r="A276" s="834">
        <v>38548</v>
      </c>
      <c r="B276" s="833">
        <v>13.44</v>
      </c>
      <c r="C276" s="818" t="e">
        <f t="shared" si="46"/>
        <v>#REF!</v>
      </c>
      <c r="D276" s="818" t="e">
        <f t="shared" si="53"/>
        <v>#REF!</v>
      </c>
      <c r="E276" s="818" t="e">
        <f t="shared" si="54"/>
        <v>#REF!</v>
      </c>
      <c r="F276" s="827" t="e">
        <f t="shared" si="55"/>
        <v>#REF!</v>
      </c>
      <c r="G276" s="827" t="e">
        <f t="shared" si="47"/>
        <v>#REF!</v>
      </c>
      <c r="H276" s="827" t="e">
        <f t="shared" si="48"/>
        <v>#REF!</v>
      </c>
      <c r="I276" s="827" t="e">
        <f t="shared" si="49"/>
        <v>#REF!</v>
      </c>
      <c r="J276" s="818" t="e">
        <f t="shared" si="50"/>
        <v>#REF!</v>
      </c>
      <c r="K276" s="818" t="e">
        <f t="shared" si="52"/>
        <v>#REF!</v>
      </c>
      <c r="L276" s="818" t="e">
        <f t="shared" si="56"/>
        <v>#REF!</v>
      </c>
      <c r="M276" s="827" t="e">
        <f t="shared" si="51"/>
        <v>#REF!</v>
      </c>
      <c r="N276" s="827" t="e">
        <f t="shared" si="51"/>
        <v>#REF!</v>
      </c>
      <c r="O276" s="827" t="e">
        <f t="shared" si="51"/>
        <v>#REF!</v>
      </c>
      <c r="P276" s="827" t="e">
        <f t="shared" si="51"/>
        <v>#REF!</v>
      </c>
    </row>
    <row r="277" spans="1:16" ht="12">
      <c r="A277" s="834">
        <v>38555</v>
      </c>
      <c r="B277" s="833">
        <v>13.66</v>
      </c>
      <c r="C277" s="818" t="e">
        <f t="shared" si="46"/>
        <v>#REF!</v>
      </c>
      <c r="D277" s="818" t="e">
        <f t="shared" si="53"/>
        <v>#REF!</v>
      </c>
      <c r="E277" s="818" t="e">
        <f t="shared" si="54"/>
        <v>#REF!</v>
      </c>
      <c r="F277" s="827" t="e">
        <f t="shared" si="55"/>
        <v>#REF!</v>
      </c>
      <c r="G277" s="827" t="e">
        <f t="shared" si="47"/>
        <v>#REF!</v>
      </c>
      <c r="H277" s="827" t="e">
        <f t="shared" si="48"/>
        <v>#REF!</v>
      </c>
      <c r="I277" s="827" t="e">
        <f t="shared" si="49"/>
        <v>#REF!</v>
      </c>
      <c r="J277" s="818" t="e">
        <f t="shared" si="50"/>
        <v>#REF!</v>
      </c>
      <c r="K277" s="818" t="e">
        <f t="shared" si="52"/>
        <v>#REF!</v>
      </c>
      <c r="L277" s="818" t="e">
        <f t="shared" si="56"/>
        <v>#REF!</v>
      </c>
      <c r="M277" s="827" t="e">
        <f t="shared" si="51"/>
        <v>#REF!</v>
      </c>
      <c r="N277" s="827" t="e">
        <f t="shared" si="51"/>
        <v>#REF!</v>
      </c>
      <c r="O277" s="827" t="e">
        <f t="shared" si="51"/>
        <v>#REF!</v>
      </c>
      <c r="P277" s="827" t="e">
        <f t="shared" si="51"/>
        <v>#REF!</v>
      </c>
    </row>
    <row r="278" spans="1:16" ht="12">
      <c r="A278" s="834">
        <v>38562</v>
      </c>
      <c r="B278" s="833">
        <v>13.74</v>
      </c>
      <c r="C278" s="818" t="e">
        <f t="shared" si="46"/>
        <v>#REF!</v>
      </c>
      <c r="D278" s="818" t="e">
        <f t="shared" si="53"/>
        <v>#REF!</v>
      </c>
      <c r="E278" s="818" t="e">
        <f t="shared" si="54"/>
        <v>#REF!</v>
      </c>
      <c r="F278" s="827" t="e">
        <f t="shared" si="55"/>
        <v>#REF!</v>
      </c>
      <c r="G278" s="827" t="e">
        <f t="shared" si="47"/>
        <v>#REF!</v>
      </c>
      <c r="H278" s="827" t="e">
        <f t="shared" si="48"/>
        <v>#REF!</v>
      </c>
      <c r="I278" s="827" t="e">
        <f t="shared" si="49"/>
        <v>#REF!</v>
      </c>
      <c r="J278" s="818" t="e">
        <f t="shared" si="50"/>
        <v>#REF!</v>
      </c>
      <c r="K278" s="818" t="e">
        <f t="shared" si="52"/>
        <v>#REF!</v>
      </c>
      <c r="L278" s="818" t="e">
        <f t="shared" si="56"/>
        <v>#REF!</v>
      </c>
      <c r="M278" s="827" t="e">
        <f t="shared" si="51"/>
        <v>#REF!</v>
      </c>
      <c r="N278" s="827" t="e">
        <f t="shared" si="51"/>
        <v>#REF!</v>
      </c>
      <c r="O278" s="827" t="e">
        <f t="shared" si="51"/>
        <v>#REF!</v>
      </c>
      <c r="P278" s="827" t="e">
        <f t="shared" si="51"/>
        <v>#REF!</v>
      </c>
    </row>
    <row r="279" spans="1:16" s="830" customFormat="1" ht="12">
      <c r="A279" s="834">
        <v>38569</v>
      </c>
      <c r="B279" s="833">
        <v>13.54</v>
      </c>
      <c r="C279" s="818" t="e">
        <f t="shared" si="46"/>
        <v>#REF!</v>
      </c>
      <c r="D279" s="818" t="e">
        <f t="shared" si="53"/>
        <v>#REF!</v>
      </c>
      <c r="E279" s="818" t="e">
        <f t="shared" si="54"/>
        <v>#REF!</v>
      </c>
      <c r="F279" s="827" t="e">
        <f t="shared" si="55"/>
        <v>#REF!</v>
      </c>
      <c r="G279" s="827" t="e">
        <f t="shared" si="47"/>
        <v>#REF!</v>
      </c>
      <c r="H279" s="827" t="e">
        <f t="shared" si="48"/>
        <v>#REF!</v>
      </c>
      <c r="I279" s="827" t="e">
        <f t="shared" si="49"/>
        <v>#REF!</v>
      </c>
      <c r="J279" s="818" t="e">
        <f t="shared" si="50"/>
        <v>#REF!</v>
      </c>
      <c r="K279" s="818" t="e">
        <f t="shared" si="52"/>
        <v>#REF!</v>
      </c>
      <c r="L279" s="818" t="e">
        <f t="shared" si="56"/>
        <v>#REF!</v>
      </c>
      <c r="M279" s="827" t="e">
        <f t="shared" si="51"/>
        <v>#REF!</v>
      </c>
      <c r="N279" s="827" t="e">
        <f t="shared" si="51"/>
        <v>#REF!</v>
      </c>
      <c r="O279" s="827" t="e">
        <f t="shared" si="51"/>
        <v>#REF!</v>
      </c>
      <c r="P279" s="827" t="e">
        <f t="shared" si="51"/>
        <v>#REF!</v>
      </c>
    </row>
    <row r="280" spans="1:16" ht="12">
      <c r="A280" s="834">
        <v>38576</v>
      </c>
      <c r="B280" s="833">
        <v>13.2</v>
      </c>
      <c r="C280" s="818" t="e">
        <f t="shared" si="46"/>
        <v>#REF!</v>
      </c>
      <c r="D280" s="818" t="e">
        <f t="shared" si="53"/>
        <v>#REF!</v>
      </c>
      <c r="E280" s="818" t="e">
        <f t="shared" si="54"/>
        <v>#REF!</v>
      </c>
      <c r="F280" s="827" t="e">
        <f t="shared" si="55"/>
        <v>#REF!</v>
      </c>
      <c r="G280" s="827" t="e">
        <f t="shared" si="47"/>
        <v>#REF!</v>
      </c>
      <c r="H280" s="827" t="e">
        <f t="shared" si="48"/>
        <v>#REF!</v>
      </c>
      <c r="I280" s="827" t="e">
        <f t="shared" si="49"/>
        <v>#REF!</v>
      </c>
      <c r="J280" s="818" t="e">
        <f t="shared" si="50"/>
        <v>#REF!</v>
      </c>
      <c r="K280" s="818" t="e">
        <f t="shared" si="52"/>
        <v>#REF!</v>
      </c>
      <c r="L280" s="818" t="e">
        <f t="shared" si="56"/>
        <v>#REF!</v>
      </c>
      <c r="M280" s="827" t="e">
        <f t="shared" si="51"/>
        <v>#REF!</v>
      </c>
      <c r="N280" s="827" t="e">
        <f t="shared" si="51"/>
        <v>#REF!</v>
      </c>
      <c r="O280" s="827" t="e">
        <f t="shared" si="51"/>
        <v>#REF!</v>
      </c>
      <c r="P280" s="827" t="e">
        <f t="shared" si="51"/>
        <v>#REF!</v>
      </c>
    </row>
    <row r="281" spans="1:16" ht="12">
      <c r="A281" s="834">
        <v>38583</v>
      </c>
      <c r="B281" s="833">
        <v>13.16</v>
      </c>
      <c r="C281" s="818" t="e">
        <f t="shared" si="46"/>
        <v>#REF!</v>
      </c>
      <c r="D281" s="818" t="e">
        <f t="shared" si="53"/>
        <v>#REF!</v>
      </c>
      <c r="E281" s="818" t="e">
        <f t="shared" si="54"/>
        <v>#REF!</v>
      </c>
      <c r="F281" s="827" t="e">
        <f t="shared" si="55"/>
        <v>#REF!</v>
      </c>
      <c r="G281" s="827" t="e">
        <f t="shared" si="47"/>
        <v>#REF!</v>
      </c>
      <c r="H281" s="827" t="e">
        <f t="shared" si="48"/>
        <v>#REF!</v>
      </c>
      <c r="I281" s="827" t="e">
        <f t="shared" si="49"/>
        <v>#REF!</v>
      </c>
      <c r="J281" s="818" t="e">
        <f t="shared" si="50"/>
        <v>#REF!</v>
      </c>
      <c r="K281" s="818" t="e">
        <f t="shared" si="52"/>
        <v>#REF!</v>
      </c>
      <c r="L281" s="818" t="e">
        <f t="shared" si="56"/>
        <v>#REF!</v>
      </c>
      <c r="M281" s="827" t="e">
        <f t="shared" si="51"/>
        <v>#REF!</v>
      </c>
      <c r="N281" s="827" t="e">
        <f t="shared" si="51"/>
        <v>#REF!</v>
      </c>
      <c r="O281" s="827" t="e">
        <f t="shared" si="51"/>
        <v>#REF!</v>
      </c>
      <c r="P281" s="827" t="e">
        <f t="shared" si="51"/>
        <v>#REF!</v>
      </c>
    </row>
    <row r="282" spans="1:16" ht="12">
      <c r="A282" s="834">
        <v>38590</v>
      </c>
      <c r="B282" s="833">
        <v>12.99</v>
      </c>
      <c r="C282" s="818" t="e">
        <f t="shared" si="46"/>
        <v>#REF!</v>
      </c>
      <c r="D282" s="818" t="e">
        <f t="shared" si="53"/>
        <v>#REF!</v>
      </c>
      <c r="E282" s="818" t="e">
        <f t="shared" si="54"/>
        <v>#REF!</v>
      </c>
      <c r="F282" s="827" t="e">
        <f t="shared" si="55"/>
        <v>#REF!</v>
      </c>
      <c r="G282" s="827" t="e">
        <f t="shared" si="47"/>
        <v>#REF!</v>
      </c>
      <c r="H282" s="827" t="e">
        <f t="shared" si="48"/>
        <v>#REF!</v>
      </c>
      <c r="I282" s="827" t="e">
        <f t="shared" si="49"/>
        <v>#REF!</v>
      </c>
      <c r="J282" s="818" t="e">
        <f t="shared" si="50"/>
        <v>#REF!</v>
      </c>
      <c r="K282" s="818" t="e">
        <f t="shared" si="52"/>
        <v>#REF!</v>
      </c>
      <c r="L282" s="818" t="e">
        <f t="shared" si="56"/>
        <v>#REF!</v>
      </c>
      <c r="M282" s="827" t="e">
        <f t="shared" si="51"/>
        <v>#REF!</v>
      </c>
      <c r="N282" s="827" t="e">
        <f t="shared" si="51"/>
        <v>#REF!</v>
      </c>
      <c r="O282" s="827" t="e">
        <f t="shared" si="51"/>
        <v>#REF!</v>
      </c>
      <c r="P282" s="827" t="e">
        <f t="shared" si="51"/>
        <v>#REF!</v>
      </c>
    </row>
    <row r="283" spans="1:16" ht="12">
      <c r="A283" s="834">
        <v>38597</v>
      </c>
      <c r="B283" s="833">
        <v>13.2</v>
      </c>
      <c r="C283" s="818" t="e">
        <f t="shared" si="46"/>
        <v>#REF!</v>
      </c>
      <c r="D283" s="818" t="e">
        <f t="shared" si="53"/>
        <v>#REF!</v>
      </c>
      <c r="E283" s="818" t="e">
        <f t="shared" si="54"/>
        <v>#REF!</v>
      </c>
      <c r="F283" s="827" t="e">
        <f t="shared" si="55"/>
        <v>#REF!</v>
      </c>
      <c r="G283" s="827" t="e">
        <f t="shared" si="47"/>
        <v>#REF!</v>
      </c>
      <c r="H283" s="827" t="e">
        <f t="shared" si="48"/>
        <v>#REF!</v>
      </c>
      <c r="I283" s="827" t="e">
        <f t="shared" si="49"/>
        <v>#REF!</v>
      </c>
      <c r="J283" s="818" t="e">
        <f t="shared" si="50"/>
        <v>#REF!</v>
      </c>
      <c r="K283" s="818" t="e">
        <f t="shared" si="52"/>
        <v>#REF!</v>
      </c>
      <c r="L283" s="818" t="e">
        <f t="shared" si="56"/>
        <v>#REF!</v>
      </c>
      <c r="M283" s="827" t="e">
        <f t="shared" si="51"/>
        <v>#REF!</v>
      </c>
      <c r="N283" s="827" t="e">
        <f t="shared" si="51"/>
        <v>#REF!</v>
      </c>
      <c r="O283" s="827" t="e">
        <f t="shared" si="51"/>
        <v>#REF!</v>
      </c>
      <c r="P283" s="827" t="e">
        <f t="shared" si="51"/>
        <v>#REF!</v>
      </c>
    </row>
    <row r="284" spans="1:16" ht="12">
      <c r="A284" s="834">
        <v>38604</v>
      </c>
      <c r="B284" s="833">
        <v>13.56</v>
      </c>
      <c r="C284" s="818" t="e">
        <f t="shared" si="46"/>
        <v>#REF!</v>
      </c>
      <c r="D284" s="818" t="e">
        <f t="shared" si="53"/>
        <v>#REF!</v>
      </c>
      <c r="E284" s="818" t="e">
        <f t="shared" si="54"/>
        <v>#REF!</v>
      </c>
      <c r="F284" s="827" t="e">
        <f t="shared" si="55"/>
        <v>#REF!</v>
      </c>
      <c r="G284" s="827" t="e">
        <f t="shared" si="47"/>
        <v>#REF!</v>
      </c>
      <c r="H284" s="827" t="e">
        <f t="shared" si="48"/>
        <v>#REF!</v>
      </c>
      <c r="I284" s="827" t="e">
        <f t="shared" si="49"/>
        <v>#REF!</v>
      </c>
      <c r="J284" s="818" t="e">
        <f t="shared" si="50"/>
        <v>#REF!</v>
      </c>
      <c r="K284" s="818" t="e">
        <f t="shared" si="52"/>
        <v>#REF!</v>
      </c>
      <c r="L284" s="818" t="e">
        <f t="shared" si="56"/>
        <v>#REF!</v>
      </c>
      <c r="M284" s="827" t="e">
        <f t="shared" si="51"/>
        <v>#REF!</v>
      </c>
      <c r="N284" s="827" t="e">
        <f t="shared" si="51"/>
        <v>#REF!</v>
      </c>
      <c r="O284" s="827" t="e">
        <f t="shared" si="51"/>
        <v>#REF!</v>
      </c>
      <c r="P284" s="827" t="e">
        <f t="shared" si="51"/>
        <v>#REF!</v>
      </c>
    </row>
    <row r="285" spans="1:16" ht="12">
      <c r="A285" s="834">
        <v>38611</v>
      </c>
      <c r="B285" s="833">
        <v>12.98</v>
      </c>
      <c r="C285" s="818" t="e">
        <f t="shared" si="46"/>
        <v>#REF!</v>
      </c>
      <c r="D285" s="818" t="e">
        <f t="shared" si="53"/>
        <v>#REF!</v>
      </c>
      <c r="E285" s="818" t="e">
        <f t="shared" si="54"/>
        <v>#REF!</v>
      </c>
      <c r="F285" s="827" t="e">
        <f t="shared" si="55"/>
        <v>#REF!</v>
      </c>
      <c r="G285" s="827" t="e">
        <f t="shared" si="47"/>
        <v>#REF!</v>
      </c>
      <c r="H285" s="827" t="e">
        <f t="shared" si="48"/>
        <v>#REF!</v>
      </c>
      <c r="I285" s="827" t="e">
        <f t="shared" si="49"/>
        <v>#REF!</v>
      </c>
      <c r="J285" s="818" t="e">
        <f t="shared" si="50"/>
        <v>#REF!</v>
      </c>
      <c r="K285" s="818" t="e">
        <f t="shared" si="52"/>
        <v>#REF!</v>
      </c>
      <c r="L285" s="818" t="e">
        <f t="shared" si="56"/>
        <v>#REF!</v>
      </c>
      <c r="M285" s="827" t="e">
        <f t="shared" si="51"/>
        <v>#REF!</v>
      </c>
      <c r="N285" s="827" t="e">
        <f t="shared" si="51"/>
        <v>#REF!</v>
      </c>
      <c r="O285" s="827" t="e">
        <f t="shared" si="51"/>
        <v>#REF!</v>
      </c>
      <c r="P285" s="827" t="e">
        <f t="shared" si="51"/>
        <v>#REF!</v>
      </c>
    </row>
    <row r="286" spans="1:16" ht="12">
      <c r="A286" s="834">
        <v>38618</v>
      </c>
      <c r="B286" s="833">
        <v>12.76</v>
      </c>
      <c r="C286" s="818" t="e">
        <f t="shared" si="46"/>
        <v>#REF!</v>
      </c>
      <c r="D286" s="818" t="e">
        <f t="shared" si="53"/>
        <v>#REF!</v>
      </c>
      <c r="E286" s="818" t="e">
        <f t="shared" si="54"/>
        <v>#REF!</v>
      </c>
      <c r="F286" s="827" t="e">
        <f t="shared" si="55"/>
        <v>#REF!</v>
      </c>
      <c r="G286" s="827" t="e">
        <f t="shared" si="47"/>
        <v>#REF!</v>
      </c>
      <c r="H286" s="827" t="e">
        <f t="shared" si="48"/>
        <v>#REF!</v>
      </c>
      <c r="I286" s="827" t="e">
        <f t="shared" si="49"/>
        <v>#REF!</v>
      </c>
      <c r="J286" s="818" t="e">
        <f t="shared" si="50"/>
        <v>#REF!</v>
      </c>
      <c r="K286" s="818" t="e">
        <f t="shared" si="52"/>
        <v>#REF!</v>
      </c>
      <c r="L286" s="818" t="e">
        <f t="shared" si="56"/>
        <v>#REF!</v>
      </c>
      <c r="M286" s="827" t="e">
        <f t="shared" si="51"/>
        <v>#REF!</v>
      </c>
      <c r="N286" s="827" t="e">
        <f t="shared" si="51"/>
        <v>#REF!</v>
      </c>
      <c r="O286" s="827" t="e">
        <f t="shared" si="51"/>
        <v>#REF!</v>
      </c>
      <c r="P286" s="827" t="e">
        <f t="shared" si="51"/>
        <v>#REF!</v>
      </c>
    </row>
    <row r="287" spans="1:16" ht="12">
      <c r="A287" s="834">
        <v>38625</v>
      </c>
      <c r="B287" s="833">
        <v>13.22</v>
      </c>
      <c r="C287" s="818" t="e">
        <f t="shared" si="46"/>
        <v>#REF!</v>
      </c>
      <c r="D287" s="818" t="e">
        <f t="shared" si="53"/>
        <v>#REF!</v>
      </c>
      <c r="E287" s="818" t="e">
        <f t="shared" si="54"/>
        <v>#REF!</v>
      </c>
      <c r="F287" s="827" t="e">
        <f t="shared" si="55"/>
        <v>#REF!</v>
      </c>
      <c r="G287" s="827" t="e">
        <f t="shared" si="47"/>
        <v>#REF!</v>
      </c>
      <c r="H287" s="827" t="e">
        <f t="shared" si="48"/>
        <v>#REF!</v>
      </c>
      <c r="I287" s="827" t="e">
        <f t="shared" si="49"/>
        <v>#REF!</v>
      </c>
      <c r="J287" s="818" t="e">
        <f t="shared" si="50"/>
        <v>#REF!</v>
      </c>
      <c r="K287" s="818" t="e">
        <f t="shared" si="52"/>
        <v>#REF!</v>
      </c>
      <c r="L287" s="818" t="e">
        <f t="shared" si="56"/>
        <v>#REF!</v>
      </c>
      <c r="M287" s="827" t="e">
        <f t="shared" si="51"/>
        <v>#REF!</v>
      </c>
      <c r="N287" s="827" t="e">
        <f t="shared" si="51"/>
        <v>#REF!</v>
      </c>
      <c r="O287" s="827" t="e">
        <f t="shared" si="51"/>
        <v>#REF!</v>
      </c>
      <c r="P287" s="827" t="e">
        <f t="shared" si="51"/>
        <v>#REF!</v>
      </c>
    </row>
    <row r="288" spans="1:16" ht="12">
      <c r="A288" s="834">
        <v>38639</v>
      </c>
      <c r="B288" s="833">
        <v>13.69</v>
      </c>
      <c r="C288" s="818" t="e">
        <f t="shared" si="46"/>
        <v>#REF!</v>
      </c>
      <c r="D288" s="818" t="e">
        <f t="shared" si="53"/>
        <v>#REF!</v>
      </c>
      <c r="E288" s="818" t="e">
        <f t="shared" si="54"/>
        <v>#REF!</v>
      </c>
      <c r="F288" s="827" t="e">
        <f t="shared" si="55"/>
        <v>#REF!</v>
      </c>
      <c r="G288" s="827" t="e">
        <f t="shared" si="47"/>
        <v>#REF!</v>
      </c>
      <c r="H288" s="827" t="e">
        <f t="shared" si="48"/>
        <v>#REF!</v>
      </c>
      <c r="I288" s="827" t="e">
        <f t="shared" si="49"/>
        <v>#REF!</v>
      </c>
      <c r="J288" s="818" t="e">
        <f t="shared" si="50"/>
        <v>#REF!</v>
      </c>
      <c r="K288" s="818" t="e">
        <f t="shared" si="52"/>
        <v>#REF!</v>
      </c>
      <c r="L288" s="818" t="e">
        <f t="shared" si="56"/>
        <v>#REF!</v>
      </c>
      <c r="M288" s="827" t="e">
        <f t="shared" si="51"/>
        <v>#REF!</v>
      </c>
      <c r="N288" s="827" t="e">
        <f t="shared" si="51"/>
        <v>#REF!</v>
      </c>
      <c r="O288" s="827" t="e">
        <f t="shared" si="51"/>
        <v>#REF!</v>
      </c>
      <c r="P288" s="827" t="e">
        <f t="shared" si="51"/>
        <v>#REF!</v>
      </c>
    </row>
    <row r="289" spans="1:16" ht="12">
      <c r="A289" s="834">
        <v>38646</v>
      </c>
      <c r="B289" s="833">
        <v>14.59</v>
      </c>
      <c r="C289" s="818" t="e">
        <f t="shared" si="46"/>
        <v>#REF!</v>
      </c>
      <c r="D289" s="818" t="e">
        <f t="shared" si="53"/>
        <v>#REF!</v>
      </c>
      <c r="E289" s="818" t="e">
        <f t="shared" si="54"/>
        <v>#REF!</v>
      </c>
      <c r="F289" s="827" t="e">
        <f t="shared" si="55"/>
        <v>#REF!</v>
      </c>
      <c r="G289" s="827" t="e">
        <f t="shared" si="47"/>
        <v>#REF!</v>
      </c>
      <c r="H289" s="827" t="e">
        <f t="shared" si="48"/>
        <v>#REF!</v>
      </c>
      <c r="I289" s="827" t="e">
        <f t="shared" si="49"/>
        <v>#REF!</v>
      </c>
      <c r="J289" s="818" t="e">
        <f t="shared" si="50"/>
        <v>#REF!</v>
      </c>
      <c r="K289" s="818" t="e">
        <f t="shared" si="52"/>
        <v>#REF!</v>
      </c>
      <c r="L289" s="818" t="e">
        <f t="shared" si="56"/>
        <v>#REF!</v>
      </c>
      <c r="M289" s="827" t="e">
        <f t="shared" si="51"/>
        <v>#REF!</v>
      </c>
      <c r="N289" s="827" t="e">
        <f t="shared" si="51"/>
        <v>#REF!</v>
      </c>
      <c r="O289" s="827" t="e">
        <f t="shared" si="51"/>
        <v>#REF!</v>
      </c>
      <c r="P289" s="827" t="e">
        <f t="shared" si="51"/>
        <v>#REF!</v>
      </c>
    </row>
    <row r="290" spans="1:16" ht="12">
      <c r="A290" s="834">
        <v>38653</v>
      </c>
      <c r="B290" s="833">
        <v>14.5</v>
      </c>
      <c r="C290" s="818" t="e">
        <f t="shared" si="46"/>
        <v>#REF!</v>
      </c>
      <c r="D290" s="818" t="e">
        <f t="shared" si="53"/>
        <v>#REF!</v>
      </c>
      <c r="E290" s="818" t="e">
        <f t="shared" si="54"/>
        <v>#REF!</v>
      </c>
      <c r="F290" s="827" t="e">
        <f t="shared" si="55"/>
        <v>#REF!</v>
      </c>
      <c r="G290" s="827" t="e">
        <f t="shared" si="47"/>
        <v>#REF!</v>
      </c>
      <c r="H290" s="827" t="e">
        <f t="shared" si="48"/>
        <v>#REF!</v>
      </c>
      <c r="I290" s="827" t="e">
        <f t="shared" si="49"/>
        <v>#REF!</v>
      </c>
      <c r="J290" s="818" t="e">
        <f t="shared" si="50"/>
        <v>#REF!</v>
      </c>
      <c r="K290" s="818" t="e">
        <f t="shared" si="52"/>
        <v>#REF!</v>
      </c>
      <c r="L290" s="818" t="e">
        <f t="shared" si="56"/>
        <v>#REF!</v>
      </c>
      <c r="M290" s="827" t="e">
        <f t="shared" si="51"/>
        <v>#REF!</v>
      </c>
      <c r="N290" s="827" t="e">
        <f t="shared" si="51"/>
        <v>#REF!</v>
      </c>
      <c r="O290" s="827" t="e">
        <f t="shared" si="51"/>
        <v>#REF!</v>
      </c>
      <c r="P290" s="827" t="e">
        <f t="shared" si="51"/>
        <v>#REF!</v>
      </c>
    </row>
    <row r="291" spans="1:16" ht="12">
      <c r="A291" s="834">
        <v>38660</v>
      </c>
      <c r="B291" s="833">
        <v>14.37</v>
      </c>
      <c r="C291" s="818" t="e">
        <f t="shared" si="46"/>
        <v>#REF!</v>
      </c>
      <c r="D291" s="818" t="e">
        <f t="shared" si="53"/>
        <v>#REF!</v>
      </c>
      <c r="E291" s="818" t="e">
        <f t="shared" si="54"/>
        <v>#REF!</v>
      </c>
      <c r="F291" s="827" t="e">
        <f t="shared" si="55"/>
        <v>#REF!</v>
      </c>
      <c r="G291" s="827" t="e">
        <f t="shared" si="47"/>
        <v>#REF!</v>
      </c>
      <c r="H291" s="827" t="e">
        <f t="shared" si="48"/>
        <v>#REF!</v>
      </c>
      <c r="I291" s="827" t="e">
        <f t="shared" si="49"/>
        <v>#REF!</v>
      </c>
      <c r="J291" s="818" t="e">
        <f t="shared" si="50"/>
        <v>#REF!</v>
      </c>
      <c r="K291" s="818" t="e">
        <f t="shared" si="52"/>
        <v>#REF!</v>
      </c>
      <c r="L291" s="818" t="e">
        <f t="shared" si="56"/>
        <v>#REF!</v>
      </c>
      <c r="M291" s="827" t="e">
        <f t="shared" si="51"/>
        <v>#REF!</v>
      </c>
      <c r="N291" s="827" t="e">
        <f t="shared" si="51"/>
        <v>#REF!</v>
      </c>
      <c r="O291" s="827" t="e">
        <f t="shared" si="51"/>
        <v>#REF!</v>
      </c>
      <c r="P291" s="827" t="e">
        <f t="shared" si="51"/>
        <v>#REF!</v>
      </c>
    </row>
    <row r="292" spans="1:16" ht="12">
      <c r="A292" s="834">
        <v>38667</v>
      </c>
      <c r="B292" s="833">
        <v>14.14</v>
      </c>
      <c r="C292" s="818" t="e">
        <f t="shared" si="46"/>
        <v>#REF!</v>
      </c>
      <c r="D292" s="818" t="e">
        <f t="shared" si="53"/>
        <v>#REF!</v>
      </c>
      <c r="E292" s="818" t="e">
        <f t="shared" si="54"/>
        <v>#REF!</v>
      </c>
      <c r="F292" s="827" t="e">
        <f t="shared" si="55"/>
        <v>#REF!</v>
      </c>
      <c r="G292" s="827" t="e">
        <f t="shared" si="47"/>
        <v>#REF!</v>
      </c>
      <c r="H292" s="827" t="e">
        <f t="shared" si="48"/>
        <v>#REF!</v>
      </c>
      <c r="I292" s="827" t="e">
        <f t="shared" si="49"/>
        <v>#REF!</v>
      </c>
      <c r="J292" s="818" t="e">
        <f t="shared" si="50"/>
        <v>#REF!</v>
      </c>
      <c r="K292" s="818" t="e">
        <f t="shared" si="52"/>
        <v>#REF!</v>
      </c>
      <c r="L292" s="818" t="e">
        <f t="shared" si="56"/>
        <v>#REF!</v>
      </c>
      <c r="M292" s="827" t="e">
        <f t="shared" si="51"/>
        <v>#REF!</v>
      </c>
      <c r="N292" s="827" t="e">
        <f t="shared" si="51"/>
        <v>#REF!</v>
      </c>
      <c r="O292" s="827" t="e">
        <f t="shared" si="51"/>
        <v>#REF!</v>
      </c>
      <c r="P292" s="827" t="e">
        <f t="shared" si="51"/>
        <v>#REF!</v>
      </c>
    </row>
    <row r="293" spans="1:16" ht="12">
      <c r="A293" s="834">
        <v>38674</v>
      </c>
      <c r="B293" s="833">
        <v>13.98</v>
      </c>
      <c r="C293" s="818" t="e">
        <f t="shared" si="46"/>
        <v>#REF!</v>
      </c>
      <c r="D293" s="818" t="e">
        <f t="shared" si="53"/>
        <v>#REF!</v>
      </c>
      <c r="E293" s="818" t="e">
        <f t="shared" si="54"/>
        <v>#REF!</v>
      </c>
      <c r="F293" s="827" t="e">
        <f t="shared" si="55"/>
        <v>#REF!</v>
      </c>
      <c r="G293" s="827" t="e">
        <f t="shared" si="47"/>
        <v>#REF!</v>
      </c>
      <c r="H293" s="827" t="e">
        <f t="shared" si="48"/>
        <v>#REF!</v>
      </c>
      <c r="I293" s="827" t="e">
        <f t="shared" si="49"/>
        <v>#REF!</v>
      </c>
      <c r="J293" s="818" t="e">
        <f t="shared" si="50"/>
        <v>#REF!</v>
      </c>
      <c r="K293" s="818" t="e">
        <f t="shared" si="52"/>
        <v>#REF!</v>
      </c>
      <c r="L293" s="818" t="e">
        <f t="shared" si="56"/>
        <v>#REF!</v>
      </c>
      <c r="M293" s="827" t="e">
        <f t="shared" si="51"/>
        <v>#REF!</v>
      </c>
      <c r="N293" s="827" t="e">
        <f t="shared" si="51"/>
        <v>#REF!</v>
      </c>
      <c r="O293" s="827" t="e">
        <f t="shared" si="51"/>
        <v>#REF!</v>
      </c>
      <c r="P293" s="827" t="e">
        <f t="shared" si="51"/>
        <v>#REF!</v>
      </c>
    </row>
    <row r="294" spans="1:16" ht="12">
      <c r="A294" s="834">
        <v>38681</v>
      </c>
      <c r="B294" s="833">
        <v>14.35</v>
      </c>
      <c r="C294" s="818" t="e">
        <f t="shared" si="46"/>
        <v>#REF!</v>
      </c>
      <c r="D294" s="818" t="e">
        <f t="shared" si="53"/>
        <v>#REF!</v>
      </c>
      <c r="E294" s="818" t="e">
        <f t="shared" si="54"/>
        <v>#REF!</v>
      </c>
      <c r="F294" s="827" t="e">
        <f t="shared" si="55"/>
        <v>#REF!</v>
      </c>
      <c r="G294" s="827" t="e">
        <f t="shared" si="47"/>
        <v>#REF!</v>
      </c>
      <c r="H294" s="827" t="e">
        <f t="shared" si="48"/>
        <v>#REF!</v>
      </c>
      <c r="I294" s="827" t="e">
        <f t="shared" si="49"/>
        <v>#REF!</v>
      </c>
      <c r="J294" s="818" t="e">
        <f t="shared" si="50"/>
        <v>#REF!</v>
      </c>
      <c r="K294" s="818" t="e">
        <f t="shared" si="52"/>
        <v>#REF!</v>
      </c>
      <c r="L294" s="818" t="e">
        <f t="shared" si="56"/>
        <v>#REF!</v>
      </c>
      <c r="M294" s="827" t="e">
        <f t="shared" si="51"/>
        <v>#REF!</v>
      </c>
      <c r="N294" s="827" t="e">
        <f t="shared" si="51"/>
        <v>#REF!</v>
      </c>
      <c r="O294" s="827" t="e">
        <f t="shared" si="51"/>
        <v>#REF!</v>
      </c>
      <c r="P294" s="827" t="e">
        <f t="shared" si="51"/>
        <v>#REF!</v>
      </c>
    </row>
    <row r="295" spans="1:16" ht="12">
      <c r="A295" s="834">
        <v>38688</v>
      </c>
      <c r="B295" s="833">
        <v>13.55</v>
      </c>
      <c r="C295" s="818" t="e">
        <f t="shared" si="46"/>
        <v>#REF!</v>
      </c>
      <c r="D295" s="818" t="e">
        <f t="shared" si="53"/>
        <v>#REF!</v>
      </c>
      <c r="E295" s="818" t="e">
        <f t="shared" si="54"/>
        <v>#REF!</v>
      </c>
      <c r="F295" s="827" t="e">
        <f t="shared" si="55"/>
        <v>#REF!</v>
      </c>
      <c r="G295" s="827" t="e">
        <f t="shared" si="47"/>
        <v>#REF!</v>
      </c>
      <c r="H295" s="827" t="e">
        <f t="shared" si="48"/>
        <v>#REF!</v>
      </c>
      <c r="I295" s="827" t="e">
        <f t="shared" si="49"/>
        <v>#REF!</v>
      </c>
      <c r="J295" s="818" t="e">
        <f t="shared" si="50"/>
        <v>#REF!</v>
      </c>
      <c r="K295" s="818" t="e">
        <f t="shared" si="52"/>
        <v>#REF!</v>
      </c>
      <c r="L295" s="818" t="e">
        <f t="shared" si="56"/>
        <v>#REF!</v>
      </c>
      <c r="M295" s="827" t="e">
        <f t="shared" si="51"/>
        <v>#REF!</v>
      </c>
      <c r="N295" s="827" t="e">
        <f t="shared" si="51"/>
        <v>#REF!</v>
      </c>
      <c r="O295" s="827" t="e">
        <f t="shared" si="51"/>
        <v>#REF!</v>
      </c>
      <c r="P295" s="827" t="e">
        <f t="shared" si="51"/>
        <v>#REF!</v>
      </c>
    </row>
    <row r="296" spans="1:16" ht="12">
      <c r="A296" s="834">
        <v>38695</v>
      </c>
      <c r="B296" s="833">
        <v>13.99</v>
      </c>
      <c r="C296" s="818" t="e">
        <f t="shared" si="46"/>
        <v>#REF!</v>
      </c>
      <c r="D296" s="818" t="e">
        <f t="shared" si="53"/>
        <v>#REF!</v>
      </c>
      <c r="E296" s="818" t="e">
        <f t="shared" si="54"/>
        <v>#REF!</v>
      </c>
      <c r="F296" s="827" t="e">
        <f t="shared" si="55"/>
        <v>#REF!</v>
      </c>
      <c r="G296" s="827" t="e">
        <f t="shared" si="47"/>
        <v>#REF!</v>
      </c>
      <c r="H296" s="827" t="e">
        <f t="shared" si="48"/>
        <v>#REF!</v>
      </c>
      <c r="I296" s="827" t="e">
        <f t="shared" si="49"/>
        <v>#REF!</v>
      </c>
      <c r="J296" s="818" t="e">
        <f t="shared" si="50"/>
        <v>#REF!</v>
      </c>
      <c r="K296" s="818" t="e">
        <f t="shared" si="52"/>
        <v>#REF!</v>
      </c>
      <c r="L296" s="818" t="e">
        <f t="shared" si="56"/>
        <v>#REF!</v>
      </c>
      <c r="M296" s="827" t="e">
        <f t="shared" si="51"/>
        <v>#REF!</v>
      </c>
      <c r="N296" s="827" t="e">
        <f t="shared" si="51"/>
        <v>#REF!</v>
      </c>
      <c r="O296" s="827" t="e">
        <f t="shared" si="51"/>
        <v>#REF!</v>
      </c>
      <c r="P296" s="827" t="e">
        <f t="shared" si="51"/>
        <v>#REF!</v>
      </c>
    </row>
    <row r="297" spans="1:16" ht="12">
      <c r="A297" s="834">
        <v>38702</v>
      </c>
      <c r="B297" s="833">
        <v>14.12</v>
      </c>
      <c r="C297" s="818" t="e">
        <f t="shared" si="46"/>
        <v>#REF!</v>
      </c>
      <c r="D297" s="818" t="e">
        <f t="shared" si="53"/>
        <v>#REF!</v>
      </c>
      <c r="E297" s="818" t="e">
        <f t="shared" si="54"/>
        <v>#REF!</v>
      </c>
      <c r="F297" s="827" t="e">
        <f t="shared" si="55"/>
        <v>#REF!</v>
      </c>
      <c r="G297" s="827" t="e">
        <f t="shared" si="47"/>
        <v>#REF!</v>
      </c>
      <c r="H297" s="827" t="e">
        <f t="shared" si="48"/>
        <v>#REF!</v>
      </c>
      <c r="I297" s="827" t="e">
        <f t="shared" si="49"/>
        <v>#REF!</v>
      </c>
      <c r="J297" s="818" t="e">
        <f t="shared" si="50"/>
        <v>#REF!</v>
      </c>
      <c r="K297" s="818" t="e">
        <f t="shared" si="52"/>
        <v>#REF!</v>
      </c>
      <c r="L297" s="818" t="e">
        <f t="shared" si="56"/>
        <v>#REF!</v>
      </c>
      <c r="M297" s="827" t="e">
        <f t="shared" si="51"/>
        <v>#REF!</v>
      </c>
      <c r="N297" s="827" t="e">
        <f t="shared" si="51"/>
        <v>#REF!</v>
      </c>
      <c r="O297" s="827" t="e">
        <f t="shared" si="51"/>
        <v>#REF!</v>
      </c>
      <c r="P297" s="827" t="e">
        <f t="shared" si="51"/>
        <v>#REF!</v>
      </c>
    </row>
    <row r="298" spans="1:16" ht="12">
      <c r="A298" s="834">
        <v>38709</v>
      </c>
      <c r="B298" s="833">
        <v>14.61</v>
      </c>
      <c r="C298" s="818" t="e">
        <f t="shared" si="46"/>
        <v>#REF!</v>
      </c>
      <c r="D298" s="818" t="e">
        <f t="shared" si="53"/>
        <v>#REF!</v>
      </c>
      <c r="E298" s="818" t="e">
        <f t="shared" si="54"/>
        <v>#REF!</v>
      </c>
      <c r="F298" s="827" t="e">
        <f t="shared" si="55"/>
        <v>#REF!</v>
      </c>
      <c r="G298" s="827" t="e">
        <f t="shared" si="47"/>
        <v>#REF!</v>
      </c>
      <c r="H298" s="827" t="e">
        <f t="shared" si="48"/>
        <v>#REF!</v>
      </c>
      <c r="I298" s="827" t="e">
        <f t="shared" si="49"/>
        <v>#REF!</v>
      </c>
      <c r="J298" s="818" t="e">
        <f t="shared" si="50"/>
        <v>#REF!</v>
      </c>
      <c r="K298" s="818" t="e">
        <f t="shared" si="52"/>
        <v>#REF!</v>
      </c>
      <c r="L298" s="818" t="e">
        <f t="shared" si="56"/>
        <v>#REF!</v>
      </c>
      <c r="M298" s="827" t="e">
        <f t="shared" si="51"/>
        <v>#REF!</v>
      </c>
      <c r="N298" s="827" t="e">
        <f t="shared" si="51"/>
        <v>#REF!</v>
      </c>
      <c r="O298" s="827" t="e">
        <f t="shared" si="51"/>
        <v>#REF!</v>
      </c>
      <c r="P298" s="827" t="e">
        <f t="shared" si="51"/>
        <v>#REF!</v>
      </c>
    </row>
    <row r="299" spans="1:16" ht="12">
      <c r="A299" s="834">
        <v>38716</v>
      </c>
      <c r="B299" s="833">
        <v>14.74</v>
      </c>
      <c r="C299" s="818" t="e">
        <f t="shared" si="46"/>
        <v>#REF!</v>
      </c>
      <c r="D299" s="818" t="e">
        <f t="shared" si="53"/>
        <v>#REF!</v>
      </c>
      <c r="E299" s="818" t="e">
        <f t="shared" si="54"/>
        <v>#REF!</v>
      </c>
      <c r="F299" s="827" t="e">
        <f t="shared" si="55"/>
        <v>#REF!</v>
      </c>
      <c r="G299" s="827" t="e">
        <f t="shared" si="47"/>
        <v>#REF!</v>
      </c>
      <c r="H299" s="827" t="e">
        <f t="shared" si="48"/>
        <v>#REF!</v>
      </c>
      <c r="I299" s="827" t="e">
        <f t="shared" si="49"/>
        <v>#REF!</v>
      </c>
      <c r="J299" s="818" t="e">
        <f t="shared" si="50"/>
        <v>#REF!</v>
      </c>
      <c r="K299" s="818" t="e">
        <f t="shared" si="52"/>
        <v>#REF!</v>
      </c>
      <c r="L299" s="818" t="e">
        <f t="shared" si="56"/>
        <v>#REF!</v>
      </c>
      <c r="M299" s="827" t="e">
        <f t="shared" si="51"/>
        <v>#REF!</v>
      </c>
      <c r="N299" s="827" t="e">
        <f t="shared" si="51"/>
        <v>#REF!</v>
      </c>
      <c r="O299" s="827" t="e">
        <f t="shared" si="51"/>
        <v>#REF!</v>
      </c>
      <c r="P299" s="827" t="e">
        <f t="shared" si="51"/>
        <v>#REF!</v>
      </c>
    </row>
    <row r="300" spans="1:16" ht="12">
      <c r="A300" s="837">
        <v>38723</v>
      </c>
      <c r="B300" s="838">
        <v>14.71</v>
      </c>
      <c r="C300" s="828" t="e">
        <f>'Income Statement'!#REF!/#REF!</f>
        <v>#REF!</v>
      </c>
      <c r="D300" s="828" t="e">
        <f t="shared" si="53"/>
        <v>#REF!</v>
      </c>
      <c r="E300" s="828" t="e">
        <f t="shared" si="54"/>
        <v>#REF!</v>
      </c>
      <c r="F300" s="829" t="e">
        <f t="shared" si="55"/>
        <v>#REF!</v>
      </c>
      <c r="G300" s="829" t="e">
        <f t="shared" si="47"/>
        <v>#REF!</v>
      </c>
      <c r="H300" s="829" t="e">
        <f t="shared" si="48"/>
        <v>#REF!</v>
      </c>
      <c r="I300" s="829" t="e">
        <f t="shared" si="49"/>
        <v>#REF!</v>
      </c>
      <c r="J300" s="828" t="e">
        <f>#REF!/#REF!</f>
        <v>#REF!</v>
      </c>
      <c r="K300" s="828" t="e">
        <f t="shared" si="52"/>
        <v>#REF!</v>
      </c>
      <c r="L300" s="828" t="e">
        <f t="shared" si="56"/>
        <v>#REF!</v>
      </c>
      <c r="M300" s="829" t="e">
        <f t="shared" si="51"/>
        <v>#REF!</v>
      </c>
      <c r="N300" s="829" t="e">
        <f t="shared" si="51"/>
        <v>#REF!</v>
      </c>
      <c r="O300" s="829" t="e">
        <f t="shared" si="51"/>
        <v>#REF!</v>
      </c>
      <c r="P300" s="829" t="e">
        <f t="shared" si="51"/>
        <v>#REF!</v>
      </c>
    </row>
    <row r="301" spans="1:16" ht="12">
      <c r="A301" s="834">
        <v>38730</v>
      </c>
      <c r="B301" s="833">
        <v>15.89</v>
      </c>
      <c r="C301" s="818" t="e">
        <f t="shared" si="46"/>
        <v>#REF!</v>
      </c>
      <c r="D301" s="818" t="e">
        <f t="shared" si="53"/>
        <v>#REF!</v>
      </c>
      <c r="E301" s="818" t="e">
        <f t="shared" si="54"/>
        <v>#REF!</v>
      </c>
      <c r="F301" s="827" t="e">
        <f t="shared" si="55"/>
        <v>#REF!</v>
      </c>
      <c r="G301" s="827" t="e">
        <f t="shared" si="47"/>
        <v>#REF!</v>
      </c>
      <c r="H301" s="827" t="e">
        <f t="shared" si="48"/>
        <v>#REF!</v>
      </c>
      <c r="I301" s="827" t="e">
        <f t="shared" si="49"/>
        <v>#REF!</v>
      </c>
      <c r="J301" s="818" t="e">
        <f t="shared" si="50"/>
        <v>#REF!</v>
      </c>
      <c r="K301" s="818" t="e">
        <f t="shared" si="52"/>
        <v>#REF!</v>
      </c>
      <c r="L301" s="818" t="e">
        <f t="shared" si="56"/>
        <v>#REF!</v>
      </c>
      <c r="M301" s="827" t="e">
        <f t="shared" si="51"/>
        <v>#REF!</v>
      </c>
      <c r="N301" s="827" t="e">
        <f t="shared" si="51"/>
        <v>#REF!</v>
      </c>
      <c r="O301" s="827" t="e">
        <f t="shared" si="51"/>
        <v>#REF!</v>
      </c>
      <c r="P301" s="827" t="e">
        <f t="shared" si="51"/>
        <v>#REF!</v>
      </c>
    </row>
    <row r="302" spans="1:16" ht="12">
      <c r="A302" s="834">
        <v>38737</v>
      </c>
      <c r="B302" s="833">
        <v>16.22</v>
      </c>
      <c r="C302" s="818" t="e">
        <f t="shared" si="46"/>
        <v>#REF!</v>
      </c>
      <c r="D302" s="818" t="e">
        <f t="shared" si="53"/>
        <v>#REF!</v>
      </c>
      <c r="E302" s="818" t="e">
        <f t="shared" si="54"/>
        <v>#REF!</v>
      </c>
      <c r="F302" s="827" t="e">
        <f t="shared" si="55"/>
        <v>#REF!</v>
      </c>
      <c r="G302" s="827" t="e">
        <f t="shared" si="47"/>
        <v>#REF!</v>
      </c>
      <c r="H302" s="827" t="e">
        <f t="shared" si="48"/>
        <v>#REF!</v>
      </c>
      <c r="I302" s="827" t="e">
        <f t="shared" si="49"/>
        <v>#REF!</v>
      </c>
      <c r="J302" s="818" t="e">
        <f t="shared" si="50"/>
        <v>#REF!</v>
      </c>
      <c r="K302" s="818" t="e">
        <f t="shared" si="52"/>
        <v>#REF!</v>
      </c>
      <c r="L302" s="818" t="e">
        <f t="shared" si="56"/>
        <v>#REF!</v>
      </c>
      <c r="M302" s="827" t="e">
        <f t="shared" si="51"/>
        <v>#REF!</v>
      </c>
      <c r="N302" s="827" t="e">
        <f t="shared" si="51"/>
        <v>#REF!</v>
      </c>
      <c r="O302" s="827" t="e">
        <f t="shared" si="51"/>
        <v>#REF!</v>
      </c>
      <c r="P302" s="827" t="e">
        <f t="shared" si="51"/>
        <v>#REF!</v>
      </c>
    </row>
    <row r="303" spans="1:16" s="830" customFormat="1" ht="12">
      <c r="A303" s="834">
        <v>38742</v>
      </c>
      <c r="B303" s="833">
        <v>16.760000000000002</v>
      </c>
      <c r="C303" s="818" t="e">
        <f t="shared" si="46"/>
        <v>#REF!</v>
      </c>
      <c r="D303" s="818" t="e">
        <f t="shared" si="53"/>
        <v>#REF!</v>
      </c>
      <c r="E303" s="818" t="e">
        <f t="shared" si="54"/>
        <v>#REF!</v>
      </c>
      <c r="F303" s="827" t="e">
        <f t="shared" si="55"/>
        <v>#REF!</v>
      </c>
      <c r="G303" s="827" t="e">
        <f t="shared" si="47"/>
        <v>#REF!</v>
      </c>
      <c r="H303" s="827" t="e">
        <f t="shared" si="48"/>
        <v>#REF!</v>
      </c>
      <c r="I303" s="827" t="e">
        <f t="shared" si="49"/>
        <v>#REF!</v>
      </c>
      <c r="J303" s="818" t="e">
        <f t="shared" si="50"/>
        <v>#REF!</v>
      </c>
      <c r="K303" s="818" t="e">
        <f t="shared" si="52"/>
        <v>#REF!</v>
      </c>
      <c r="L303" s="818" t="e">
        <f t="shared" si="56"/>
        <v>#REF!</v>
      </c>
      <c r="M303" s="827" t="e">
        <f t="shared" si="51"/>
        <v>#REF!</v>
      </c>
      <c r="N303" s="827" t="e">
        <f t="shared" si="51"/>
        <v>#REF!</v>
      </c>
      <c r="O303" s="827" t="e">
        <f t="shared" si="51"/>
        <v>#REF!</v>
      </c>
      <c r="P303" s="827" t="e">
        <f t="shared" si="51"/>
        <v>#REF!</v>
      </c>
    </row>
    <row r="304" spans="1:16" ht="12">
      <c r="A304" s="834">
        <v>38758</v>
      </c>
      <c r="B304" s="833">
        <v>18.8</v>
      </c>
      <c r="C304" s="818" t="e">
        <f t="shared" si="46"/>
        <v>#REF!</v>
      </c>
      <c r="D304" s="818" t="e">
        <f t="shared" si="53"/>
        <v>#REF!</v>
      </c>
      <c r="E304" s="818" t="e">
        <f t="shared" si="54"/>
        <v>#REF!</v>
      </c>
      <c r="F304" s="827" t="e">
        <f t="shared" si="55"/>
        <v>#REF!</v>
      </c>
      <c r="G304" s="827" t="e">
        <f t="shared" si="47"/>
        <v>#REF!</v>
      </c>
      <c r="H304" s="827" t="e">
        <f t="shared" si="48"/>
        <v>#REF!</v>
      </c>
      <c r="I304" s="827" t="e">
        <f t="shared" si="49"/>
        <v>#REF!</v>
      </c>
      <c r="J304" s="818" t="e">
        <f t="shared" si="50"/>
        <v>#REF!</v>
      </c>
      <c r="K304" s="818" t="e">
        <f t="shared" si="52"/>
        <v>#REF!</v>
      </c>
      <c r="L304" s="818" t="e">
        <f t="shared" si="56"/>
        <v>#REF!</v>
      </c>
      <c r="M304" s="827" t="e">
        <f t="shared" si="51"/>
        <v>#REF!</v>
      </c>
      <c r="N304" s="827" t="e">
        <f t="shared" si="51"/>
        <v>#REF!</v>
      </c>
      <c r="O304" s="827" t="e">
        <f t="shared" si="51"/>
        <v>#REF!</v>
      </c>
      <c r="P304" s="827" t="e">
        <f t="shared" si="51"/>
        <v>#REF!</v>
      </c>
    </row>
    <row r="305" spans="1:16" ht="12">
      <c r="A305" s="834">
        <v>38765</v>
      </c>
      <c r="B305" s="833">
        <v>17.760000000000002</v>
      </c>
      <c r="C305" s="818" t="e">
        <f t="shared" si="46"/>
        <v>#REF!</v>
      </c>
      <c r="D305" s="818" t="e">
        <f t="shared" si="53"/>
        <v>#REF!</v>
      </c>
      <c r="E305" s="818" t="e">
        <f t="shared" si="54"/>
        <v>#REF!</v>
      </c>
      <c r="F305" s="827" t="e">
        <f t="shared" si="55"/>
        <v>#REF!</v>
      </c>
      <c r="G305" s="827" t="e">
        <f t="shared" si="47"/>
        <v>#REF!</v>
      </c>
      <c r="H305" s="827" t="e">
        <f t="shared" si="48"/>
        <v>#REF!</v>
      </c>
      <c r="I305" s="827" t="e">
        <f t="shared" si="49"/>
        <v>#REF!</v>
      </c>
      <c r="J305" s="818" t="e">
        <f t="shared" si="50"/>
        <v>#REF!</v>
      </c>
      <c r="K305" s="818" t="e">
        <f t="shared" si="52"/>
        <v>#REF!</v>
      </c>
      <c r="L305" s="818" t="e">
        <f t="shared" si="56"/>
        <v>#REF!</v>
      </c>
      <c r="M305" s="827" t="e">
        <f t="shared" si="51"/>
        <v>#REF!</v>
      </c>
      <c r="N305" s="827" t="e">
        <f t="shared" si="51"/>
        <v>#REF!</v>
      </c>
      <c r="O305" s="827" t="e">
        <f t="shared" si="51"/>
        <v>#REF!</v>
      </c>
      <c r="P305" s="827" t="e">
        <f t="shared" si="51"/>
        <v>#REF!</v>
      </c>
    </row>
    <row r="306" spans="1:16" ht="12">
      <c r="A306" s="834">
        <v>38786</v>
      </c>
      <c r="B306" s="833">
        <v>17.850000000000001</v>
      </c>
      <c r="C306" s="818" t="e">
        <f t="shared" si="46"/>
        <v>#REF!</v>
      </c>
      <c r="D306" s="818" t="e">
        <f t="shared" si="53"/>
        <v>#REF!</v>
      </c>
      <c r="E306" s="818" t="e">
        <f t="shared" si="54"/>
        <v>#REF!</v>
      </c>
      <c r="F306" s="827" t="e">
        <f t="shared" si="55"/>
        <v>#REF!</v>
      </c>
      <c r="G306" s="827" t="e">
        <f t="shared" si="47"/>
        <v>#REF!</v>
      </c>
      <c r="H306" s="827" t="e">
        <f t="shared" si="48"/>
        <v>#REF!</v>
      </c>
      <c r="I306" s="827" t="e">
        <f t="shared" si="49"/>
        <v>#REF!</v>
      </c>
      <c r="J306" s="818" t="e">
        <f t="shared" si="50"/>
        <v>#REF!</v>
      </c>
      <c r="K306" s="818" t="e">
        <f t="shared" si="52"/>
        <v>#REF!</v>
      </c>
      <c r="L306" s="818" t="e">
        <f t="shared" si="56"/>
        <v>#REF!</v>
      </c>
      <c r="M306" s="827" t="e">
        <f t="shared" si="51"/>
        <v>#REF!</v>
      </c>
      <c r="N306" s="827" t="e">
        <f t="shared" si="51"/>
        <v>#REF!</v>
      </c>
      <c r="O306" s="827" t="e">
        <f t="shared" si="51"/>
        <v>#REF!</v>
      </c>
      <c r="P306" s="827" t="e">
        <f t="shared" si="51"/>
        <v>#REF!</v>
      </c>
    </row>
    <row r="307" spans="1:16" ht="12">
      <c r="A307" s="834">
        <v>38835</v>
      </c>
      <c r="B307" s="833">
        <v>17.88</v>
      </c>
      <c r="C307" s="818" t="e">
        <f t="shared" si="46"/>
        <v>#REF!</v>
      </c>
      <c r="D307" s="818" t="e">
        <f t="shared" si="53"/>
        <v>#REF!</v>
      </c>
      <c r="E307" s="818" t="e">
        <f t="shared" si="54"/>
        <v>#REF!</v>
      </c>
      <c r="F307" s="827" t="e">
        <f t="shared" si="55"/>
        <v>#REF!</v>
      </c>
      <c r="G307" s="827" t="e">
        <f t="shared" si="47"/>
        <v>#REF!</v>
      </c>
      <c r="H307" s="827" t="e">
        <f t="shared" si="48"/>
        <v>#REF!</v>
      </c>
      <c r="I307" s="827" t="e">
        <f t="shared" si="49"/>
        <v>#REF!</v>
      </c>
      <c r="J307" s="818" t="e">
        <f t="shared" si="50"/>
        <v>#REF!</v>
      </c>
      <c r="K307" s="818" t="e">
        <f t="shared" si="52"/>
        <v>#REF!</v>
      </c>
      <c r="L307" s="818" t="e">
        <f t="shared" si="56"/>
        <v>#REF!</v>
      </c>
      <c r="M307" s="827" t="e">
        <f t="shared" si="51"/>
        <v>#REF!</v>
      </c>
      <c r="N307" s="827" t="e">
        <f t="shared" si="51"/>
        <v>#REF!</v>
      </c>
      <c r="O307" s="827" t="e">
        <f t="shared" si="51"/>
        <v>#REF!</v>
      </c>
      <c r="P307" s="827" t="e">
        <f t="shared" si="51"/>
        <v>#REF!</v>
      </c>
    </row>
    <row r="308" spans="1:16" ht="12">
      <c r="A308" s="834">
        <v>38849</v>
      </c>
      <c r="B308" s="833">
        <v>19.649999999999999</v>
      </c>
      <c r="C308" s="818" t="e">
        <f t="shared" si="46"/>
        <v>#REF!</v>
      </c>
      <c r="D308" s="818" t="e">
        <f t="shared" si="53"/>
        <v>#REF!</v>
      </c>
      <c r="E308" s="818" t="e">
        <f t="shared" si="54"/>
        <v>#REF!</v>
      </c>
      <c r="F308" s="827" t="e">
        <f t="shared" si="55"/>
        <v>#REF!</v>
      </c>
      <c r="G308" s="827" t="e">
        <f t="shared" si="47"/>
        <v>#REF!</v>
      </c>
      <c r="H308" s="827" t="e">
        <f t="shared" si="48"/>
        <v>#REF!</v>
      </c>
      <c r="I308" s="827" t="e">
        <f t="shared" si="49"/>
        <v>#REF!</v>
      </c>
      <c r="J308" s="818" t="e">
        <f t="shared" si="50"/>
        <v>#REF!</v>
      </c>
      <c r="K308" s="818" t="e">
        <f t="shared" si="52"/>
        <v>#REF!</v>
      </c>
      <c r="L308" s="818" t="e">
        <f t="shared" si="56"/>
        <v>#REF!</v>
      </c>
      <c r="M308" s="827" t="e">
        <f t="shared" si="51"/>
        <v>#REF!</v>
      </c>
      <c r="N308" s="827" t="e">
        <f t="shared" si="51"/>
        <v>#REF!</v>
      </c>
      <c r="O308" s="827" t="e">
        <f t="shared" si="51"/>
        <v>#REF!</v>
      </c>
      <c r="P308" s="827" t="e">
        <f t="shared" si="51"/>
        <v>#REF!</v>
      </c>
    </row>
    <row r="309" spans="1:16" ht="12">
      <c r="A309" s="834">
        <v>38856</v>
      </c>
      <c r="B309" s="833">
        <v>19.55</v>
      </c>
      <c r="C309" s="818" t="e">
        <f t="shared" si="46"/>
        <v>#REF!</v>
      </c>
      <c r="D309" s="818" t="e">
        <f t="shared" si="53"/>
        <v>#REF!</v>
      </c>
      <c r="E309" s="818" t="e">
        <f t="shared" si="54"/>
        <v>#REF!</v>
      </c>
      <c r="F309" s="827" t="e">
        <f t="shared" si="55"/>
        <v>#REF!</v>
      </c>
      <c r="G309" s="827" t="e">
        <f t="shared" si="47"/>
        <v>#REF!</v>
      </c>
      <c r="H309" s="827" t="e">
        <f t="shared" si="48"/>
        <v>#REF!</v>
      </c>
      <c r="I309" s="827" t="e">
        <f t="shared" si="49"/>
        <v>#REF!</v>
      </c>
      <c r="J309" s="818" t="e">
        <f t="shared" si="50"/>
        <v>#REF!</v>
      </c>
      <c r="K309" s="818" t="e">
        <f t="shared" si="52"/>
        <v>#REF!</v>
      </c>
      <c r="L309" s="818" t="e">
        <f t="shared" si="56"/>
        <v>#REF!</v>
      </c>
      <c r="M309" s="827" t="e">
        <f t="shared" si="51"/>
        <v>#REF!</v>
      </c>
      <c r="N309" s="827" t="e">
        <f t="shared" si="51"/>
        <v>#REF!</v>
      </c>
      <c r="O309" s="827" t="e">
        <f t="shared" si="51"/>
        <v>#REF!</v>
      </c>
      <c r="P309" s="827" t="e">
        <f t="shared" si="51"/>
        <v>#REF!</v>
      </c>
    </row>
    <row r="310" spans="1:16" ht="12">
      <c r="A310" s="834">
        <v>38863</v>
      </c>
      <c r="B310" s="833">
        <v>18.690000000000001</v>
      </c>
      <c r="C310" s="818" t="e">
        <f t="shared" si="46"/>
        <v>#REF!</v>
      </c>
      <c r="D310" s="818" t="e">
        <f t="shared" si="53"/>
        <v>#REF!</v>
      </c>
      <c r="E310" s="818" t="e">
        <f t="shared" si="54"/>
        <v>#REF!</v>
      </c>
      <c r="F310" s="827" t="e">
        <f t="shared" si="55"/>
        <v>#REF!</v>
      </c>
      <c r="G310" s="827" t="e">
        <f t="shared" si="47"/>
        <v>#REF!</v>
      </c>
      <c r="H310" s="827" t="e">
        <f t="shared" si="48"/>
        <v>#REF!</v>
      </c>
      <c r="I310" s="827" t="e">
        <f t="shared" si="49"/>
        <v>#REF!</v>
      </c>
      <c r="J310" s="818" t="e">
        <f t="shared" si="50"/>
        <v>#REF!</v>
      </c>
      <c r="K310" s="818" t="e">
        <f t="shared" si="52"/>
        <v>#REF!</v>
      </c>
      <c r="L310" s="818" t="e">
        <f t="shared" si="56"/>
        <v>#REF!</v>
      </c>
      <c r="M310" s="827" t="e">
        <f t="shared" si="51"/>
        <v>#REF!</v>
      </c>
      <c r="N310" s="827" t="e">
        <f t="shared" si="51"/>
        <v>#REF!</v>
      </c>
      <c r="O310" s="827" t="e">
        <f t="shared" si="51"/>
        <v>#REF!</v>
      </c>
      <c r="P310" s="827" t="e">
        <f t="shared" si="51"/>
        <v>#REF!</v>
      </c>
    </row>
    <row r="311" spans="1:16" ht="12">
      <c r="A311" s="834">
        <v>38870</v>
      </c>
      <c r="B311" s="833">
        <v>22.14</v>
      </c>
      <c r="C311" s="818" t="e">
        <f t="shared" si="46"/>
        <v>#REF!</v>
      </c>
      <c r="D311" s="818" t="e">
        <f t="shared" si="53"/>
        <v>#REF!</v>
      </c>
      <c r="E311" s="818" t="e">
        <f t="shared" si="54"/>
        <v>#REF!</v>
      </c>
      <c r="F311" s="827" t="e">
        <f t="shared" si="55"/>
        <v>#REF!</v>
      </c>
      <c r="G311" s="827" t="e">
        <f t="shared" si="47"/>
        <v>#REF!</v>
      </c>
      <c r="H311" s="827" t="e">
        <f t="shared" si="48"/>
        <v>#REF!</v>
      </c>
      <c r="I311" s="827" t="e">
        <f t="shared" si="49"/>
        <v>#REF!</v>
      </c>
      <c r="J311" s="818" t="e">
        <f t="shared" si="50"/>
        <v>#REF!</v>
      </c>
      <c r="K311" s="818" t="e">
        <f t="shared" si="52"/>
        <v>#REF!</v>
      </c>
      <c r="L311" s="818" t="e">
        <f t="shared" si="56"/>
        <v>#REF!</v>
      </c>
      <c r="M311" s="827" t="e">
        <f t="shared" si="51"/>
        <v>#REF!</v>
      </c>
      <c r="N311" s="827" t="e">
        <f t="shared" si="51"/>
        <v>#REF!</v>
      </c>
      <c r="O311" s="827" t="e">
        <f t="shared" si="51"/>
        <v>#REF!</v>
      </c>
      <c r="P311" s="827" t="e">
        <f t="shared" si="51"/>
        <v>#REF!</v>
      </c>
    </row>
    <row r="312" spans="1:16" ht="12">
      <c r="A312" s="834">
        <v>38877</v>
      </c>
      <c r="B312" s="833">
        <v>19.920000000000002</v>
      </c>
      <c r="C312" s="818" t="e">
        <f t="shared" si="46"/>
        <v>#REF!</v>
      </c>
      <c r="D312" s="818" t="e">
        <f t="shared" si="53"/>
        <v>#REF!</v>
      </c>
      <c r="E312" s="818" t="e">
        <f t="shared" si="54"/>
        <v>#REF!</v>
      </c>
      <c r="F312" s="827" t="e">
        <f t="shared" si="55"/>
        <v>#REF!</v>
      </c>
      <c r="G312" s="827" t="e">
        <f t="shared" si="47"/>
        <v>#REF!</v>
      </c>
      <c r="H312" s="827" t="e">
        <f t="shared" si="48"/>
        <v>#REF!</v>
      </c>
      <c r="I312" s="827" t="e">
        <f t="shared" si="49"/>
        <v>#REF!</v>
      </c>
      <c r="J312" s="818" t="e">
        <f t="shared" si="50"/>
        <v>#REF!</v>
      </c>
      <c r="K312" s="818" t="e">
        <f t="shared" si="52"/>
        <v>#REF!</v>
      </c>
      <c r="L312" s="818" t="e">
        <f t="shared" si="56"/>
        <v>#REF!</v>
      </c>
      <c r="M312" s="827" t="e">
        <f t="shared" si="51"/>
        <v>#REF!</v>
      </c>
      <c r="N312" s="827" t="e">
        <f t="shared" si="51"/>
        <v>#REF!</v>
      </c>
      <c r="O312" s="827" t="e">
        <f t="shared" si="51"/>
        <v>#REF!</v>
      </c>
      <c r="P312" s="827" t="e">
        <f t="shared" si="51"/>
        <v>#REF!</v>
      </c>
    </row>
    <row r="313" spans="1:16" ht="12">
      <c r="A313" s="834">
        <v>38884</v>
      </c>
      <c r="B313" s="833">
        <v>22.78</v>
      </c>
      <c r="C313" s="818" t="e">
        <f t="shared" ref="C313:C376" si="57">C312</f>
        <v>#REF!</v>
      </c>
      <c r="D313" s="818" t="e">
        <f t="shared" si="53"/>
        <v>#REF!</v>
      </c>
      <c r="E313" s="818" t="e">
        <f t="shared" si="54"/>
        <v>#REF!</v>
      </c>
      <c r="F313" s="827" t="e">
        <f t="shared" si="55"/>
        <v>#REF!</v>
      </c>
      <c r="G313" s="827" t="e">
        <f t="shared" ref="G313:G376" si="58">E313*G$3</f>
        <v>#REF!</v>
      </c>
      <c r="H313" s="827" t="e">
        <f t="shared" ref="H313:H376" si="59">E313*H$3</f>
        <v>#REF!</v>
      </c>
      <c r="I313" s="827" t="e">
        <f t="shared" ref="I313:I376" si="60">E313*I$3</f>
        <v>#REF!</v>
      </c>
      <c r="J313" s="818" t="e">
        <f t="shared" ref="J313:J376" si="61">J312</f>
        <v>#REF!</v>
      </c>
      <c r="K313" s="818" t="e">
        <f t="shared" si="52"/>
        <v>#REF!</v>
      </c>
      <c r="L313" s="818" t="e">
        <f t="shared" si="56"/>
        <v>#REF!</v>
      </c>
      <c r="M313" s="827" t="e">
        <f t="shared" si="51"/>
        <v>#REF!</v>
      </c>
      <c r="N313" s="827" t="e">
        <f t="shared" si="51"/>
        <v>#REF!</v>
      </c>
      <c r="O313" s="827" t="e">
        <f t="shared" si="51"/>
        <v>#REF!</v>
      </c>
      <c r="P313" s="827" t="e">
        <f t="shared" ref="M313:P376" si="62">$L313*P$3</f>
        <v>#REF!</v>
      </c>
    </row>
    <row r="314" spans="1:16" ht="12">
      <c r="A314" s="834">
        <v>38891</v>
      </c>
      <c r="B314" s="833">
        <v>23.87</v>
      </c>
      <c r="C314" s="818" t="e">
        <f t="shared" si="57"/>
        <v>#REF!</v>
      </c>
      <c r="D314" s="818" t="e">
        <f t="shared" si="53"/>
        <v>#REF!</v>
      </c>
      <c r="E314" s="818" t="e">
        <f t="shared" si="54"/>
        <v>#REF!</v>
      </c>
      <c r="F314" s="827" t="e">
        <f t="shared" si="55"/>
        <v>#REF!</v>
      </c>
      <c r="G314" s="827" t="e">
        <f t="shared" si="58"/>
        <v>#REF!</v>
      </c>
      <c r="H314" s="827" t="e">
        <f t="shared" si="59"/>
        <v>#REF!</v>
      </c>
      <c r="I314" s="827" t="e">
        <f t="shared" si="60"/>
        <v>#REF!</v>
      </c>
      <c r="J314" s="818" t="e">
        <f t="shared" si="61"/>
        <v>#REF!</v>
      </c>
      <c r="K314" s="818" t="e">
        <f t="shared" si="52"/>
        <v>#REF!</v>
      </c>
      <c r="L314" s="818" t="e">
        <f t="shared" si="56"/>
        <v>#REF!</v>
      </c>
      <c r="M314" s="827" t="e">
        <f t="shared" si="62"/>
        <v>#REF!</v>
      </c>
      <c r="N314" s="827" t="e">
        <f t="shared" si="62"/>
        <v>#REF!</v>
      </c>
      <c r="O314" s="827" t="e">
        <f t="shared" si="62"/>
        <v>#REF!</v>
      </c>
      <c r="P314" s="827" t="e">
        <f t="shared" si="62"/>
        <v>#REF!</v>
      </c>
    </row>
    <row r="315" spans="1:16" ht="12">
      <c r="A315" s="834">
        <v>38898</v>
      </c>
      <c r="B315" s="833">
        <v>22.79</v>
      </c>
      <c r="C315" s="818" t="e">
        <f t="shared" si="57"/>
        <v>#REF!</v>
      </c>
      <c r="D315" s="818" t="e">
        <f t="shared" si="53"/>
        <v>#REF!</v>
      </c>
      <c r="E315" s="818" t="e">
        <f t="shared" si="54"/>
        <v>#REF!</v>
      </c>
      <c r="F315" s="827" t="e">
        <f t="shared" si="55"/>
        <v>#REF!</v>
      </c>
      <c r="G315" s="827" t="e">
        <f t="shared" si="58"/>
        <v>#REF!</v>
      </c>
      <c r="H315" s="827" t="e">
        <f t="shared" si="59"/>
        <v>#REF!</v>
      </c>
      <c r="I315" s="827" t="e">
        <f t="shared" si="60"/>
        <v>#REF!</v>
      </c>
      <c r="J315" s="818" t="e">
        <f t="shared" si="61"/>
        <v>#REF!</v>
      </c>
      <c r="K315" s="818" t="e">
        <f t="shared" si="52"/>
        <v>#REF!</v>
      </c>
      <c r="L315" s="818" t="e">
        <f t="shared" si="56"/>
        <v>#REF!</v>
      </c>
      <c r="M315" s="827" t="e">
        <f t="shared" si="62"/>
        <v>#REF!</v>
      </c>
      <c r="N315" s="827" t="e">
        <f t="shared" si="62"/>
        <v>#REF!</v>
      </c>
      <c r="O315" s="827" t="e">
        <f t="shared" si="62"/>
        <v>#REF!</v>
      </c>
      <c r="P315" s="827" t="e">
        <f t="shared" si="62"/>
        <v>#REF!</v>
      </c>
    </row>
    <row r="316" spans="1:16" ht="12">
      <c r="A316" s="834">
        <v>38905</v>
      </c>
      <c r="B316" s="833">
        <v>22.5</v>
      </c>
      <c r="C316" s="818" t="e">
        <f t="shared" si="57"/>
        <v>#REF!</v>
      </c>
      <c r="D316" s="818" t="e">
        <f t="shared" si="53"/>
        <v>#REF!</v>
      </c>
      <c r="E316" s="818" t="e">
        <f t="shared" si="54"/>
        <v>#REF!</v>
      </c>
      <c r="F316" s="827" t="e">
        <f t="shared" si="55"/>
        <v>#REF!</v>
      </c>
      <c r="G316" s="827" t="e">
        <f t="shared" si="58"/>
        <v>#REF!</v>
      </c>
      <c r="H316" s="827" t="e">
        <f t="shared" si="59"/>
        <v>#REF!</v>
      </c>
      <c r="I316" s="827" t="e">
        <f t="shared" si="60"/>
        <v>#REF!</v>
      </c>
      <c r="J316" s="818" t="e">
        <f t="shared" si="61"/>
        <v>#REF!</v>
      </c>
      <c r="K316" s="818" t="e">
        <f t="shared" si="52"/>
        <v>#REF!</v>
      </c>
      <c r="L316" s="818" t="e">
        <f t="shared" si="56"/>
        <v>#REF!</v>
      </c>
      <c r="M316" s="827" t="e">
        <f t="shared" si="62"/>
        <v>#REF!</v>
      </c>
      <c r="N316" s="827" t="e">
        <f t="shared" si="62"/>
        <v>#REF!</v>
      </c>
      <c r="O316" s="827" t="e">
        <f t="shared" si="62"/>
        <v>#REF!</v>
      </c>
      <c r="P316" s="827" t="e">
        <f t="shared" si="62"/>
        <v>#REF!</v>
      </c>
    </row>
    <row r="317" spans="1:16" ht="12">
      <c r="A317" s="834">
        <v>38912</v>
      </c>
      <c r="B317" s="833">
        <v>21.47</v>
      </c>
      <c r="C317" s="818" t="e">
        <f t="shared" si="57"/>
        <v>#REF!</v>
      </c>
      <c r="D317" s="818" t="e">
        <f t="shared" si="53"/>
        <v>#REF!</v>
      </c>
      <c r="E317" s="818" t="e">
        <f t="shared" si="54"/>
        <v>#REF!</v>
      </c>
      <c r="F317" s="827" t="e">
        <f t="shared" si="55"/>
        <v>#REF!</v>
      </c>
      <c r="G317" s="827" t="e">
        <f t="shared" si="58"/>
        <v>#REF!</v>
      </c>
      <c r="H317" s="827" t="e">
        <f t="shared" si="59"/>
        <v>#REF!</v>
      </c>
      <c r="I317" s="827" t="e">
        <f t="shared" si="60"/>
        <v>#REF!</v>
      </c>
      <c r="J317" s="818" t="e">
        <f t="shared" si="61"/>
        <v>#REF!</v>
      </c>
      <c r="K317" s="818" t="e">
        <f t="shared" si="52"/>
        <v>#REF!</v>
      </c>
      <c r="L317" s="818" t="e">
        <f t="shared" si="56"/>
        <v>#REF!</v>
      </c>
      <c r="M317" s="827" t="e">
        <f t="shared" si="62"/>
        <v>#REF!</v>
      </c>
      <c r="N317" s="827" t="e">
        <f t="shared" si="62"/>
        <v>#REF!</v>
      </c>
      <c r="O317" s="827" t="e">
        <f t="shared" si="62"/>
        <v>#REF!</v>
      </c>
      <c r="P317" s="827" t="e">
        <f t="shared" si="62"/>
        <v>#REF!</v>
      </c>
    </row>
    <row r="318" spans="1:16" ht="12">
      <c r="A318" s="834">
        <v>38919</v>
      </c>
      <c r="B318" s="833">
        <v>21.74</v>
      </c>
      <c r="C318" s="818" t="e">
        <f t="shared" si="57"/>
        <v>#REF!</v>
      </c>
      <c r="D318" s="818" t="e">
        <f t="shared" si="53"/>
        <v>#REF!</v>
      </c>
      <c r="E318" s="818" t="e">
        <f t="shared" si="54"/>
        <v>#REF!</v>
      </c>
      <c r="F318" s="827" t="e">
        <f t="shared" si="55"/>
        <v>#REF!</v>
      </c>
      <c r="G318" s="827" t="e">
        <f t="shared" si="58"/>
        <v>#REF!</v>
      </c>
      <c r="H318" s="827" t="e">
        <f t="shared" si="59"/>
        <v>#REF!</v>
      </c>
      <c r="I318" s="827" t="e">
        <f t="shared" si="60"/>
        <v>#REF!</v>
      </c>
      <c r="J318" s="818" t="e">
        <f t="shared" si="61"/>
        <v>#REF!</v>
      </c>
      <c r="K318" s="818" t="e">
        <f t="shared" si="52"/>
        <v>#REF!</v>
      </c>
      <c r="L318" s="818" t="e">
        <f t="shared" si="56"/>
        <v>#REF!</v>
      </c>
      <c r="M318" s="827" t="e">
        <f t="shared" si="62"/>
        <v>#REF!</v>
      </c>
      <c r="N318" s="827" t="e">
        <f t="shared" si="62"/>
        <v>#REF!</v>
      </c>
      <c r="O318" s="827" t="e">
        <f t="shared" si="62"/>
        <v>#REF!</v>
      </c>
      <c r="P318" s="827" t="e">
        <f t="shared" si="62"/>
        <v>#REF!</v>
      </c>
    </row>
    <row r="319" spans="1:16" ht="12">
      <c r="A319" s="834">
        <v>38926</v>
      </c>
      <c r="B319" s="833">
        <v>22.38</v>
      </c>
      <c r="C319" s="818" t="e">
        <f t="shared" si="57"/>
        <v>#REF!</v>
      </c>
      <c r="D319" s="818" t="e">
        <f t="shared" si="53"/>
        <v>#REF!</v>
      </c>
      <c r="E319" s="818" t="e">
        <f t="shared" si="54"/>
        <v>#REF!</v>
      </c>
      <c r="F319" s="827" t="e">
        <f t="shared" si="55"/>
        <v>#REF!</v>
      </c>
      <c r="G319" s="827" t="e">
        <f t="shared" si="58"/>
        <v>#REF!</v>
      </c>
      <c r="H319" s="827" t="e">
        <f t="shared" si="59"/>
        <v>#REF!</v>
      </c>
      <c r="I319" s="827" t="e">
        <f t="shared" si="60"/>
        <v>#REF!</v>
      </c>
      <c r="J319" s="818" t="e">
        <f t="shared" si="61"/>
        <v>#REF!</v>
      </c>
      <c r="K319" s="818" t="e">
        <f t="shared" si="52"/>
        <v>#REF!</v>
      </c>
      <c r="L319" s="818" t="e">
        <f t="shared" si="56"/>
        <v>#REF!</v>
      </c>
      <c r="M319" s="827" t="e">
        <f t="shared" si="62"/>
        <v>#REF!</v>
      </c>
      <c r="N319" s="827" t="e">
        <f t="shared" si="62"/>
        <v>#REF!</v>
      </c>
      <c r="O319" s="827" t="e">
        <f t="shared" si="62"/>
        <v>#REF!</v>
      </c>
      <c r="P319" s="827" t="e">
        <f t="shared" si="62"/>
        <v>#REF!</v>
      </c>
    </row>
    <row r="320" spans="1:16" ht="12">
      <c r="A320" s="834">
        <v>38933</v>
      </c>
      <c r="B320" s="833">
        <v>19.579999999999998</v>
      </c>
      <c r="C320" s="818" t="e">
        <f t="shared" si="57"/>
        <v>#REF!</v>
      </c>
      <c r="D320" s="818" t="e">
        <f t="shared" si="53"/>
        <v>#REF!</v>
      </c>
      <c r="E320" s="818" t="e">
        <f t="shared" si="54"/>
        <v>#REF!</v>
      </c>
      <c r="F320" s="827" t="e">
        <f t="shared" si="55"/>
        <v>#REF!</v>
      </c>
      <c r="G320" s="827" t="e">
        <f t="shared" si="58"/>
        <v>#REF!</v>
      </c>
      <c r="H320" s="827" t="e">
        <f t="shared" si="59"/>
        <v>#REF!</v>
      </c>
      <c r="I320" s="827" t="e">
        <f t="shared" si="60"/>
        <v>#REF!</v>
      </c>
      <c r="J320" s="818" t="e">
        <f t="shared" si="61"/>
        <v>#REF!</v>
      </c>
      <c r="K320" s="818" t="e">
        <f t="shared" si="52"/>
        <v>#REF!</v>
      </c>
      <c r="L320" s="818" t="e">
        <f t="shared" si="56"/>
        <v>#REF!</v>
      </c>
      <c r="M320" s="827" t="e">
        <f t="shared" si="62"/>
        <v>#REF!</v>
      </c>
      <c r="N320" s="827" t="e">
        <f t="shared" si="62"/>
        <v>#REF!</v>
      </c>
      <c r="O320" s="827" t="e">
        <f t="shared" si="62"/>
        <v>#REF!</v>
      </c>
      <c r="P320" s="827" t="e">
        <f t="shared" si="62"/>
        <v>#REF!</v>
      </c>
    </row>
    <row r="321" spans="1:16" ht="12">
      <c r="A321" s="834">
        <v>38940</v>
      </c>
      <c r="B321" s="833">
        <v>20.079999999999998</v>
      </c>
      <c r="C321" s="818" t="e">
        <f t="shared" si="57"/>
        <v>#REF!</v>
      </c>
      <c r="D321" s="818" t="e">
        <f t="shared" si="53"/>
        <v>#REF!</v>
      </c>
      <c r="E321" s="818" t="e">
        <f t="shared" si="54"/>
        <v>#REF!</v>
      </c>
      <c r="F321" s="827" t="e">
        <f t="shared" si="55"/>
        <v>#REF!</v>
      </c>
      <c r="G321" s="827" t="e">
        <f t="shared" si="58"/>
        <v>#REF!</v>
      </c>
      <c r="H321" s="827" t="e">
        <f t="shared" si="59"/>
        <v>#REF!</v>
      </c>
      <c r="I321" s="827" t="e">
        <f t="shared" si="60"/>
        <v>#REF!</v>
      </c>
      <c r="J321" s="818" t="e">
        <f t="shared" si="61"/>
        <v>#REF!</v>
      </c>
      <c r="K321" s="818" t="e">
        <f t="shared" si="52"/>
        <v>#REF!</v>
      </c>
      <c r="L321" s="818" t="e">
        <f t="shared" si="56"/>
        <v>#REF!</v>
      </c>
      <c r="M321" s="827" t="e">
        <f t="shared" si="62"/>
        <v>#REF!</v>
      </c>
      <c r="N321" s="827" t="e">
        <f t="shared" si="62"/>
        <v>#REF!</v>
      </c>
      <c r="O321" s="827" t="e">
        <f t="shared" si="62"/>
        <v>#REF!</v>
      </c>
      <c r="P321" s="827" t="e">
        <f t="shared" si="62"/>
        <v>#REF!</v>
      </c>
    </row>
    <row r="322" spans="1:16" ht="12">
      <c r="A322" s="834">
        <v>38947</v>
      </c>
      <c r="B322" s="833">
        <v>20.309999999999999</v>
      </c>
      <c r="C322" s="818" t="e">
        <f t="shared" si="57"/>
        <v>#REF!</v>
      </c>
      <c r="D322" s="818" t="e">
        <f t="shared" si="53"/>
        <v>#REF!</v>
      </c>
      <c r="E322" s="818" t="e">
        <f t="shared" si="54"/>
        <v>#REF!</v>
      </c>
      <c r="F322" s="827" t="e">
        <f t="shared" si="55"/>
        <v>#REF!</v>
      </c>
      <c r="G322" s="827" t="e">
        <f t="shared" si="58"/>
        <v>#REF!</v>
      </c>
      <c r="H322" s="827" t="e">
        <f t="shared" si="59"/>
        <v>#REF!</v>
      </c>
      <c r="I322" s="827" t="e">
        <f t="shared" si="60"/>
        <v>#REF!</v>
      </c>
      <c r="J322" s="818" t="e">
        <f t="shared" si="61"/>
        <v>#REF!</v>
      </c>
      <c r="K322" s="818" t="e">
        <f t="shared" si="52"/>
        <v>#REF!</v>
      </c>
      <c r="L322" s="818" t="e">
        <f t="shared" si="56"/>
        <v>#REF!</v>
      </c>
      <c r="M322" s="827" t="e">
        <f t="shared" si="62"/>
        <v>#REF!</v>
      </c>
      <c r="N322" s="827" t="e">
        <f t="shared" si="62"/>
        <v>#REF!</v>
      </c>
      <c r="O322" s="827" t="e">
        <f t="shared" si="62"/>
        <v>#REF!</v>
      </c>
      <c r="P322" s="827" t="e">
        <f t="shared" si="62"/>
        <v>#REF!</v>
      </c>
    </row>
    <row r="323" spans="1:16" ht="12">
      <c r="A323" s="834">
        <v>38954</v>
      </c>
      <c r="B323" s="833">
        <v>18.88</v>
      </c>
      <c r="C323" s="818" t="e">
        <f t="shared" si="57"/>
        <v>#REF!</v>
      </c>
      <c r="D323" s="818" t="e">
        <f t="shared" si="53"/>
        <v>#REF!</v>
      </c>
      <c r="E323" s="818" t="e">
        <f t="shared" si="54"/>
        <v>#REF!</v>
      </c>
      <c r="F323" s="827" t="e">
        <f t="shared" si="55"/>
        <v>#REF!</v>
      </c>
      <c r="G323" s="827" t="e">
        <f t="shared" si="58"/>
        <v>#REF!</v>
      </c>
      <c r="H323" s="827" t="e">
        <f t="shared" si="59"/>
        <v>#REF!</v>
      </c>
      <c r="I323" s="827" t="e">
        <f t="shared" si="60"/>
        <v>#REF!</v>
      </c>
      <c r="J323" s="818" t="e">
        <f t="shared" si="61"/>
        <v>#REF!</v>
      </c>
      <c r="K323" s="818" t="e">
        <f t="shared" ref="K323:K386" si="63">J323/52</f>
        <v>#REF!</v>
      </c>
      <c r="L323" s="818" t="e">
        <f t="shared" si="56"/>
        <v>#REF!</v>
      </c>
      <c r="M323" s="827" t="e">
        <f t="shared" si="62"/>
        <v>#REF!</v>
      </c>
      <c r="N323" s="827" t="e">
        <f t="shared" si="62"/>
        <v>#REF!</v>
      </c>
      <c r="O323" s="827" t="e">
        <f t="shared" si="62"/>
        <v>#REF!</v>
      </c>
      <c r="P323" s="827" t="e">
        <f t="shared" si="62"/>
        <v>#REF!</v>
      </c>
    </row>
    <row r="324" spans="1:16" ht="12">
      <c r="A324" s="834">
        <v>38961</v>
      </c>
      <c r="B324" s="833">
        <v>19.920000000000002</v>
      </c>
      <c r="C324" s="818" t="e">
        <f t="shared" si="57"/>
        <v>#REF!</v>
      </c>
      <c r="D324" s="818" t="e">
        <f t="shared" ref="D324:D387" si="64">C324/52</f>
        <v>#REF!</v>
      </c>
      <c r="E324" s="818" t="e">
        <f t="shared" ref="E324:E387" si="65">SUM(D324:D375)</f>
        <v>#REF!</v>
      </c>
      <c r="F324" s="827" t="e">
        <f t="shared" ref="F324:F387" si="66">E324*F$3</f>
        <v>#REF!</v>
      </c>
      <c r="G324" s="827" t="e">
        <f t="shared" si="58"/>
        <v>#REF!</v>
      </c>
      <c r="H324" s="827" t="e">
        <f t="shared" si="59"/>
        <v>#REF!</v>
      </c>
      <c r="I324" s="827" t="e">
        <f t="shared" si="60"/>
        <v>#REF!</v>
      </c>
      <c r="J324" s="818" t="e">
        <f t="shared" si="61"/>
        <v>#REF!</v>
      </c>
      <c r="K324" s="818" t="e">
        <f t="shared" si="63"/>
        <v>#REF!</v>
      </c>
      <c r="L324" s="818" t="e">
        <f t="shared" ref="L324:L387" si="67">SUM(K324:K375)</f>
        <v>#REF!</v>
      </c>
      <c r="M324" s="827" t="e">
        <f t="shared" si="62"/>
        <v>#REF!</v>
      </c>
      <c r="N324" s="827" t="e">
        <f t="shared" si="62"/>
        <v>#REF!</v>
      </c>
      <c r="O324" s="827" t="e">
        <f t="shared" si="62"/>
        <v>#REF!</v>
      </c>
      <c r="P324" s="827" t="e">
        <f t="shared" si="62"/>
        <v>#REF!</v>
      </c>
    </row>
    <row r="325" spans="1:16" ht="12">
      <c r="A325" s="834">
        <v>38968</v>
      </c>
      <c r="B325" s="833">
        <v>19.190000000000001</v>
      </c>
      <c r="C325" s="818" t="e">
        <f t="shared" si="57"/>
        <v>#REF!</v>
      </c>
      <c r="D325" s="818" t="e">
        <f t="shared" si="64"/>
        <v>#REF!</v>
      </c>
      <c r="E325" s="818" t="e">
        <f t="shared" si="65"/>
        <v>#REF!</v>
      </c>
      <c r="F325" s="827" t="e">
        <f t="shared" si="66"/>
        <v>#REF!</v>
      </c>
      <c r="G325" s="827" t="e">
        <f t="shared" si="58"/>
        <v>#REF!</v>
      </c>
      <c r="H325" s="827" t="e">
        <f t="shared" si="59"/>
        <v>#REF!</v>
      </c>
      <c r="I325" s="827" t="e">
        <f t="shared" si="60"/>
        <v>#REF!</v>
      </c>
      <c r="J325" s="818" t="e">
        <f t="shared" si="61"/>
        <v>#REF!</v>
      </c>
      <c r="K325" s="818" t="e">
        <f t="shared" si="63"/>
        <v>#REF!</v>
      </c>
      <c r="L325" s="818" t="e">
        <f t="shared" si="67"/>
        <v>#REF!</v>
      </c>
      <c r="M325" s="827" t="e">
        <f t="shared" si="62"/>
        <v>#REF!</v>
      </c>
      <c r="N325" s="827" t="e">
        <f t="shared" si="62"/>
        <v>#REF!</v>
      </c>
      <c r="O325" s="827" t="e">
        <f t="shared" si="62"/>
        <v>#REF!</v>
      </c>
      <c r="P325" s="827" t="e">
        <f t="shared" si="62"/>
        <v>#REF!</v>
      </c>
    </row>
    <row r="326" spans="1:16" ht="12">
      <c r="A326" s="834">
        <v>38975</v>
      </c>
      <c r="B326" s="833">
        <v>19.36</v>
      </c>
      <c r="C326" s="818" t="e">
        <f t="shared" si="57"/>
        <v>#REF!</v>
      </c>
      <c r="D326" s="818" t="e">
        <f t="shared" si="64"/>
        <v>#REF!</v>
      </c>
      <c r="E326" s="818" t="e">
        <f t="shared" si="65"/>
        <v>#REF!</v>
      </c>
      <c r="F326" s="827" t="e">
        <f t="shared" si="66"/>
        <v>#REF!</v>
      </c>
      <c r="G326" s="827" t="e">
        <f t="shared" si="58"/>
        <v>#REF!</v>
      </c>
      <c r="H326" s="827" t="e">
        <f t="shared" si="59"/>
        <v>#REF!</v>
      </c>
      <c r="I326" s="827" t="e">
        <f t="shared" si="60"/>
        <v>#REF!</v>
      </c>
      <c r="J326" s="818" t="e">
        <f t="shared" si="61"/>
        <v>#REF!</v>
      </c>
      <c r="K326" s="818" t="e">
        <f t="shared" si="63"/>
        <v>#REF!</v>
      </c>
      <c r="L326" s="818" t="e">
        <f t="shared" si="67"/>
        <v>#REF!</v>
      </c>
      <c r="M326" s="827" t="e">
        <f t="shared" si="62"/>
        <v>#REF!</v>
      </c>
      <c r="N326" s="827" t="e">
        <f t="shared" si="62"/>
        <v>#REF!</v>
      </c>
      <c r="O326" s="827" t="e">
        <f t="shared" si="62"/>
        <v>#REF!</v>
      </c>
      <c r="P326" s="827" t="e">
        <f t="shared" si="62"/>
        <v>#REF!</v>
      </c>
    </row>
    <row r="327" spans="1:16" ht="12">
      <c r="A327" s="834">
        <v>38982</v>
      </c>
      <c r="B327" s="833">
        <v>21.69</v>
      </c>
      <c r="C327" s="818" t="e">
        <f t="shared" si="57"/>
        <v>#REF!</v>
      </c>
      <c r="D327" s="818" t="e">
        <f t="shared" si="64"/>
        <v>#REF!</v>
      </c>
      <c r="E327" s="818" t="e">
        <f t="shared" si="65"/>
        <v>#REF!</v>
      </c>
      <c r="F327" s="827" t="e">
        <f t="shared" si="66"/>
        <v>#REF!</v>
      </c>
      <c r="G327" s="827" t="e">
        <f t="shared" si="58"/>
        <v>#REF!</v>
      </c>
      <c r="H327" s="827" t="e">
        <f t="shared" si="59"/>
        <v>#REF!</v>
      </c>
      <c r="I327" s="827" t="e">
        <f t="shared" si="60"/>
        <v>#REF!</v>
      </c>
      <c r="J327" s="818" t="e">
        <f t="shared" si="61"/>
        <v>#REF!</v>
      </c>
      <c r="K327" s="818" t="e">
        <f t="shared" si="63"/>
        <v>#REF!</v>
      </c>
      <c r="L327" s="818" t="e">
        <f t="shared" si="67"/>
        <v>#REF!</v>
      </c>
      <c r="M327" s="827" t="e">
        <f t="shared" si="62"/>
        <v>#REF!</v>
      </c>
      <c r="N327" s="827" t="e">
        <f t="shared" si="62"/>
        <v>#REF!</v>
      </c>
      <c r="O327" s="827" t="e">
        <f t="shared" si="62"/>
        <v>#REF!</v>
      </c>
      <c r="P327" s="827" t="e">
        <f t="shared" si="62"/>
        <v>#REF!</v>
      </c>
    </row>
    <row r="328" spans="1:16" ht="12">
      <c r="A328" s="834">
        <v>38989</v>
      </c>
      <c r="B328" s="833">
        <v>20.9</v>
      </c>
      <c r="C328" s="818" t="e">
        <f t="shared" si="57"/>
        <v>#REF!</v>
      </c>
      <c r="D328" s="818" t="e">
        <f t="shared" si="64"/>
        <v>#REF!</v>
      </c>
      <c r="E328" s="818" t="e">
        <f t="shared" si="65"/>
        <v>#REF!</v>
      </c>
      <c r="F328" s="827" t="e">
        <f t="shared" si="66"/>
        <v>#REF!</v>
      </c>
      <c r="G328" s="827" t="e">
        <f t="shared" si="58"/>
        <v>#REF!</v>
      </c>
      <c r="H328" s="827" t="e">
        <f t="shared" si="59"/>
        <v>#REF!</v>
      </c>
      <c r="I328" s="827" t="e">
        <f t="shared" si="60"/>
        <v>#REF!</v>
      </c>
      <c r="J328" s="818" t="e">
        <f t="shared" si="61"/>
        <v>#REF!</v>
      </c>
      <c r="K328" s="818" t="e">
        <f t="shared" si="63"/>
        <v>#REF!</v>
      </c>
      <c r="L328" s="818" t="e">
        <f t="shared" si="67"/>
        <v>#REF!</v>
      </c>
      <c r="M328" s="827" t="e">
        <f t="shared" si="62"/>
        <v>#REF!</v>
      </c>
      <c r="N328" s="827" t="e">
        <f t="shared" si="62"/>
        <v>#REF!</v>
      </c>
      <c r="O328" s="827" t="e">
        <f t="shared" si="62"/>
        <v>#REF!</v>
      </c>
      <c r="P328" s="827" t="e">
        <f t="shared" si="62"/>
        <v>#REF!</v>
      </c>
    </row>
    <row r="329" spans="1:16" ht="12">
      <c r="A329" s="834">
        <v>39003</v>
      </c>
      <c r="B329" s="833">
        <v>20.2</v>
      </c>
      <c r="C329" s="818" t="e">
        <f t="shared" si="57"/>
        <v>#REF!</v>
      </c>
      <c r="D329" s="818" t="e">
        <f t="shared" si="64"/>
        <v>#REF!</v>
      </c>
      <c r="E329" s="818" t="e">
        <f t="shared" si="65"/>
        <v>#REF!</v>
      </c>
      <c r="F329" s="827" t="e">
        <f t="shared" si="66"/>
        <v>#REF!</v>
      </c>
      <c r="G329" s="827" t="e">
        <f t="shared" si="58"/>
        <v>#REF!</v>
      </c>
      <c r="H329" s="827" t="e">
        <f t="shared" si="59"/>
        <v>#REF!</v>
      </c>
      <c r="I329" s="827" t="e">
        <f t="shared" si="60"/>
        <v>#REF!</v>
      </c>
      <c r="J329" s="818" t="e">
        <f t="shared" si="61"/>
        <v>#REF!</v>
      </c>
      <c r="K329" s="818" t="e">
        <f t="shared" si="63"/>
        <v>#REF!</v>
      </c>
      <c r="L329" s="818" t="e">
        <f t="shared" si="67"/>
        <v>#REF!</v>
      </c>
      <c r="M329" s="827" t="e">
        <f t="shared" si="62"/>
        <v>#REF!</v>
      </c>
      <c r="N329" s="827" t="e">
        <f t="shared" si="62"/>
        <v>#REF!</v>
      </c>
      <c r="O329" s="827" t="e">
        <f t="shared" si="62"/>
        <v>#REF!</v>
      </c>
      <c r="P329" s="827" t="e">
        <f t="shared" si="62"/>
        <v>#REF!</v>
      </c>
    </row>
    <row r="330" spans="1:16" ht="12">
      <c r="A330" s="834">
        <v>39010</v>
      </c>
      <c r="B330" s="833">
        <v>20.059999999999999</v>
      </c>
      <c r="C330" s="818" t="e">
        <f t="shared" si="57"/>
        <v>#REF!</v>
      </c>
      <c r="D330" s="818" t="e">
        <f t="shared" si="64"/>
        <v>#REF!</v>
      </c>
      <c r="E330" s="818" t="e">
        <f t="shared" si="65"/>
        <v>#REF!</v>
      </c>
      <c r="F330" s="827" t="e">
        <f t="shared" si="66"/>
        <v>#REF!</v>
      </c>
      <c r="G330" s="827" t="e">
        <f t="shared" si="58"/>
        <v>#REF!</v>
      </c>
      <c r="H330" s="827" t="e">
        <f t="shared" si="59"/>
        <v>#REF!</v>
      </c>
      <c r="I330" s="827" t="e">
        <f t="shared" si="60"/>
        <v>#REF!</v>
      </c>
      <c r="J330" s="818" t="e">
        <f t="shared" si="61"/>
        <v>#REF!</v>
      </c>
      <c r="K330" s="818" t="e">
        <f t="shared" si="63"/>
        <v>#REF!</v>
      </c>
      <c r="L330" s="818" t="e">
        <f t="shared" si="67"/>
        <v>#REF!</v>
      </c>
      <c r="M330" s="827" t="e">
        <f t="shared" si="62"/>
        <v>#REF!</v>
      </c>
      <c r="N330" s="827" t="e">
        <f t="shared" si="62"/>
        <v>#REF!</v>
      </c>
      <c r="O330" s="827" t="e">
        <f t="shared" si="62"/>
        <v>#REF!</v>
      </c>
      <c r="P330" s="827" t="e">
        <f t="shared" si="62"/>
        <v>#REF!</v>
      </c>
    </row>
    <row r="331" spans="1:16" ht="12">
      <c r="A331" s="834">
        <v>39017</v>
      </c>
      <c r="B331" s="833">
        <v>19.59</v>
      </c>
      <c r="C331" s="818" t="e">
        <f t="shared" si="57"/>
        <v>#REF!</v>
      </c>
      <c r="D331" s="818" t="e">
        <f t="shared" si="64"/>
        <v>#REF!</v>
      </c>
      <c r="E331" s="818" t="e">
        <f t="shared" si="65"/>
        <v>#REF!</v>
      </c>
      <c r="F331" s="827" t="e">
        <f t="shared" si="66"/>
        <v>#REF!</v>
      </c>
      <c r="G331" s="827" t="e">
        <f t="shared" si="58"/>
        <v>#REF!</v>
      </c>
      <c r="H331" s="827" t="e">
        <f t="shared" si="59"/>
        <v>#REF!</v>
      </c>
      <c r="I331" s="827" t="e">
        <f t="shared" si="60"/>
        <v>#REF!</v>
      </c>
      <c r="J331" s="818" t="e">
        <f t="shared" si="61"/>
        <v>#REF!</v>
      </c>
      <c r="K331" s="818" t="e">
        <f t="shared" si="63"/>
        <v>#REF!</v>
      </c>
      <c r="L331" s="818" t="e">
        <f t="shared" si="67"/>
        <v>#REF!</v>
      </c>
      <c r="M331" s="827" t="e">
        <f t="shared" si="62"/>
        <v>#REF!</v>
      </c>
      <c r="N331" s="827" t="e">
        <f t="shared" si="62"/>
        <v>#REF!</v>
      </c>
      <c r="O331" s="827" t="e">
        <f t="shared" si="62"/>
        <v>#REF!</v>
      </c>
      <c r="P331" s="827" t="e">
        <f t="shared" si="62"/>
        <v>#REF!</v>
      </c>
    </row>
    <row r="332" spans="1:16" ht="12">
      <c r="A332" s="834">
        <v>39024</v>
      </c>
      <c r="B332" s="833">
        <v>22.83</v>
      </c>
      <c r="C332" s="818" t="e">
        <f t="shared" si="57"/>
        <v>#REF!</v>
      </c>
      <c r="D332" s="818" t="e">
        <f t="shared" si="64"/>
        <v>#REF!</v>
      </c>
      <c r="E332" s="818" t="e">
        <f t="shared" si="65"/>
        <v>#REF!</v>
      </c>
      <c r="F332" s="827" t="e">
        <f t="shared" si="66"/>
        <v>#REF!</v>
      </c>
      <c r="G332" s="827" t="e">
        <f t="shared" si="58"/>
        <v>#REF!</v>
      </c>
      <c r="H332" s="827" t="e">
        <f t="shared" si="59"/>
        <v>#REF!</v>
      </c>
      <c r="I332" s="827" t="e">
        <f t="shared" si="60"/>
        <v>#REF!</v>
      </c>
      <c r="J332" s="818" t="e">
        <f t="shared" si="61"/>
        <v>#REF!</v>
      </c>
      <c r="K332" s="818" t="e">
        <f t="shared" si="63"/>
        <v>#REF!</v>
      </c>
      <c r="L332" s="818" t="e">
        <f t="shared" si="67"/>
        <v>#REF!</v>
      </c>
      <c r="M332" s="827" t="e">
        <f t="shared" si="62"/>
        <v>#REF!</v>
      </c>
      <c r="N332" s="827" t="e">
        <f t="shared" si="62"/>
        <v>#REF!</v>
      </c>
      <c r="O332" s="827" t="e">
        <f t="shared" si="62"/>
        <v>#REF!</v>
      </c>
      <c r="P332" s="827" t="e">
        <f t="shared" si="62"/>
        <v>#REF!</v>
      </c>
    </row>
    <row r="333" spans="1:16" ht="12">
      <c r="A333" s="834">
        <v>39031</v>
      </c>
      <c r="B333" s="833">
        <v>18.850000000000001</v>
      </c>
      <c r="C333" s="818" t="e">
        <f t="shared" si="57"/>
        <v>#REF!</v>
      </c>
      <c r="D333" s="818" t="e">
        <f t="shared" si="64"/>
        <v>#REF!</v>
      </c>
      <c r="E333" s="818" t="e">
        <f t="shared" si="65"/>
        <v>#REF!</v>
      </c>
      <c r="F333" s="827" t="e">
        <f t="shared" si="66"/>
        <v>#REF!</v>
      </c>
      <c r="G333" s="827" t="e">
        <f t="shared" si="58"/>
        <v>#REF!</v>
      </c>
      <c r="H333" s="827" t="e">
        <f t="shared" si="59"/>
        <v>#REF!</v>
      </c>
      <c r="I333" s="827" t="e">
        <f t="shared" si="60"/>
        <v>#REF!</v>
      </c>
      <c r="J333" s="818" t="e">
        <f t="shared" si="61"/>
        <v>#REF!</v>
      </c>
      <c r="K333" s="818" t="e">
        <f t="shared" si="63"/>
        <v>#REF!</v>
      </c>
      <c r="L333" s="818" t="e">
        <f t="shared" si="67"/>
        <v>#REF!</v>
      </c>
      <c r="M333" s="827" t="e">
        <f t="shared" si="62"/>
        <v>#REF!</v>
      </c>
      <c r="N333" s="827" t="e">
        <f t="shared" si="62"/>
        <v>#REF!</v>
      </c>
      <c r="O333" s="827" t="e">
        <f t="shared" si="62"/>
        <v>#REF!</v>
      </c>
      <c r="P333" s="827" t="e">
        <f t="shared" si="62"/>
        <v>#REF!</v>
      </c>
    </row>
    <row r="334" spans="1:16" ht="12">
      <c r="A334" s="834">
        <v>39038</v>
      </c>
      <c r="B334" s="833">
        <v>19.14</v>
      </c>
      <c r="C334" s="818" t="e">
        <f t="shared" si="57"/>
        <v>#REF!</v>
      </c>
      <c r="D334" s="818" t="e">
        <f t="shared" si="64"/>
        <v>#REF!</v>
      </c>
      <c r="E334" s="818" t="e">
        <f t="shared" si="65"/>
        <v>#REF!</v>
      </c>
      <c r="F334" s="827" t="e">
        <f t="shared" si="66"/>
        <v>#REF!</v>
      </c>
      <c r="G334" s="827" t="e">
        <f t="shared" si="58"/>
        <v>#REF!</v>
      </c>
      <c r="H334" s="827" t="e">
        <f t="shared" si="59"/>
        <v>#REF!</v>
      </c>
      <c r="I334" s="827" t="e">
        <f t="shared" si="60"/>
        <v>#REF!</v>
      </c>
      <c r="J334" s="818" t="e">
        <f t="shared" si="61"/>
        <v>#REF!</v>
      </c>
      <c r="K334" s="818" t="e">
        <f t="shared" si="63"/>
        <v>#REF!</v>
      </c>
      <c r="L334" s="818" t="e">
        <f t="shared" si="67"/>
        <v>#REF!</v>
      </c>
      <c r="M334" s="827" t="e">
        <f t="shared" si="62"/>
        <v>#REF!</v>
      </c>
      <c r="N334" s="827" t="e">
        <f t="shared" si="62"/>
        <v>#REF!</v>
      </c>
      <c r="O334" s="827" t="e">
        <f t="shared" si="62"/>
        <v>#REF!</v>
      </c>
      <c r="P334" s="827" t="e">
        <f t="shared" si="62"/>
        <v>#REF!</v>
      </c>
    </row>
    <row r="335" spans="1:16" ht="12">
      <c r="A335" s="834">
        <v>39045</v>
      </c>
      <c r="B335" s="833">
        <v>19.510000000000002</v>
      </c>
      <c r="C335" s="818" t="e">
        <f t="shared" si="57"/>
        <v>#REF!</v>
      </c>
      <c r="D335" s="818" t="e">
        <f t="shared" si="64"/>
        <v>#REF!</v>
      </c>
      <c r="E335" s="818" t="e">
        <f t="shared" si="65"/>
        <v>#REF!</v>
      </c>
      <c r="F335" s="827" t="e">
        <f t="shared" si="66"/>
        <v>#REF!</v>
      </c>
      <c r="G335" s="827" t="e">
        <f t="shared" si="58"/>
        <v>#REF!</v>
      </c>
      <c r="H335" s="827" t="e">
        <f t="shared" si="59"/>
        <v>#REF!</v>
      </c>
      <c r="I335" s="827" t="e">
        <f t="shared" si="60"/>
        <v>#REF!</v>
      </c>
      <c r="J335" s="818" t="e">
        <f t="shared" si="61"/>
        <v>#REF!</v>
      </c>
      <c r="K335" s="818" t="e">
        <f t="shared" si="63"/>
        <v>#REF!</v>
      </c>
      <c r="L335" s="818" t="e">
        <f t="shared" si="67"/>
        <v>#REF!</v>
      </c>
      <c r="M335" s="827" t="e">
        <f t="shared" si="62"/>
        <v>#REF!</v>
      </c>
      <c r="N335" s="827" t="e">
        <f t="shared" si="62"/>
        <v>#REF!</v>
      </c>
      <c r="O335" s="827" t="e">
        <f t="shared" si="62"/>
        <v>#REF!</v>
      </c>
      <c r="P335" s="827" t="e">
        <f t="shared" si="62"/>
        <v>#REF!</v>
      </c>
    </row>
    <row r="336" spans="1:16" ht="12">
      <c r="A336" s="834">
        <v>39052</v>
      </c>
      <c r="B336" s="833">
        <v>20.97</v>
      </c>
      <c r="C336" s="818" t="e">
        <f t="shared" si="57"/>
        <v>#REF!</v>
      </c>
      <c r="D336" s="818" t="e">
        <f t="shared" si="64"/>
        <v>#REF!</v>
      </c>
      <c r="E336" s="818" t="e">
        <f t="shared" si="65"/>
        <v>#REF!</v>
      </c>
      <c r="F336" s="827" t="e">
        <f t="shared" si="66"/>
        <v>#REF!</v>
      </c>
      <c r="G336" s="827" t="e">
        <f t="shared" si="58"/>
        <v>#REF!</v>
      </c>
      <c r="H336" s="827" t="e">
        <f t="shared" si="59"/>
        <v>#REF!</v>
      </c>
      <c r="I336" s="827" t="e">
        <f t="shared" si="60"/>
        <v>#REF!</v>
      </c>
      <c r="J336" s="818" t="e">
        <f t="shared" si="61"/>
        <v>#REF!</v>
      </c>
      <c r="K336" s="818" t="e">
        <f t="shared" si="63"/>
        <v>#REF!</v>
      </c>
      <c r="L336" s="818" t="e">
        <f t="shared" si="67"/>
        <v>#REF!</v>
      </c>
      <c r="M336" s="827" t="e">
        <f t="shared" si="62"/>
        <v>#REF!</v>
      </c>
      <c r="N336" s="827" t="e">
        <f t="shared" si="62"/>
        <v>#REF!</v>
      </c>
      <c r="O336" s="827" t="e">
        <f t="shared" si="62"/>
        <v>#REF!</v>
      </c>
      <c r="P336" s="827" t="e">
        <f t="shared" si="62"/>
        <v>#REF!</v>
      </c>
    </row>
    <row r="337" spans="1:16" ht="12">
      <c r="A337" s="834">
        <v>39059</v>
      </c>
      <c r="B337" s="833">
        <v>19.510000000000002</v>
      </c>
      <c r="C337" s="818" t="e">
        <f t="shared" si="57"/>
        <v>#REF!</v>
      </c>
      <c r="D337" s="818" t="e">
        <f t="shared" si="64"/>
        <v>#REF!</v>
      </c>
      <c r="E337" s="818" t="e">
        <f t="shared" si="65"/>
        <v>#REF!</v>
      </c>
      <c r="F337" s="827" t="e">
        <f t="shared" si="66"/>
        <v>#REF!</v>
      </c>
      <c r="G337" s="827" t="e">
        <f t="shared" si="58"/>
        <v>#REF!</v>
      </c>
      <c r="H337" s="827" t="e">
        <f t="shared" si="59"/>
        <v>#REF!</v>
      </c>
      <c r="I337" s="827" t="e">
        <f t="shared" si="60"/>
        <v>#REF!</v>
      </c>
      <c r="J337" s="818" t="e">
        <f t="shared" si="61"/>
        <v>#REF!</v>
      </c>
      <c r="K337" s="818" t="e">
        <f t="shared" si="63"/>
        <v>#REF!</v>
      </c>
      <c r="L337" s="818" t="e">
        <f t="shared" si="67"/>
        <v>#REF!</v>
      </c>
      <c r="M337" s="827" t="e">
        <f t="shared" si="62"/>
        <v>#REF!</v>
      </c>
      <c r="N337" s="827" t="e">
        <f t="shared" si="62"/>
        <v>#REF!</v>
      </c>
      <c r="O337" s="827" t="e">
        <f t="shared" si="62"/>
        <v>#REF!</v>
      </c>
      <c r="P337" s="827" t="e">
        <f t="shared" si="62"/>
        <v>#REF!</v>
      </c>
    </row>
    <row r="338" spans="1:16" ht="12">
      <c r="A338" s="834">
        <v>39066</v>
      </c>
      <c r="B338" s="833">
        <v>21.89</v>
      </c>
      <c r="C338" s="818" t="e">
        <f t="shared" si="57"/>
        <v>#REF!</v>
      </c>
      <c r="D338" s="818" t="e">
        <f t="shared" si="64"/>
        <v>#REF!</v>
      </c>
      <c r="E338" s="818" t="e">
        <f t="shared" si="65"/>
        <v>#REF!</v>
      </c>
      <c r="F338" s="827" t="e">
        <f t="shared" si="66"/>
        <v>#REF!</v>
      </c>
      <c r="G338" s="827" t="e">
        <f t="shared" si="58"/>
        <v>#REF!</v>
      </c>
      <c r="H338" s="827" t="e">
        <f t="shared" si="59"/>
        <v>#REF!</v>
      </c>
      <c r="I338" s="827" t="e">
        <f t="shared" si="60"/>
        <v>#REF!</v>
      </c>
      <c r="J338" s="818" t="e">
        <f t="shared" si="61"/>
        <v>#REF!</v>
      </c>
      <c r="K338" s="818" t="e">
        <f t="shared" si="63"/>
        <v>#REF!</v>
      </c>
      <c r="L338" s="818" t="e">
        <f t="shared" si="67"/>
        <v>#REF!</v>
      </c>
      <c r="M338" s="827" t="e">
        <f t="shared" si="62"/>
        <v>#REF!</v>
      </c>
      <c r="N338" s="827" t="e">
        <f t="shared" si="62"/>
        <v>#REF!</v>
      </c>
      <c r="O338" s="827" t="e">
        <f t="shared" si="62"/>
        <v>#REF!</v>
      </c>
      <c r="P338" s="827" t="e">
        <f t="shared" si="62"/>
        <v>#REF!</v>
      </c>
    </row>
    <row r="339" spans="1:16" ht="12">
      <c r="A339" s="834">
        <v>39073</v>
      </c>
      <c r="B339" s="833">
        <v>22.94</v>
      </c>
      <c r="C339" s="818" t="e">
        <f t="shared" si="57"/>
        <v>#REF!</v>
      </c>
      <c r="D339" s="818" t="e">
        <f t="shared" si="64"/>
        <v>#REF!</v>
      </c>
      <c r="E339" s="818" t="e">
        <f t="shared" si="65"/>
        <v>#REF!</v>
      </c>
      <c r="F339" s="827" t="e">
        <f t="shared" si="66"/>
        <v>#REF!</v>
      </c>
      <c r="G339" s="827" t="e">
        <f t="shared" si="58"/>
        <v>#REF!</v>
      </c>
      <c r="H339" s="827" t="e">
        <f t="shared" si="59"/>
        <v>#REF!</v>
      </c>
      <c r="I339" s="827" t="e">
        <f t="shared" si="60"/>
        <v>#REF!</v>
      </c>
      <c r="J339" s="818" t="e">
        <f t="shared" si="61"/>
        <v>#REF!</v>
      </c>
      <c r="K339" s="818" t="e">
        <f t="shared" si="63"/>
        <v>#REF!</v>
      </c>
      <c r="L339" s="818" t="e">
        <f t="shared" si="67"/>
        <v>#REF!</v>
      </c>
      <c r="M339" s="827" t="e">
        <f t="shared" si="62"/>
        <v>#REF!</v>
      </c>
      <c r="N339" s="827" t="e">
        <f t="shared" si="62"/>
        <v>#REF!</v>
      </c>
      <c r="O339" s="827" t="e">
        <f t="shared" si="62"/>
        <v>#REF!</v>
      </c>
      <c r="P339" s="827" t="e">
        <f t="shared" si="62"/>
        <v>#REF!</v>
      </c>
    </row>
    <row r="340" spans="1:16" ht="12">
      <c r="A340" s="834">
        <v>39080</v>
      </c>
      <c r="B340" s="833">
        <v>26.5</v>
      </c>
      <c r="C340" s="818" t="e">
        <f t="shared" si="57"/>
        <v>#REF!</v>
      </c>
      <c r="D340" s="818" t="e">
        <f t="shared" si="64"/>
        <v>#REF!</v>
      </c>
      <c r="E340" s="818" t="e">
        <f t="shared" si="65"/>
        <v>#REF!</v>
      </c>
      <c r="F340" s="827" t="e">
        <f t="shared" si="66"/>
        <v>#REF!</v>
      </c>
      <c r="G340" s="827" t="e">
        <f t="shared" si="58"/>
        <v>#REF!</v>
      </c>
      <c r="H340" s="827" t="e">
        <f t="shared" si="59"/>
        <v>#REF!</v>
      </c>
      <c r="I340" s="827" t="e">
        <f t="shared" si="60"/>
        <v>#REF!</v>
      </c>
      <c r="J340" s="818" t="e">
        <f t="shared" si="61"/>
        <v>#REF!</v>
      </c>
      <c r="K340" s="818" t="e">
        <f t="shared" si="63"/>
        <v>#REF!</v>
      </c>
      <c r="L340" s="818" t="e">
        <f t="shared" si="67"/>
        <v>#REF!</v>
      </c>
      <c r="M340" s="827" t="e">
        <f t="shared" si="62"/>
        <v>#REF!</v>
      </c>
      <c r="N340" s="827" t="e">
        <f t="shared" si="62"/>
        <v>#REF!</v>
      </c>
      <c r="O340" s="827" t="e">
        <f t="shared" si="62"/>
        <v>#REF!</v>
      </c>
      <c r="P340" s="827" t="e">
        <f t="shared" si="62"/>
        <v>#REF!</v>
      </c>
    </row>
    <row r="341" spans="1:16" ht="12">
      <c r="A341" s="837">
        <v>39087</v>
      </c>
      <c r="B341" s="838">
        <v>24.95</v>
      </c>
      <c r="C341" s="828" t="e">
        <f>'Income Statement'!#REF!/#REF!</f>
        <v>#REF!</v>
      </c>
      <c r="D341" s="828" t="e">
        <f t="shared" si="64"/>
        <v>#REF!</v>
      </c>
      <c r="E341" s="828" t="e">
        <f t="shared" si="65"/>
        <v>#REF!</v>
      </c>
      <c r="F341" s="829" t="e">
        <f t="shared" si="66"/>
        <v>#REF!</v>
      </c>
      <c r="G341" s="829" t="e">
        <f t="shared" si="58"/>
        <v>#REF!</v>
      </c>
      <c r="H341" s="829" t="e">
        <f t="shared" si="59"/>
        <v>#REF!</v>
      </c>
      <c r="I341" s="829" t="e">
        <f t="shared" si="60"/>
        <v>#REF!</v>
      </c>
      <c r="J341" s="828" t="e">
        <f>#REF!/#REF!</f>
        <v>#REF!</v>
      </c>
      <c r="K341" s="828" t="e">
        <f t="shared" si="63"/>
        <v>#REF!</v>
      </c>
      <c r="L341" s="828" t="e">
        <f t="shared" si="67"/>
        <v>#REF!</v>
      </c>
      <c r="M341" s="829" t="e">
        <f t="shared" si="62"/>
        <v>#REF!</v>
      </c>
      <c r="N341" s="829" t="e">
        <f t="shared" si="62"/>
        <v>#REF!</v>
      </c>
      <c r="O341" s="829" t="e">
        <f t="shared" si="62"/>
        <v>#REF!</v>
      </c>
      <c r="P341" s="829" t="e">
        <f t="shared" si="62"/>
        <v>#REF!</v>
      </c>
    </row>
    <row r="342" spans="1:16" ht="12">
      <c r="A342" s="834">
        <v>39094</v>
      </c>
      <c r="B342" s="833">
        <v>27.6</v>
      </c>
      <c r="C342" s="818" t="e">
        <f t="shared" si="57"/>
        <v>#REF!</v>
      </c>
      <c r="D342" s="818" t="e">
        <f t="shared" si="64"/>
        <v>#REF!</v>
      </c>
      <c r="E342" s="818" t="e">
        <f t="shared" si="65"/>
        <v>#REF!</v>
      </c>
      <c r="F342" s="827" t="e">
        <f t="shared" si="66"/>
        <v>#REF!</v>
      </c>
      <c r="G342" s="827" t="e">
        <f t="shared" si="58"/>
        <v>#REF!</v>
      </c>
      <c r="H342" s="827" t="e">
        <f t="shared" si="59"/>
        <v>#REF!</v>
      </c>
      <c r="I342" s="827" t="e">
        <f t="shared" si="60"/>
        <v>#REF!</v>
      </c>
      <c r="J342" s="818" t="e">
        <f t="shared" si="61"/>
        <v>#REF!</v>
      </c>
      <c r="K342" s="818" t="e">
        <f t="shared" si="63"/>
        <v>#REF!</v>
      </c>
      <c r="L342" s="818" t="e">
        <f t="shared" si="67"/>
        <v>#REF!</v>
      </c>
      <c r="M342" s="827" t="e">
        <f t="shared" si="62"/>
        <v>#REF!</v>
      </c>
      <c r="N342" s="827" t="e">
        <f t="shared" si="62"/>
        <v>#REF!</v>
      </c>
      <c r="O342" s="827" t="e">
        <f t="shared" si="62"/>
        <v>#REF!</v>
      </c>
      <c r="P342" s="827" t="e">
        <f t="shared" si="62"/>
        <v>#REF!</v>
      </c>
    </row>
    <row r="343" spans="1:16" ht="12">
      <c r="A343" s="834">
        <v>39101</v>
      </c>
      <c r="B343" s="833">
        <v>31.86</v>
      </c>
      <c r="C343" s="818" t="e">
        <f t="shared" si="57"/>
        <v>#REF!</v>
      </c>
      <c r="D343" s="818" t="e">
        <f t="shared" si="64"/>
        <v>#REF!</v>
      </c>
      <c r="E343" s="818" t="e">
        <f t="shared" si="65"/>
        <v>#REF!</v>
      </c>
      <c r="F343" s="827" t="e">
        <f t="shared" si="66"/>
        <v>#REF!</v>
      </c>
      <c r="G343" s="827" t="e">
        <f t="shared" si="58"/>
        <v>#REF!</v>
      </c>
      <c r="H343" s="827" t="e">
        <f t="shared" si="59"/>
        <v>#REF!</v>
      </c>
      <c r="I343" s="827" t="e">
        <f t="shared" si="60"/>
        <v>#REF!</v>
      </c>
      <c r="J343" s="818" t="e">
        <f t="shared" si="61"/>
        <v>#REF!</v>
      </c>
      <c r="K343" s="818" t="e">
        <f t="shared" si="63"/>
        <v>#REF!</v>
      </c>
      <c r="L343" s="818" t="e">
        <f t="shared" si="67"/>
        <v>#REF!</v>
      </c>
      <c r="M343" s="827" t="e">
        <f t="shared" si="62"/>
        <v>#REF!</v>
      </c>
      <c r="N343" s="827" t="e">
        <f t="shared" si="62"/>
        <v>#REF!</v>
      </c>
      <c r="O343" s="827" t="e">
        <f t="shared" si="62"/>
        <v>#REF!</v>
      </c>
      <c r="P343" s="827" t="e">
        <f t="shared" si="62"/>
        <v>#REF!</v>
      </c>
    </row>
    <row r="344" spans="1:16" ht="12">
      <c r="A344" s="834">
        <v>39108</v>
      </c>
      <c r="B344" s="833">
        <v>30.03</v>
      </c>
      <c r="C344" s="818" t="e">
        <f t="shared" si="57"/>
        <v>#REF!</v>
      </c>
      <c r="D344" s="818" t="e">
        <f t="shared" si="64"/>
        <v>#REF!</v>
      </c>
      <c r="E344" s="818" t="e">
        <f t="shared" si="65"/>
        <v>#REF!</v>
      </c>
      <c r="F344" s="827" t="e">
        <f t="shared" si="66"/>
        <v>#REF!</v>
      </c>
      <c r="G344" s="827" t="e">
        <f t="shared" si="58"/>
        <v>#REF!</v>
      </c>
      <c r="H344" s="827" t="e">
        <f t="shared" si="59"/>
        <v>#REF!</v>
      </c>
      <c r="I344" s="827" t="e">
        <f t="shared" si="60"/>
        <v>#REF!</v>
      </c>
      <c r="J344" s="818" t="e">
        <f t="shared" si="61"/>
        <v>#REF!</v>
      </c>
      <c r="K344" s="818" t="e">
        <f t="shared" si="63"/>
        <v>#REF!</v>
      </c>
      <c r="L344" s="818" t="e">
        <f t="shared" si="67"/>
        <v>#REF!</v>
      </c>
      <c r="M344" s="827" t="e">
        <f t="shared" si="62"/>
        <v>#REF!</v>
      </c>
      <c r="N344" s="827" t="e">
        <f t="shared" si="62"/>
        <v>#REF!</v>
      </c>
      <c r="O344" s="827" t="e">
        <f t="shared" si="62"/>
        <v>#REF!</v>
      </c>
      <c r="P344" s="827" t="e">
        <f t="shared" si="62"/>
        <v>#REF!</v>
      </c>
    </row>
    <row r="345" spans="1:16" ht="12">
      <c r="A345" s="834">
        <v>39115</v>
      </c>
      <c r="B345" s="833">
        <v>25.71</v>
      </c>
      <c r="C345" s="818" t="e">
        <f t="shared" si="57"/>
        <v>#REF!</v>
      </c>
      <c r="D345" s="818" t="e">
        <f t="shared" si="64"/>
        <v>#REF!</v>
      </c>
      <c r="E345" s="818" t="e">
        <f t="shared" si="65"/>
        <v>#REF!</v>
      </c>
      <c r="F345" s="827" t="e">
        <f t="shared" si="66"/>
        <v>#REF!</v>
      </c>
      <c r="G345" s="827" t="e">
        <f t="shared" si="58"/>
        <v>#REF!</v>
      </c>
      <c r="H345" s="827" t="e">
        <f t="shared" si="59"/>
        <v>#REF!</v>
      </c>
      <c r="I345" s="827" t="e">
        <f t="shared" si="60"/>
        <v>#REF!</v>
      </c>
      <c r="J345" s="818" t="e">
        <f t="shared" si="61"/>
        <v>#REF!</v>
      </c>
      <c r="K345" s="818" t="e">
        <f t="shared" si="63"/>
        <v>#REF!</v>
      </c>
      <c r="L345" s="818" t="e">
        <f t="shared" si="67"/>
        <v>#REF!</v>
      </c>
      <c r="M345" s="827" t="e">
        <f t="shared" si="62"/>
        <v>#REF!</v>
      </c>
      <c r="N345" s="827" t="e">
        <f t="shared" si="62"/>
        <v>#REF!</v>
      </c>
      <c r="O345" s="827" t="e">
        <f t="shared" si="62"/>
        <v>#REF!</v>
      </c>
      <c r="P345" s="827" t="e">
        <f t="shared" si="62"/>
        <v>#REF!</v>
      </c>
    </row>
    <row r="346" spans="1:16" ht="12">
      <c r="A346" s="834">
        <v>39122</v>
      </c>
      <c r="B346" s="833">
        <v>27.4</v>
      </c>
      <c r="C346" s="818" t="e">
        <f t="shared" si="57"/>
        <v>#REF!</v>
      </c>
      <c r="D346" s="818" t="e">
        <f t="shared" si="64"/>
        <v>#REF!</v>
      </c>
      <c r="E346" s="818" t="e">
        <f t="shared" si="65"/>
        <v>#REF!</v>
      </c>
      <c r="F346" s="827" t="e">
        <f t="shared" si="66"/>
        <v>#REF!</v>
      </c>
      <c r="G346" s="827" t="e">
        <f t="shared" si="58"/>
        <v>#REF!</v>
      </c>
      <c r="H346" s="827" t="e">
        <f t="shared" si="59"/>
        <v>#REF!</v>
      </c>
      <c r="I346" s="827" t="e">
        <f t="shared" si="60"/>
        <v>#REF!</v>
      </c>
      <c r="J346" s="818" t="e">
        <f t="shared" si="61"/>
        <v>#REF!</v>
      </c>
      <c r="K346" s="818" t="e">
        <f t="shared" si="63"/>
        <v>#REF!</v>
      </c>
      <c r="L346" s="818" t="e">
        <f t="shared" si="67"/>
        <v>#REF!</v>
      </c>
      <c r="M346" s="827" t="e">
        <f t="shared" si="62"/>
        <v>#REF!</v>
      </c>
      <c r="N346" s="827" t="e">
        <f t="shared" si="62"/>
        <v>#REF!</v>
      </c>
      <c r="O346" s="827" t="e">
        <f t="shared" si="62"/>
        <v>#REF!</v>
      </c>
      <c r="P346" s="827" t="e">
        <f t="shared" si="62"/>
        <v>#REF!</v>
      </c>
    </row>
    <row r="347" spans="1:16" ht="12">
      <c r="A347" s="834">
        <v>39129</v>
      </c>
      <c r="B347" s="833">
        <v>30.18</v>
      </c>
      <c r="C347" s="818" t="e">
        <f t="shared" si="57"/>
        <v>#REF!</v>
      </c>
      <c r="D347" s="818" t="e">
        <f t="shared" si="64"/>
        <v>#REF!</v>
      </c>
      <c r="E347" s="818" t="e">
        <f t="shared" si="65"/>
        <v>#REF!</v>
      </c>
      <c r="F347" s="827" t="e">
        <f t="shared" si="66"/>
        <v>#REF!</v>
      </c>
      <c r="G347" s="827" t="e">
        <f t="shared" si="58"/>
        <v>#REF!</v>
      </c>
      <c r="H347" s="827" t="e">
        <f t="shared" si="59"/>
        <v>#REF!</v>
      </c>
      <c r="I347" s="827" t="e">
        <f t="shared" si="60"/>
        <v>#REF!</v>
      </c>
      <c r="J347" s="818" t="e">
        <f t="shared" si="61"/>
        <v>#REF!</v>
      </c>
      <c r="K347" s="818" t="e">
        <f t="shared" si="63"/>
        <v>#REF!</v>
      </c>
      <c r="L347" s="818" t="e">
        <f t="shared" si="67"/>
        <v>#REF!</v>
      </c>
      <c r="M347" s="827" t="e">
        <f t="shared" si="62"/>
        <v>#REF!</v>
      </c>
      <c r="N347" s="827" t="e">
        <f t="shared" si="62"/>
        <v>#REF!</v>
      </c>
      <c r="O347" s="827" t="e">
        <f t="shared" si="62"/>
        <v>#REF!</v>
      </c>
      <c r="P347" s="827" t="e">
        <f t="shared" si="62"/>
        <v>#REF!</v>
      </c>
    </row>
    <row r="348" spans="1:16" ht="12">
      <c r="A348" s="834">
        <v>39143</v>
      </c>
      <c r="B348" s="833">
        <v>25.54</v>
      </c>
      <c r="C348" s="818" t="e">
        <f t="shared" si="57"/>
        <v>#REF!</v>
      </c>
      <c r="D348" s="818" t="e">
        <f t="shared" si="64"/>
        <v>#REF!</v>
      </c>
      <c r="E348" s="818" t="e">
        <f t="shared" si="65"/>
        <v>#REF!</v>
      </c>
      <c r="F348" s="827" t="e">
        <f t="shared" si="66"/>
        <v>#REF!</v>
      </c>
      <c r="G348" s="827" t="e">
        <f t="shared" si="58"/>
        <v>#REF!</v>
      </c>
      <c r="H348" s="827" t="e">
        <f t="shared" si="59"/>
        <v>#REF!</v>
      </c>
      <c r="I348" s="827" t="e">
        <f t="shared" si="60"/>
        <v>#REF!</v>
      </c>
      <c r="J348" s="818" t="e">
        <f t="shared" si="61"/>
        <v>#REF!</v>
      </c>
      <c r="K348" s="818" t="e">
        <f t="shared" si="63"/>
        <v>#REF!</v>
      </c>
      <c r="L348" s="818" t="e">
        <f t="shared" si="67"/>
        <v>#REF!</v>
      </c>
      <c r="M348" s="827" t="e">
        <f t="shared" si="62"/>
        <v>#REF!</v>
      </c>
      <c r="N348" s="827" t="e">
        <f t="shared" si="62"/>
        <v>#REF!</v>
      </c>
      <c r="O348" s="827" t="e">
        <f t="shared" si="62"/>
        <v>#REF!</v>
      </c>
      <c r="P348" s="827" t="e">
        <f t="shared" si="62"/>
        <v>#REF!</v>
      </c>
    </row>
    <row r="349" spans="1:16" ht="12">
      <c r="A349" s="834">
        <v>39150</v>
      </c>
      <c r="B349" s="833">
        <v>26.15</v>
      </c>
      <c r="C349" s="818" t="e">
        <f t="shared" si="57"/>
        <v>#REF!</v>
      </c>
      <c r="D349" s="818" t="e">
        <f t="shared" si="64"/>
        <v>#REF!</v>
      </c>
      <c r="E349" s="818" t="e">
        <f t="shared" si="65"/>
        <v>#REF!</v>
      </c>
      <c r="F349" s="827" t="e">
        <f t="shared" si="66"/>
        <v>#REF!</v>
      </c>
      <c r="G349" s="827" t="e">
        <f t="shared" si="58"/>
        <v>#REF!</v>
      </c>
      <c r="H349" s="827" t="e">
        <f t="shared" si="59"/>
        <v>#REF!</v>
      </c>
      <c r="I349" s="827" t="e">
        <f t="shared" si="60"/>
        <v>#REF!</v>
      </c>
      <c r="J349" s="818" t="e">
        <f t="shared" si="61"/>
        <v>#REF!</v>
      </c>
      <c r="K349" s="818" t="e">
        <f t="shared" si="63"/>
        <v>#REF!</v>
      </c>
      <c r="L349" s="818" t="e">
        <f t="shared" si="67"/>
        <v>#REF!</v>
      </c>
      <c r="M349" s="827" t="e">
        <f t="shared" si="62"/>
        <v>#REF!</v>
      </c>
      <c r="N349" s="827" t="e">
        <f t="shared" si="62"/>
        <v>#REF!</v>
      </c>
      <c r="O349" s="827" t="e">
        <f t="shared" si="62"/>
        <v>#REF!</v>
      </c>
      <c r="P349" s="827" t="e">
        <f t="shared" si="62"/>
        <v>#REF!</v>
      </c>
    </row>
    <row r="350" spans="1:16" ht="12">
      <c r="A350" s="834">
        <v>39157</v>
      </c>
      <c r="B350" s="833">
        <v>26.01</v>
      </c>
      <c r="C350" s="818" t="e">
        <f t="shared" si="57"/>
        <v>#REF!</v>
      </c>
      <c r="D350" s="818" t="e">
        <f t="shared" si="64"/>
        <v>#REF!</v>
      </c>
      <c r="E350" s="818" t="e">
        <f t="shared" si="65"/>
        <v>#REF!</v>
      </c>
      <c r="F350" s="827" t="e">
        <f t="shared" si="66"/>
        <v>#REF!</v>
      </c>
      <c r="G350" s="827" t="e">
        <f t="shared" si="58"/>
        <v>#REF!</v>
      </c>
      <c r="H350" s="827" t="e">
        <f t="shared" si="59"/>
        <v>#REF!</v>
      </c>
      <c r="I350" s="827" t="e">
        <f t="shared" si="60"/>
        <v>#REF!</v>
      </c>
      <c r="J350" s="818" t="e">
        <f t="shared" si="61"/>
        <v>#REF!</v>
      </c>
      <c r="K350" s="818" t="e">
        <f t="shared" si="63"/>
        <v>#REF!</v>
      </c>
      <c r="L350" s="818" t="e">
        <f t="shared" si="67"/>
        <v>#REF!</v>
      </c>
      <c r="M350" s="827" t="e">
        <f t="shared" si="62"/>
        <v>#REF!</v>
      </c>
      <c r="N350" s="827" t="e">
        <f t="shared" si="62"/>
        <v>#REF!</v>
      </c>
      <c r="O350" s="827" t="e">
        <f t="shared" si="62"/>
        <v>#REF!</v>
      </c>
      <c r="P350" s="827" t="e">
        <f t="shared" si="62"/>
        <v>#REF!</v>
      </c>
    </row>
    <row r="351" spans="1:16" ht="12">
      <c r="A351" s="834">
        <v>39164</v>
      </c>
      <c r="B351" s="833">
        <v>26.38</v>
      </c>
      <c r="C351" s="818" t="e">
        <f t="shared" si="57"/>
        <v>#REF!</v>
      </c>
      <c r="D351" s="818" t="e">
        <f t="shared" si="64"/>
        <v>#REF!</v>
      </c>
      <c r="E351" s="818" t="e">
        <f t="shared" si="65"/>
        <v>#REF!</v>
      </c>
      <c r="F351" s="827" t="e">
        <f t="shared" si="66"/>
        <v>#REF!</v>
      </c>
      <c r="G351" s="827" t="e">
        <f t="shared" si="58"/>
        <v>#REF!</v>
      </c>
      <c r="H351" s="827" t="e">
        <f t="shared" si="59"/>
        <v>#REF!</v>
      </c>
      <c r="I351" s="827" t="e">
        <f t="shared" si="60"/>
        <v>#REF!</v>
      </c>
      <c r="J351" s="818" t="e">
        <f t="shared" si="61"/>
        <v>#REF!</v>
      </c>
      <c r="K351" s="818" t="e">
        <f t="shared" si="63"/>
        <v>#REF!</v>
      </c>
      <c r="L351" s="818" t="e">
        <f t="shared" si="67"/>
        <v>#REF!</v>
      </c>
      <c r="M351" s="827" t="e">
        <f t="shared" si="62"/>
        <v>#REF!</v>
      </c>
      <c r="N351" s="827" t="e">
        <f t="shared" si="62"/>
        <v>#REF!</v>
      </c>
      <c r="O351" s="827" t="e">
        <f t="shared" si="62"/>
        <v>#REF!</v>
      </c>
      <c r="P351" s="827" t="e">
        <f t="shared" si="62"/>
        <v>#REF!</v>
      </c>
    </row>
    <row r="352" spans="1:16" ht="12">
      <c r="A352" s="834">
        <v>39171</v>
      </c>
      <c r="B352" s="833">
        <v>25.5</v>
      </c>
      <c r="C352" s="818" t="e">
        <f t="shared" si="57"/>
        <v>#REF!</v>
      </c>
      <c r="D352" s="818" t="e">
        <f t="shared" si="64"/>
        <v>#REF!</v>
      </c>
      <c r="E352" s="818" t="e">
        <f t="shared" si="65"/>
        <v>#REF!</v>
      </c>
      <c r="F352" s="827" t="e">
        <f t="shared" si="66"/>
        <v>#REF!</v>
      </c>
      <c r="G352" s="827" t="e">
        <f t="shared" si="58"/>
        <v>#REF!</v>
      </c>
      <c r="H352" s="827" t="e">
        <f t="shared" si="59"/>
        <v>#REF!</v>
      </c>
      <c r="I352" s="827" t="e">
        <f t="shared" si="60"/>
        <v>#REF!</v>
      </c>
      <c r="J352" s="818" t="e">
        <f t="shared" si="61"/>
        <v>#REF!</v>
      </c>
      <c r="K352" s="818" t="e">
        <f t="shared" si="63"/>
        <v>#REF!</v>
      </c>
      <c r="L352" s="818" t="e">
        <f t="shared" si="67"/>
        <v>#REF!</v>
      </c>
      <c r="M352" s="827" t="e">
        <f t="shared" si="62"/>
        <v>#REF!</v>
      </c>
      <c r="N352" s="827" t="e">
        <f t="shared" si="62"/>
        <v>#REF!</v>
      </c>
      <c r="O352" s="827" t="e">
        <f t="shared" si="62"/>
        <v>#REF!</v>
      </c>
      <c r="P352" s="827" t="e">
        <f t="shared" si="62"/>
        <v>#REF!</v>
      </c>
    </row>
    <row r="353" spans="1:16" s="830" customFormat="1" ht="12">
      <c r="A353" s="834">
        <v>39178</v>
      </c>
      <c r="B353" s="833">
        <v>27.9</v>
      </c>
      <c r="C353" s="818" t="e">
        <f t="shared" si="57"/>
        <v>#REF!</v>
      </c>
      <c r="D353" s="818" t="e">
        <f t="shared" si="64"/>
        <v>#REF!</v>
      </c>
      <c r="E353" s="818" t="e">
        <f t="shared" si="65"/>
        <v>#REF!</v>
      </c>
      <c r="F353" s="827" t="e">
        <f t="shared" si="66"/>
        <v>#REF!</v>
      </c>
      <c r="G353" s="827" t="e">
        <f t="shared" si="58"/>
        <v>#REF!</v>
      </c>
      <c r="H353" s="827" t="e">
        <f t="shared" si="59"/>
        <v>#REF!</v>
      </c>
      <c r="I353" s="827" t="e">
        <f t="shared" si="60"/>
        <v>#REF!</v>
      </c>
      <c r="J353" s="818" t="e">
        <f t="shared" si="61"/>
        <v>#REF!</v>
      </c>
      <c r="K353" s="818" t="e">
        <f t="shared" si="63"/>
        <v>#REF!</v>
      </c>
      <c r="L353" s="818" t="e">
        <f t="shared" si="67"/>
        <v>#REF!</v>
      </c>
      <c r="M353" s="827" t="e">
        <f t="shared" si="62"/>
        <v>#REF!</v>
      </c>
      <c r="N353" s="827" t="e">
        <f t="shared" si="62"/>
        <v>#REF!</v>
      </c>
      <c r="O353" s="827" t="e">
        <f t="shared" si="62"/>
        <v>#REF!</v>
      </c>
      <c r="P353" s="827" t="e">
        <f t="shared" si="62"/>
        <v>#REF!</v>
      </c>
    </row>
    <row r="354" spans="1:16" ht="12">
      <c r="A354" s="834">
        <v>39185</v>
      </c>
      <c r="B354" s="833">
        <v>28.94</v>
      </c>
      <c r="C354" s="818" t="e">
        <f t="shared" si="57"/>
        <v>#REF!</v>
      </c>
      <c r="D354" s="818" t="e">
        <f t="shared" si="64"/>
        <v>#REF!</v>
      </c>
      <c r="E354" s="818" t="e">
        <f t="shared" si="65"/>
        <v>#REF!</v>
      </c>
      <c r="F354" s="827" t="e">
        <f t="shared" si="66"/>
        <v>#REF!</v>
      </c>
      <c r="G354" s="827" t="e">
        <f t="shared" si="58"/>
        <v>#REF!</v>
      </c>
      <c r="H354" s="827" t="e">
        <f t="shared" si="59"/>
        <v>#REF!</v>
      </c>
      <c r="I354" s="827" t="e">
        <f t="shared" si="60"/>
        <v>#REF!</v>
      </c>
      <c r="J354" s="818" t="e">
        <f t="shared" si="61"/>
        <v>#REF!</v>
      </c>
      <c r="K354" s="818" t="e">
        <f t="shared" si="63"/>
        <v>#REF!</v>
      </c>
      <c r="L354" s="818" t="e">
        <f t="shared" si="67"/>
        <v>#REF!</v>
      </c>
      <c r="M354" s="827" t="e">
        <f t="shared" si="62"/>
        <v>#REF!</v>
      </c>
      <c r="N354" s="827" t="e">
        <f t="shared" si="62"/>
        <v>#REF!</v>
      </c>
      <c r="O354" s="827" t="e">
        <f t="shared" si="62"/>
        <v>#REF!</v>
      </c>
      <c r="P354" s="827" t="e">
        <f t="shared" si="62"/>
        <v>#REF!</v>
      </c>
    </row>
    <row r="355" spans="1:16" ht="12">
      <c r="A355" s="834">
        <v>39192</v>
      </c>
      <c r="B355" s="833">
        <v>28.16</v>
      </c>
      <c r="C355" s="818" t="e">
        <f t="shared" si="57"/>
        <v>#REF!</v>
      </c>
      <c r="D355" s="818" t="e">
        <f t="shared" si="64"/>
        <v>#REF!</v>
      </c>
      <c r="E355" s="818" t="e">
        <f t="shared" si="65"/>
        <v>#REF!</v>
      </c>
      <c r="F355" s="827" t="e">
        <f t="shared" si="66"/>
        <v>#REF!</v>
      </c>
      <c r="G355" s="827" t="e">
        <f t="shared" si="58"/>
        <v>#REF!</v>
      </c>
      <c r="H355" s="827" t="e">
        <f t="shared" si="59"/>
        <v>#REF!</v>
      </c>
      <c r="I355" s="827" t="e">
        <f t="shared" si="60"/>
        <v>#REF!</v>
      </c>
      <c r="J355" s="818" t="e">
        <f t="shared" si="61"/>
        <v>#REF!</v>
      </c>
      <c r="K355" s="818" t="e">
        <f t="shared" si="63"/>
        <v>#REF!</v>
      </c>
      <c r="L355" s="818" t="e">
        <f t="shared" si="67"/>
        <v>#REF!</v>
      </c>
      <c r="M355" s="827" t="e">
        <f t="shared" si="62"/>
        <v>#REF!</v>
      </c>
      <c r="N355" s="827" t="e">
        <f t="shared" si="62"/>
        <v>#REF!</v>
      </c>
      <c r="O355" s="827" t="e">
        <f t="shared" si="62"/>
        <v>#REF!</v>
      </c>
      <c r="P355" s="827" t="e">
        <f t="shared" si="62"/>
        <v>#REF!</v>
      </c>
    </row>
    <row r="356" spans="1:16" ht="12">
      <c r="A356" s="834">
        <v>39199</v>
      </c>
      <c r="B356" s="833">
        <v>28.66</v>
      </c>
      <c r="C356" s="818" t="e">
        <f t="shared" si="57"/>
        <v>#REF!</v>
      </c>
      <c r="D356" s="818" t="e">
        <f t="shared" si="64"/>
        <v>#REF!</v>
      </c>
      <c r="E356" s="818" t="e">
        <f t="shared" si="65"/>
        <v>#REF!</v>
      </c>
      <c r="F356" s="827" t="e">
        <f t="shared" si="66"/>
        <v>#REF!</v>
      </c>
      <c r="G356" s="827" t="e">
        <f t="shared" si="58"/>
        <v>#REF!</v>
      </c>
      <c r="H356" s="827" t="e">
        <f t="shared" si="59"/>
        <v>#REF!</v>
      </c>
      <c r="I356" s="827" t="e">
        <f t="shared" si="60"/>
        <v>#REF!</v>
      </c>
      <c r="J356" s="818" t="e">
        <f t="shared" si="61"/>
        <v>#REF!</v>
      </c>
      <c r="K356" s="818" t="e">
        <f t="shared" si="63"/>
        <v>#REF!</v>
      </c>
      <c r="L356" s="818" t="e">
        <f t="shared" si="67"/>
        <v>#REF!</v>
      </c>
      <c r="M356" s="827" t="e">
        <f t="shared" si="62"/>
        <v>#REF!</v>
      </c>
      <c r="N356" s="827" t="e">
        <f t="shared" si="62"/>
        <v>#REF!</v>
      </c>
      <c r="O356" s="827" t="e">
        <f t="shared" si="62"/>
        <v>#REF!</v>
      </c>
      <c r="P356" s="827" t="e">
        <f t="shared" si="62"/>
        <v>#REF!</v>
      </c>
    </row>
    <row r="357" spans="1:16" ht="12">
      <c r="A357" s="834">
        <v>39202</v>
      </c>
      <c r="B357" s="833">
        <v>28.65</v>
      </c>
      <c r="C357" s="818" t="e">
        <f t="shared" si="57"/>
        <v>#REF!</v>
      </c>
      <c r="D357" s="818" t="e">
        <f t="shared" si="64"/>
        <v>#REF!</v>
      </c>
      <c r="E357" s="818" t="e">
        <f t="shared" si="65"/>
        <v>#REF!</v>
      </c>
      <c r="F357" s="827" t="e">
        <f t="shared" si="66"/>
        <v>#REF!</v>
      </c>
      <c r="G357" s="827" t="e">
        <f t="shared" si="58"/>
        <v>#REF!</v>
      </c>
      <c r="H357" s="827" t="e">
        <f t="shared" si="59"/>
        <v>#REF!</v>
      </c>
      <c r="I357" s="827" t="e">
        <f t="shared" si="60"/>
        <v>#REF!</v>
      </c>
      <c r="J357" s="818" t="e">
        <f t="shared" si="61"/>
        <v>#REF!</v>
      </c>
      <c r="K357" s="818" t="e">
        <f t="shared" si="63"/>
        <v>#REF!</v>
      </c>
      <c r="L357" s="818" t="e">
        <f t="shared" si="67"/>
        <v>#REF!</v>
      </c>
      <c r="M357" s="827" t="e">
        <f t="shared" si="62"/>
        <v>#REF!</v>
      </c>
      <c r="N357" s="827" t="e">
        <f t="shared" si="62"/>
        <v>#REF!</v>
      </c>
      <c r="O357" s="827" t="e">
        <f t="shared" si="62"/>
        <v>#REF!</v>
      </c>
      <c r="P357" s="827" t="e">
        <f t="shared" si="62"/>
        <v>#REF!</v>
      </c>
    </row>
    <row r="358" spans="1:16" ht="12">
      <c r="A358" s="834">
        <v>39213</v>
      </c>
      <c r="B358" s="833">
        <v>30</v>
      </c>
      <c r="C358" s="818" t="e">
        <f t="shared" si="57"/>
        <v>#REF!</v>
      </c>
      <c r="D358" s="818" t="e">
        <f t="shared" si="64"/>
        <v>#REF!</v>
      </c>
      <c r="E358" s="818" t="e">
        <f t="shared" si="65"/>
        <v>#REF!</v>
      </c>
      <c r="F358" s="827" t="e">
        <f t="shared" si="66"/>
        <v>#REF!</v>
      </c>
      <c r="G358" s="827" t="e">
        <f t="shared" si="58"/>
        <v>#REF!</v>
      </c>
      <c r="H358" s="827" t="e">
        <f t="shared" si="59"/>
        <v>#REF!</v>
      </c>
      <c r="I358" s="827" t="e">
        <f t="shared" si="60"/>
        <v>#REF!</v>
      </c>
      <c r="J358" s="818" t="e">
        <f t="shared" si="61"/>
        <v>#REF!</v>
      </c>
      <c r="K358" s="818" t="e">
        <f t="shared" si="63"/>
        <v>#REF!</v>
      </c>
      <c r="L358" s="818" t="e">
        <f t="shared" si="67"/>
        <v>#REF!</v>
      </c>
      <c r="M358" s="827" t="e">
        <f t="shared" si="62"/>
        <v>#REF!</v>
      </c>
      <c r="N358" s="827" t="e">
        <f t="shared" si="62"/>
        <v>#REF!</v>
      </c>
      <c r="O358" s="827" t="e">
        <f t="shared" si="62"/>
        <v>#REF!</v>
      </c>
      <c r="P358" s="827" t="e">
        <f t="shared" si="62"/>
        <v>#REF!</v>
      </c>
    </row>
    <row r="359" spans="1:16" ht="12">
      <c r="A359" s="834">
        <v>39220</v>
      </c>
      <c r="B359" s="833">
        <v>36.01</v>
      </c>
      <c r="C359" s="818" t="e">
        <f t="shared" si="57"/>
        <v>#REF!</v>
      </c>
      <c r="D359" s="818" t="e">
        <f t="shared" si="64"/>
        <v>#REF!</v>
      </c>
      <c r="E359" s="818" t="e">
        <f t="shared" si="65"/>
        <v>#REF!</v>
      </c>
      <c r="F359" s="827" t="e">
        <f t="shared" si="66"/>
        <v>#REF!</v>
      </c>
      <c r="G359" s="827" t="e">
        <f t="shared" si="58"/>
        <v>#REF!</v>
      </c>
      <c r="H359" s="827" t="e">
        <f t="shared" si="59"/>
        <v>#REF!</v>
      </c>
      <c r="I359" s="827" t="e">
        <f t="shared" si="60"/>
        <v>#REF!</v>
      </c>
      <c r="J359" s="818" t="e">
        <f t="shared" si="61"/>
        <v>#REF!</v>
      </c>
      <c r="K359" s="818" t="e">
        <f t="shared" si="63"/>
        <v>#REF!</v>
      </c>
      <c r="L359" s="818" t="e">
        <f t="shared" si="67"/>
        <v>#REF!</v>
      </c>
      <c r="M359" s="827" t="e">
        <f t="shared" si="62"/>
        <v>#REF!</v>
      </c>
      <c r="N359" s="827" t="e">
        <f t="shared" si="62"/>
        <v>#REF!</v>
      </c>
      <c r="O359" s="827" t="e">
        <f t="shared" si="62"/>
        <v>#REF!</v>
      </c>
      <c r="P359" s="827" t="e">
        <f t="shared" si="62"/>
        <v>#REF!</v>
      </c>
    </row>
    <row r="360" spans="1:16" ht="12">
      <c r="A360" s="834">
        <v>39227</v>
      </c>
      <c r="B360" s="833">
        <v>34.71</v>
      </c>
      <c r="C360" s="818" t="e">
        <f t="shared" si="57"/>
        <v>#REF!</v>
      </c>
      <c r="D360" s="818" t="e">
        <f t="shared" si="64"/>
        <v>#REF!</v>
      </c>
      <c r="E360" s="818" t="e">
        <f t="shared" si="65"/>
        <v>#REF!</v>
      </c>
      <c r="F360" s="827" t="e">
        <f t="shared" si="66"/>
        <v>#REF!</v>
      </c>
      <c r="G360" s="827" t="e">
        <f t="shared" si="58"/>
        <v>#REF!</v>
      </c>
      <c r="H360" s="827" t="e">
        <f t="shared" si="59"/>
        <v>#REF!</v>
      </c>
      <c r="I360" s="827" t="e">
        <f t="shared" si="60"/>
        <v>#REF!</v>
      </c>
      <c r="J360" s="818" t="e">
        <f t="shared" si="61"/>
        <v>#REF!</v>
      </c>
      <c r="K360" s="818" t="e">
        <f t="shared" si="63"/>
        <v>#REF!</v>
      </c>
      <c r="L360" s="818" t="e">
        <f t="shared" si="67"/>
        <v>#REF!</v>
      </c>
      <c r="M360" s="827" t="e">
        <f t="shared" si="62"/>
        <v>#REF!</v>
      </c>
      <c r="N360" s="827" t="e">
        <f t="shared" si="62"/>
        <v>#REF!</v>
      </c>
      <c r="O360" s="827" t="e">
        <f t="shared" si="62"/>
        <v>#REF!</v>
      </c>
      <c r="P360" s="827" t="e">
        <f t="shared" si="62"/>
        <v>#REF!</v>
      </c>
    </row>
    <row r="361" spans="1:16" ht="12">
      <c r="A361" s="834">
        <v>39234</v>
      </c>
      <c r="B361" s="833">
        <v>34.53</v>
      </c>
      <c r="C361" s="818" t="e">
        <f t="shared" si="57"/>
        <v>#REF!</v>
      </c>
      <c r="D361" s="818" t="e">
        <f t="shared" si="64"/>
        <v>#REF!</v>
      </c>
      <c r="E361" s="818" t="e">
        <f t="shared" si="65"/>
        <v>#REF!</v>
      </c>
      <c r="F361" s="827" t="e">
        <f t="shared" si="66"/>
        <v>#REF!</v>
      </c>
      <c r="G361" s="827" t="e">
        <f t="shared" si="58"/>
        <v>#REF!</v>
      </c>
      <c r="H361" s="827" t="e">
        <f t="shared" si="59"/>
        <v>#REF!</v>
      </c>
      <c r="I361" s="827" t="e">
        <f t="shared" si="60"/>
        <v>#REF!</v>
      </c>
      <c r="J361" s="818" t="e">
        <f t="shared" si="61"/>
        <v>#REF!</v>
      </c>
      <c r="K361" s="818" t="e">
        <f t="shared" si="63"/>
        <v>#REF!</v>
      </c>
      <c r="L361" s="818" t="e">
        <f t="shared" si="67"/>
        <v>#REF!</v>
      </c>
      <c r="M361" s="827" t="e">
        <f t="shared" si="62"/>
        <v>#REF!</v>
      </c>
      <c r="N361" s="827" t="e">
        <f t="shared" si="62"/>
        <v>#REF!</v>
      </c>
      <c r="O361" s="827" t="e">
        <f t="shared" si="62"/>
        <v>#REF!</v>
      </c>
      <c r="P361" s="827" t="e">
        <f t="shared" si="62"/>
        <v>#REF!</v>
      </c>
    </row>
    <row r="362" spans="1:16" ht="12">
      <c r="A362" s="834">
        <v>39241</v>
      </c>
      <c r="B362" s="833">
        <v>32.619999999999997</v>
      </c>
      <c r="C362" s="818" t="e">
        <f t="shared" si="57"/>
        <v>#REF!</v>
      </c>
      <c r="D362" s="818" t="e">
        <f t="shared" si="64"/>
        <v>#REF!</v>
      </c>
      <c r="E362" s="818" t="e">
        <f t="shared" si="65"/>
        <v>#REF!</v>
      </c>
      <c r="F362" s="827" t="e">
        <f t="shared" si="66"/>
        <v>#REF!</v>
      </c>
      <c r="G362" s="827" t="e">
        <f t="shared" si="58"/>
        <v>#REF!</v>
      </c>
      <c r="H362" s="827" t="e">
        <f t="shared" si="59"/>
        <v>#REF!</v>
      </c>
      <c r="I362" s="827" t="e">
        <f t="shared" si="60"/>
        <v>#REF!</v>
      </c>
      <c r="J362" s="818" t="e">
        <f t="shared" si="61"/>
        <v>#REF!</v>
      </c>
      <c r="K362" s="818" t="e">
        <f t="shared" si="63"/>
        <v>#REF!</v>
      </c>
      <c r="L362" s="818" t="e">
        <f t="shared" si="67"/>
        <v>#REF!</v>
      </c>
      <c r="M362" s="827" t="e">
        <f t="shared" si="62"/>
        <v>#REF!</v>
      </c>
      <c r="N362" s="827" t="e">
        <f t="shared" si="62"/>
        <v>#REF!</v>
      </c>
      <c r="O362" s="827" t="e">
        <f t="shared" si="62"/>
        <v>#REF!</v>
      </c>
      <c r="P362" s="827" t="e">
        <f t="shared" si="62"/>
        <v>#REF!</v>
      </c>
    </row>
    <row r="363" spans="1:16" ht="12">
      <c r="A363" s="834">
        <v>39248</v>
      </c>
      <c r="B363" s="833">
        <v>34.68</v>
      </c>
      <c r="C363" s="818" t="e">
        <f t="shared" si="57"/>
        <v>#REF!</v>
      </c>
      <c r="D363" s="818" t="e">
        <f t="shared" si="64"/>
        <v>#REF!</v>
      </c>
      <c r="E363" s="818" t="e">
        <f t="shared" si="65"/>
        <v>#REF!</v>
      </c>
      <c r="F363" s="827" t="e">
        <f t="shared" si="66"/>
        <v>#REF!</v>
      </c>
      <c r="G363" s="827" t="e">
        <f t="shared" si="58"/>
        <v>#REF!</v>
      </c>
      <c r="H363" s="827" t="e">
        <f t="shared" si="59"/>
        <v>#REF!</v>
      </c>
      <c r="I363" s="827" t="e">
        <f t="shared" si="60"/>
        <v>#REF!</v>
      </c>
      <c r="J363" s="818" t="e">
        <f t="shared" si="61"/>
        <v>#REF!</v>
      </c>
      <c r="K363" s="818" t="e">
        <f t="shared" si="63"/>
        <v>#REF!</v>
      </c>
      <c r="L363" s="818" t="e">
        <f t="shared" si="67"/>
        <v>#REF!</v>
      </c>
      <c r="M363" s="827" t="e">
        <f t="shared" si="62"/>
        <v>#REF!</v>
      </c>
      <c r="N363" s="827" t="e">
        <f t="shared" si="62"/>
        <v>#REF!</v>
      </c>
      <c r="O363" s="827" t="e">
        <f t="shared" si="62"/>
        <v>#REF!</v>
      </c>
      <c r="P363" s="827" t="e">
        <f t="shared" si="62"/>
        <v>#REF!</v>
      </c>
    </row>
    <row r="364" spans="1:16" ht="12">
      <c r="A364" s="834">
        <v>39255</v>
      </c>
      <c r="B364" s="833">
        <v>33.369999999999997</v>
      </c>
      <c r="C364" s="818" t="e">
        <f t="shared" si="57"/>
        <v>#REF!</v>
      </c>
      <c r="D364" s="818" t="e">
        <f t="shared" si="64"/>
        <v>#REF!</v>
      </c>
      <c r="E364" s="818" t="e">
        <f t="shared" si="65"/>
        <v>#REF!</v>
      </c>
      <c r="F364" s="827" t="e">
        <f t="shared" si="66"/>
        <v>#REF!</v>
      </c>
      <c r="G364" s="827" t="e">
        <f t="shared" si="58"/>
        <v>#REF!</v>
      </c>
      <c r="H364" s="827" t="e">
        <f t="shared" si="59"/>
        <v>#REF!</v>
      </c>
      <c r="I364" s="827" t="e">
        <f t="shared" si="60"/>
        <v>#REF!</v>
      </c>
      <c r="J364" s="818" t="e">
        <f t="shared" si="61"/>
        <v>#REF!</v>
      </c>
      <c r="K364" s="818" t="e">
        <f t="shared" si="63"/>
        <v>#REF!</v>
      </c>
      <c r="L364" s="818" t="e">
        <f t="shared" si="67"/>
        <v>#REF!</v>
      </c>
      <c r="M364" s="827" t="e">
        <f t="shared" si="62"/>
        <v>#REF!</v>
      </c>
      <c r="N364" s="827" t="e">
        <f t="shared" si="62"/>
        <v>#REF!</v>
      </c>
      <c r="O364" s="827" t="e">
        <f t="shared" si="62"/>
        <v>#REF!</v>
      </c>
      <c r="P364" s="827" t="e">
        <f t="shared" si="62"/>
        <v>#REF!</v>
      </c>
    </row>
    <row r="365" spans="1:16" ht="12">
      <c r="A365" s="834">
        <v>39262</v>
      </c>
      <c r="B365" s="833">
        <v>31.16</v>
      </c>
      <c r="C365" s="818" t="e">
        <f t="shared" si="57"/>
        <v>#REF!</v>
      </c>
      <c r="D365" s="818" t="e">
        <f t="shared" si="64"/>
        <v>#REF!</v>
      </c>
      <c r="E365" s="818" t="e">
        <f t="shared" si="65"/>
        <v>#REF!</v>
      </c>
      <c r="F365" s="827" t="e">
        <f t="shared" si="66"/>
        <v>#REF!</v>
      </c>
      <c r="G365" s="827" t="e">
        <f t="shared" si="58"/>
        <v>#REF!</v>
      </c>
      <c r="H365" s="827" t="e">
        <f t="shared" si="59"/>
        <v>#REF!</v>
      </c>
      <c r="I365" s="827" t="e">
        <f t="shared" si="60"/>
        <v>#REF!</v>
      </c>
      <c r="J365" s="818" t="e">
        <f t="shared" si="61"/>
        <v>#REF!</v>
      </c>
      <c r="K365" s="818" t="e">
        <f t="shared" si="63"/>
        <v>#REF!</v>
      </c>
      <c r="L365" s="818" t="e">
        <f t="shared" si="67"/>
        <v>#REF!</v>
      </c>
      <c r="M365" s="827" t="e">
        <f t="shared" si="62"/>
        <v>#REF!</v>
      </c>
      <c r="N365" s="827" t="e">
        <f t="shared" si="62"/>
        <v>#REF!</v>
      </c>
      <c r="O365" s="827" t="e">
        <f t="shared" si="62"/>
        <v>#REF!</v>
      </c>
      <c r="P365" s="827" t="e">
        <f t="shared" si="62"/>
        <v>#REF!</v>
      </c>
    </row>
    <row r="366" spans="1:16" ht="12">
      <c r="A366" s="834">
        <v>39269</v>
      </c>
      <c r="B366" s="833">
        <v>31.01</v>
      </c>
      <c r="C366" s="818" t="e">
        <f t="shared" si="57"/>
        <v>#REF!</v>
      </c>
      <c r="D366" s="818" t="e">
        <f t="shared" si="64"/>
        <v>#REF!</v>
      </c>
      <c r="E366" s="818" t="e">
        <f t="shared" si="65"/>
        <v>#REF!</v>
      </c>
      <c r="F366" s="827" t="e">
        <f t="shared" si="66"/>
        <v>#REF!</v>
      </c>
      <c r="G366" s="827" t="e">
        <f t="shared" si="58"/>
        <v>#REF!</v>
      </c>
      <c r="H366" s="827" t="e">
        <f t="shared" si="59"/>
        <v>#REF!</v>
      </c>
      <c r="I366" s="827" t="e">
        <f t="shared" si="60"/>
        <v>#REF!</v>
      </c>
      <c r="J366" s="818" t="e">
        <f t="shared" si="61"/>
        <v>#REF!</v>
      </c>
      <c r="K366" s="818" t="e">
        <f t="shared" si="63"/>
        <v>#REF!</v>
      </c>
      <c r="L366" s="818" t="e">
        <f t="shared" si="67"/>
        <v>#REF!</v>
      </c>
      <c r="M366" s="827" t="e">
        <f t="shared" si="62"/>
        <v>#REF!</v>
      </c>
      <c r="N366" s="827" t="e">
        <f t="shared" si="62"/>
        <v>#REF!</v>
      </c>
      <c r="O366" s="827" t="e">
        <f t="shared" si="62"/>
        <v>#REF!</v>
      </c>
      <c r="P366" s="827" t="e">
        <f t="shared" si="62"/>
        <v>#REF!</v>
      </c>
    </row>
    <row r="367" spans="1:16" ht="12">
      <c r="A367" s="834">
        <v>39276</v>
      </c>
      <c r="B367" s="833">
        <v>29.9</v>
      </c>
      <c r="C367" s="818" t="e">
        <f t="shared" si="57"/>
        <v>#REF!</v>
      </c>
      <c r="D367" s="818" t="e">
        <f t="shared" si="64"/>
        <v>#REF!</v>
      </c>
      <c r="E367" s="818" t="e">
        <f t="shared" si="65"/>
        <v>#REF!</v>
      </c>
      <c r="F367" s="827" t="e">
        <f t="shared" si="66"/>
        <v>#REF!</v>
      </c>
      <c r="G367" s="827" t="e">
        <f t="shared" si="58"/>
        <v>#REF!</v>
      </c>
      <c r="H367" s="827" t="e">
        <f t="shared" si="59"/>
        <v>#REF!</v>
      </c>
      <c r="I367" s="827" t="e">
        <f t="shared" si="60"/>
        <v>#REF!</v>
      </c>
      <c r="J367" s="818" t="e">
        <f t="shared" si="61"/>
        <v>#REF!</v>
      </c>
      <c r="K367" s="818" t="e">
        <f t="shared" si="63"/>
        <v>#REF!</v>
      </c>
      <c r="L367" s="818" t="e">
        <f t="shared" si="67"/>
        <v>#REF!</v>
      </c>
      <c r="M367" s="827" t="e">
        <f t="shared" si="62"/>
        <v>#REF!</v>
      </c>
      <c r="N367" s="827" t="e">
        <f t="shared" si="62"/>
        <v>#REF!</v>
      </c>
      <c r="O367" s="827" t="e">
        <f t="shared" si="62"/>
        <v>#REF!</v>
      </c>
      <c r="P367" s="827" t="e">
        <f t="shared" si="62"/>
        <v>#REF!</v>
      </c>
    </row>
    <row r="368" spans="1:16" ht="12">
      <c r="A368" s="834">
        <v>39283</v>
      </c>
      <c r="B368" s="833">
        <v>29.04</v>
      </c>
      <c r="C368" s="818" t="e">
        <f t="shared" si="57"/>
        <v>#REF!</v>
      </c>
      <c r="D368" s="818" t="e">
        <f t="shared" si="64"/>
        <v>#REF!</v>
      </c>
      <c r="E368" s="818" t="e">
        <f t="shared" si="65"/>
        <v>#REF!</v>
      </c>
      <c r="F368" s="827" t="e">
        <f t="shared" si="66"/>
        <v>#REF!</v>
      </c>
      <c r="G368" s="827" t="e">
        <f t="shared" si="58"/>
        <v>#REF!</v>
      </c>
      <c r="H368" s="827" t="e">
        <f t="shared" si="59"/>
        <v>#REF!</v>
      </c>
      <c r="I368" s="827" t="e">
        <f t="shared" si="60"/>
        <v>#REF!</v>
      </c>
      <c r="J368" s="818" t="e">
        <f t="shared" si="61"/>
        <v>#REF!</v>
      </c>
      <c r="K368" s="818" t="e">
        <f t="shared" si="63"/>
        <v>#REF!</v>
      </c>
      <c r="L368" s="818" t="e">
        <f t="shared" si="67"/>
        <v>#REF!</v>
      </c>
      <c r="M368" s="827" t="e">
        <f t="shared" si="62"/>
        <v>#REF!</v>
      </c>
      <c r="N368" s="827" t="e">
        <f t="shared" si="62"/>
        <v>#REF!</v>
      </c>
      <c r="O368" s="827" t="e">
        <f t="shared" si="62"/>
        <v>#REF!</v>
      </c>
      <c r="P368" s="827" t="e">
        <f t="shared" si="62"/>
        <v>#REF!</v>
      </c>
    </row>
    <row r="369" spans="1:16" ht="12">
      <c r="A369" s="834">
        <v>39290</v>
      </c>
      <c r="B369" s="833">
        <v>31.11</v>
      </c>
      <c r="C369" s="818" t="e">
        <f t="shared" si="57"/>
        <v>#REF!</v>
      </c>
      <c r="D369" s="818" t="e">
        <f t="shared" si="64"/>
        <v>#REF!</v>
      </c>
      <c r="E369" s="818" t="e">
        <f t="shared" si="65"/>
        <v>#REF!</v>
      </c>
      <c r="F369" s="827" t="e">
        <f t="shared" si="66"/>
        <v>#REF!</v>
      </c>
      <c r="G369" s="827" t="e">
        <f t="shared" si="58"/>
        <v>#REF!</v>
      </c>
      <c r="H369" s="827" t="e">
        <f t="shared" si="59"/>
        <v>#REF!</v>
      </c>
      <c r="I369" s="827" t="e">
        <f t="shared" si="60"/>
        <v>#REF!</v>
      </c>
      <c r="J369" s="818" t="e">
        <f t="shared" si="61"/>
        <v>#REF!</v>
      </c>
      <c r="K369" s="818" t="e">
        <f t="shared" si="63"/>
        <v>#REF!</v>
      </c>
      <c r="L369" s="818" t="e">
        <f t="shared" si="67"/>
        <v>#REF!</v>
      </c>
      <c r="M369" s="827" t="e">
        <f t="shared" si="62"/>
        <v>#REF!</v>
      </c>
      <c r="N369" s="827" t="e">
        <f t="shared" si="62"/>
        <v>#REF!</v>
      </c>
      <c r="O369" s="827" t="e">
        <f t="shared" si="62"/>
        <v>#REF!</v>
      </c>
      <c r="P369" s="827" t="e">
        <f t="shared" si="62"/>
        <v>#REF!</v>
      </c>
    </row>
    <row r="370" spans="1:16" ht="12">
      <c r="A370" s="834">
        <v>39297</v>
      </c>
      <c r="B370" s="833">
        <v>32.909999999999997</v>
      </c>
      <c r="C370" s="818" t="e">
        <f t="shared" si="57"/>
        <v>#REF!</v>
      </c>
      <c r="D370" s="818" t="e">
        <f t="shared" si="64"/>
        <v>#REF!</v>
      </c>
      <c r="E370" s="818" t="e">
        <f t="shared" si="65"/>
        <v>#REF!</v>
      </c>
      <c r="F370" s="827" t="e">
        <f t="shared" si="66"/>
        <v>#REF!</v>
      </c>
      <c r="G370" s="827" t="e">
        <f t="shared" si="58"/>
        <v>#REF!</v>
      </c>
      <c r="H370" s="827" t="e">
        <f t="shared" si="59"/>
        <v>#REF!</v>
      </c>
      <c r="I370" s="827" t="e">
        <f t="shared" si="60"/>
        <v>#REF!</v>
      </c>
      <c r="J370" s="818" t="e">
        <f t="shared" si="61"/>
        <v>#REF!</v>
      </c>
      <c r="K370" s="818" t="e">
        <f t="shared" si="63"/>
        <v>#REF!</v>
      </c>
      <c r="L370" s="818" t="e">
        <f t="shared" si="67"/>
        <v>#REF!</v>
      </c>
      <c r="M370" s="827" t="e">
        <f t="shared" si="62"/>
        <v>#REF!</v>
      </c>
      <c r="N370" s="827" t="e">
        <f t="shared" si="62"/>
        <v>#REF!</v>
      </c>
      <c r="O370" s="827" t="e">
        <f t="shared" si="62"/>
        <v>#REF!</v>
      </c>
      <c r="P370" s="827" t="e">
        <f t="shared" si="62"/>
        <v>#REF!</v>
      </c>
    </row>
    <row r="371" spans="1:16" ht="12">
      <c r="A371" s="834">
        <v>39304</v>
      </c>
      <c r="B371" s="833">
        <v>32.880000000000003</v>
      </c>
      <c r="C371" s="818" t="e">
        <f t="shared" si="57"/>
        <v>#REF!</v>
      </c>
      <c r="D371" s="818" t="e">
        <f t="shared" si="64"/>
        <v>#REF!</v>
      </c>
      <c r="E371" s="818" t="e">
        <f t="shared" si="65"/>
        <v>#REF!</v>
      </c>
      <c r="F371" s="827" t="e">
        <f t="shared" si="66"/>
        <v>#REF!</v>
      </c>
      <c r="G371" s="827" t="e">
        <f t="shared" si="58"/>
        <v>#REF!</v>
      </c>
      <c r="H371" s="827" t="e">
        <f t="shared" si="59"/>
        <v>#REF!</v>
      </c>
      <c r="I371" s="827" t="e">
        <f t="shared" si="60"/>
        <v>#REF!</v>
      </c>
      <c r="J371" s="818" t="e">
        <f t="shared" si="61"/>
        <v>#REF!</v>
      </c>
      <c r="K371" s="818" t="e">
        <f t="shared" si="63"/>
        <v>#REF!</v>
      </c>
      <c r="L371" s="818" t="e">
        <f t="shared" si="67"/>
        <v>#REF!</v>
      </c>
      <c r="M371" s="827" t="e">
        <f t="shared" si="62"/>
        <v>#REF!</v>
      </c>
      <c r="N371" s="827" t="e">
        <f t="shared" si="62"/>
        <v>#REF!</v>
      </c>
      <c r="O371" s="827" t="e">
        <f t="shared" si="62"/>
        <v>#REF!</v>
      </c>
      <c r="P371" s="827" t="e">
        <f t="shared" si="62"/>
        <v>#REF!</v>
      </c>
    </row>
    <row r="372" spans="1:16" ht="12">
      <c r="A372" s="834">
        <v>39311</v>
      </c>
      <c r="B372" s="833">
        <v>31.19</v>
      </c>
      <c r="C372" s="818" t="e">
        <f t="shared" si="57"/>
        <v>#REF!</v>
      </c>
      <c r="D372" s="818" t="e">
        <f t="shared" si="64"/>
        <v>#REF!</v>
      </c>
      <c r="E372" s="818" t="e">
        <f t="shared" si="65"/>
        <v>#REF!</v>
      </c>
      <c r="F372" s="827" t="e">
        <f t="shared" si="66"/>
        <v>#REF!</v>
      </c>
      <c r="G372" s="827" t="e">
        <f t="shared" si="58"/>
        <v>#REF!</v>
      </c>
      <c r="H372" s="827" t="e">
        <f t="shared" si="59"/>
        <v>#REF!</v>
      </c>
      <c r="I372" s="827" t="e">
        <f t="shared" si="60"/>
        <v>#REF!</v>
      </c>
      <c r="J372" s="818" t="e">
        <f t="shared" si="61"/>
        <v>#REF!</v>
      </c>
      <c r="K372" s="818" t="e">
        <f t="shared" si="63"/>
        <v>#REF!</v>
      </c>
      <c r="L372" s="818" t="e">
        <f t="shared" si="67"/>
        <v>#REF!</v>
      </c>
      <c r="M372" s="827" t="e">
        <f t="shared" si="62"/>
        <v>#REF!</v>
      </c>
      <c r="N372" s="827" t="e">
        <f t="shared" si="62"/>
        <v>#REF!</v>
      </c>
      <c r="O372" s="827" t="e">
        <f t="shared" si="62"/>
        <v>#REF!</v>
      </c>
      <c r="P372" s="827" t="e">
        <f t="shared" si="62"/>
        <v>#REF!</v>
      </c>
    </row>
    <row r="373" spans="1:16" ht="12">
      <c r="A373" s="834">
        <v>39318</v>
      </c>
      <c r="B373" s="833">
        <v>34.29</v>
      </c>
      <c r="C373" s="818" t="e">
        <f t="shared" si="57"/>
        <v>#REF!</v>
      </c>
      <c r="D373" s="818" t="e">
        <f t="shared" si="64"/>
        <v>#REF!</v>
      </c>
      <c r="E373" s="818" t="e">
        <f t="shared" si="65"/>
        <v>#REF!</v>
      </c>
      <c r="F373" s="827" t="e">
        <f t="shared" si="66"/>
        <v>#REF!</v>
      </c>
      <c r="G373" s="827" t="e">
        <f t="shared" si="58"/>
        <v>#REF!</v>
      </c>
      <c r="H373" s="827" t="e">
        <f t="shared" si="59"/>
        <v>#REF!</v>
      </c>
      <c r="I373" s="827" t="e">
        <f t="shared" si="60"/>
        <v>#REF!</v>
      </c>
      <c r="J373" s="818" t="e">
        <f t="shared" si="61"/>
        <v>#REF!</v>
      </c>
      <c r="K373" s="818" t="e">
        <f t="shared" si="63"/>
        <v>#REF!</v>
      </c>
      <c r="L373" s="818" t="e">
        <f t="shared" si="67"/>
        <v>#REF!</v>
      </c>
      <c r="M373" s="827" t="e">
        <f t="shared" si="62"/>
        <v>#REF!</v>
      </c>
      <c r="N373" s="827" t="e">
        <f t="shared" si="62"/>
        <v>#REF!</v>
      </c>
      <c r="O373" s="827" t="e">
        <f t="shared" si="62"/>
        <v>#REF!</v>
      </c>
      <c r="P373" s="827" t="e">
        <f t="shared" si="62"/>
        <v>#REF!</v>
      </c>
    </row>
    <row r="374" spans="1:16" ht="12">
      <c r="A374" s="834">
        <v>39325</v>
      </c>
      <c r="B374" s="833">
        <v>33.869999999999997</v>
      </c>
      <c r="C374" s="818" t="e">
        <f t="shared" si="57"/>
        <v>#REF!</v>
      </c>
      <c r="D374" s="818" t="e">
        <f t="shared" si="64"/>
        <v>#REF!</v>
      </c>
      <c r="E374" s="818" t="e">
        <f t="shared" si="65"/>
        <v>#REF!</v>
      </c>
      <c r="F374" s="827" t="e">
        <f t="shared" si="66"/>
        <v>#REF!</v>
      </c>
      <c r="G374" s="827" t="e">
        <f t="shared" si="58"/>
        <v>#REF!</v>
      </c>
      <c r="H374" s="827" t="e">
        <f t="shared" si="59"/>
        <v>#REF!</v>
      </c>
      <c r="I374" s="827" t="e">
        <f t="shared" si="60"/>
        <v>#REF!</v>
      </c>
      <c r="J374" s="818" t="e">
        <f t="shared" si="61"/>
        <v>#REF!</v>
      </c>
      <c r="K374" s="818" t="e">
        <f t="shared" si="63"/>
        <v>#REF!</v>
      </c>
      <c r="L374" s="818" t="e">
        <f t="shared" si="67"/>
        <v>#REF!</v>
      </c>
      <c r="M374" s="827" t="e">
        <f t="shared" si="62"/>
        <v>#REF!</v>
      </c>
      <c r="N374" s="827" t="e">
        <f t="shared" si="62"/>
        <v>#REF!</v>
      </c>
      <c r="O374" s="827" t="e">
        <f t="shared" si="62"/>
        <v>#REF!</v>
      </c>
      <c r="P374" s="827" t="e">
        <f t="shared" si="62"/>
        <v>#REF!</v>
      </c>
    </row>
    <row r="375" spans="1:16" ht="12">
      <c r="A375" s="834">
        <v>39332</v>
      </c>
      <c r="B375" s="833">
        <v>33.520000000000003</v>
      </c>
      <c r="C375" s="818" t="e">
        <f t="shared" si="57"/>
        <v>#REF!</v>
      </c>
      <c r="D375" s="818" t="e">
        <f t="shared" si="64"/>
        <v>#REF!</v>
      </c>
      <c r="E375" s="818" t="e">
        <f t="shared" si="65"/>
        <v>#REF!</v>
      </c>
      <c r="F375" s="827" t="e">
        <f t="shared" si="66"/>
        <v>#REF!</v>
      </c>
      <c r="G375" s="827" t="e">
        <f t="shared" si="58"/>
        <v>#REF!</v>
      </c>
      <c r="H375" s="827" t="e">
        <f t="shared" si="59"/>
        <v>#REF!</v>
      </c>
      <c r="I375" s="827" t="e">
        <f t="shared" si="60"/>
        <v>#REF!</v>
      </c>
      <c r="J375" s="818" t="e">
        <f t="shared" si="61"/>
        <v>#REF!</v>
      </c>
      <c r="K375" s="818" t="e">
        <f t="shared" si="63"/>
        <v>#REF!</v>
      </c>
      <c r="L375" s="818" t="e">
        <f t="shared" si="67"/>
        <v>#REF!</v>
      </c>
      <c r="M375" s="827" t="e">
        <f t="shared" si="62"/>
        <v>#REF!</v>
      </c>
      <c r="N375" s="827" t="e">
        <f t="shared" si="62"/>
        <v>#REF!</v>
      </c>
      <c r="O375" s="827" t="e">
        <f t="shared" si="62"/>
        <v>#REF!</v>
      </c>
      <c r="P375" s="827" t="e">
        <f t="shared" si="62"/>
        <v>#REF!</v>
      </c>
    </row>
    <row r="376" spans="1:16" ht="12">
      <c r="A376" s="834">
        <v>39339</v>
      </c>
      <c r="B376" s="833">
        <v>34.340000000000003</v>
      </c>
      <c r="C376" s="818" t="e">
        <f t="shared" si="57"/>
        <v>#REF!</v>
      </c>
      <c r="D376" s="818" t="e">
        <f t="shared" si="64"/>
        <v>#REF!</v>
      </c>
      <c r="E376" s="818" t="e">
        <f t="shared" si="65"/>
        <v>#REF!</v>
      </c>
      <c r="F376" s="827" t="e">
        <f t="shared" si="66"/>
        <v>#REF!</v>
      </c>
      <c r="G376" s="827" t="e">
        <f t="shared" si="58"/>
        <v>#REF!</v>
      </c>
      <c r="H376" s="827" t="e">
        <f t="shared" si="59"/>
        <v>#REF!</v>
      </c>
      <c r="I376" s="827" t="e">
        <f t="shared" si="60"/>
        <v>#REF!</v>
      </c>
      <c r="J376" s="818" t="e">
        <f t="shared" si="61"/>
        <v>#REF!</v>
      </c>
      <c r="K376" s="818" t="e">
        <f t="shared" si="63"/>
        <v>#REF!</v>
      </c>
      <c r="L376" s="818" t="e">
        <f t="shared" si="67"/>
        <v>#REF!</v>
      </c>
      <c r="M376" s="827" t="e">
        <f t="shared" si="62"/>
        <v>#REF!</v>
      </c>
      <c r="N376" s="827" t="e">
        <f t="shared" si="62"/>
        <v>#REF!</v>
      </c>
      <c r="O376" s="827" t="e">
        <f t="shared" si="62"/>
        <v>#REF!</v>
      </c>
      <c r="P376" s="827" t="e">
        <f t="shared" si="62"/>
        <v>#REF!</v>
      </c>
    </row>
    <row r="377" spans="1:16" ht="12">
      <c r="A377" s="834">
        <v>39346</v>
      </c>
      <c r="B377" s="833">
        <v>34.43</v>
      </c>
      <c r="C377" s="818" t="e">
        <f t="shared" ref="C377:C440" si="68">C376</f>
        <v>#REF!</v>
      </c>
      <c r="D377" s="818" t="e">
        <f t="shared" si="64"/>
        <v>#REF!</v>
      </c>
      <c r="E377" s="818" t="e">
        <f t="shared" si="65"/>
        <v>#REF!</v>
      </c>
      <c r="F377" s="827" t="e">
        <f t="shared" si="66"/>
        <v>#REF!</v>
      </c>
      <c r="G377" s="827" t="e">
        <f t="shared" ref="G377:G440" si="69">E377*G$3</f>
        <v>#REF!</v>
      </c>
      <c r="H377" s="827" t="e">
        <f t="shared" ref="H377:H440" si="70">E377*H$3</f>
        <v>#REF!</v>
      </c>
      <c r="I377" s="827" t="e">
        <f t="shared" ref="I377:I440" si="71">E377*I$3</f>
        <v>#REF!</v>
      </c>
      <c r="J377" s="818" t="e">
        <f t="shared" ref="J377:J440" si="72">J376</f>
        <v>#REF!</v>
      </c>
      <c r="K377" s="818" t="e">
        <f t="shared" si="63"/>
        <v>#REF!</v>
      </c>
      <c r="L377" s="818" t="e">
        <f t="shared" si="67"/>
        <v>#REF!</v>
      </c>
      <c r="M377" s="827" t="e">
        <f t="shared" ref="M377:P440" si="73">$L377*M$3</f>
        <v>#REF!</v>
      </c>
      <c r="N377" s="827" t="e">
        <f t="shared" si="73"/>
        <v>#REF!</v>
      </c>
      <c r="O377" s="827" t="e">
        <f t="shared" si="73"/>
        <v>#REF!</v>
      </c>
      <c r="P377" s="827" t="e">
        <f t="shared" si="73"/>
        <v>#REF!</v>
      </c>
    </row>
    <row r="378" spans="1:16" ht="12">
      <c r="A378" s="834">
        <v>39353</v>
      </c>
      <c r="B378" s="833">
        <v>33.89</v>
      </c>
      <c r="C378" s="818" t="e">
        <f t="shared" si="68"/>
        <v>#REF!</v>
      </c>
      <c r="D378" s="818" t="e">
        <f t="shared" si="64"/>
        <v>#REF!</v>
      </c>
      <c r="E378" s="818" t="e">
        <f t="shared" si="65"/>
        <v>#REF!</v>
      </c>
      <c r="F378" s="827" t="e">
        <f t="shared" si="66"/>
        <v>#REF!</v>
      </c>
      <c r="G378" s="827" t="e">
        <f t="shared" si="69"/>
        <v>#REF!</v>
      </c>
      <c r="H378" s="827" t="e">
        <f t="shared" si="70"/>
        <v>#REF!</v>
      </c>
      <c r="I378" s="827" t="e">
        <f t="shared" si="71"/>
        <v>#REF!</v>
      </c>
      <c r="J378" s="818" t="e">
        <f t="shared" si="72"/>
        <v>#REF!</v>
      </c>
      <c r="K378" s="818" t="e">
        <f t="shared" si="63"/>
        <v>#REF!</v>
      </c>
      <c r="L378" s="818" t="e">
        <f t="shared" si="67"/>
        <v>#REF!</v>
      </c>
      <c r="M378" s="827" t="e">
        <f t="shared" si="73"/>
        <v>#REF!</v>
      </c>
      <c r="N378" s="827" t="e">
        <f t="shared" si="73"/>
        <v>#REF!</v>
      </c>
      <c r="O378" s="827" t="e">
        <f t="shared" si="73"/>
        <v>#REF!</v>
      </c>
      <c r="P378" s="827" t="e">
        <f t="shared" si="73"/>
        <v>#REF!</v>
      </c>
    </row>
    <row r="379" spans="1:16" ht="12">
      <c r="A379" s="834">
        <v>39367</v>
      </c>
      <c r="B379" s="833">
        <v>34.03</v>
      </c>
      <c r="C379" s="818" t="e">
        <f t="shared" si="68"/>
        <v>#REF!</v>
      </c>
      <c r="D379" s="818" t="e">
        <f t="shared" si="64"/>
        <v>#REF!</v>
      </c>
      <c r="E379" s="818" t="e">
        <f t="shared" si="65"/>
        <v>#REF!</v>
      </c>
      <c r="F379" s="827" t="e">
        <f t="shared" si="66"/>
        <v>#REF!</v>
      </c>
      <c r="G379" s="827" t="e">
        <f t="shared" si="69"/>
        <v>#REF!</v>
      </c>
      <c r="H379" s="827" t="e">
        <f t="shared" si="70"/>
        <v>#REF!</v>
      </c>
      <c r="I379" s="827" t="e">
        <f t="shared" si="71"/>
        <v>#REF!</v>
      </c>
      <c r="J379" s="818" t="e">
        <f t="shared" si="72"/>
        <v>#REF!</v>
      </c>
      <c r="K379" s="818" t="e">
        <f t="shared" si="63"/>
        <v>#REF!</v>
      </c>
      <c r="L379" s="818" t="e">
        <f t="shared" si="67"/>
        <v>#REF!</v>
      </c>
      <c r="M379" s="827" t="e">
        <f t="shared" si="73"/>
        <v>#REF!</v>
      </c>
      <c r="N379" s="827" t="e">
        <f t="shared" si="73"/>
        <v>#REF!</v>
      </c>
      <c r="O379" s="827" t="e">
        <f t="shared" si="73"/>
        <v>#REF!</v>
      </c>
      <c r="P379" s="827" t="e">
        <f t="shared" si="73"/>
        <v>#REF!</v>
      </c>
    </row>
    <row r="380" spans="1:16" ht="12">
      <c r="A380" s="834">
        <v>39374</v>
      </c>
      <c r="B380" s="833">
        <v>33.69</v>
      </c>
      <c r="C380" s="818" t="e">
        <f t="shared" si="68"/>
        <v>#REF!</v>
      </c>
      <c r="D380" s="818" t="e">
        <f t="shared" si="64"/>
        <v>#REF!</v>
      </c>
      <c r="E380" s="818" t="e">
        <f t="shared" si="65"/>
        <v>#REF!</v>
      </c>
      <c r="F380" s="827" t="e">
        <f t="shared" si="66"/>
        <v>#REF!</v>
      </c>
      <c r="G380" s="827" t="e">
        <f t="shared" si="69"/>
        <v>#REF!</v>
      </c>
      <c r="H380" s="827" t="e">
        <f t="shared" si="70"/>
        <v>#REF!</v>
      </c>
      <c r="I380" s="827" t="e">
        <f t="shared" si="71"/>
        <v>#REF!</v>
      </c>
      <c r="J380" s="818" t="e">
        <f t="shared" si="72"/>
        <v>#REF!</v>
      </c>
      <c r="K380" s="818" t="e">
        <f t="shared" si="63"/>
        <v>#REF!</v>
      </c>
      <c r="L380" s="818" t="e">
        <f t="shared" si="67"/>
        <v>#REF!</v>
      </c>
      <c r="M380" s="827" t="e">
        <f t="shared" si="73"/>
        <v>#REF!</v>
      </c>
      <c r="N380" s="827" t="e">
        <f t="shared" si="73"/>
        <v>#REF!</v>
      </c>
      <c r="O380" s="827" t="e">
        <f t="shared" si="73"/>
        <v>#REF!</v>
      </c>
      <c r="P380" s="827" t="e">
        <f t="shared" si="73"/>
        <v>#REF!</v>
      </c>
    </row>
    <row r="381" spans="1:16" ht="12">
      <c r="A381" s="834">
        <v>39381</v>
      </c>
      <c r="B381" s="833">
        <v>28.56</v>
      </c>
      <c r="C381" s="818" t="e">
        <f t="shared" si="68"/>
        <v>#REF!</v>
      </c>
      <c r="D381" s="818" t="e">
        <f t="shared" si="64"/>
        <v>#REF!</v>
      </c>
      <c r="E381" s="818" t="e">
        <f t="shared" si="65"/>
        <v>#REF!</v>
      </c>
      <c r="F381" s="827" t="e">
        <f t="shared" si="66"/>
        <v>#REF!</v>
      </c>
      <c r="G381" s="827" t="e">
        <f t="shared" si="69"/>
        <v>#REF!</v>
      </c>
      <c r="H381" s="827" t="e">
        <f t="shared" si="70"/>
        <v>#REF!</v>
      </c>
      <c r="I381" s="827" t="e">
        <f t="shared" si="71"/>
        <v>#REF!</v>
      </c>
      <c r="J381" s="818" t="e">
        <f t="shared" si="72"/>
        <v>#REF!</v>
      </c>
      <c r="K381" s="818" t="e">
        <f t="shared" si="63"/>
        <v>#REF!</v>
      </c>
      <c r="L381" s="818" t="e">
        <f t="shared" si="67"/>
        <v>#REF!</v>
      </c>
      <c r="M381" s="827" t="e">
        <f t="shared" si="73"/>
        <v>#REF!</v>
      </c>
      <c r="N381" s="827" t="e">
        <f t="shared" si="73"/>
        <v>#REF!</v>
      </c>
      <c r="O381" s="827" t="e">
        <f t="shared" si="73"/>
        <v>#REF!</v>
      </c>
      <c r="P381" s="827" t="e">
        <f t="shared" si="73"/>
        <v>#REF!</v>
      </c>
    </row>
    <row r="382" spans="1:16" ht="12">
      <c r="A382" s="834">
        <v>39388</v>
      </c>
      <c r="B382" s="833">
        <v>28.4</v>
      </c>
      <c r="C382" s="818" t="e">
        <f t="shared" si="68"/>
        <v>#REF!</v>
      </c>
      <c r="D382" s="818" t="e">
        <f t="shared" si="64"/>
        <v>#REF!</v>
      </c>
      <c r="E382" s="818" t="e">
        <f t="shared" si="65"/>
        <v>#REF!</v>
      </c>
      <c r="F382" s="827" t="e">
        <f t="shared" si="66"/>
        <v>#REF!</v>
      </c>
      <c r="G382" s="827" t="e">
        <f t="shared" si="69"/>
        <v>#REF!</v>
      </c>
      <c r="H382" s="827" t="e">
        <f t="shared" si="70"/>
        <v>#REF!</v>
      </c>
      <c r="I382" s="827" t="e">
        <f t="shared" si="71"/>
        <v>#REF!</v>
      </c>
      <c r="J382" s="818" t="e">
        <f t="shared" si="72"/>
        <v>#REF!</v>
      </c>
      <c r="K382" s="818" t="e">
        <f t="shared" si="63"/>
        <v>#REF!</v>
      </c>
      <c r="L382" s="818" t="e">
        <f t="shared" si="67"/>
        <v>#REF!</v>
      </c>
      <c r="M382" s="827" t="e">
        <f t="shared" si="73"/>
        <v>#REF!</v>
      </c>
      <c r="N382" s="827" t="e">
        <f t="shared" si="73"/>
        <v>#REF!</v>
      </c>
      <c r="O382" s="827" t="e">
        <f t="shared" si="73"/>
        <v>#REF!</v>
      </c>
      <c r="P382" s="827" t="e">
        <f t="shared" si="73"/>
        <v>#REF!</v>
      </c>
    </row>
    <row r="383" spans="1:16" ht="12">
      <c r="A383" s="834">
        <v>39395</v>
      </c>
      <c r="B383" s="833">
        <v>26.6</v>
      </c>
      <c r="C383" s="818" t="e">
        <f t="shared" si="68"/>
        <v>#REF!</v>
      </c>
      <c r="D383" s="818" t="e">
        <f t="shared" si="64"/>
        <v>#REF!</v>
      </c>
      <c r="E383" s="818" t="e">
        <f t="shared" si="65"/>
        <v>#REF!</v>
      </c>
      <c r="F383" s="827" t="e">
        <f t="shared" si="66"/>
        <v>#REF!</v>
      </c>
      <c r="G383" s="827" t="e">
        <f t="shared" si="69"/>
        <v>#REF!</v>
      </c>
      <c r="H383" s="827" t="e">
        <f t="shared" si="70"/>
        <v>#REF!</v>
      </c>
      <c r="I383" s="827" t="e">
        <f t="shared" si="71"/>
        <v>#REF!</v>
      </c>
      <c r="J383" s="818" t="e">
        <f t="shared" si="72"/>
        <v>#REF!</v>
      </c>
      <c r="K383" s="818" t="e">
        <f t="shared" si="63"/>
        <v>#REF!</v>
      </c>
      <c r="L383" s="818" t="e">
        <f t="shared" si="67"/>
        <v>#REF!</v>
      </c>
      <c r="M383" s="827" t="e">
        <f t="shared" si="73"/>
        <v>#REF!</v>
      </c>
      <c r="N383" s="827" t="e">
        <f t="shared" si="73"/>
        <v>#REF!</v>
      </c>
      <c r="O383" s="827" t="e">
        <f t="shared" si="73"/>
        <v>#REF!</v>
      </c>
      <c r="P383" s="827" t="e">
        <f t="shared" si="73"/>
        <v>#REF!</v>
      </c>
    </row>
    <row r="384" spans="1:16" ht="12">
      <c r="A384" s="834">
        <v>39402</v>
      </c>
      <c r="B384" s="833">
        <v>26.79</v>
      </c>
      <c r="C384" s="818" t="e">
        <f t="shared" si="68"/>
        <v>#REF!</v>
      </c>
      <c r="D384" s="818" t="e">
        <f t="shared" si="64"/>
        <v>#REF!</v>
      </c>
      <c r="E384" s="818" t="e">
        <f t="shared" si="65"/>
        <v>#REF!</v>
      </c>
      <c r="F384" s="827" t="e">
        <f t="shared" si="66"/>
        <v>#REF!</v>
      </c>
      <c r="G384" s="827" t="e">
        <f t="shared" si="69"/>
        <v>#REF!</v>
      </c>
      <c r="H384" s="827" t="e">
        <f t="shared" si="70"/>
        <v>#REF!</v>
      </c>
      <c r="I384" s="827" t="e">
        <f t="shared" si="71"/>
        <v>#REF!</v>
      </c>
      <c r="J384" s="818" t="e">
        <f t="shared" si="72"/>
        <v>#REF!</v>
      </c>
      <c r="K384" s="818" t="e">
        <f t="shared" si="63"/>
        <v>#REF!</v>
      </c>
      <c r="L384" s="818" t="e">
        <f t="shared" si="67"/>
        <v>#REF!</v>
      </c>
      <c r="M384" s="827" t="e">
        <f t="shared" si="73"/>
        <v>#REF!</v>
      </c>
      <c r="N384" s="827" t="e">
        <f t="shared" si="73"/>
        <v>#REF!</v>
      </c>
      <c r="O384" s="827" t="e">
        <f t="shared" si="73"/>
        <v>#REF!</v>
      </c>
      <c r="P384" s="827" t="e">
        <f t="shared" si="73"/>
        <v>#REF!</v>
      </c>
    </row>
    <row r="385" spans="1:16" ht="12">
      <c r="A385" s="834">
        <v>39409</v>
      </c>
      <c r="B385" s="833">
        <v>25.71</v>
      </c>
      <c r="C385" s="818" t="e">
        <f t="shared" si="68"/>
        <v>#REF!</v>
      </c>
      <c r="D385" s="818" t="e">
        <f t="shared" si="64"/>
        <v>#REF!</v>
      </c>
      <c r="E385" s="818" t="e">
        <f t="shared" si="65"/>
        <v>#REF!</v>
      </c>
      <c r="F385" s="827" t="e">
        <f t="shared" si="66"/>
        <v>#REF!</v>
      </c>
      <c r="G385" s="827" t="e">
        <f t="shared" si="69"/>
        <v>#REF!</v>
      </c>
      <c r="H385" s="827" t="e">
        <f t="shared" si="70"/>
        <v>#REF!</v>
      </c>
      <c r="I385" s="827" t="e">
        <f t="shared" si="71"/>
        <v>#REF!</v>
      </c>
      <c r="J385" s="818" t="e">
        <f t="shared" si="72"/>
        <v>#REF!</v>
      </c>
      <c r="K385" s="818" t="e">
        <f t="shared" si="63"/>
        <v>#REF!</v>
      </c>
      <c r="L385" s="818" t="e">
        <f t="shared" si="67"/>
        <v>#REF!</v>
      </c>
      <c r="M385" s="827" t="e">
        <f t="shared" si="73"/>
        <v>#REF!</v>
      </c>
      <c r="N385" s="827" t="e">
        <f t="shared" si="73"/>
        <v>#REF!</v>
      </c>
      <c r="O385" s="827" t="e">
        <f t="shared" si="73"/>
        <v>#REF!</v>
      </c>
      <c r="P385" s="827" t="e">
        <f t="shared" si="73"/>
        <v>#REF!</v>
      </c>
    </row>
    <row r="386" spans="1:16" ht="12">
      <c r="A386" s="834">
        <v>39416</v>
      </c>
      <c r="B386" s="833">
        <v>25.66</v>
      </c>
      <c r="C386" s="818" t="e">
        <f t="shared" si="68"/>
        <v>#REF!</v>
      </c>
      <c r="D386" s="818" t="e">
        <f t="shared" si="64"/>
        <v>#REF!</v>
      </c>
      <c r="E386" s="818" t="e">
        <f t="shared" si="65"/>
        <v>#REF!</v>
      </c>
      <c r="F386" s="827" t="e">
        <f t="shared" si="66"/>
        <v>#REF!</v>
      </c>
      <c r="G386" s="827" t="e">
        <f t="shared" si="69"/>
        <v>#REF!</v>
      </c>
      <c r="H386" s="827" t="e">
        <f t="shared" si="70"/>
        <v>#REF!</v>
      </c>
      <c r="I386" s="827" t="e">
        <f t="shared" si="71"/>
        <v>#REF!</v>
      </c>
      <c r="J386" s="818" t="e">
        <f t="shared" si="72"/>
        <v>#REF!</v>
      </c>
      <c r="K386" s="818" t="e">
        <f t="shared" si="63"/>
        <v>#REF!</v>
      </c>
      <c r="L386" s="818" t="e">
        <f t="shared" si="67"/>
        <v>#REF!</v>
      </c>
      <c r="M386" s="827" t="e">
        <f t="shared" si="73"/>
        <v>#REF!</v>
      </c>
      <c r="N386" s="827" t="e">
        <f t="shared" si="73"/>
        <v>#REF!</v>
      </c>
      <c r="O386" s="827" t="e">
        <f t="shared" si="73"/>
        <v>#REF!</v>
      </c>
      <c r="P386" s="827" t="e">
        <f t="shared" si="73"/>
        <v>#REF!</v>
      </c>
    </row>
    <row r="387" spans="1:16" ht="12">
      <c r="A387" s="834">
        <v>39423</v>
      </c>
      <c r="B387" s="833">
        <v>26.72</v>
      </c>
      <c r="C387" s="818" t="e">
        <f t="shared" si="68"/>
        <v>#REF!</v>
      </c>
      <c r="D387" s="818" t="e">
        <f t="shared" si="64"/>
        <v>#REF!</v>
      </c>
      <c r="E387" s="818" t="e">
        <f t="shared" si="65"/>
        <v>#REF!</v>
      </c>
      <c r="F387" s="827" t="e">
        <f t="shared" si="66"/>
        <v>#REF!</v>
      </c>
      <c r="G387" s="827" t="e">
        <f t="shared" si="69"/>
        <v>#REF!</v>
      </c>
      <c r="H387" s="827" t="e">
        <f t="shared" si="70"/>
        <v>#REF!</v>
      </c>
      <c r="I387" s="827" t="e">
        <f t="shared" si="71"/>
        <v>#REF!</v>
      </c>
      <c r="J387" s="818" t="e">
        <f t="shared" si="72"/>
        <v>#REF!</v>
      </c>
      <c r="K387" s="818" t="e">
        <f t="shared" ref="K387:K450" si="74">J387/52</f>
        <v>#REF!</v>
      </c>
      <c r="L387" s="818" t="e">
        <f t="shared" si="67"/>
        <v>#REF!</v>
      </c>
      <c r="M387" s="827" t="e">
        <f t="shared" si="73"/>
        <v>#REF!</v>
      </c>
      <c r="N387" s="827" t="e">
        <f t="shared" si="73"/>
        <v>#REF!</v>
      </c>
      <c r="O387" s="827" t="e">
        <f t="shared" si="73"/>
        <v>#REF!</v>
      </c>
      <c r="P387" s="827" t="e">
        <f t="shared" si="73"/>
        <v>#REF!</v>
      </c>
    </row>
    <row r="388" spans="1:16" ht="12">
      <c r="A388" s="834">
        <v>39430</v>
      </c>
      <c r="B388" s="833">
        <v>28.57</v>
      </c>
      <c r="C388" s="818" t="e">
        <f t="shared" si="68"/>
        <v>#REF!</v>
      </c>
      <c r="D388" s="818" t="e">
        <f t="shared" ref="D388:D450" si="75">C388/52</f>
        <v>#REF!</v>
      </c>
      <c r="E388" s="818" t="e">
        <f t="shared" ref="E388:E450" si="76">SUM(D388:D439)</f>
        <v>#REF!</v>
      </c>
      <c r="F388" s="827" t="e">
        <f t="shared" ref="F388:F450" si="77">E388*F$3</f>
        <v>#REF!</v>
      </c>
      <c r="G388" s="827" t="e">
        <f t="shared" si="69"/>
        <v>#REF!</v>
      </c>
      <c r="H388" s="827" t="e">
        <f t="shared" si="70"/>
        <v>#REF!</v>
      </c>
      <c r="I388" s="827" t="e">
        <f t="shared" si="71"/>
        <v>#REF!</v>
      </c>
      <c r="J388" s="818" t="e">
        <f t="shared" si="72"/>
        <v>#REF!</v>
      </c>
      <c r="K388" s="818" t="e">
        <f t="shared" si="74"/>
        <v>#REF!</v>
      </c>
      <c r="L388" s="818" t="e">
        <f t="shared" ref="L388:L450" si="78">SUM(K388:K439)</f>
        <v>#REF!</v>
      </c>
      <c r="M388" s="827" t="e">
        <f t="shared" si="73"/>
        <v>#REF!</v>
      </c>
      <c r="N388" s="827" t="e">
        <f t="shared" si="73"/>
        <v>#REF!</v>
      </c>
      <c r="O388" s="827" t="e">
        <f t="shared" si="73"/>
        <v>#REF!</v>
      </c>
      <c r="P388" s="827" t="e">
        <f t="shared" si="73"/>
        <v>#REF!</v>
      </c>
    </row>
    <row r="389" spans="1:16" ht="12">
      <c r="A389" s="834">
        <v>39437</v>
      </c>
      <c r="B389" s="833">
        <v>29.32</v>
      </c>
      <c r="C389" s="818" t="e">
        <f t="shared" si="68"/>
        <v>#REF!</v>
      </c>
      <c r="D389" s="818" t="e">
        <f t="shared" si="75"/>
        <v>#REF!</v>
      </c>
      <c r="E389" s="818" t="e">
        <f t="shared" si="76"/>
        <v>#REF!</v>
      </c>
      <c r="F389" s="827" t="e">
        <f t="shared" si="77"/>
        <v>#REF!</v>
      </c>
      <c r="G389" s="827" t="e">
        <f t="shared" si="69"/>
        <v>#REF!</v>
      </c>
      <c r="H389" s="827" t="e">
        <f t="shared" si="70"/>
        <v>#REF!</v>
      </c>
      <c r="I389" s="827" t="e">
        <f t="shared" si="71"/>
        <v>#REF!</v>
      </c>
      <c r="J389" s="818" t="e">
        <f t="shared" si="72"/>
        <v>#REF!</v>
      </c>
      <c r="K389" s="818" t="e">
        <f t="shared" si="74"/>
        <v>#REF!</v>
      </c>
      <c r="L389" s="818" t="e">
        <f t="shared" si="78"/>
        <v>#REF!</v>
      </c>
      <c r="M389" s="827" t="e">
        <f t="shared" si="73"/>
        <v>#REF!</v>
      </c>
      <c r="N389" s="827" t="e">
        <f t="shared" si="73"/>
        <v>#REF!</v>
      </c>
      <c r="O389" s="827" t="e">
        <f t="shared" si="73"/>
        <v>#REF!</v>
      </c>
      <c r="P389" s="827" t="e">
        <f t="shared" si="73"/>
        <v>#REF!</v>
      </c>
    </row>
    <row r="390" spans="1:16" ht="12">
      <c r="A390" s="834">
        <v>39444</v>
      </c>
      <c r="B390" s="833">
        <v>29.33</v>
      </c>
      <c r="C390" s="818" t="e">
        <f t="shared" si="68"/>
        <v>#REF!</v>
      </c>
      <c r="D390" s="818" t="e">
        <f t="shared" si="75"/>
        <v>#REF!</v>
      </c>
      <c r="E390" s="818" t="e">
        <f t="shared" si="76"/>
        <v>#REF!</v>
      </c>
      <c r="F390" s="827" t="e">
        <f t="shared" si="77"/>
        <v>#REF!</v>
      </c>
      <c r="G390" s="827" t="e">
        <f t="shared" si="69"/>
        <v>#REF!</v>
      </c>
      <c r="H390" s="827" t="e">
        <f t="shared" si="70"/>
        <v>#REF!</v>
      </c>
      <c r="I390" s="827" t="e">
        <f t="shared" si="71"/>
        <v>#REF!</v>
      </c>
      <c r="J390" s="818" t="e">
        <f t="shared" si="72"/>
        <v>#REF!</v>
      </c>
      <c r="K390" s="818" t="e">
        <f t="shared" si="74"/>
        <v>#REF!</v>
      </c>
      <c r="L390" s="818" t="e">
        <f t="shared" si="78"/>
        <v>#REF!</v>
      </c>
      <c r="M390" s="827" t="e">
        <f t="shared" si="73"/>
        <v>#REF!</v>
      </c>
      <c r="N390" s="827" t="e">
        <f t="shared" si="73"/>
        <v>#REF!</v>
      </c>
      <c r="O390" s="827" t="e">
        <f t="shared" si="73"/>
        <v>#REF!</v>
      </c>
      <c r="P390" s="827" t="e">
        <f t="shared" si="73"/>
        <v>#REF!</v>
      </c>
    </row>
    <row r="391" spans="1:16" ht="12">
      <c r="A391" s="834">
        <v>39451</v>
      </c>
      <c r="B391" s="833">
        <v>32.47</v>
      </c>
      <c r="C391" s="818" t="e">
        <f t="shared" si="68"/>
        <v>#REF!</v>
      </c>
      <c r="D391" s="818" t="e">
        <f t="shared" si="75"/>
        <v>#REF!</v>
      </c>
      <c r="E391" s="818" t="e">
        <f t="shared" si="76"/>
        <v>#REF!</v>
      </c>
      <c r="F391" s="827" t="e">
        <f t="shared" si="77"/>
        <v>#REF!</v>
      </c>
      <c r="G391" s="827" t="e">
        <f t="shared" si="69"/>
        <v>#REF!</v>
      </c>
      <c r="H391" s="827" t="e">
        <f t="shared" si="70"/>
        <v>#REF!</v>
      </c>
      <c r="I391" s="827" t="e">
        <f t="shared" si="71"/>
        <v>#REF!</v>
      </c>
      <c r="J391" s="818" t="e">
        <f t="shared" si="72"/>
        <v>#REF!</v>
      </c>
      <c r="K391" s="818" t="e">
        <f t="shared" si="74"/>
        <v>#REF!</v>
      </c>
      <c r="L391" s="818" t="e">
        <f t="shared" si="78"/>
        <v>#REF!</v>
      </c>
      <c r="M391" s="827" t="e">
        <f t="shared" si="73"/>
        <v>#REF!</v>
      </c>
      <c r="N391" s="827" t="e">
        <f t="shared" si="73"/>
        <v>#REF!</v>
      </c>
      <c r="O391" s="827" t="e">
        <f t="shared" si="73"/>
        <v>#REF!</v>
      </c>
      <c r="P391" s="827" t="e">
        <f t="shared" si="73"/>
        <v>#REF!</v>
      </c>
    </row>
    <row r="392" spans="1:16" ht="12">
      <c r="A392" s="834">
        <v>39458</v>
      </c>
      <c r="B392" s="833">
        <v>32.85</v>
      </c>
      <c r="C392" s="818" t="e">
        <f t="shared" si="68"/>
        <v>#REF!</v>
      </c>
      <c r="D392" s="818" t="e">
        <f t="shared" si="75"/>
        <v>#REF!</v>
      </c>
      <c r="E392" s="818" t="e">
        <f t="shared" si="76"/>
        <v>#REF!</v>
      </c>
      <c r="F392" s="827" t="e">
        <f t="shared" si="77"/>
        <v>#REF!</v>
      </c>
      <c r="G392" s="827" t="e">
        <f t="shared" si="69"/>
        <v>#REF!</v>
      </c>
      <c r="H392" s="827" t="e">
        <f t="shared" si="70"/>
        <v>#REF!</v>
      </c>
      <c r="I392" s="827" t="e">
        <f t="shared" si="71"/>
        <v>#REF!</v>
      </c>
      <c r="J392" s="818" t="e">
        <f t="shared" si="72"/>
        <v>#REF!</v>
      </c>
      <c r="K392" s="818" t="e">
        <f t="shared" si="74"/>
        <v>#REF!</v>
      </c>
      <c r="L392" s="818" t="e">
        <f t="shared" si="78"/>
        <v>#REF!</v>
      </c>
      <c r="M392" s="827" t="e">
        <f t="shared" si="73"/>
        <v>#REF!</v>
      </c>
      <c r="N392" s="827" t="e">
        <f t="shared" si="73"/>
        <v>#REF!</v>
      </c>
      <c r="O392" s="827" t="e">
        <f t="shared" si="73"/>
        <v>#REF!</v>
      </c>
      <c r="P392" s="827" t="e">
        <f t="shared" si="73"/>
        <v>#REF!</v>
      </c>
    </row>
    <row r="393" spans="1:16" ht="12">
      <c r="A393" s="834">
        <v>39465</v>
      </c>
      <c r="B393" s="833">
        <v>30.03</v>
      </c>
      <c r="C393" s="818" t="e">
        <f t="shared" si="68"/>
        <v>#REF!</v>
      </c>
      <c r="D393" s="818" t="e">
        <f t="shared" si="75"/>
        <v>#REF!</v>
      </c>
      <c r="E393" s="818" t="e">
        <f t="shared" si="76"/>
        <v>#REF!</v>
      </c>
      <c r="F393" s="827" t="e">
        <f t="shared" si="77"/>
        <v>#REF!</v>
      </c>
      <c r="G393" s="827" t="e">
        <f t="shared" si="69"/>
        <v>#REF!</v>
      </c>
      <c r="H393" s="827" t="e">
        <f t="shared" si="70"/>
        <v>#REF!</v>
      </c>
      <c r="I393" s="827" t="e">
        <f t="shared" si="71"/>
        <v>#REF!</v>
      </c>
      <c r="J393" s="818" t="e">
        <f t="shared" si="72"/>
        <v>#REF!</v>
      </c>
      <c r="K393" s="818" t="e">
        <f t="shared" si="74"/>
        <v>#REF!</v>
      </c>
      <c r="L393" s="818" t="e">
        <f t="shared" si="78"/>
        <v>#REF!</v>
      </c>
      <c r="M393" s="827" t="e">
        <f t="shared" si="73"/>
        <v>#REF!</v>
      </c>
      <c r="N393" s="827" t="e">
        <f t="shared" si="73"/>
        <v>#REF!</v>
      </c>
      <c r="O393" s="827" t="e">
        <f t="shared" si="73"/>
        <v>#REF!</v>
      </c>
      <c r="P393" s="827" t="e">
        <f t="shared" si="73"/>
        <v>#REF!</v>
      </c>
    </row>
    <row r="394" spans="1:16" ht="12">
      <c r="A394" s="834">
        <v>39472</v>
      </c>
      <c r="B394" s="833">
        <v>28.69</v>
      </c>
      <c r="C394" s="818" t="e">
        <f t="shared" si="68"/>
        <v>#REF!</v>
      </c>
      <c r="D394" s="818" t="e">
        <f t="shared" si="75"/>
        <v>#REF!</v>
      </c>
      <c r="E394" s="818" t="e">
        <f t="shared" si="76"/>
        <v>#REF!</v>
      </c>
      <c r="F394" s="827" t="e">
        <f t="shared" si="77"/>
        <v>#REF!</v>
      </c>
      <c r="G394" s="827" t="e">
        <f t="shared" si="69"/>
        <v>#REF!</v>
      </c>
      <c r="H394" s="827" t="e">
        <f t="shared" si="70"/>
        <v>#REF!</v>
      </c>
      <c r="I394" s="827" t="e">
        <f t="shared" si="71"/>
        <v>#REF!</v>
      </c>
      <c r="J394" s="818" t="e">
        <f t="shared" si="72"/>
        <v>#REF!</v>
      </c>
      <c r="K394" s="818" t="e">
        <f t="shared" si="74"/>
        <v>#REF!</v>
      </c>
      <c r="L394" s="818" t="e">
        <f t="shared" si="78"/>
        <v>#REF!</v>
      </c>
      <c r="M394" s="827" t="e">
        <f t="shared" si="73"/>
        <v>#REF!</v>
      </c>
      <c r="N394" s="827" t="e">
        <f t="shared" si="73"/>
        <v>#REF!</v>
      </c>
      <c r="O394" s="827" t="e">
        <f t="shared" si="73"/>
        <v>#REF!</v>
      </c>
      <c r="P394" s="827" t="e">
        <f t="shared" si="73"/>
        <v>#REF!</v>
      </c>
    </row>
    <row r="395" spans="1:16" ht="12">
      <c r="A395" s="834">
        <v>39479</v>
      </c>
      <c r="B395" s="833">
        <v>23.53</v>
      </c>
      <c r="C395" s="818" t="e">
        <f t="shared" si="68"/>
        <v>#REF!</v>
      </c>
      <c r="D395" s="818" t="e">
        <f t="shared" si="75"/>
        <v>#REF!</v>
      </c>
      <c r="E395" s="818" t="e">
        <f t="shared" si="76"/>
        <v>#REF!</v>
      </c>
      <c r="F395" s="827" t="e">
        <f t="shared" si="77"/>
        <v>#REF!</v>
      </c>
      <c r="G395" s="827" t="e">
        <f t="shared" si="69"/>
        <v>#REF!</v>
      </c>
      <c r="H395" s="827" t="e">
        <f t="shared" si="70"/>
        <v>#REF!</v>
      </c>
      <c r="I395" s="827" t="e">
        <f t="shared" si="71"/>
        <v>#REF!</v>
      </c>
      <c r="J395" s="818" t="e">
        <f t="shared" si="72"/>
        <v>#REF!</v>
      </c>
      <c r="K395" s="818" t="e">
        <f t="shared" si="74"/>
        <v>#REF!</v>
      </c>
      <c r="L395" s="818" t="e">
        <f t="shared" si="78"/>
        <v>#REF!</v>
      </c>
      <c r="M395" s="827" t="e">
        <f t="shared" si="73"/>
        <v>#REF!</v>
      </c>
      <c r="N395" s="827" t="e">
        <f t="shared" si="73"/>
        <v>#REF!</v>
      </c>
      <c r="O395" s="827" t="e">
        <f t="shared" si="73"/>
        <v>#REF!</v>
      </c>
      <c r="P395" s="827" t="e">
        <f t="shared" si="73"/>
        <v>#REF!</v>
      </c>
    </row>
    <row r="396" spans="1:16" ht="12">
      <c r="A396" s="834">
        <v>39483</v>
      </c>
      <c r="B396" s="833">
        <v>24.61</v>
      </c>
      <c r="C396" s="818" t="e">
        <f t="shared" si="68"/>
        <v>#REF!</v>
      </c>
      <c r="D396" s="818" t="e">
        <f t="shared" si="75"/>
        <v>#REF!</v>
      </c>
      <c r="E396" s="818" t="e">
        <f t="shared" si="76"/>
        <v>#REF!</v>
      </c>
      <c r="F396" s="827" t="e">
        <f t="shared" si="77"/>
        <v>#REF!</v>
      </c>
      <c r="G396" s="827" t="e">
        <f t="shared" si="69"/>
        <v>#REF!</v>
      </c>
      <c r="H396" s="827" t="e">
        <f t="shared" si="70"/>
        <v>#REF!</v>
      </c>
      <c r="I396" s="827" t="e">
        <f t="shared" si="71"/>
        <v>#REF!</v>
      </c>
      <c r="J396" s="818" t="e">
        <f t="shared" si="72"/>
        <v>#REF!</v>
      </c>
      <c r="K396" s="818" t="e">
        <f t="shared" si="74"/>
        <v>#REF!</v>
      </c>
      <c r="L396" s="818" t="e">
        <f t="shared" si="78"/>
        <v>#REF!</v>
      </c>
      <c r="M396" s="827" t="e">
        <f t="shared" si="73"/>
        <v>#REF!</v>
      </c>
      <c r="N396" s="827" t="e">
        <f t="shared" si="73"/>
        <v>#REF!</v>
      </c>
      <c r="O396" s="827" t="e">
        <f t="shared" si="73"/>
        <v>#REF!</v>
      </c>
      <c r="P396" s="827" t="e">
        <f t="shared" si="73"/>
        <v>#REF!</v>
      </c>
    </row>
    <row r="397" spans="1:16" ht="12">
      <c r="A397" s="834">
        <v>39493</v>
      </c>
      <c r="B397" s="833">
        <v>24.91</v>
      </c>
      <c r="C397" s="818" t="e">
        <f t="shared" si="68"/>
        <v>#REF!</v>
      </c>
      <c r="D397" s="818" t="e">
        <f t="shared" si="75"/>
        <v>#REF!</v>
      </c>
      <c r="E397" s="818" t="e">
        <f t="shared" si="76"/>
        <v>#REF!</v>
      </c>
      <c r="F397" s="827" t="e">
        <f t="shared" si="77"/>
        <v>#REF!</v>
      </c>
      <c r="G397" s="827" t="e">
        <f t="shared" si="69"/>
        <v>#REF!</v>
      </c>
      <c r="H397" s="827" t="e">
        <f t="shared" si="70"/>
        <v>#REF!</v>
      </c>
      <c r="I397" s="827" t="e">
        <f t="shared" si="71"/>
        <v>#REF!</v>
      </c>
      <c r="J397" s="818" t="e">
        <f t="shared" si="72"/>
        <v>#REF!</v>
      </c>
      <c r="K397" s="818" t="e">
        <f t="shared" si="74"/>
        <v>#REF!</v>
      </c>
      <c r="L397" s="818" t="e">
        <f t="shared" si="78"/>
        <v>#REF!</v>
      </c>
      <c r="M397" s="827" t="e">
        <f t="shared" si="73"/>
        <v>#REF!</v>
      </c>
      <c r="N397" s="827" t="e">
        <f t="shared" si="73"/>
        <v>#REF!</v>
      </c>
      <c r="O397" s="827" t="e">
        <f t="shared" si="73"/>
        <v>#REF!</v>
      </c>
      <c r="P397" s="827" t="e">
        <f t="shared" si="73"/>
        <v>#REF!</v>
      </c>
    </row>
    <row r="398" spans="1:16" ht="12">
      <c r="A398" s="834">
        <v>39500</v>
      </c>
      <c r="B398" s="833">
        <v>24.09</v>
      </c>
      <c r="C398" s="818" t="e">
        <f t="shared" si="68"/>
        <v>#REF!</v>
      </c>
      <c r="D398" s="818" t="e">
        <f t="shared" si="75"/>
        <v>#REF!</v>
      </c>
      <c r="E398" s="818" t="e">
        <f t="shared" si="76"/>
        <v>#REF!</v>
      </c>
      <c r="F398" s="827" t="e">
        <f t="shared" si="77"/>
        <v>#REF!</v>
      </c>
      <c r="G398" s="827" t="e">
        <f t="shared" si="69"/>
        <v>#REF!</v>
      </c>
      <c r="H398" s="827" t="e">
        <f t="shared" si="70"/>
        <v>#REF!</v>
      </c>
      <c r="I398" s="827" t="e">
        <f t="shared" si="71"/>
        <v>#REF!</v>
      </c>
      <c r="J398" s="818" t="e">
        <f t="shared" si="72"/>
        <v>#REF!</v>
      </c>
      <c r="K398" s="818" t="e">
        <f t="shared" si="74"/>
        <v>#REF!</v>
      </c>
      <c r="L398" s="818" t="e">
        <f t="shared" si="78"/>
        <v>#REF!</v>
      </c>
      <c r="M398" s="827" t="e">
        <f t="shared" si="73"/>
        <v>#REF!</v>
      </c>
      <c r="N398" s="827" t="e">
        <f t="shared" si="73"/>
        <v>#REF!</v>
      </c>
      <c r="O398" s="827" t="e">
        <f t="shared" si="73"/>
        <v>#REF!</v>
      </c>
      <c r="P398" s="827" t="e">
        <f t="shared" si="73"/>
        <v>#REF!</v>
      </c>
    </row>
    <row r="399" spans="1:16" ht="12">
      <c r="A399" s="834">
        <v>39507</v>
      </c>
      <c r="B399" s="833">
        <v>23.99</v>
      </c>
      <c r="C399" s="818" t="e">
        <f t="shared" si="68"/>
        <v>#REF!</v>
      </c>
      <c r="D399" s="818" t="e">
        <f t="shared" si="75"/>
        <v>#REF!</v>
      </c>
      <c r="E399" s="818" t="e">
        <f t="shared" si="76"/>
        <v>#REF!</v>
      </c>
      <c r="F399" s="827" t="e">
        <f t="shared" si="77"/>
        <v>#REF!</v>
      </c>
      <c r="G399" s="827" t="e">
        <f t="shared" si="69"/>
        <v>#REF!</v>
      </c>
      <c r="H399" s="827" t="e">
        <f t="shared" si="70"/>
        <v>#REF!</v>
      </c>
      <c r="I399" s="827" t="e">
        <f t="shared" si="71"/>
        <v>#REF!</v>
      </c>
      <c r="J399" s="818" t="e">
        <f t="shared" si="72"/>
        <v>#REF!</v>
      </c>
      <c r="K399" s="818" t="e">
        <f t="shared" si="74"/>
        <v>#REF!</v>
      </c>
      <c r="L399" s="818" t="e">
        <f t="shared" si="78"/>
        <v>#REF!</v>
      </c>
      <c r="M399" s="827" t="e">
        <f t="shared" si="73"/>
        <v>#REF!</v>
      </c>
      <c r="N399" s="827" t="e">
        <f t="shared" si="73"/>
        <v>#REF!</v>
      </c>
      <c r="O399" s="827" t="e">
        <f t="shared" si="73"/>
        <v>#REF!</v>
      </c>
      <c r="P399" s="827" t="e">
        <f t="shared" si="73"/>
        <v>#REF!</v>
      </c>
    </row>
    <row r="400" spans="1:16" ht="12">
      <c r="A400" s="834">
        <v>39514</v>
      </c>
      <c r="B400" s="833">
        <v>24.6</v>
      </c>
      <c r="C400" s="818" t="e">
        <f t="shared" si="68"/>
        <v>#REF!</v>
      </c>
      <c r="D400" s="818" t="e">
        <f t="shared" si="75"/>
        <v>#REF!</v>
      </c>
      <c r="E400" s="818" t="e">
        <f t="shared" si="76"/>
        <v>#REF!</v>
      </c>
      <c r="F400" s="827" t="e">
        <f t="shared" si="77"/>
        <v>#REF!</v>
      </c>
      <c r="G400" s="827" t="e">
        <f t="shared" si="69"/>
        <v>#REF!</v>
      </c>
      <c r="H400" s="827" t="e">
        <f t="shared" si="70"/>
        <v>#REF!</v>
      </c>
      <c r="I400" s="827" t="e">
        <f t="shared" si="71"/>
        <v>#REF!</v>
      </c>
      <c r="J400" s="818" t="e">
        <f t="shared" si="72"/>
        <v>#REF!</v>
      </c>
      <c r="K400" s="818" t="e">
        <f t="shared" si="74"/>
        <v>#REF!</v>
      </c>
      <c r="L400" s="818" t="e">
        <f t="shared" si="78"/>
        <v>#REF!</v>
      </c>
      <c r="M400" s="827" t="e">
        <f t="shared" si="73"/>
        <v>#REF!</v>
      </c>
      <c r="N400" s="827" t="e">
        <f t="shared" si="73"/>
        <v>#REF!</v>
      </c>
      <c r="O400" s="827" t="e">
        <f t="shared" si="73"/>
        <v>#REF!</v>
      </c>
      <c r="P400" s="827" t="e">
        <f t="shared" si="73"/>
        <v>#REF!</v>
      </c>
    </row>
    <row r="401" spans="1:16" ht="12">
      <c r="A401" s="834">
        <v>39521</v>
      </c>
      <c r="B401" s="833">
        <v>21.33</v>
      </c>
      <c r="C401" s="818" t="e">
        <f t="shared" si="68"/>
        <v>#REF!</v>
      </c>
      <c r="D401" s="818" t="e">
        <f t="shared" si="75"/>
        <v>#REF!</v>
      </c>
      <c r="E401" s="818" t="e">
        <f t="shared" si="76"/>
        <v>#REF!</v>
      </c>
      <c r="F401" s="827" t="e">
        <f t="shared" si="77"/>
        <v>#REF!</v>
      </c>
      <c r="G401" s="827" t="e">
        <f t="shared" si="69"/>
        <v>#REF!</v>
      </c>
      <c r="H401" s="827" t="e">
        <f t="shared" si="70"/>
        <v>#REF!</v>
      </c>
      <c r="I401" s="827" t="e">
        <f t="shared" si="71"/>
        <v>#REF!</v>
      </c>
      <c r="J401" s="818" t="e">
        <f t="shared" si="72"/>
        <v>#REF!</v>
      </c>
      <c r="K401" s="818" t="e">
        <f t="shared" si="74"/>
        <v>#REF!</v>
      </c>
      <c r="L401" s="818" t="e">
        <f t="shared" si="78"/>
        <v>#REF!</v>
      </c>
      <c r="M401" s="827" t="e">
        <f t="shared" si="73"/>
        <v>#REF!</v>
      </c>
      <c r="N401" s="827" t="e">
        <f t="shared" si="73"/>
        <v>#REF!</v>
      </c>
      <c r="O401" s="827" t="e">
        <f t="shared" si="73"/>
        <v>#REF!</v>
      </c>
      <c r="P401" s="827" t="e">
        <f t="shared" si="73"/>
        <v>#REF!</v>
      </c>
    </row>
    <row r="402" spans="1:16" ht="12">
      <c r="A402" s="834">
        <v>39528</v>
      </c>
      <c r="B402" s="833">
        <v>21.93</v>
      </c>
      <c r="C402" s="818" t="e">
        <f t="shared" si="68"/>
        <v>#REF!</v>
      </c>
      <c r="D402" s="818" t="e">
        <f t="shared" si="75"/>
        <v>#REF!</v>
      </c>
      <c r="E402" s="818" t="e">
        <f t="shared" si="76"/>
        <v>#REF!</v>
      </c>
      <c r="F402" s="827" t="e">
        <f t="shared" si="77"/>
        <v>#REF!</v>
      </c>
      <c r="G402" s="827" t="e">
        <f t="shared" si="69"/>
        <v>#REF!</v>
      </c>
      <c r="H402" s="827" t="e">
        <f t="shared" si="70"/>
        <v>#REF!</v>
      </c>
      <c r="I402" s="827" t="e">
        <f t="shared" si="71"/>
        <v>#REF!</v>
      </c>
      <c r="J402" s="818" t="e">
        <f t="shared" si="72"/>
        <v>#REF!</v>
      </c>
      <c r="K402" s="818" t="e">
        <f t="shared" si="74"/>
        <v>#REF!</v>
      </c>
      <c r="L402" s="818" t="e">
        <f t="shared" si="78"/>
        <v>#REF!</v>
      </c>
      <c r="M402" s="827" t="e">
        <f t="shared" si="73"/>
        <v>#REF!</v>
      </c>
      <c r="N402" s="827" t="e">
        <f t="shared" si="73"/>
        <v>#REF!</v>
      </c>
      <c r="O402" s="827" t="e">
        <f t="shared" si="73"/>
        <v>#REF!</v>
      </c>
      <c r="P402" s="827" t="e">
        <f t="shared" si="73"/>
        <v>#REF!</v>
      </c>
    </row>
    <row r="403" spans="1:16" ht="12">
      <c r="A403" s="834">
        <v>39535</v>
      </c>
      <c r="B403" s="833">
        <v>21.49</v>
      </c>
      <c r="C403" s="818" t="e">
        <f t="shared" si="68"/>
        <v>#REF!</v>
      </c>
      <c r="D403" s="818" t="e">
        <f t="shared" si="75"/>
        <v>#REF!</v>
      </c>
      <c r="E403" s="818" t="e">
        <f t="shared" si="76"/>
        <v>#REF!</v>
      </c>
      <c r="F403" s="827" t="e">
        <f t="shared" si="77"/>
        <v>#REF!</v>
      </c>
      <c r="G403" s="827" t="e">
        <f t="shared" si="69"/>
        <v>#REF!</v>
      </c>
      <c r="H403" s="827" t="e">
        <f t="shared" si="70"/>
        <v>#REF!</v>
      </c>
      <c r="I403" s="827" t="e">
        <f t="shared" si="71"/>
        <v>#REF!</v>
      </c>
      <c r="J403" s="818" t="e">
        <f t="shared" si="72"/>
        <v>#REF!</v>
      </c>
      <c r="K403" s="818" t="e">
        <f t="shared" si="74"/>
        <v>#REF!</v>
      </c>
      <c r="L403" s="818" t="e">
        <f t="shared" si="78"/>
        <v>#REF!</v>
      </c>
      <c r="M403" s="827" t="e">
        <f t="shared" si="73"/>
        <v>#REF!</v>
      </c>
      <c r="N403" s="827" t="e">
        <f t="shared" si="73"/>
        <v>#REF!</v>
      </c>
      <c r="O403" s="827" t="e">
        <f t="shared" si="73"/>
        <v>#REF!</v>
      </c>
      <c r="P403" s="827" t="e">
        <f t="shared" si="73"/>
        <v>#REF!</v>
      </c>
    </row>
    <row r="404" spans="1:16" s="830" customFormat="1" ht="12">
      <c r="A404" s="834">
        <v>39541</v>
      </c>
      <c r="B404" s="833">
        <v>20.09</v>
      </c>
      <c r="C404" s="818" t="e">
        <f t="shared" si="68"/>
        <v>#REF!</v>
      </c>
      <c r="D404" s="818" t="e">
        <f t="shared" si="75"/>
        <v>#REF!</v>
      </c>
      <c r="E404" s="818" t="e">
        <f t="shared" si="76"/>
        <v>#REF!</v>
      </c>
      <c r="F404" s="827" t="e">
        <f t="shared" si="77"/>
        <v>#REF!</v>
      </c>
      <c r="G404" s="827" t="e">
        <f t="shared" si="69"/>
        <v>#REF!</v>
      </c>
      <c r="H404" s="827" t="e">
        <f t="shared" si="70"/>
        <v>#REF!</v>
      </c>
      <c r="I404" s="827" t="e">
        <f t="shared" si="71"/>
        <v>#REF!</v>
      </c>
      <c r="J404" s="818" t="e">
        <f t="shared" si="72"/>
        <v>#REF!</v>
      </c>
      <c r="K404" s="818" t="e">
        <f t="shared" si="74"/>
        <v>#REF!</v>
      </c>
      <c r="L404" s="818" t="e">
        <f t="shared" si="78"/>
        <v>#REF!</v>
      </c>
      <c r="M404" s="827" t="e">
        <f t="shared" si="73"/>
        <v>#REF!</v>
      </c>
      <c r="N404" s="827" t="e">
        <f t="shared" si="73"/>
        <v>#REF!</v>
      </c>
      <c r="O404" s="827" t="e">
        <f t="shared" si="73"/>
        <v>#REF!</v>
      </c>
      <c r="P404" s="827" t="e">
        <f t="shared" si="73"/>
        <v>#REF!</v>
      </c>
    </row>
    <row r="405" spans="1:16" ht="12">
      <c r="A405" s="834">
        <v>39549</v>
      </c>
      <c r="B405" s="833">
        <v>21.2</v>
      </c>
      <c r="C405" s="818" t="e">
        <f t="shared" si="68"/>
        <v>#REF!</v>
      </c>
      <c r="D405" s="818" t="e">
        <f t="shared" si="75"/>
        <v>#REF!</v>
      </c>
      <c r="E405" s="818" t="e">
        <f t="shared" si="76"/>
        <v>#REF!</v>
      </c>
      <c r="F405" s="827" t="e">
        <f t="shared" si="77"/>
        <v>#REF!</v>
      </c>
      <c r="G405" s="827" t="e">
        <f t="shared" si="69"/>
        <v>#REF!</v>
      </c>
      <c r="H405" s="827" t="e">
        <f t="shared" si="70"/>
        <v>#REF!</v>
      </c>
      <c r="I405" s="827" t="e">
        <f t="shared" si="71"/>
        <v>#REF!</v>
      </c>
      <c r="J405" s="818" t="e">
        <f t="shared" si="72"/>
        <v>#REF!</v>
      </c>
      <c r="K405" s="818" t="e">
        <f t="shared" si="74"/>
        <v>#REF!</v>
      </c>
      <c r="L405" s="818" t="e">
        <f t="shared" si="78"/>
        <v>#REF!</v>
      </c>
      <c r="M405" s="827" t="e">
        <f t="shared" si="73"/>
        <v>#REF!</v>
      </c>
      <c r="N405" s="827" t="e">
        <f t="shared" si="73"/>
        <v>#REF!</v>
      </c>
      <c r="O405" s="827" t="e">
        <f t="shared" si="73"/>
        <v>#REF!</v>
      </c>
      <c r="P405" s="827" t="e">
        <f t="shared" si="73"/>
        <v>#REF!</v>
      </c>
    </row>
    <row r="406" spans="1:16" ht="12">
      <c r="A406" s="834">
        <v>39556</v>
      </c>
      <c r="B406" s="833">
        <v>18.54</v>
      </c>
      <c r="C406" s="818" t="e">
        <f t="shared" si="68"/>
        <v>#REF!</v>
      </c>
      <c r="D406" s="818" t="e">
        <f t="shared" si="75"/>
        <v>#REF!</v>
      </c>
      <c r="E406" s="818" t="e">
        <f t="shared" si="76"/>
        <v>#REF!</v>
      </c>
      <c r="F406" s="827" t="e">
        <f t="shared" si="77"/>
        <v>#REF!</v>
      </c>
      <c r="G406" s="827" t="e">
        <f t="shared" si="69"/>
        <v>#REF!</v>
      </c>
      <c r="H406" s="827" t="e">
        <f t="shared" si="70"/>
        <v>#REF!</v>
      </c>
      <c r="I406" s="827" t="e">
        <f t="shared" si="71"/>
        <v>#REF!</v>
      </c>
      <c r="J406" s="818" t="e">
        <f t="shared" si="72"/>
        <v>#REF!</v>
      </c>
      <c r="K406" s="818" t="e">
        <f t="shared" si="74"/>
        <v>#REF!</v>
      </c>
      <c r="L406" s="818" t="e">
        <f t="shared" si="78"/>
        <v>#REF!</v>
      </c>
      <c r="M406" s="827" t="e">
        <f t="shared" si="73"/>
        <v>#REF!</v>
      </c>
      <c r="N406" s="827" t="e">
        <f t="shared" si="73"/>
        <v>#REF!</v>
      </c>
      <c r="O406" s="827" t="e">
        <f t="shared" si="73"/>
        <v>#REF!</v>
      </c>
      <c r="P406" s="827" t="e">
        <f t="shared" si="73"/>
        <v>#REF!</v>
      </c>
    </row>
    <row r="407" spans="1:16" ht="12">
      <c r="A407" s="834">
        <v>39563</v>
      </c>
      <c r="B407" s="833">
        <v>20.079999999999998</v>
      </c>
      <c r="C407" s="818" t="e">
        <f t="shared" si="68"/>
        <v>#REF!</v>
      </c>
      <c r="D407" s="818" t="e">
        <f t="shared" si="75"/>
        <v>#REF!</v>
      </c>
      <c r="E407" s="818" t="e">
        <f t="shared" si="76"/>
        <v>#REF!</v>
      </c>
      <c r="F407" s="827" t="e">
        <f t="shared" si="77"/>
        <v>#REF!</v>
      </c>
      <c r="G407" s="827" t="e">
        <f t="shared" si="69"/>
        <v>#REF!</v>
      </c>
      <c r="H407" s="827" t="e">
        <f t="shared" si="70"/>
        <v>#REF!</v>
      </c>
      <c r="I407" s="827" t="e">
        <f t="shared" si="71"/>
        <v>#REF!</v>
      </c>
      <c r="J407" s="818" t="e">
        <f t="shared" si="72"/>
        <v>#REF!</v>
      </c>
      <c r="K407" s="818" t="e">
        <f t="shared" si="74"/>
        <v>#REF!</v>
      </c>
      <c r="L407" s="818" t="e">
        <f t="shared" si="78"/>
        <v>#REF!</v>
      </c>
      <c r="M407" s="827" t="e">
        <f t="shared" si="73"/>
        <v>#REF!</v>
      </c>
      <c r="N407" s="827" t="e">
        <f t="shared" si="73"/>
        <v>#REF!</v>
      </c>
      <c r="O407" s="827" t="e">
        <f t="shared" si="73"/>
        <v>#REF!</v>
      </c>
      <c r="P407" s="827" t="e">
        <f t="shared" si="73"/>
        <v>#REF!</v>
      </c>
    </row>
    <row r="408" spans="1:16" ht="12">
      <c r="A408" s="834">
        <v>39568</v>
      </c>
      <c r="B408" s="833">
        <v>21.08</v>
      </c>
      <c r="C408" s="818" t="e">
        <f t="shared" si="68"/>
        <v>#REF!</v>
      </c>
      <c r="D408" s="818" t="e">
        <f t="shared" si="75"/>
        <v>#REF!</v>
      </c>
      <c r="E408" s="818" t="e">
        <f t="shared" si="76"/>
        <v>#REF!</v>
      </c>
      <c r="F408" s="827" t="e">
        <f t="shared" si="77"/>
        <v>#REF!</v>
      </c>
      <c r="G408" s="827" t="e">
        <f t="shared" si="69"/>
        <v>#REF!</v>
      </c>
      <c r="H408" s="827" t="e">
        <f t="shared" si="70"/>
        <v>#REF!</v>
      </c>
      <c r="I408" s="827" t="e">
        <f t="shared" si="71"/>
        <v>#REF!</v>
      </c>
      <c r="J408" s="818" t="e">
        <f t="shared" si="72"/>
        <v>#REF!</v>
      </c>
      <c r="K408" s="818" t="e">
        <f t="shared" si="74"/>
        <v>#REF!</v>
      </c>
      <c r="L408" s="818" t="e">
        <f t="shared" si="78"/>
        <v>#REF!</v>
      </c>
      <c r="M408" s="827" t="e">
        <f t="shared" si="73"/>
        <v>#REF!</v>
      </c>
      <c r="N408" s="827" t="e">
        <f t="shared" si="73"/>
        <v>#REF!</v>
      </c>
      <c r="O408" s="827" t="e">
        <f t="shared" si="73"/>
        <v>#REF!</v>
      </c>
      <c r="P408" s="827" t="e">
        <f t="shared" si="73"/>
        <v>#REF!</v>
      </c>
    </row>
    <row r="409" spans="1:16" ht="12">
      <c r="A409" s="834">
        <v>39577</v>
      </c>
      <c r="B409" s="833">
        <v>22.43</v>
      </c>
      <c r="C409" s="818" t="e">
        <f t="shared" si="68"/>
        <v>#REF!</v>
      </c>
      <c r="D409" s="818" t="e">
        <f t="shared" si="75"/>
        <v>#REF!</v>
      </c>
      <c r="E409" s="818" t="e">
        <f t="shared" si="76"/>
        <v>#REF!</v>
      </c>
      <c r="F409" s="827" t="e">
        <f t="shared" si="77"/>
        <v>#REF!</v>
      </c>
      <c r="G409" s="827" t="e">
        <f t="shared" si="69"/>
        <v>#REF!</v>
      </c>
      <c r="H409" s="827" t="e">
        <f t="shared" si="70"/>
        <v>#REF!</v>
      </c>
      <c r="I409" s="827" t="e">
        <f t="shared" si="71"/>
        <v>#REF!</v>
      </c>
      <c r="J409" s="818" t="e">
        <f t="shared" si="72"/>
        <v>#REF!</v>
      </c>
      <c r="K409" s="818" t="e">
        <f t="shared" si="74"/>
        <v>#REF!</v>
      </c>
      <c r="L409" s="818" t="e">
        <f t="shared" si="78"/>
        <v>#REF!</v>
      </c>
      <c r="M409" s="827" t="e">
        <f t="shared" si="73"/>
        <v>#REF!</v>
      </c>
      <c r="N409" s="827" t="e">
        <f t="shared" si="73"/>
        <v>#REF!</v>
      </c>
      <c r="O409" s="827" t="e">
        <f t="shared" si="73"/>
        <v>#REF!</v>
      </c>
      <c r="P409" s="827" t="e">
        <f t="shared" si="73"/>
        <v>#REF!</v>
      </c>
    </row>
    <row r="410" spans="1:16" ht="12">
      <c r="A410" s="834">
        <v>39584</v>
      </c>
      <c r="B410" s="833">
        <v>21.69</v>
      </c>
      <c r="C410" s="818" t="e">
        <f t="shared" si="68"/>
        <v>#REF!</v>
      </c>
      <c r="D410" s="818" t="e">
        <f t="shared" si="75"/>
        <v>#REF!</v>
      </c>
      <c r="E410" s="818" t="e">
        <f t="shared" si="76"/>
        <v>#REF!</v>
      </c>
      <c r="F410" s="827" t="e">
        <f t="shared" si="77"/>
        <v>#REF!</v>
      </c>
      <c r="G410" s="827" t="e">
        <f t="shared" si="69"/>
        <v>#REF!</v>
      </c>
      <c r="H410" s="827" t="e">
        <f t="shared" si="70"/>
        <v>#REF!</v>
      </c>
      <c r="I410" s="827" t="e">
        <f t="shared" si="71"/>
        <v>#REF!</v>
      </c>
      <c r="J410" s="818" t="e">
        <f t="shared" si="72"/>
        <v>#REF!</v>
      </c>
      <c r="K410" s="818" t="e">
        <f t="shared" si="74"/>
        <v>#REF!</v>
      </c>
      <c r="L410" s="818" t="e">
        <f t="shared" si="78"/>
        <v>#REF!</v>
      </c>
      <c r="M410" s="827" t="e">
        <f t="shared" si="73"/>
        <v>#REF!</v>
      </c>
      <c r="N410" s="827" t="e">
        <f t="shared" si="73"/>
        <v>#REF!</v>
      </c>
      <c r="O410" s="827" t="e">
        <f t="shared" si="73"/>
        <v>#REF!</v>
      </c>
      <c r="P410" s="827" t="e">
        <f t="shared" si="73"/>
        <v>#REF!</v>
      </c>
    </row>
    <row r="411" spans="1:16" ht="12">
      <c r="A411" s="834">
        <v>39591</v>
      </c>
      <c r="B411" s="833">
        <v>16.16</v>
      </c>
      <c r="C411" s="818" t="e">
        <f t="shared" si="68"/>
        <v>#REF!</v>
      </c>
      <c r="D411" s="818" t="e">
        <f t="shared" si="75"/>
        <v>#REF!</v>
      </c>
      <c r="E411" s="818" t="e">
        <f t="shared" si="76"/>
        <v>#REF!</v>
      </c>
      <c r="F411" s="827" t="e">
        <f t="shared" si="77"/>
        <v>#REF!</v>
      </c>
      <c r="G411" s="827" t="e">
        <f t="shared" si="69"/>
        <v>#REF!</v>
      </c>
      <c r="H411" s="827" t="e">
        <f t="shared" si="70"/>
        <v>#REF!</v>
      </c>
      <c r="I411" s="827" t="e">
        <f t="shared" si="71"/>
        <v>#REF!</v>
      </c>
      <c r="J411" s="818" t="e">
        <f t="shared" si="72"/>
        <v>#REF!</v>
      </c>
      <c r="K411" s="818" t="e">
        <f t="shared" si="74"/>
        <v>#REF!</v>
      </c>
      <c r="L411" s="818" t="e">
        <f t="shared" si="78"/>
        <v>#REF!</v>
      </c>
      <c r="M411" s="827" t="e">
        <f t="shared" si="73"/>
        <v>#REF!</v>
      </c>
      <c r="N411" s="827" t="e">
        <f t="shared" si="73"/>
        <v>#REF!</v>
      </c>
      <c r="O411" s="827" t="e">
        <f t="shared" si="73"/>
        <v>#REF!</v>
      </c>
      <c r="P411" s="827" t="e">
        <f t="shared" si="73"/>
        <v>#REF!</v>
      </c>
    </row>
    <row r="412" spans="1:16" ht="12">
      <c r="A412" s="834">
        <v>39598</v>
      </c>
      <c r="B412" s="833">
        <v>16.12</v>
      </c>
      <c r="C412" s="818" t="e">
        <f t="shared" si="68"/>
        <v>#REF!</v>
      </c>
      <c r="D412" s="818" t="e">
        <f t="shared" si="75"/>
        <v>#REF!</v>
      </c>
      <c r="E412" s="818" t="e">
        <f t="shared" si="76"/>
        <v>#REF!</v>
      </c>
      <c r="F412" s="827" t="e">
        <f t="shared" si="77"/>
        <v>#REF!</v>
      </c>
      <c r="G412" s="827" t="e">
        <f t="shared" si="69"/>
        <v>#REF!</v>
      </c>
      <c r="H412" s="827" t="e">
        <f t="shared" si="70"/>
        <v>#REF!</v>
      </c>
      <c r="I412" s="827" t="e">
        <f t="shared" si="71"/>
        <v>#REF!</v>
      </c>
      <c r="J412" s="818" t="e">
        <f t="shared" si="72"/>
        <v>#REF!</v>
      </c>
      <c r="K412" s="818" t="e">
        <f t="shared" si="74"/>
        <v>#REF!</v>
      </c>
      <c r="L412" s="818" t="e">
        <f t="shared" si="78"/>
        <v>#REF!</v>
      </c>
      <c r="M412" s="827" t="e">
        <f t="shared" si="73"/>
        <v>#REF!</v>
      </c>
      <c r="N412" s="827" t="e">
        <f t="shared" si="73"/>
        <v>#REF!</v>
      </c>
      <c r="O412" s="827" t="e">
        <f t="shared" si="73"/>
        <v>#REF!</v>
      </c>
      <c r="P412" s="827" t="e">
        <f t="shared" si="73"/>
        <v>#REF!</v>
      </c>
    </row>
    <row r="413" spans="1:16" ht="12">
      <c r="A413" s="834">
        <v>39605</v>
      </c>
      <c r="B413" s="833">
        <v>16.3</v>
      </c>
      <c r="C413" s="818" t="e">
        <f t="shared" si="68"/>
        <v>#REF!</v>
      </c>
      <c r="D413" s="818" t="e">
        <f t="shared" si="75"/>
        <v>#REF!</v>
      </c>
      <c r="E413" s="818" t="e">
        <f t="shared" si="76"/>
        <v>#REF!</v>
      </c>
      <c r="F413" s="827" t="e">
        <f t="shared" si="77"/>
        <v>#REF!</v>
      </c>
      <c r="G413" s="827" t="e">
        <f t="shared" si="69"/>
        <v>#REF!</v>
      </c>
      <c r="H413" s="827" t="e">
        <f t="shared" si="70"/>
        <v>#REF!</v>
      </c>
      <c r="I413" s="827" t="e">
        <f t="shared" si="71"/>
        <v>#REF!</v>
      </c>
      <c r="J413" s="818" t="e">
        <f t="shared" si="72"/>
        <v>#REF!</v>
      </c>
      <c r="K413" s="818" t="e">
        <f t="shared" si="74"/>
        <v>#REF!</v>
      </c>
      <c r="L413" s="818" t="e">
        <f t="shared" si="78"/>
        <v>#REF!</v>
      </c>
      <c r="M413" s="827" t="e">
        <f t="shared" si="73"/>
        <v>#REF!</v>
      </c>
      <c r="N413" s="827" t="e">
        <f t="shared" si="73"/>
        <v>#REF!</v>
      </c>
      <c r="O413" s="827" t="e">
        <f t="shared" si="73"/>
        <v>#REF!</v>
      </c>
      <c r="P413" s="827" t="e">
        <f t="shared" si="73"/>
        <v>#REF!</v>
      </c>
    </row>
    <row r="414" spans="1:16" ht="12">
      <c r="A414" s="834">
        <v>39612</v>
      </c>
      <c r="B414" s="833">
        <v>15.01</v>
      </c>
      <c r="C414" s="818" t="e">
        <f t="shared" si="68"/>
        <v>#REF!</v>
      </c>
      <c r="D414" s="818" t="e">
        <f t="shared" si="75"/>
        <v>#REF!</v>
      </c>
      <c r="E414" s="818" t="e">
        <f t="shared" si="76"/>
        <v>#REF!</v>
      </c>
      <c r="F414" s="827" t="e">
        <f t="shared" si="77"/>
        <v>#REF!</v>
      </c>
      <c r="G414" s="827" t="e">
        <f t="shared" si="69"/>
        <v>#REF!</v>
      </c>
      <c r="H414" s="827" t="e">
        <f t="shared" si="70"/>
        <v>#REF!</v>
      </c>
      <c r="I414" s="827" t="e">
        <f t="shared" si="71"/>
        <v>#REF!</v>
      </c>
      <c r="J414" s="818" t="e">
        <f t="shared" si="72"/>
        <v>#REF!</v>
      </c>
      <c r="K414" s="818" t="e">
        <f t="shared" si="74"/>
        <v>#REF!</v>
      </c>
      <c r="L414" s="818" t="e">
        <f t="shared" si="78"/>
        <v>#REF!</v>
      </c>
      <c r="M414" s="827" t="e">
        <f t="shared" si="73"/>
        <v>#REF!</v>
      </c>
      <c r="N414" s="827" t="e">
        <f t="shared" si="73"/>
        <v>#REF!</v>
      </c>
      <c r="O414" s="827" t="e">
        <f t="shared" si="73"/>
        <v>#REF!</v>
      </c>
      <c r="P414" s="827" t="e">
        <f t="shared" si="73"/>
        <v>#REF!</v>
      </c>
    </row>
    <row r="415" spans="1:16" ht="12">
      <c r="A415" s="834">
        <v>39619</v>
      </c>
      <c r="B415" s="833">
        <v>15.88</v>
      </c>
      <c r="C415" s="818" t="e">
        <f t="shared" si="68"/>
        <v>#REF!</v>
      </c>
      <c r="D415" s="818" t="e">
        <f t="shared" si="75"/>
        <v>#REF!</v>
      </c>
      <c r="E415" s="818" t="e">
        <f t="shared" si="76"/>
        <v>#REF!</v>
      </c>
      <c r="F415" s="827" t="e">
        <f t="shared" si="77"/>
        <v>#REF!</v>
      </c>
      <c r="G415" s="827" t="e">
        <f t="shared" si="69"/>
        <v>#REF!</v>
      </c>
      <c r="H415" s="827" t="e">
        <f t="shared" si="70"/>
        <v>#REF!</v>
      </c>
      <c r="I415" s="827" t="e">
        <f t="shared" si="71"/>
        <v>#REF!</v>
      </c>
      <c r="J415" s="818" t="e">
        <f t="shared" si="72"/>
        <v>#REF!</v>
      </c>
      <c r="K415" s="818" t="e">
        <f t="shared" si="74"/>
        <v>#REF!</v>
      </c>
      <c r="L415" s="818" t="e">
        <f t="shared" si="78"/>
        <v>#REF!</v>
      </c>
      <c r="M415" s="827" t="e">
        <f t="shared" si="73"/>
        <v>#REF!</v>
      </c>
      <c r="N415" s="827" t="e">
        <f t="shared" si="73"/>
        <v>#REF!</v>
      </c>
      <c r="O415" s="827" t="e">
        <f t="shared" si="73"/>
        <v>#REF!</v>
      </c>
      <c r="P415" s="827" t="e">
        <f t="shared" si="73"/>
        <v>#REF!</v>
      </c>
    </row>
    <row r="416" spans="1:16" ht="12">
      <c r="A416" s="834">
        <v>39626</v>
      </c>
      <c r="B416" s="833">
        <v>15.72</v>
      </c>
      <c r="C416" s="818" t="e">
        <f t="shared" si="68"/>
        <v>#REF!</v>
      </c>
      <c r="D416" s="818" t="e">
        <f t="shared" si="75"/>
        <v>#REF!</v>
      </c>
      <c r="E416" s="818" t="e">
        <f t="shared" si="76"/>
        <v>#REF!</v>
      </c>
      <c r="F416" s="827" t="e">
        <f t="shared" si="77"/>
        <v>#REF!</v>
      </c>
      <c r="G416" s="827" t="e">
        <f t="shared" si="69"/>
        <v>#REF!</v>
      </c>
      <c r="H416" s="827" t="e">
        <f t="shared" si="70"/>
        <v>#REF!</v>
      </c>
      <c r="I416" s="827" t="e">
        <f t="shared" si="71"/>
        <v>#REF!</v>
      </c>
      <c r="J416" s="818" t="e">
        <f t="shared" si="72"/>
        <v>#REF!</v>
      </c>
      <c r="K416" s="818" t="e">
        <f t="shared" si="74"/>
        <v>#REF!</v>
      </c>
      <c r="L416" s="818" t="e">
        <f t="shared" si="78"/>
        <v>#REF!</v>
      </c>
      <c r="M416" s="827" t="e">
        <f t="shared" si="73"/>
        <v>#REF!</v>
      </c>
      <c r="N416" s="827" t="e">
        <f t="shared" si="73"/>
        <v>#REF!</v>
      </c>
      <c r="O416" s="827" t="e">
        <f t="shared" si="73"/>
        <v>#REF!</v>
      </c>
      <c r="P416" s="827" t="e">
        <f t="shared" si="73"/>
        <v>#REF!</v>
      </c>
    </row>
    <row r="417" spans="1:16" ht="12">
      <c r="A417" s="834">
        <v>39633</v>
      </c>
      <c r="B417" s="833">
        <v>17.3</v>
      </c>
      <c r="C417" s="818" t="e">
        <f t="shared" si="68"/>
        <v>#REF!</v>
      </c>
      <c r="D417" s="818" t="e">
        <f t="shared" si="75"/>
        <v>#REF!</v>
      </c>
      <c r="E417" s="818" t="e">
        <f t="shared" si="76"/>
        <v>#REF!</v>
      </c>
      <c r="F417" s="827" t="e">
        <f t="shared" si="77"/>
        <v>#REF!</v>
      </c>
      <c r="G417" s="827" t="e">
        <f t="shared" si="69"/>
        <v>#REF!</v>
      </c>
      <c r="H417" s="827" t="e">
        <f t="shared" si="70"/>
        <v>#REF!</v>
      </c>
      <c r="I417" s="827" t="e">
        <f t="shared" si="71"/>
        <v>#REF!</v>
      </c>
      <c r="J417" s="818" t="e">
        <f t="shared" si="72"/>
        <v>#REF!</v>
      </c>
      <c r="K417" s="818" t="e">
        <f t="shared" si="74"/>
        <v>#REF!</v>
      </c>
      <c r="L417" s="818" t="e">
        <f t="shared" si="78"/>
        <v>#REF!</v>
      </c>
      <c r="M417" s="827" t="e">
        <f t="shared" si="73"/>
        <v>#REF!</v>
      </c>
      <c r="N417" s="827" t="e">
        <f t="shared" si="73"/>
        <v>#REF!</v>
      </c>
      <c r="O417" s="827" t="e">
        <f t="shared" si="73"/>
        <v>#REF!</v>
      </c>
      <c r="P417" s="827" t="e">
        <f t="shared" si="73"/>
        <v>#REF!</v>
      </c>
    </row>
    <row r="418" spans="1:16" ht="12">
      <c r="A418" s="834">
        <v>39640</v>
      </c>
      <c r="B418" s="833">
        <v>17.100000000000001</v>
      </c>
      <c r="C418" s="818" t="e">
        <f t="shared" si="68"/>
        <v>#REF!</v>
      </c>
      <c r="D418" s="818" t="e">
        <f t="shared" si="75"/>
        <v>#REF!</v>
      </c>
      <c r="E418" s="818" t="e">
        <f t="shared" si="76"/>
        <v>#REF!</v>
      </c>
      <c r="F418" s="827" t="e">
        <f t="shared" si="77"/>
        <v>#REF!</v>
      </c>
      <c r="G418" s="827" t="e">
        <f t="shared" si="69"/>
        <v>#REF!</v>
      </c>
      <c r="H418" s="827" t="e">
        <f t="shared" si="70"/>
        <v>#REF!</v>
      </c>
      <c r="I418" s="827" t="e">
        <f t="shared" si="71"/>
        <v>#REF!</v>
      </c>
      <c r="J418" s="818" t="e">
        <f t="shared" si="72"/>
        <v>#REF!</v>
      </c>
      <c r="K418" s="818" t="e">
        <f t="shared" si="74"/>
        <v>#REF!</v>
      </c>
      <c r="L418" s="818" t="e">
        <f t="shared" si="78"/>
        <v>#REF!</v>
      </c>
      <c r="M418" s="827" t="e">
        <f t="shared" si="73"/>
        <v>#REF!</v>
      </c>
      <c r="N418" s="827" t="e">
        <f t="shared" si="73"/>
        <v>#REF!</v>
      </c>
      <c r="O418" s="827" t="e">
        <f t="shared" si="73"/>
        <v>#REF!</v>
      </c>
      <c r="P418" s="827" t="e">
        <f t="shared" si="73"/>
        <v>#REF!</v>
      </c>
    </row>
    <row r="419" spans="1:16" ht="12">
      <c r="A419" s="834">
        <v>39647</v>
      </c>
      <c r="B419" s="833">
        <v>17.18</v>
      </c>
      <c r="C419" s="818" t="e">
        <f t="shared" si="68"/>
        <v>#REF!</v>
      </c>
      <c r="D419" s="818" t="e">
        <f t="shared" si="75"/>
        <v>#REF!</v>
      </c>
      <c r="E419" s="818" t="e">
        <f t="shared" si="76"/>
        <v>#REF!</v>
      </c>
      <c r="F419" s="827" t="e">
        <f t="shared" si="77"/>
        <v>#REF!</v>
      </c>
      <c r="G419" s="827" t="e">
        <f t="shared" si="69"/>
        <v>#REF!</v>
      </c>
      <c r="H419" s="827" t="e">
        <f t="shared" si="70"/>
        <v>#REF!</v>
      </c>
      <c r="I419" s="827" t="e">
        <f t="shared" si="71"/>
        <v>#REF!</v>
      </c>
      <c r="J419" s="818" t="e">
        <f t="shared" si="72"/>
        <v>#REF!</v>
      </c>
      <c r="K419" s="818" t="e">
        <f t="shared" si="74"/>
        <v>#REF!</v>
      </c>
      <c r="L419" s="818" t="e">
        <f t="shared" si="78"/>
        <v>#REF!</v>
      </c>
      <c r="M419" s="827" t="e">
        <f t="shared" si="73"/>
        <v>#REF!</v>
      </c>
      <c r="N419" s="827" t="e">
        <f t="shared" si="73"/>
        <v>#REF!</v>
      </c>
      <c r="O419" s="827" t="e">
        <f t="shared" si="73"/>
        <v>#REF!</v>
      </c>
      <c r="P419" s="827" t="e">
        <f t="shared" si="73"/>
        <v>#REF!</v>
      </c>
    </row>
    <row r="420" spans="1:16" ht="12">
      <c r="A420" s="834">
        <v>39654</v>
      </c>
      <c r="B420" s="833">
        <v>17.940000000000001</v>
      </c>
      <c r="C420" s="818" t="e">
        <f t="shared" si="68"/>
        <v>#REF!</v>
      </c>
      <c r="D420" s="818" t="e">
        <f t="shared" si="75"/>
        <v>#REF!</v>
      </c>
      <c r="E420" s="818" t="e">
        <f t="shared" si="76"/>
        <v>#REF!</v>
      </c>
      <c r="F420" s="827" t="e">
        <f t="shared" si="77"/>
        <v>#REF!</v>
      </c>
      <c r="G420" s="827" t="e">
        <f t="shared" si="69"/>
        <v>#REF!</v>
      </c>
      <c r="H420" s="827" t="e">
        <f t="shared" si="70"/>
        <v>#REF!</v>
      </c>
      <c r="I420" s="827" t="e">
        <f t="shared" si="71"/>
        <v>#REF!</v>
      </c>
      <c r="J420" s="818" t="e">
        <f t="shared" si="72"/>
        <v>#REF!</v>
      </c>
      <c r="K420" s="818" t="e">
        <f t="shared" si="74"/>
        <v>#REF!</v>
      </c>
      <c r="L420" s="818" t="e">
        <f t="shared" si="78"/>
        <v>#REF!</v>
      </c>
      <c r="M420" s="827" t="e">
        <f t="shared" si="73"/>
        <v>#REF!</v>
      </c>
      <c r="N420" s="827" t="e">
        <f t="shared" si="73"/>
        <v>#REF!</v>
      </c>
      <c r="O420" s="827" t="e">
        <f t="shared" si="73"/>
        <v>#REF!</v>
      </c>
      <c r="P420" s="827" t="e">
        <f t="shared" si="73"/>
        <v>#REF!</v>
      </c>
    </row>
    <row r="421" spans="1:16" ht="12">
      <c r="A421" s="834">
        <v>39661</v>
      </c>
      <c r="B421" s="833">
        <v>16.829999999999998</v>
      </c>
      <c r="C421" s="818" t="e">
        <f t="shared" si="68"/>
        <v>#REF!</v>
      </c>
      <c r="D421" s="818" t="e">
        <f t="shared" si="75"/>
        <v>#REF!</v>
      </c>
      <c r="E421" s="818" t="e">
        <f t="shared" si="76"/>
        <v>#REF!</v>
      </c>
      <c r="F421" s="827" t="e">
        <f t="shared" si="77"/>
        <v>#REF!</v>
      </c>
      <c r="G421" s="827" t="e">
        <f t="shared" si="69"/>
        <v>#REF!</v>
      </c>
      <c r="H421" s="827" t="e">
        <f t="shared" si="70"/>
        <v>#REF!</v>
      </c>
      <c r="I421" s="827" t="e">
        <f t="shared" si="71"/>
        <v>#REF!</v>
      </c>
      <c r="J421" s="818" t="e">
        <f t="shared" si="72"/>
        <v>#REF!</v>
      </c>
      <c r="K421" s="818" t="e">
        <f t="shared" si="74"/>
        <v>#REF!</v>
      </c>
      <c r="L421" s="818" t="e">
        <f t="shared" si="78"/>
        <v>#REF!</v>
      </c>
      <c r="M421" s="827" t="e">
        <f t="shared" si="73"/>
        <v>#REF!</v>
      </c>
      <c r="N421" s="827" t="e">
        <f t="shared" si="73"/>
        <v>#REF!</v>
      </c>
      <c r="O421" s="827" t="e">
        <f t="shared" si="73"/>
        <v>#REF!</v>
      </c>
      <c r="P421" s="827" t="e">
        <f t="shared" si="73"/>
        <v>#REF!</v>
      </c>
    </row>
    <row r="422" spans="1:16" ht="12">
      <c r="A422" s="834">
        <v>39668</v>
      </c>
      <c r="B422" s="833">
        <v>15.31</v>
      </c>
      <c r="C422" s="818" t="e">
        <f t="shared" si="68"/>
        <v>#REF!</v>
      </c>
      <c r="D422" s="818" t="e">
        <f t="shared" si="75"/>
        <v>#REF!</v>
      </c>
      <c r="E422" s="818" t="e">
        <f t="shared" si="76"/>
        <v>#REF!</v>
      </c>
      <c r="F422" s="827" t="e">
        <f t="shared" si="77"/>
        <v>#REF!</v>
      </c>
      <c r="G422" s="827" t="e">
        <f t="shared" si="69"/>
        <v>#REF!</v>
      </c>
      <c r="H422" s="827" t="e">
        <f t="shared" si="70"/>
        <v>#REF!</v>
      </c>
      <c r="I422" s="827" t="e">
        <f t="shared" si="71"/>
        <v>#REF!</v>
      </c>
      <c r="J422" s="818" t="e">
        <f t="shared" si="72"/>
        <v>#REF!</v>
      </c>
      <c r="K422" s="818" t="e">
        <f t="shared" si="74"/>
        <v>#REF!</v>
      </c>
      <c r="L422" s="818" t="e">
        <f t="shared" si="78"/>
        <v>#REF!</v>
      </c>
      <c r="M422" s="827" t="e">
        <f t="shared" si="73"/>
        <v>#REF!</v>
      </c>
      <c r="N422" s="827" t="e">
        <f t="shared" si="73"/>
        <v>#REF!</v>
      </c>
      <c r="O422" s="827" t="e">
        <f t="shared" si="73"/>
        <v>#REF!</v>
      </c>
      <c r="P422" s="827" t="e">
        <f t="shared" si="73"/>
        <v>#REF!</v>
      </c>
    </row>
    <row r="423" spans="1:16" ht="12">
      <c r="A423" s="834">
        <v>39675</v>
      </c>
      <c r="B423" s="833">
        <v>15.41</v>
      </c>
      <c r="C423" s="818" t="e">
        <f t="shared" si="68"/>
        <v>#REF!</v>
      </c>
      <c r="D423" s="818" t="e">
        <f t="shared" si="75"/>
        <v>#REF!</v>
      </c>
      <c r="E423" s="818" t="e">
        <f t="shared" si="76"/>
        <v>#REF!</v>
      </c>
      <c r="F423" s="827" t="e">
        <f t="shared" si="77"/>
        <v>#REF!</v>
      </c>
      <c r="G423" s="827" t="e">
        <f t="shared" si="69"/>
        <v>#REF!</v>
      </c>
      <c r="H423" s="827" t="e">
        <f t="shared" si="70"/>
        <v>#REF!</v>
      </c>
      <c r="I423" s="827" t="e">
        <f t="shared" si="71"/>
        <v>#REF!</v>
      </c>
      <c r="J423" s="818" t="e">
        <f t="shared" si="72"/>
        <v>#REF!</v>
      </c>
      <c r="K423" s="818" t="e">
        <f t="shared" si="74"/>
        <v>#REF!</v>
      </c>
      <c r="L423" s="818" t="e">
        <f t="shared" si="78"/>
        <v>#REF!</v>
      </c>
      <c r="M423" s="827" t="e">
        <f t="shared" si="73"/>
        <v>#REF!</v>
      </c>
      <c r="N423" s="827" t="e">
        <f t="shared" si="73"/>
        <v>#REF!</v>
      </c>
      <c r="O423" s="827" t="e">
        <f t="shared" si="73"/>
        <v>#REF!</v>
      </c>
      <c r="P423" s="827" t="e">
        <f t="shared" si="73"/>
        <v>#REF!</v>
      </c>
    </row>
    <row r="424" spans="1:16" ht="12">
      <c r="A424" s="834">
        <v>39682</v>
      </c>
      <c r="B424" s="833">
        <v>15.78</v>
      </c>
      <c r="C424" s="818" t="e">
        <f t="shared" si="68"/>
        <v>#REF!</v>
      </c>
      <c r="D424" s="818" t="e">
        <f t="shared" si="75"/>
        <v>#REF!</v>
      </c>
      <c r="E424" s="818" t="e">
        <f t="shared" si="76"/>
        <v>#REF!</v>
      </c>
      <c r="F424" s="827" t="e">
        <f t="shared" si="77"/>
        <v>#REF!</v>
      </c>
      <c r="G424" s="827" t="e">
        <f t="shared" si="69"/>
        <v>#REF!</v>
      </c>
      <c r="H424" s="827" t="e">
        <f t="shared" si="70"/>
        <v>#REF!</v>
      </c>
      <c r="I424" s="827" t="e">
        <f t="shared" si="71"/>
        <v>#REF!</v>
      </c>
      <c r="J424" s="818" t="e">
        <f t="shared" si="72"/>
        <v>#REF!</v>
      </c>
      <c r="K424" s="818" t="e">
        <f t="shared" si="74"/>
        <v>#REF!</v>
      </c>
      <c r="L424" s="818" t="e">
        <f t="shared" si="78"/>
        <v>#REF!</v>
      </c>
      <c r="M424" s="827" t="e">
        <f t="shared" si="73"/>
        <v>#REF!</v>
      </c>
      <c r="N424" s="827" t="e">
        <f t="shared" si="73"/>
        <v>#REF!</v>
      </c>
      <c r="O424" s="827" t="e">
        <f t="shared" si="73"/>
        <v>#REF!</v>
      </c>
      <c r="P424" s="827" t="e">
        <f t="shared" si="73"/>
        <v>#REF!</v>
      </c>
    </row>
    <row r="425" spans="1:16" ht="12">
      <c r="A425" s="834">
        <v>39689</v>
      </c>
      <c r="B425" s="833">
        <v>15.33</v>
      </c>
      <c r="C425" s="818" t="e">
        <f t="shared" si="68"/>
        <v>#REF!</v>
      </c>
      <c r="D425" s="818" t="e">
        <f t="shared" si="75"/>
        <v>#REF!</v>
      </c>
      <c r="E425" s="818" t="e">
        <f t="shared" si="76"/>
        <v>#REF!</v>
      </c>
      <c r="F425" s="827" t="e">
        <f t="shared" si="77"/>
        <v>#REF!</v>
      </c>
      <c r="G425" s="827" t="e">
        <f t="shared" si="69"/>
        <v>#REF!</v>
      </c>
      <c r="H425" s="827" t="e">
        <f t="shared" si="70"/>
        <v>#REF!</v>
      </c>
      <c r="I425" s="827" t="e">
        <f t="shared" si="71"/>
        <v>#REF!</v>
      </c>
      <c r="J425" s="818" t="e">
        <f t="shared" si="72"/>
        <v>#REF!</v>
      </c>
      <c r="K425" s="818" t="e">
        <f t="shared" si="74"/>
        <v>#REF!</v>
      </c>
      <c r="L425" s="818" t="e">
        <f t="shared" si="78"/>
        <v>#REF!</v>
      </c>
      <c r="M425" s="827" t="e">
        <f t="shared" si="73"/>
        <v>#REF!</v>
      </c>
      <c r="N425" s="827" t="e">
        <f t="shared" si="73"/>
        <v>#REF!</v>
      </c>
      <c r="O425" s="827" t="e">
        <f t="shared" si="73"/>
        <v>#REF!</v>
      </c>
      <c r="P425" s="827" t="e">
        <f t="shared" si="73"/>
        <v>#REF!</v>
      </c>
    </row>
    <row r="426" spans="1:16" ht="12">
      <c r="A426" s="834">
        <v>39696</v>
      </c>
      <c r="B426" s="833">
        <v>14.23</v>
      </c>
      <c r="C426" s="818" t="e">
        <f t="shared" si="68"/>
        <v>#REF!</v>
      </c>
      <c r="D426" s="818" t="e">
        <f t="shared" si="75"/>
        <v>#REF!</v>
      </c>
      <c r="E426" s="818" t="e">
        <f t="shared" si="76"/>
        <v>#REF!</v>
      </c>
      <c r="F426" s="827" t="e">
        <f t="shared" si="77"/>
        <v>#REF!</v>
      </c>
      <c r="G426" s="827" t="e">
        <f t="shared" si="69"/>
        <v>#REF!</v>
      </c>
      <c r="H426" s="827" t="e">
        <f t="shared" si="70"/>
        <v>#REF!</v>
      </c>
      <c r="I426" s="827" t="e">
        <f t="shared" si="71"/>
        <v>#REF!</v>
      </c>
      <c r="J426" s="818" t="e">
        <f t="shared" si="72"/>
        <v>#REF!</v>
      </c>
      <c r="K426" s="818" t="e">
        <f t="shared" si="74"/>
        <v>#REF!</v>
      </c>
      <c r="L426" s="818" t="e">
        <f t="shared" si="78"/>
        <v>#REF!</v>
      </c>
      <c r="M426" s="827" t="e">
        <f t="shared" si="73"/>
        <v>#REF!</v>
      </c>
      <c r="N426" s="827" t="e">
        <f t="shared" si="73"/>
        <v>#REF!</v>
      </c>
      <c r="O426" s="827" t="e">
        <f t="shared" si="73"/>
        <v>#REF!</v>
      </c>
      <c r="P426" s="827" t="e">
        <f t="shared" si="73"/>
        <v>#REF!</v>
      </c>
    </row>
    <row r="427" spans="1:16" ht="12">
      <c r="A427" s="834">
        <v>39703</v>
      </c>
      <c r="B427" s="833">
        <v>14.28</v>
      </c>
      <c r="C427" s="818" t="e">
        <f t="shared" si="68"/>
        <v>#REF!</v>
      </c>
      <c r="D427" s="818" t="e">
        <f t="shared" si="75"/>
        <v>#REF!</v>
      </c>
      <c r="E427" s="818" t="e">
        <f t="shared" si="76"/>
        <v>#REF!</v>
      </c>
      <c r="F427" s="827" t="e">
        <f t="shared" si="77"/>
        <v>#REF!</v>
      </c>
      <c r="G427" s="827" t="e">
        <f t="shared" si="69"/>
        <v>#REF!</v>
      </c>
      <c r="H427" s="827" t="e">
        <f t="shared" si="70"/>
        <v>#REF!</v>
      </c>
      <c r="I427" s="827" t="e">
        <f t="shared" si="71"/>
        <v>#REF!</v>
      </c>
      <c r="J427" s="818" t="e">
        <f t="shared" si="72"/>
        <v>#REF!</v>
      </c>
      <c r="K427" s="818" t="e">
        <f t="shared" si="74"/>
        <v>#REF!</v>
      </c>
      <c r="L427" s="818" t="e">
        <f t="shared" si="78"/>
        <v>#REF!</v>
      </c>
      <c r="M427" s="827" t="e">
        <f t="shared" si="73"/>
        <v>#REF!</v>
      </c>
      <c r="N427" s="827" t="e">
        <f t="shared" si="73"/>
        <v>#REF!</v>
      </c>
      <c r="O427" s="827" t="e">
        <f t="shared" si="73"/>
        <v>#REF!</v>
      </c>
      <c r="P427" s="827" t="e">
        <f t="shared" si="73"/>
        <v>#REF!</v>
      </c>
    </row>
    <row r="428" spans="1:16" ht="12">
      <c r="A428" s="834">
        <v>39709</v>
      </c>
      <c r="B428" s="833">
        <v>10.88</v>
      </c>
      <c r="C428" s="818" t="e">
        <f t="shared" si="68"/>
        <v>#REF!</v>
      </c>
      <c r="D428" s="818" t="e">
        <f t="shared" si="75"/>
        <v>#REF!</v>
      </c>
      <c r="E428" s="818" t="e">
        <f t="shared" si="76"/>
        <v>#REF!</v>
      </c>
      <c r="F428" s="827" t="e">
        <f t="shared" si="77"/>
        <v>#REF!</v>
      </c>
      <c r="G428" s="827" t="e">
        <f t="shared" si="69"/>
        <v>#REF!</v>
      </c>
      <c r="H428" s="827" t="e">
        <f t="shared" si="70"/>
        <v>#REF!</v>
      </c>
      <c r="I428" s="827" t="e">
        <f t="shared" si="71"/>
        <v>#REF!</v>
      </c>
      <c r="J428" s="818" t="e">
        <f t="shared" si="72"/>
        <v>#REF!</v>
      </c>
      <c r="K428" s="818" t="e">
        <f t="shared" si="74"/>
        <v>#REF!</v>
      </c>
      <c r="L428" s="818" t="e">
        <f t="shared" si="78"/>
        <v>#REF!</v>
      </c>
      <c r="M428" s="827" t="e">
        <f t="shared" si="73"/>
        <v>#REF!</v>
      </c>
      <c r="N428" s="827" t="e">
        <f t="shared" si="73"/>
        <v>#REF!</v>
      </c>
      <c r="O428" s="827" t="e">
        <f t="shared" si="73"/>
        <v>#REF!</v>
      </c>
      <c r="P428" s="827" t="e">
        <f t="shared" si="73"/>
        <v>#REF!</v>
      </c>
    </row>
    <row r="429" spans="1:16" ht="12">
      <c r="A429" s="834">
        <v>39717</v>
      </c>
      <c r="B429" s="833">
        <v>9.2799999999999994</v>
      </c>
      <c r="C429" s="818" t="e">
        <f t="shared" si="68"/>
        <v>#REF!</v>
      </c>
      <c r="D429" s="818" t="e">
        <f t="shared" si="75"/>
        <v>#REF!</v>
      </c>
      <c r="E429" s="818" t="e">
        <f t="shared" si="76"/>
        <v>#REF!</v>
      </c>
      <c r="F429" s="827" t="e">
        <f t="shared" si="77"/>
        <v>#REF!</v>
      </c>
      <c r="G429" s="827" t="e">
        <f t="shared" si="69"/>
        <v>#REF!</v>
      </c>
      <c r="H429" s="827" t="e">
        <f t="shared" si="70"/>
        <v>#REF!</v>
      </c>
      <c r="I429" s="827" t="e">
        <f t="shared" si="71"/>
        <v>#REF!</v>
      </c>
      <c r="J429" s="818" t="e">
        <f t="shared" si="72"/>
        <v>#REF!</v>
      </c>
      <c r="K429" s="818" t="e">
        <f t="shared" si="74"/>
        <v>#REF!</v>
      </c>
      <c r="L429" s="818" t="e">
        <f t="shared" si="78"/>
        <v>#REF!</v>
      </c>
      <c r="M429" s="827" t="e">
        <f t="shared" si="73"/>
        <v>#REF!</v>
      </c>
      <c r="N429" s="827" t="e">
        <f t="shared" si="73"/>
        <v>#REF!</v>
      </c>
      <c r="O429" s="827" t="e">
        <f t="shared" si="73"/>
        <v>#REF!</v>
      </c>
      <c r="P429" s="827" t="e">
        <f t="shared" si="73"/>
        <v>#REF!</v>
      </c>
    </row>
    <row r="430" spans="1:16" ht="12">
      <c r="A430" s="834">
        <v>39731</v>
      </c>
      <c r="B430" s="833">
        <v>7.2</v>
      </c>
      <c r="C430" s="818" t="e">
        <f t="shared" si="68"/>
        <v>#REF!</v>
      </c>
      <c r="D430" s="818" t="e">
        <f t="shared" si="75"/>
        <v>#REF!</v>
      </c>
      <c r="E430" s="818" t="e">
        <f t="shared" si="76"/>
        <v>#REF!</v>
      </c>
      <c r="F430" s="827" t="e">
        <f t="shared" si="77"/>
        <v>#REF!</v>
      </c>
      <c r="G430" s="827" t="e">
        <f t="shared" si="69"/>
        <v>#REF!</v>
      </c>
      <c r="H430" s="827" t="e">
        <f t="shared" si="70"/>
        <v>#REF!</v>
      </c>
      <c r="I430" s="827" t="e">
        <f t="shared" si="71"/>
        <v>#REF!</v>
      </c>
      <c r="J430" s="818" t="e">
        <f t="shared" si="72"/>
        <v>#REF!</v>
      </c>
      <c r="K430" s="818" t="e">
        <f t="shared" si="74"/>
        <v>#REF!</v>
      </c>
      <c r="L430" s="818" t="e">
        <f t="shared" si="78"/>
        <v>#REF!</v>
      </c>
      <c r="M430" s="827" t="e">
        <f t="shared" si="73"/>
        <v>#REF!</v>
      </c>
      <c r="N430" s="827" t="e">
        <f t="shared" si="73"/>
        <v>#REF!</v>
      </c>
      <c r="O430" s="827" t="e">
        <f t="shared" si="73"/>
        <v>#REF!</v>
      </c>
      <c r="P430" s="827" t="e">
        <f t="shared" si="73"/>
        <v>#REF!</v>
      </c>
    </row>
    <row r="431" spans="1:16" ht="12">
      <c r="A431" s="834">
        <v>39738</v>
      </c>
      <c r="B431" s="833">
        <v>7.32</v>
      </c>
      <c r="C431" s="818" t="e">
        <f t="shared" si="68"/>
        <v>#REF!</v>
      </c>
      <c r="D431" s="818" t="e">
        <f t="shared" si="75"/>
        <v>#REF!</v>
      </c>
      <c r="E431" s="818" t="e">
        <f t="shared" si="76"/>
        <v>#REF!</v>
      </c>
      <c r="F431" s="827" t="e">
        <f t="shared" si="77"/>
        <v>#REF!</v>
      </c>
      <c r="G431" s="827" t="e">
        <f t="shared" si="69"/>
        <v>#REF!</v>
      </c>
      <c r="H431" s="827" t="e">
        <f t="shared" si="70"/>
        <v>#REF!</v>
      </c>
      <c r="I431" s="827" t="e">
        <f t="shared" si="71"/>
        <v>#REF!</v>
      </c>
      <c r="J431" s="818" t="e">
        <f t="shared" si="72"/>
        <v>#REF!</v>
      </c>
      <c r="K431" s="818" t="e">
        <f t="shared" si="74"/>
        <v>#REF!</v>
      </c>
      <c r="L431" s="818" t="e">
        <f t="shared" si="78"/>
        <v>#REF!</v>
      </c>
      <c r="M431" s="827" t="e">
        <f t="shared" si="73"/>
        <v>#REF!</v>
      </c>
      <c r="N431" s="827" t="e">
        <f t="shared" si="73"/>
        <v>#REF!</v>
      </c>
      <c r="O431" s="827" t="e">
        <f t="shared" si="73"/>
        <v>#REF!</v>
      </c>
      <c r="P431" s="827" t="e">
        <f t="shared" si="73"/>
        <v>#REF!</v>
      </c>
    </row>
    <row r="432" spans="1:16" ht="12">
      <c r="A432" s="834">
        <v>39745</v>
      </c>
      <c r="B432" s="833">
        <v>7.35</v>
      </c>
      <c r="C432" s="818" t="e">
        <f t="shared" si="68"/>
        <v>#REF!</v>
      </c>
      <c r="D432" s="818" t="e">
        <f t="shared" si="75"/>
        <v>#REF!</v>
      </c>
      <c r="E432" s="818" t="e">
        <f t="shared" si="76"/>
        <v>#REF!</v>
      </c>
      <c r="F432" s="827" t="e">
        <f t="shared" si="77"/>
        <v>#REF!</v>
      </c>
      <c r="G432" s="827" t="e">
        <f t="shared" si="69"/>
        <v>#REF!</v>
      </c>
      <c r="H432" s="827" t="e">
        <f t="shared" si="70"/>
        <v>#REF!</v>
      </c>
      <c r="I432" s="827" t="e">
        <f t="shared" si="71"/>
        <v>#REF!</v>
      </c>
      <c r="J432" s="818" t="e">
        <f t="shared" si="72"/>
        <v>#REF!</v>
      </c>
      <c r="K432" s="818" t="e">
        <f t="shared" si="74"/>
        <v>#REF!</v>
      </c>
      <c r="L432" s="818" t="e">
        <f t="shared" si="78"/>
        <v>#REF!</v>
      </c>
      <c r="M432" s="827" t="e">
        <f t="shared" si="73"/>
        <v>#REF!</v>
      </c>
      <c r="N432" s="827" t="e">
        <f t="shared" si="73"/>
        <v>#REF!</v>
      </c>
      <c r="O432" s="827" t="e">
        <f t="shared" si="73"/>
        <v>#REF!</v>
      </c>
      <c r="P432" s="827" t="e">
        <f t="shared" si="73"/>
        <v>#REF!</v>
      </c>
    </row>
    <row r="433" spans="1:16" ht="12">
      <c r="A433" s="834">
        <v>39752</v>
      </c>
      <c r="B433" s="833">
        <v>6.89</v>
      </c>
      <c r="C433" s="818" t="e">
        <f t="shared" si="68"/>
        <v>#REF!</v>
      </c>
      <c r="D433" s="818" t="e">
        <f t="shared" si="75"/>
        <v>#REF!</v>
      </c>
      <c r="E433" s="818" t="e">
        <f t="shared" si="76"/>
        <v>#REF!</v>
      </c>
      <c r="F433" s="827" t="e">
        <f t="shared" si="77"/>
        <v>#REF!</v>
      </c>
      <c r="G433" s="827" t="e">
        <f t="shared" si="69"/>
        <v>#REF!</v>
      </c>
      <c r="H433" s="827" t="e">
        <f t="shared" si="70"/>
        <v>#REF!</v>
      </c>
      <c r="I433" s="827" t="e">
        <f t="shared" si="71"/>
        <v>#REF!</v>
      </c>
      <c r="J433" s="818" t="e">
        <f t="shared" si="72"/>
        <v>#REF!</v>
      </c>
      <c r="K433" s="818" t="e">
        <f t="shared" si="74"/>
        <v>#REF!</v>
      </c>
      <c r="L433" s="818" t="e">
        <f t="shared" si="78"/>
        <v>#REF!</v>
      </c>
      <c r="M433" s="827" t="e">
        <f t="shared" si="73"/>
        <v>#REF!</v>
      </c>
      <c r="N433" s="827" t="e">
        <f t="shared" si="73"/>
        <v>#REF!</v>
      </c>
      <c r="O433" s="827" t="e">
        <f t="shared" si="73"/>
        <v>#REF!</v>
      </c>
      <c r="P433" s="827" t="e">
        <f t="shared" si="73"/>
        <v>#REF!</v>
      </c>
    </row>
    <row r="434" spans="1:16" ht="12">
      <c r="A434" s="834">
        <v>39759</v>
      </c>
      <c r="B434" s="833">
        <v>6.93</v>
      </c>
      <c r="C434" s="818" t="e">
        <f t="shared" si="68"/>
        <v>#REF!</v>
      </c>
      <c r="D434" s="818" t="e">
        <f t="shared" si="75"/>
        <v>#REF!</v>
      </c>
      <c r="E434" s="818" t="e">
        <f t="shared" si="76"/>
        <v>#REF!</v>
      </c>
      <c r="F434" s="827" t="e">
        <f t="shared" si="77"/>
        <v>#REF!</v>
      </c>
      <c r="G434" s="827" t="e">
        <f t="shared" si="69"/>
        <v>#REF!</v>
      </c>
      <c r="H434" s="827" t="e">
        <f t="shared" si="70"/>
        <v>#REF!</v>
      </c>
      <c r="I434" s="827" t="e">
        <f t="shared" si="71"/>
        <v>#REF!</v>
      </c>
      <c r="J434" s="818" t="e">
        <f t="shared" si="72"/>
        <v>#REF!</v>
      </c>
      <c r="K434" s="818" t="e">
        <f t="shared" si="74"/>
        <v>#REF!</v>
      </c>
      <c r="L434" s="818" t="e">
        <f t="shared" si="78"/>
        <v>#REF!</v>
      </c>
      <c r="M434" s="827" t="e">
        <f t="shared" si="73"/>
        <v>#REF!</v>
      </c>
      <c r="N434" s="827" t="e">
        <f t="shared" si="73"/>
        <v>#REF!</v>
      </c>
      <c r="O434" s="827" t="e">
        <f t="shared" si="73"/>
        <v>#REF!</v>
      </c>
      <c r="P434" s="827" t="e">
        <f t="shared" si="73"/>
        <v>#REF!</v>
      </c>
    </row>
    <row r="435" spans="1:16" ht="12">
      <c r="A435" s="834">
        <v>39766</v>
      </c>
      <c r="B435" s="833">
        <v>8.14</v>
      </c>
      <c r="C435" s="818" t="e">
        <f t="shared" si="68"/>
        <v>#REF!</v>
      </c>
      <c r="D435" s="818" t="e">
        <f t="shared" si="75"/>
        <v>#REF!</v>
      </c>
      <c r="E435" s="818" t="e">
        <f t="shared" si="76"/>
        <v>#REF!</v>
      </c>
      <c r="F435" s="827" t="e">
        <f t="shared" si="77"/>
        <v>#REF!</v>
      </c>
      <c r="G435" s="827" t="e">
        <f t="shared" si="69"/>
        <v>#REF!</v>
      </c>
      <c r="H435" s="827" t="e">
        <f t="shared" si="70"/>
        <v>#REF!</v>
      </c>
      <c r="I435" s="827" t="e">
        <f t="shared" si="71"/>
        <v>#REF!</v>
      </c>
      <c r="J435" s="818" t="e">
        <f t="shared" si="72"/>
        <v>#REF!</v>
      </c>
      <c r="K435" s="818" t="e">
        <f t="shared" si="74"/>
        <v>#REF!</v>
      </c>
      <c r="L435" s="818" t="e">
        <f t="shared" si="78"/>
        <v>#REF!</v>
      </c>
      <c r="M435" s="827" t="e">
        <f t="shared" si="73"/>
        <v>#REF!</v>
      </c>
      <c r="N435" s="827" t="e">
        <f t="shared" si="73"/>
        <v>#REF!</v>
      </c>
      <c r="O435" s="827" t="e">
        <f t="shared" si="73"/>
        <v>#REF!</v>
      </c>
      <c r="P435" s="827" t="e">
        <f t="shared" si="73"/>
        <v>#REF!</v>
      </c>
    </row>
    <row r="436" spans="1:16" ht="12">
      <c r="A436" s="834">
        <v>39773</v>
      </c>
      <c r="B436" s="833">
        <v>8.23</v>
      </c>
      <c r="C436" s="818" t="e">
        <f t="shared" si="68"/>
        <v>#REF!</v>
      </c>
      <c r="D436" s="818" t="e">
        <f t="shared" si="75"/>
        <v>#REF!</v>
      </c>
      <c r="E436" s="818" t="e">
        <f t="shared" si="76"/>
        <v>#REF!</v>
      </c>
      <c r="F436" s="827" t="e">
        <f t="shared" si="77"/>
        <v>#REF!</v>
      </c>
      <c r="G436" s="827" t="e">
        <f t="shared" si="69"/>
        <v>#REF!</v>
      </c>
      <c r="H436" s="827" t="e">
        <f t="shared" si="70"/>
        <v>#REF!</v>
      </c>
      <c r="I436" s="827" t="e">
        <f t="shared" si="71"/>
        <v>#REF!</v>
      </c>
      <c r="J436" s="818" t="e">
        <f t="shared" si="72"/>
        <v>#REF!</v>
      </c>
      <c r="K436" s="818" t="e">
        <f t="shared" si="74"/>
        <v>#REF!</v>
      </c>
      <c r="L436" s="818" t="e">
        <f t="shared" si="78"/>
        <v>#REF!</v>
      </c>
      <c r="M436" s="827" t="e">
        <f t="shared" si="73"/>
        <v>#REF!</v>
      </c>
      <c r="N436" s="827" t="e">
        <f t="shared" si="73"/>
        <v>#REF!</v>
      </c>
      <c r="O436" s="827" t="e">
        <f t="shared" si="73"/>
        <v>#REF!</v>
      </c>
      <c r="P436" s="827" t="e">
        <f t="shared" si="73"/>
        <v>#REF!</v>
      </c>
    </row>
    <row r="437" spans="1:16" ht="12">
      <c r="A437" s="834">
        <v>39780</v>
      </c>
      <c r="B437" s="833">
        <v>7.72</v>
      </c>
      <c r="C437" s="818" t="e">
        <f t="shared" si="68"/>
        <v>#REF!</v>
      </c>
      <c r="D437" s="818" t="e">
        <f t="shared" si="75"/>
        <v>#REF!</v>
      </c>
      <c r="E437" s="818" t="e">
        <f t="shared" si="76"/>
        <v>#REF!</v>
      </c>
      <c r="F437" s="827" t="e">
        <f t="shared" si="77"/>
        <v>#REF!</v>
      </c>
      <c r="G437" s="827" t="e">
        <f t="shared" si="69"/>
        <v>#REF!</v>
      </c>
      <c r="H437" s="827" t="e">
        <f t="shared" si="70"/>
        <v>#REF!</v>
      </c>
      <c r="I437" s="827" t="e">
        <f t="shared" si="71"/>
        <v>#REF!</v>
      </c>
      <c r="J437" s="818" t="e">
        <f t="shared" si="72"/>
        <v>#REF!</v>
      </c>
      <c r="K437" s="818" t="e">
        <f t="shared" si="74"/>
        <v>#REF!</v>
      </c>
      <c r="L437" s="818" t="e">
        <f t="shared" si="78"/>
        <v>#REF!</v>
      </c>
      <c r="M437" s="827" t="e">
        <f t="shared" si="73"/>
        <v>#REF!</v>
      </c>
      <c r="N437" s="827" t="e">
        <f t="shared" si="73"/>
        <v>#REF!</v>
      </c>
      <c r="O437" s="827" t="e">
        <f t="shared" si="73"/>
        <v>#REF!</v>
      </c>
      <c r="P437" s="827" t="e">
        <f t="shared" si="73"/>
        <v>#REF!</v>
      </c>
    </row>
    <row r="438" spans="1:16" ht="12">
      <c r="A438" s="834">
        <v>39787</v>
      </c>
      <c r="B438" s="833">
        <v>9.01</v>
      </c>
      <c r="C438" s="818" t="e">
        <f t="shared" si="68"/>
        <v>#REF!</v>
      </c>
      <c r="D438" s="818" t="e">
        <f t="shared" si="75"/>
        <v>#REF!</v>
      </c>
      <c r="E438" s="818" t="e">
        <f t="shared" si="76"/>
        <v>#REF!</v>
      </c>
      <c r="F438" s="827" t="e">
        <f t="shared" si="77"/>
        <v>#REF!</v>
      </c>
      <c r="G438" s="827" t="e">
        <f t="shared" si="69"/>
        <v>#REF!</v>
      </c>
      <c r="H438" s="827" t="e">
        <f t="shared" si="70"/>
        <v>#REF!</v>
      </c>
      <c r="I438" s="827" t="e">
        <f t="shared" si="71"/>
        <v>#REF!</v>
      </c>
      <c r="J438" s="818" t="e">
        <f t="shared" si="72"/>
        <v>#REF!</v>
      </c>
      <c r="K438" s="818" t="e">
        <f t="shared" si="74"/>
        <v>#REF!</v>
      </c>
      <c r="L438" s="818" t="e">
        <f t="shared" si="78"/>
        <v>#REF!</v>
      </c>
      <c r="M438" s="827" t="e">
        <f t="shared" si="73"/>
        <v>#REF!</v>
      </c>
      <c r="N438" s="827" t="e">
        <f t="shared" si="73"/>
        <v>#REF!</v>
      </c>
      <c r="O438" s="827" t="e">
        <f t="shared" si="73"/>
        <v>#REF!</v>
      </c>
      <c r="P438" s="827" t="e">
        <f t="shared" si="73"/>
        <v>#REF!</v>
      </c>
    </row>
    <row r="439" spans="1:16" ht="12">
      <c r="A439" s="834">
        <v>39794</v>
      </c>
      <c r="B439" s="833">
        <v>8.7100000000000009</v>
      </c>
      <c r="C439" s="818" t="e">
        <f t="shared" si="68"/>
        <v>#REF!</v>
      </c>
      <c r="D439" s="818" t="e">
        <f t="shared" si="75"/>
        <v>#REF!</v>
      </c>
      <c r="E439" s="818" t="e">
        <f t="shared" si="76"/>
        <v>#REF!</v>
      </c>
      <c r="F439" s="827" t="e">
        <f t="shared" si="77"/>
        <v>#REF!</v>
      </c>
      <c r="G439" s="827" t="e">
        <f t="shared" si="69"/>
        <v>#REF!</v>
      </c>
      <c r="H439" s="827" t="e">
        <f t="shared" si="70"/>
        <v>#REF!</v>
      </c>
      <c r="I439" s="827" t="e">
        <f t="shared" si="71"/>
        <v>#REF!</v>
      </c>
      <c r="J439" s="818" t="e">
        <f t="shared" si="72"/>
        <v>#REF!</v>
      </c>
      <c r="K439" s="818" t="e">
        <f t="shared" si="74"/>
        <v>#REF!</v>
      </c>
      <c r="L439" s="818" t="e">
        <f t="shared" si="78"/>
        <v>#REF!</v>
      </c>
      <c r="M439" s="827" t="e">
        <f t="shared" si="73"/>
        <v>#REF!</v>
      </c>
      <c r="N439" s="827" t="e">
        <f t="shared" si="73"/>
        <v>#REF!</v>
      </c>
      <c r="O439" s="827" t="e">
        <f t="shared" si="73"/>
        <v>#REF!</v>
      </c>
      <c r="P439" s="827" t="e">
        <f t="shared" si="73"/>
        <v>#REF!</v>
      </c>
    </row>
    <row r="440" spans="1:16" ht="12">
      <c r="A440" s="834">
        <v>39801</v>
      </c>
      <c r="B440" s="833">
        <v>8.91</v>
      </c>
      <c r="C440" s="818" t="e">
        <f t="shared" si="68"/>
        <v>#REF!</v>
      </c>
      <c r="D440" s="818" t="e">
        <f t="shared" si="75"/>
        <v>#REF!</v>
      </c>
      <c r="E440" s="818" t="e">
        <f t="shared" si="76"/>
        <v>#REF!</v>
      </c>
      <c r="F440" s="827" t="e">
        <f t="shared" si="77"/>
        <v>#REF!</v>
      </c>
      <c r="G440" s="827" t="e">
        <f t="shared" si="69"/>
        <v>#REF!</v>
      </c>
      <c r="H440" s="827" t="e">
        <f t="shared" si="70"/>
        <v>#REF!</v>
      </c>
      <c r="I440" s="827" t="e">
        <f t="shared" si="71"/>
        <v>#REF!</v>
      </c>
      <c r="J440" s="818" t="e">
        <f t="shared" si="72"/>
        <v>#REF!</v>
      </c>
      <c r="K440" s="818" t="e">
        <f t="shared" si="74"/>
        <v>#REF!</v>
      </c>
      <c r="L440" s="818" t="e">
        <f t="shared" si="78"/>
        <v>#REF!</v>
      </c>
      <c r="M440" s="827" t="e">
        <f t="shared" si="73"/>
        <v>#REF!</v>
      </c>
      <c r="N440" s="827" t="e">
        <f t="shared" si="73"/>
        <v>#REF!</v>
      </c>
      <c r="O440" s="827" t="e">
        <f t="shared" si="73"/>
        <v>#REF!</v>
      </c>
      <c r="P440" s="827" t="e">
        <f t="shared" ref="P440:P450" si="79">$L440*P$3</f>
        <v>#REF!</v>
      </c>
    </row>
    <row r="441" spans="1:16" ht="12">
      <c r="A441" s="834">
        <v>39808</v>
      </c>
      <c r="B441" s="833">
        <v>8.07</v>
      </c>
      <c r="C441" s="818" t="e">
        <f t="shared" ref="C441:C450" si="80">C440</f>
        <v>#REF!</v>
      </c>
      <c r="D441" s="818" t="e">
        <f t="shared" si="75"/>
        <v>#REF!</v>
      </c>
      <c r="E441" s="818" t="e">
        <f t="shared" si="76"/>
        <v>#REF!</v>
      </c>
      <c r="F441" s="827" t="e">
        <f t="shared" si="77"/>
        <v>#REF!</v>
      </c>
      <c r="G441" s="827" t="e">
        <f t="shared" ref="G441:G450" si="81">E441*G$3</f>
        <v>#REF!</v>
      </c>
      <c r="H441" s="827" t="e">
        <f t="shared" ref="H441:H450" si="82">E441*H$3</f>
        <v>#REF!</v>
      </c>
      <c r="I441" s="827" t="e">
        <f t="shared" ref="I441:I450" si="83">E441*I$3</f>
        <v>#REF!</v>
      </c>
      <c r="J441" s="818" t="e">
        <f t="shared" ref="J441:J450" si="84">J440</f>
        <v>#REF!</v>
      </c>
      <c r="K441" s="818" t="e">
        <f t="shared" si="74"/>
        <v>#REF!</v>
      </c>
      <c r="L441" s="818" t="e">
        <f t="shared" si="78"/>
        <v>#REF!</v>
      </c>
      <c r="M441" s="827" t="e">
        <f t="shared" ref="M441:O450" si="85">$L441*M$3</f>
        <v>#REF!</v>
      </c>
      <c r="N441" s="827" t="e">
        <f t="shared" si="85"/>
        <v>#REF!</v>
      </c>
      <c r="O441" s="827" t="e">
        <f t="shared" si="85"/>
        <v>#REF!</v>
      </c>
      <c r="P441" s="827" t="e">
        <f t="shared" si="79"/>
        <v>#REF!</v>
      </c>
    </row>
    <row r="442" spans="1:16" ht="12">
      <c r="A442" s="834">
        <v>39813</v>
      </c>
      <c r="B442" s="833">
        <v>8</v>
      </c>
      <c r="C442" s="818" t="e">
        <f t="shared" si="80"/>
        <v>#REF!</v>
      </c>
      <c r="D442" s="818" t="e">
        <f t="shared" si="75"/>
        <v>#REF!</v>
      </c>
      <c r="E442" s="818" t="e">
        <f t="shared" si="76"/>
        <v>#REF!</v>
      </c>
      <c r="F442" s="827" t="e">
        <f t="shared" si="77"/>
        <v>#REF!</v>
      </c>
      <c r="G442" s="827" t="e">
        <f t="shared" si="81"/>
        <v>#REF!</v>
      </c>
      <c r="H442" s="827" t="e">
        <f t="shared" si="82"/>
        <v>#REF!</v>
      </c>
      <c r="I442" s="827" t="e">
        <f t="shared" si="83"/>
        <v>#REF!</v>
      </c>
      <c r="J442" s="818" t="e">
        <f t="shared" si="84"/>
        <v>#REF!</v>
      </c>
      <c r="K442" s="818" t="e">
        <f t="shared" si="74"/>
        <v>#REF!</v>
      </c>
      <c r="L442" s="818" t="e">
        <f t="shared" si="78"/>
        <v>#REF!</v>
      </c>
      <c r="M442" s="827" t="e">
        <f t="shared" si="85"/>
        <v>#REF!</v>
      </c>
      <c r="N442" s="827" t="e">
        <f t="shared" si="85"/>
        <v>#REF!</v>
      </c>
      <c r="O442" s="827" t="e">
        <f t="shared" si="85"/>
        <v>#REF!</v>
      </c>
      <c r="P442" s="827" t="e">
        <f t="shared" si="79"/>
        <v>#REF!</v>
      </c>
    </row>
    <row r="443" spans="1:16" ht="12">
      <c r="A443" s="834">
        <v>39822</v>
      </c>
      <c r="B443" s="833">
        <v>8.35</v>
      </c>
      <c r="C443" s="818" t="e">
        <f t="shared" si="80"/>
        <v>#REF!</v>
      </c>
      <c r="D443" s="818" t="e">
        <f t="shared" si="75"/>
        <v>#REF!</v>
      </c>
      <c r="E443" s="818" t="e">
        <f t="shared" si="76"/>
        <v>#REF!</v>
      </c>
      <c r="F443" s="827" t="e">
        <f t="shared" si="77"/>
        <v>#REF!</v>
      </c>
      <c r="G443" s="827" t="e">
        <f t="shared" si="81"/>
        <v>#REF!</v>
      </c>
      <c r="H443" s="827" t="e">
        <f t="shared" si="82"/>
        <v>#REF!</v>
      </c>
      <c r="I443" s="827" t="e">
        <f t="shared" si="83"/>
        <v>#REF!</v>
      </c>
      <c r="J443" s="818" t="e">
        <f t="shared" si="84"/>
        <v>#REF!</v>
      </c>
      <c r="K443" s="818" t="e">
        <f t="shared" si="74"/>
        <v>#REF!</v>
      </c>
      <c r="L443" s="818" t="e">
        <f t="shared" si="78"/>
        <v>#REF!</v>
      </c>
      <c r="M443" s="827" t="e">
        <f t="shared" si="85"/>
        <v>#REF!</v>
      </c>
      <c r="N443" s="827" t="e">
        <f t="shared" si="85"/>
        <v>#REF!</v>
      </c>
      <c r="O443" s="827" t="e">
        <f t="shared" si="85"/>
        <v>#REF!</v>
      </c>
      <c r="P443" s="827" t="e">
        <f t="shared" si="79"/>
        <v>#REF!</v>
      </c>
    </row>
    <row r="444" spans="1:16" ht="12">
      <c r="A444" s="834">
        <v>39829</v>
      </c>
      <c r="B444" s="833">
        <v>8.9</v>
      </c>
      <c r="C444" s="818" t="e">
        <f t="shared" si="80"/>
        <v>#REF!</v>
      </c>
      <c r="D444" s="818" t="e">
        <f t="shared" si="75"/>
        <v>#REF!</v>
      </c>
      <c r="E444" s="818" t="e">
        <f t="shared" si="76"/>
        <v>#REF!</v>
      </c>
      <c r="F444" s="827" t="e">
        <f t="shared" si="77"/>
        <v>#REF!</v>
      </c>
      <c r="G444" s="827" t="e">
        <f t="shared" si="81"/>
        <v>#REF!</v>
      </c>
      <c r="H444" s="827" t="e">
        <f t="shared" si="82"/>
        <v>#REF!</v>
      </c>
      <c r="I444" s="827" t="e">
        <f t="shared" si="83"/>
        <v>#REF!</v>
      </c>
      <c r="J444" s="818" t="e">
        <f t="shared" si="84"/>
        <v>#REF!</v>
      </c>
      <c r="K444" s="818" t="e">
        <f t="shared" si="74"/>
        <v>#REF!</v>
      </c>
      <c r="L444" s="818" t="e">
        <f t="shared" si="78"/>
        <v>#REF!</v>
      </c>
      <c r="M444" s="827" t="e">
        <f t="shared" si="85"/>
        <v>#REF!</v>
      </c>
      <c r="N444" s="827" t="e">
        <f t="shared" si="85"/>
        <v>#REF!</v>
      </c>
      <c r="O444" s="827" t="e">
        <f t="shared" si="85"/>
        <v>#REF!</v>
      </c>
      <c r="P444" s="827" t="e">
        <f t="shared" si="79"/>
        <v>#REF!</v>
      </c>
    </row>
    <row r="445" spans="1:16" ht="12">
      <c r="A445" s="834">
        <v>39836</v>
      </c>
      <c r="B445" s="833">
        <v>9.19</v>
      </c>
      <c r="C445" s="818" t="e">
        <f t="shared" si="80"/>
        <v>#REF!</v>
      </c>
      <c r="D445" s="818" t="e">
        <f t="shared" si="75"/>
        <v>#REF!</v>
      </c>
      <c r="E445" s="818" t="e">
        <f t="shared" si="76"/>
        <v>#REF!</v>
      </c>
      <c r="F445" s="827" t="e">
        <f t="shared" si="77"/>
        <v>#REF!</v>
      </c>
      <c r="G445" s="827" t="e">
        <f t="shared" si="81"/>
        <v>#REF!</v>
      </c>
      <c r="H445" s="827" t="e">
        <f t="shared" si="82"/>
        <v>#REF!</v>
      </c>
      <c r="I445" s="827" t="e">
        <f t="shared" si="83"/>
        <v>#REF!</v>
      </c>
      <c r="J445" s="818" t="e">
        <f t="shared" si="84"/>
        <v>#REF!</v>
      </c>
      <c r="K445" s="818" t="e">
        <f t="shared" si="74"/>
        <v>#REF!</v>
      </c>
      <c r="L445" s="818" t="e">
        <f t="shared" si="78"/>
        <v>#REF!</v>
      </c>
      <c r="M445" s="827" t="e">
        <f t="shared" si="85"/>
        <v>#REF!</v>
      </c>
      <c r="N445" s="827" t="e">
        <f t="shared" si="85"/>
        <v>#REF!</v>
      </c>
      <c r="O445" s="827" t="e">
        <f t="shared" si="85"/>
        <v>#REF!</v>
      </c>
      <c r="P445" s="827" t="e">
        <f t="shared" si="79"/>
        <v>#REF!</v>
      </c>
    </row>
    <row r="446" spans="1:16" ht="12">
      <c r="A446" s="834">
        <v>39850</v>
      </c>
      <c r="B446" s="833">
        <v>10.19</v>
      </c>
      <c r="C446" s="818" t="e">
        <f t="shared" si="80"/>
        <v>#REF!</v>
      </c>
      <c r="D446" s="818" t="e">
        <f t="shared" si="75"/>
        <v>#REF!</v>
      </c>
      <c r="E446" s="818" t="e">
        <f t="shared" si="76"/>
        <v>#REF!</v>
      </c>
      <c r="F446" s="827" t="e">
        <f t="shared" si="77"/>
        <v>#REF!</v>
      </c>
      <c r="G446" s="827" t="e">
        <f t="shared" si="81"/>
        <v>#REF!</v>
      </c>
      <c r="H446" s="827" t="e">
        <f t="shared" si="82"/>
        <v>#REF!</v>
      </c>
      <c r="I446" s="827" t="e">
        <f t="shared" si="83"/>
        <v>#REF!</v>
      </c>
      <c r="J446" s="818" t="e">
        <f t="shared" si="84"/>
        <v>#REF!</v>
      </c>
      <c r="K446" s="818" t="e">
        <f t="shared" si="74"/>
        <v>#REF!</v>
      </c>
      <c r="L446" s="818" t="e">
        <f t="shared" si="78"/>
        <v>#REF!</v>
      </c>
      <c r="M446" s="827" t="e">
        <f t="shared" si="85"/>
        <v>#REF!</v>
      </c>
      <c r="N446" s="827" t="e">
        <f t="shared" si="85"/>
        <v>#REF!</v>
      </c>
      <c r="O446" s="827" t="e">
        <f t="shared" si="85"/>
        <v>#REF!</v>
      </c>
      <c r="P446" s="827" t="e">
        <f t="shared" si="79"/>
        <v>#REF!</v>
      </c>
    </row>
    <row r="447" spans="1:16" ht="12">
      <c r="A447" s="834">
        <v>39857</v>
      </c>
      <c r="B447" s="833">
        <v>10.74</v>
      </c>
      <c r="C447" s="818" t="e">
        <f t="shared" si="80"/>
        <v>#REF!</v>
      </c>
      <c r="D447" s="818" t="e">
        <f t="shared" si="75"/>
        <v>#REF!</v>
      </c>
      <c r="E447" s="818" t="e">
        <f t="shared" si="76"/>
        <v>#REF!</v>
      </c>
      <c r="F447" s="827" t="e">
        <f t="shared" si="77"/>
        <v>#REF!</v>
      </c>
      <c r="G447" s="827" t="e">
        <f t="shared" si="81"/>
        <v>#REF!</v>
      </c>
      <c r="H447" s="827" t="e">
        <f t="shared" si="82"/>
        <v>#REF!</v>
      </c>
      <c r="I447" s="827" t="e">
        <f t="shared" si="83"/>
        <v>#REF!</v>
      </c>
      <c r="J447" s="818" t="e">
        <f t="shared" si="84"/>
        <v>#REF!</v>
      </c>
      <c r="K447" s="818" t="e">
        <f t="shared" si="74"/>
        <v>#REF!</v>
      </c>
      <c r="L447" s="818" t="e">
        <f t="shared" si="78"/>
        <v>#REF!</v>
      </c>
      <c r="M447" s="827" t="e">
        <f t="shared" si="85"/>
        <v>#REF!</v>
      </c>
      <c r="N447" s="827" t="e">
        <f t="shared" si="85"/>
        <v>#REF!</v>
      </c>
      <c r="O447" s="827" t="e">
        <f t="shared" si="85"/>
        <v>#REF!</v>
      </c>
      <c r="P447" s="827" t="e">
        <f t="shared" si="79"/>
        <v>#REF!</v>
      </c>
    </row>
    <row r="448" spans="1:16" ht="12">
      <c r="A448" s="834">
        <v>39864</v>
      </c>
      <c r="B448" s="833">
        <v>11.31</v>
      </c>
      <c r="C448" s="818" t="e">
        <f t="shared" si="80"/>
        <v>#REF!</v>
      </c>
      <c r="D448" s="818" t="e">
        <f t="shared" si="75"/>
        <v>#REF!</v>
      </c>
      <c r="E448" s="818" t="e">
        <f t="shared" si="76"/>
        <v>#REF!</v>
      </c>
      <c r="F448" s="827" t="e">
        <f t="shared" si="77"/>
        <v>#REF!</v>
      </c>
      <c r="G448" s="827" t="e">
        <f t="shared" si="81"/>
        <v>#REF!</v>
      </c>
      <c r="H448" s="827" t="e">
        <f t="shared" si="82"/>
        <v>#REF!</v>
      </c>
      <c r="I448" s="827" t="e">
        <f t="shared" si="83"/>
        <v>#REF!</v>
      </c>
      <c r="J448" s="818" t="e">
        <f t="shared" si="84"/>
        <v>#REF!</v>
      </c>
      <c r="K448" s="818" t="e">
        <f t="shared" si="74"/>
        <v>#REF!</v>
      </c>
      <c r="L448" s="818" t="e">
        <f t="shared" si="78"/>
        <v>#REF!</v>
      </c>
      <c r="M448" s="827" t="e">
        <f t="shared" si="85"/>
        <v>#REF!</v>
      </c>
      <c r="N448" s="827" t="e">
        <f t="shared" si="85"/>
        <v>#REF!</v>
      </c>
      <c r="O448" s="827" t="e">
        <f t="shared" si="85"/>
        <v>#REF!</v>
      </c>
      <c r="P448" s="827" t="e">
        <f t="shared" si="79"/>
        <v>#REF!</v>
      </c>
    </row>
    <row r="449" spans="1:16" ht="12">
      <c r="A449" s="834">
        <v>39871</v>
      </c>
      <c r="B449" s="833">
        <v>11.38</v>
      </c>
      <c r="C449" s="818" t="e">
        <f t="shared" si="80"/>
        <v>#REF!</v>
      </c>
      <c r="D449" s="818" t="e">
        <f t="shared" si="75"/>
        <v>#REF!</v>
      </c>
      <c r="E449" s="818" t="e">
        <f t="shared" si="76"/>
        <v>#REF!</v>
      </c>
      <c r="F449" s="827" t="e">
        <f t="shared" si="77"/>
        <v>#REF!</v>
      </c>
      <c r="G449" s="827" t="e">
        <f t="shared" si="81"/>
        <v>#REF!</v>
      </c>
      <c r="H449" s="827" t="e">
        <f t="shared" si="82"/>
        <v>#REF!</v>
      </c>
      <c r="I449" s="827" t="e">
        <f t="shared" si="83"/>
        <v>#REF!</v>
      </c>
      <c r="J449" s="818" t="e">
        <f t="shared" si="84"/>
        <v>#REF!</v>
      </c>
      <c r="K449" s="818" t="e">
        <f t="shared" si="74"/>
        <v>#REF!</v>
      </c>
      <c r="L449" s="818" t="e">
        <f t="shared" si="78"/>
        <v>#REF!</v>
      </c>
      <c r="M449" s="827" t="e">
        <f t="shared" si="85"/>
        <v>#REF!</v>
      </c>
      <c r="N449" s="827" t="e">
        <f t="shared" si="85"/>
        <v>#REF!</v>
      </c>
      <c r="O449" s="827" t="e">
        <f t="shared" si="85"/>
        <v>#REF!</v>
      </c>
      <c r="P449" s="827" t="e">
        <f t="shared" si="79"/>
        <v>#REF!</v>
      </c>
    </row>
    <row r="450" spans="1:16" ht="12">
      <c r="A450" s="834">
        <v>39878</v>
      </c>
      <c r="B450" s="833">
        <v>12.06</v>
      </c>
      <c r="C450" s="818" t="e">
        <f t="shared" si="80"/>
        <v>#REF!</v>
      </c>
      <c r="D450" s="818" t="e">
        <f t="shared" si="75"/>
        <v>#REF!</v>
      </c>
      <c r="E450" s="818" t="e">
        <f t="shared" si="76"/>
        <v>#REF!</v>
      </c>
      <c r="F450" s="827" t="e">
        <f t="shared" si="77"/>
        <v>#REF!</v>
      </c>
      <c r="G450" s="827" t="e">
        <f t="shared" si="81"/>
        <v>#REF!</v>
      </c>
      <c r="H450" s="827" t="e">
        <f t="shared" si="82"/>
        <v>#REF!</v>
      </c>
      <c r="I450" s="827" t="e">
        <f t="shared" si="83"/>
        <v>#REF!</v>
      </c>
      <c r="J450" s="818" t="e">
        <f t="shared" si="84"/>
        <v>#REF!</v>
      </c>
      <c r="K450" s="818" t="e">
        <f t="shared" si="74"/>
        <v>#REF!</v>
      </c>
      <c r="L450" s="818" t="e">
        <f t="shared" si="78"/>
        <v>#REF!</v>
      </c>
      <c r="M450" s="827" t="e">
        <f t="shared" si="85"/>
        <v>#REF!</v>
      </c>
      <c r="N450" s="827" t="e">
        <f t="shared" si="85"/>
        <v>#REF!</v>
      </c>
      <c r="O450" s="827" t="e">
        <f t="shared" si="85"/>
        <v>#REF!</v>
      </c>
      <c r="P450" s="827" t="e">
        <f t="shared" si="79"/>
        <v>#REF!</v>
      </c>
    </row>
    <row r="451" spans="1:16" ht="12">
      <c r="A451" s="834"/>
      <c r="B451" s="833"/>
      <c r="F451" s="827"/>
      <c r="G451" s="827"/>
      <c r="H451" s="827"/>
      <c r="I451" s="827"/>
      <c r="M451" s="827"/>
      <c r="N451" s="827"/>
      <c r="O451" s="827"/>
      <c r="P451" s="827"/>
    </row>
    <row r="452" spans="1:16" ht="12">
      <c r="A452" s="834"/>
      <c r="B452" s="833"/>
      <c r="F452" s="827"/>
      <c r="G452" s="827"/>
      <c r="H452" s="827"/>
      <c r="I452" s="827"/>
      <c r="M452" s="827"/>
      <c r="N452" s="827"/>
      <c r="O452" s="827"/>
      <c r="P452" s="827"/>
    </row>
    <row r="453" spans="1:16" s="830" customFormat="1" ht="12">
      <c r="A453" s="834"/>
      <c r="B453" s="833"/>
      <c r="C453" s="818"/>
      <c r="D453" s="818"/>
      <c r="E453" s="818"/>
      <c r="F453" s="827"/>
      <c r="G453" s="827"/>
      <c r="H453" s="827"/>
      <c r="I453" s="827"/>
      <c r="J453" s="818"/>
      <c r="K453" s="818"/>
      <c r="L453" s="818"/>
      <c r="M453" s="827"/>
      <c r="N453" s="827"/>
      <c r="O453" s="827"/>
      <c r="P453" s="827"/>
    </row>
    <row r="454" spans="1:16" ht="12">
      <c r="A454" s="834"/>
      <c r="B454" s="833"/>
      <c r="F454" s="827"/>
      <c r="G454" s="827"/>
      <c r="H454" s="827"/>
      <c r="I454" s="827"/>
      <c r="M454" s="827"/>
      <c r="N454" s="827"/>
      <c r="O454" s="827"/>
      <c r="P454" s="827"/>
    </row>
    <row r="455" spans="1:16" ht="12">
      <c r="A455" s="834"/>
      <c r="B455" s="833"/>
      <c r="F455" s="827"/>
      <c r="G455" s="827"/>
      <c r="H455" s="827"/>
      <c r="I455" s="827"/>
      <c r="M455" s="827"/>
      <c r="N455" s="827"/>
      <c r="O455" s="827"/>
      <c r="P455" s="827"/>
    </row>
    <row r="456" spans="1:16" ht="12">
      <c r="A456" s="834"/>
      <c r="B456" s="833"/>
      <c r="F456" s="827"/>
      <c r="G456" s="827"/>
      <c r="H456" s="827"/>
      <c r="I456" s="827"/>
      <c r="M456" s="827"/>
      <c r="N456" s="827"/>
      <c r="O456" s="827"/>
      <c r="P456" s="827"/>
    </row>
    <row r="457" spans="1:16" ht="12">
      <c r="A457" s="834"/>
      <c r="B457" s="833"/>
      <c r="F457" s="827"/>
      <c r="G457" s="827"/>
      <c r="H457" s="827"/>
      <c r="I457" s="827"/>
      <c r="M457" s="827"/>
      <c r="N457" s="827"/>
      <c r="O457" s="827"/>
      <c r="P457" s="827"/>
    </row>
    <row r="458" spans="1:16" ht="12">
      <c r="A458" s="834"/>
      <c r="B458" s="833"/>
      <c r="F458" s="827"/>
      <c r="G458" s="827"/>
      <c r="H458" s="827"/>
      <c r="I458" s="827"/>
      <c r="M458" s="827"/>
      <c r="N458" s="827"/>
      <c r="O458" s="827"/>
      <c r="P458" s="827"/>
    </row>
    <row r="459" spans="1:16" ht="12">
      <c r="A459" s="834"/>
      <c r="B459" s="833"/>
      <c r="F459" s="827"/>
      <c r="G459" s="827"/>
      <c r="H459" s="827"/>
      <c r="I459" s="827"/>
      <c r="M459" s="827"/>
      <c r="N459" s="827"/>
      <c r="O459" s="827"/>
      <c r="P459" s="827"/>
    </row>
    <row r="460" spans="1:16" ht="12">
      <c r="A460" s="834"/>
      <c r="B460" s="833"/>
      <c r="F460" s="827"/>
      <c r="G460" s="827"/>
      <c r="H460" s="827"/>
      <c r="I460" s="827"/>
      <c r="M460" s="827"/>
      <c r="N460" s="827"/>
      <c r="O460" s="827"/>
      <c r="P460" s="827"/>
    </row>
    <row r="461" spans="1:16" ht="12">
      <c r="A461" s="834"/>
      <c r="B461" s="833"/>
      <c r="F461" s="827"/>
      <c r="G461" s="827"/>
      <c r="H461" s="827"/>
      <c r="I461" s="827"/>
      <c r="M461" s="827"/>
      <c r="N461" s="827"/>
      <c r="O461" s="827"/>
      <c r="P461" s="827"/>
    </row>
    <row r="462" spans="1:16" ht="12">
      <c r="A462" s="834"/>
      <c r="B462" s="833"/>
      <c r="F462" s="827"/>
      <c r="G462" s="827"/>
      <c r="H462" s="827"/>
      <c r="I462" s="827"/>
      <c r="M462" s="827"/>
      <c r="N462" s="827"/>
      <c r="O462" s="827"/>
      <c r="P462" s="827"/>
    </row>
    <row r="463" spans="1:16" ht="12">
      <c r="A463" s="834"/>
      <c r="B463" s="833"/>
      <c r="F463" s="827"/>
      <c r="G463" s="827"/>
      <c r="H463" s="827"/>
      <c r="I463" s="827"/>
      <c r="M463" s="827"/>
      <c r="N463" s="827"/>
      <c r="O463" s="827"/>
      <c r="P463" s="827"/>
    </row>
    <row r="464" spans="1:16" ht="12">
      <c r="A464" s="834"/>
      <c r="B464" s="833"/>
      <c r="F464" s="827"/>
      <c r="G464" s="827"/>
      <c r="H464" s="827"/>
      <c r="I464" s="827"/>
      <c r="M464" s="827"/>
      <c r="N464" s="827"/>
      <c r="O464" s="827"/>
      <c r="P464" s="827"/>
    </row>
    <row r="465" spans="1:16" ht="12">
      <c r="A465" s="834"/>
      <c r="B465" s="833"/>
      <c r="F465" s="827"/>
      <c r="G465" s="827"/>
      <c r="H465" s="827"/>
      <c r="I465" s="827"/>
      <c r="M465" s="827"/>
      <c r="N465" s="827"/>
      <c r="O465" s="827"/>
      <c r="P465" s="827"/>
    </row>
    <row r="466" spans="1:16" ht="12">
      <c r="A466" s="834"/>
      <c r="B466" s="833"/>
      <c r="F466" s="827"/>
      <c r="G466" s="827"/>
      <c r="H466" s="827"/>
      <c r="I466" s="827"/>
      <c r="M466" s="827"/>
      <c r="N466" s="827"/>
      <c r="O466" s="827"/>
      <c r="P466" s="827"/>
    </row>
    <row r="467" spans="1:16" ht="12">
      <c r="A467" s="834"/>
      <c r="B467" s="833"/>
      <c r="F467" s="827"/>
      <c r="G467" s="827"/>
      <c r="H467" s="827"/>
      <c r="I467" s="827"/>
      <c r="M467" s="827"/>
      <c r="N467" s="827"/>
      <c r="O467" s="827"/>
      <c r="P467" s="827"/>
    </row>
    <row r="468" spans="1:16" ht="12">
      <c r="A468" s="834"/>
      <c r="B468" s="833"/>
      <c r="F468" s="827"/>
      <c r="G468" s="827"/>
      <c r="H468" s="827"/>
      <c r="I468" s="827"/>
      <c r="M468" s="827"/>
      <c r="N468" s="827"/>
      <c r="O468" s="827"/>
      <c r="P468" s="827"/>
    </row>
    <row r="469" spans="1:16" ht="12">
      <c r="A469" s="834"/>
      <c r="B469" s="833"/>
      <c r="F469" s="827"/>
      <c r="G469" s="827"/>
      <c r="H469" s="827"/>
      <c r="I469" s="827"/>
      <c r="M469" s="827"/>
      <c r="N469" s="827"/>
      <c r="O469" s="827"/>
      <c r="P469" s="827"/>
    </row>
    <row r="470" spans="1:16" ht="12">
      <c r="A470" s="834"/>
      <c r="B470" s="833"/>
      <c r="F470" s="827"/>
      <c r="G470" s="827"/>
      <c r="H470" s="827"/>
      <c r="I470" s="827"/>
      <c r="M470" s="827"/>
      <c r="N470" s="827"/>
      <c r="O470" s="827"/>
      <c r="P470" s="827"/>
    </row>
    <row r="471" spans="1:16" ht="12">
      <c r="A471" s="834"/>
      <c r="B471" s="833"/>
      <c r="F471" s="827"/>
      <c r="G471" s="827"/>
      <c r="H471" s="827"/>
      <c r="I471" s="827"/>
      <c r="M471" s="827"/>
      <c r="N471" s="827"/>
      <c r="O471" s="827"/>
      <c r="P471" s="827"/>
    </row>
    <row r="472" spans="1:16" ht="12">
      <c r="A472" s="834"/>
      <c r="B472" s="833"/>
      <c r="F472" s="827"/>
      <c r="G472" s="827"/>
      <c r="H472" s="827"/>
      <c r="I472" s="827"/>
      <c r="M472" s="827"/>
      <c r="N472" s="827"/>
      <c r="O472" s="827"/>
      <c r="P472" s="827"/>
    </row>
    <row r="473" spans="1:16" ht="12">
      <c r="A473" s="834"/>
      <c r="B473" s="833"/>
      <c r="F473" s="827"/>
      <c r="G473" s="827"/>
      <c r="H473" s="827"/>
      <c r="I473" s="827"/>
      <c r="M473" s="827"/>
      <c r="N473" s="827"/>
      <c r="O473" s="827"/>
      <c r="P473" s="827"/>
    </row>
    <row r="474" spans="1:16" ht="12">
      <c r="A474" s="834"/>
      <c r="B474" s="833"/>
      <c r="F474" s="827"/>
      <c r="G474" s="827"/>
      <c r="H474" s="827"/>
      <c r="I474" s="827"/>
      <c r="M474" s="827"/>
      <c r="N474" s="827"/>
      <c r="O474" s="827"/>
      <c r="P474" s="827"/>
    </row>
    <row r="475" spans="1:16" ht="12">
      <c r="A475" s="834"/>
      <c r="B475" s="833"/>
      <c r="F475" s="827"/>
      <c r="G475" s="827"/>
      <c r="H475" s="827"/>
      <c r="I475" s="827"/>
      <c r="M475" s="827"/>
      <c r="N475" s="827"/>
      <c r="O475" s="827"/>
      <c r="P475" s="827"/>
    </row>
    <row r="476" spans="1:16" ht="12">
      <c r="A476" s="834"/>
      <c r="B476" s="833"/>
      <c r="F476" s="827"/>
      <c r="G476" s="827"/>
      <c r="H476" s="827"/>
      <c r="I476" s="827"/>
      <c r="M476" s="827"/>
      <c r="N476" s="827"/>
      <c r="O476" s="827"/>
      <c r="P476" s="827"/>
    </row>
    <row r="477" spans="1:16" ht="12">
      <c r="A477" s="834"/>
      <c r="B477" s="833"/>
      <c r="F477" s="827"/>
      <c r="G477" s="827"/>
      <c r="H477" s="827"/>
      <c r="I477" s="827"/>
      <c r="M477" s="827"/>
      <c r="N477" s="827"/>
      <c r="O477" s="827"/>
      <c r="P477" s="827"/>
    </row>
    <row r="478" spans="1:16" ht="12">
      <c r="A478" s="834"/>
      <c r="B478" s="833"/>
      <c r="F478" s="827"/>
      <c r="G478" s="827"/>
      <c r="H478" s="827"/>
      <c r="I478" s="827"/>
      <c r="M478" s="827"/>
      <c r="N478" s="827"/>
      <c r="O478" s="827"/>
      <c r="P478" s="827"/>
    </row>
    <row r="479" spans="1:16" ht="12">
      <c r="A479" s="834"/>
      <c r="B479" s="833"/>
      <c r="F479" s="827"/>
      <c r="G479" s="827"/>
      <c r="H479" s="827"/>
      <c r="I479" s="827"/>
      <c r="M479" s="827"/>
      <c r="N479" s="827"/>
      <c r="O479" s="827"/>
      <c r="P479" s="827"/>
    </row>
    <row r="480" spans="1:16" ht="12">
      <c r="A480" s="834"/>
      <c r="B480" s="833"/>
      <c r="F480" s="827"/>
      <c r="G480" s="827"/>
      <c r="H480" s="827"/>
      <c r="I480" s="827"/>
      <c r="M480" s="827"/>
      <c r="N480" s="827"/>
      <c r="O480" s="827"/>
      <c r="P480" s="827"/>
    </row>
    <row r="481" spans="1:16" ht="12">
      <c r="A481" s="834"/>
      <c r="B481" s="833"/>
      <c r="F481" s="827"/>
      <c r="G481" s="827"/>
      <c r="H481" s="827"/>
      <c r="I481" s="827"/>
      <c r="M481" s="827"/>
      <c r="N481" s="827"/>
      <c r="O481" s="827"/>
      <c r="P481" s="827"/>
    </row>
    <row r="482" spans="1:16" ht="12">
      <c r="A482" s="834"/>
      <c r="B482" s="833"/>
      <c r="F482" s="827"/>
      <c r="G482" s="827"/>
      <c r="H482" s="827"/>
      <c r="I482" s="827"/>
      <c r="M482" s="827"/>
      <c r="N482" s="827"/>
      <c r="O482" s="827"/>
      <c r="P482" s="827"/>
    </row>
    <row r="483" spans="1:16" ht="12">
      <c r="A483" s="834"/>
      <c r="B483" s="833"/>
      <c r="F483" s="827"/>
      <c r="G483" s="827"/>
      <c r="H483" s="827"/>
      <c r="I483" s="827"/>
      <c r="M483" s="827"/>
      <c r="N483" s="827"/>
      <c r="O483" s="827"/>
      <c r="P483" s="827"/>
    </row>
    <row r="484" spans="1:16" ht="12">
      <c r="A484" s="834"/>
      <c r="B484" s="833"/>
      <c r="F484" s="827"/>
      <c r="G484" s="827"/>
      <c r="H484" s="827"/>
      <c r="I484" s="827"/>
      <c r="M484" s="827"/>
      <c r="N484" s="827"/>
      <c r="O484" s="827"/>
      <c r="P484" s="827"/>
    </row>
    <row r="485" spans="1:16" ht="12">
      <c r="A485" s="834"/>
      <c r="B485" s="833"/>
      <c r="F485" s="827"/>
      <c r="G485" s="827"/>
      <c r="H485" s="827"/>
      <c r="I485" s="827"/>
      <c r="M485" s="827"/>
      <c r="N485" s="827"/>
      <c r="O485" s="827"/>
      <c r="P485" s="827"/>
    </row>
    <row r="486" spans="1:16" ht="12">
      <c r="A486" s="834"/>
      <c r="B486" s="833"/>
      <c r="F486" s="827"/>
      <c r="G486" s="827"/>
      <c r="H486" s="827"/>
      <c r="I486" s="827"/>
      <c r="M486" s="827"/>
      <c r="N486" s="827"/>
      <c r="O486" s="827"/>
      <c r="P486" s="827"/>
    </row>
    <row r="487" spans="1:16" ht="12">
      <c r="A487" s="834"/>
      <c r="B487" s="833"/>
      <c r="F487" s="827"/>
      <c r="G487" s="827"/>
      <c r="H487" s="827"/>
      <c r="I487" s="827"/>
      <c r="M487" s="827"/>
      <c r="N487" s="827"/>
      <c r="O487" s="827"/>
      <c r="P487" s="827"/>
    </row>
    <row r="488" spans="1:16" ht="12">
      <c r="A488" s="834"/>
      <c r="B488" s="833"/>
      <c r="F488" s="827"/>
      <c r="G488" s="827"/>
      <c r="H488" s="827"/>
      <c r="I488" s="827"/>
      <c r="M488" s="827"/>
      <c r="N488" s="827"/>
      <c r="O488" s="827"/>
      <c r="P488" s="827"/>
    </row>
    <row r="489" spans="1:16" ht="12">
      <c r="A489" s="834"/>
      <c r="B489" s="833"/>
      <c r="F489" s="827"/>
      <c r="G489" s="827"/>
      <c r="H489" s="827"/>
      <c r="I489" s="827"/>
      <c r="M489" s="827"/>
      <c r="N489" s="827"/>
      <c r="O489" s="827"/>
      <c r="P489" s="827"/>
    </row>
    <row r="490" spans="1:16" ht="12">
      <c r="A490" s="834"/>
      <c r="B490" s="833"/>
      <c r="F490" s="827"/>
      <c r="G490" s="827"/>
      <c r="H490" s="827"/>
      <c r="I490" s="827"/>
      <c r="M490" s="827"/>
      <c r="N490" s="827"/>
      <c r="O490" s="827"/>
      <c r="P490" s="827"/>
    </row>
    <row r="491" spans="1:16" ht="12">
      <c r="A491" s="834"/>
      <c r="B491" s="833"/>
      <c r="F491" s="827"/>
      <c r="G491" s="827"/>
      <c r="H491" s="827"/>
      <c r="I491" s="827"/>
      <c r="M491" s="827"/>
      <c r="N491" s="827"/>
      <c r="O491" s="827"/>
      <c r="P491" s="827"/>
    </row>
    <row r="492" spans="1:16" ht="12">
      <c r="A492" s="834"/>
      <c r="B492" s="833"/>
      <c r="F492" s="827"/>
      <c r="G492" s="827"/>
      <c r="H492" s="827"/>
      <c r="I492" s="827"/>
      <c r="M492" s="827"/>
      <c r="N492" s="827"/>
      <c r="O492" s="827"/>
      <c r="P492" s="827"/>
    </row>
    <row r="493" spans="1:16" ht="12">
      <c r="A493" s="834"/>
      <c r="B493" s="833"/>
      <c r="F493" s="827"/>
      <c r="G493" s="827"/>
      <c r="H493" s="827"/>
      <c r="I493" s="827"/>
      <c r="M493" s="827"/>
      <c r="N493" s="827"/>
      <c r="O493" s="827"/>
      <c r="P493" s="827"/>
    </row>
    <row r="494" spans="1:16" s="830" customFormat="1" ht="12">
      <c r="A494" s="834"/>
      <c r="B494" s="833"/>
      <c r="C494" s="818"/>
      <c r="D494" s="818"/>
      <c r="E494" s="818"/>
      <c r="F494" s="827"/>
      <c r="G494" s="827"/>
      <c r="H494" s="827"/>
      <c r="I494" s="827"/>
      <c r="J494" s="818"/>
      <c r="K494" s="818"/>
      <c r="L494" s="818"/>
      <c r="M494" s="827"/>
      <c r="N494" s="827"/>
      <c r="O494" s="827"/>
      <c r="P494" s="827"/>
    </row>
    <row r="495" spans="1:16" ht="12">
      <c r="A495" s="834"/>
      <c r="B495" s="833"/>
      <c r="F495" s="827"/>
      <c r="G495" s="827"/>
      <c r="H495" s="827"/>
      <c r="I495" s="827"/>
      <c r="M495" s="827"/>
      <c r="N495" s="827"/>
      <c r="O495" s="827"/>
      <c r="P495" s="827"/>
    </row>
    <row r="496" spans="1:16" ht="12">
      <c r="A496" s="834"/>
      <c r="B496" s="833"/>
      <c r="F496" s="827"/>
      <c r="G496" s="827"/>
      <c r="H496" s="827"/>
      <c r="I496" s="827"/>
      <c r="M496" s="827"/>
      <c r="N496" s="827"/>
      <c r="O496" s="827"/>
      <c r="P496" s="827"/>
    </row>
    <row r="497" spans="1:16" ht="12">
      <c r="A497" s="834"/>
      <c r="B497" s="833"/>
      <c r="F497" s="827"/>
      <c r="G497" s="827"/>
      <c r="H497" s="827"/>
      <c r="I497" s="827"/>
      <c r="M497" s="827"/>
      <c r="N497" s="827"/>
      <c r="O497" s="827"/>
      <c r="P497" s="827"/>
    </row>
    <row r="498" spans="1:16" ht="12">
      <c r="A498" s="834"/>
      <c r="B498" s="833"/>
      <c r="F498" s="827"/>
      <c r="G498" s="827"/>
      <c r="H498" s="827"/>
      <c r="I498" s="827"/>
      <c r="M498" s="827"/>
      <c r="N498" s="827"/>
      <c r="O498" s="827"/>
      <c r="P498" s="827"/>
    </row>
    <row r="499" spans="1:16" ht="12">
      <c r="A499" s="834"/>
      <c r="B499" s="833"/>
      <c r="F499" s="827"/>
      <c r="G499" s="827"/>
      <c r="H499" s="827"/>
      <c r="I499" s="827"/>
      <c r="M499" s="827"/>
      <c r="N499" s="827"/>
      <c r="O499" s="827"/>
      <c r="P499" s="827"/>
    </row>
    <row r="500" spans="1:16" ht="12">
      <c r="A500" s="834"/>
      <c r="B500" s="833"/>
      <c r="F500" s="827"/>
      <c r="G500" s="827"/>
      <c r="H500" s="827"/>
      <c r="I500" s="827"/>
      <c r="M500" s="827"/>
      <c r="N500" s="827"/>
      <c r="O500" s="827"/>
      <c r="P500" s="827"/>
    </row>
    <row r="501" spans="1:16" ht="12">
      <c r="A501" s="834"/>
      <c r="B501" s="833"/>
      <c r="F501" s="827"/>
      <c r="G501" s="827"/>
      <c r="H501" s="827"/>
      <c r="I501" s="827"/>
      <c r="M501" s="827"/>
      <c r="N501" s="827"/>
      <c r="O501" s="827"/>
      <c r="P501" s="827"/>
    </row>
    <row r="502" spans="1:16" ht="12">
      <c r="A502" s="834"/>
      <c r="B502" s="833"/>
      <c r="F502" s="827"/>
      <c r="G502" s="827"/>
      <c r="H502" s="827"/>
      <c r="I502" s="827"/>
      <c r="M502" s="827"/>
      <c r="N502" s="827"/>
      <c r="O502" s="827"/>
      <c r="P502" s="827"/>
    </row>
    <row r="503" spans="1:16" ht="12">
      <c r="A503" s="834"/>
      <c r="B503" s="833"/>
      <c r="F503" s="827"/>
      <c r="G503" s="827"/>
      <c r="H503" s="827"/>
      <c r="I503" s="827"/>
      <c r="M503" s="827"/>
      <c r="N503" s="827"/>
      <c r="O503" s="827"/>
      <c r="P503" s="827"/>
    </row>
    <row r="504" spans="1:16" ht="12">
      <c r="A504" s="834"/>
      <c r="B504" s="833"/>
      <c r="F504" s="827"/>
      <c r="G504" s="827"/>
      <c r="H504" s="827"/>
      <c r="I504" s="827"/>
      <c r="M504" s="827"/>
      <c r="N504" s="827"/>
      <c r="O504" s="827"/>
      <c r="P504" s="827"/>
    </row>
    <row r="505" spans="1:16" ht="12">
      <c r="A505" s="834"/>
      <c r="B505" s="833"/>
      <c r="F505" s="827"/>
      <c r="G505" s="827"/>
      <c r="H505" s="827"/>
      <c r="I505" s="827"/>
      <c r="M505" s="827"/>
      <c r="N505" s="827"/>
      <c r="O505" s="827"/>
      <c r="P505" s="827"/>
    </row>
    <row r="506" spans="1:16" ht="12">
      <c r="A506" s="834"/>
      <c r="B506" s="833"/>
      <c r="F506" s="827"/>
      <c r="G506" s="827"/>
      <c r="H506" s="827"/>
      <c r="I506" s="827"/>
      <c r="M506" s="827"/>
      <c r="N506" s="827"/>
      <c r="O506" s="827"/>
      <c r="P506" s="827"/>
    </row>
    <row r="507" spans="1:16" ht="12">
      <c r="A507" s="834"/>
      <c r="B507" s="833"/>
      <c r="F507" s="827"/>
      <c r="G507" s="827"/>
      <c r="H507" s="827"/>
      <c r="I507" s="827"/>
      <c r="M507" s="827"/>
      <c r="N507" s="827"/>
      <c r="O507" s="827"/>
      <c r="P507" s="827"/>
    </row>
    <row r="508" spans="1:16" ht="12">
      <c r="A508" s="834"/>
      <c r="B508" s="833"/>
      <c r="F508" s="827"/>
      <c r="G508" s="827"/>
      <c r="H508" s="827"/>
      <c r="I508" s="827"/>
      <c r="M508" s="827"/>
      <c r="N508" s="827"/>
      <c r="O508" s="827"/>
      <c r="P508" s="827"/>
    </row>
    <row r="509" spans="1:16" ht="12">
      <c r="A509" s="834"/>
      <c r="B509" s="833"/>
      <c r="F509" s="827"/>
      <c r="G509" s="827"/>
      <c r="H509" s="827"/>
      <c r="I509" s="827"/>
      <c r="M509" s="827"/>
      <c r="N509" s="827"/>
      <c r="O509" s="827"/>
      <c r="P509" s="827"/>
    </row>
    <row r="510" spans="1:16" ht="12">
      <c r="A510" s="834"/>
      <c r="B510" s="833"/>
      <c r="F510" s="827"/>
      <c r="G510" s="827"/>
      <c r="H510" s="827"/>
      <c r="I510" s="827"/>
      <c r="M510" s="827"/>
      <c r="N510" s="827"/>
      <c r="O510" s="827"/>
      <c r="P510" s="827"/>
    </row>
    <row r="511" spans="1:16" ht="12">
      <c r="A511" s="834"/>
      <c r="B511" s="833"/>
      <c r="F511" s="827"/>
      <c r="G511" s="827"/>
      <c r="H511" s="827"/>
      <c r="I511" s="827"/>
      <c r="M511" s="827"/>
      <c r="N511" s="827"/>
      <c r="O511" s="827"/>
      <c r="P511" s="827"/>
    </row>
    <row r="512" spans="1:16" ht="12">
      <c r="A512" s="834"/>
      <c r="B512" s="833"/>
      <c r="F512" s="827"/>
      <c r="G512" s="827"/>
      <c r="H512" s="827"/>
      <c r="I512" s="827"/>
      <c r="M512" s="827"/>
      <c r="N512" s="827"/>
      <c r="O512" s="827"/>
      <c r="P512" s="827"/>
    </row>
    <row r="513" spans="1:16" ht="12">
      <c r="A513" s="834"/>
      <c r="B513" s="833"/>
      <c r="F513" s="827"/>
      <c r="G513" s="827"/>
      <c r="H513" s="827"/>
      <c r="I513" s="827"/>
      <c r="M513" s="827"/>
      <c r="N513" s="827"/>
      <c r="O513" s="827"/>
      <c r="P513" s="827"/>
    </row>
    <row r="514" spans="1:16" ht="12">
      <c r="A514" s="834"/>
      <c r="B514" s="833"/>
      <c r="F514" s="827"/>
      <c r="G514" s="827"/>
      <c r="H514" s="827"/>
      <c r="I514" s="827"/>
      <c r="M514" s="827"/>
      <c r="N514" s="827"/>
      <c r="O514" s="827"/>
      <c r="P514" s="827"/>
    </row>
    <row r="515" spans="1:16" ht="12">
      <c r="A515" s="834"/>
      <c r="B515" s="833"/>
      <c r="F515" s="827"/>
      <c r="G515" s="827"/>
      <c r="H515" s="827"/>
      <c r="I515" s="827"/>
      <c r="M515" s="827"/>
      <c r="N515" s="827"/>
      <c r="O515" s="827"/>
      <c r="P515" s="827"/>
    </row>
    <row r="516" spans="1:16" ht="12">
      <c r="A516" s="834"/>
      <c r="B516" s="833"/>
      <c r="F516" s="827"/>
      <c r="G516" s="827"/>
      <c r="H516" s="827"/>
      <c r="I516" s="827"/>
      <c r="M516" s="827"/>
      <c r="N516" s="827"/>
      <c r="O516" s="827"/>
      <c r="P516" s="827"/>
    </row>
    <row r="517" spans="1:16" ht="12">
      <c r="A517" s="834"/>
      <c r="B517" s="833"/>
      <c r="F517" s="827"/>
      <c r="G517" s="827"/>
      <c r="H517" s="827"/>
      <c r="I517" s="827"/>
      <c r="M517" s="827"/>
      <c r="N517" s="827"/>
      <c r="O517" s="827"/>
      <c r="P517" s="827"/>
    </row>
    <row r="518" spans="1:16" ht="12">
      <c r="A518" s="834"/>
      <c r="B518" s="833"/>
      <c r="F518" s="827"/>
      <c r="G518" s="827"/>
      <c r="H518" s="827"/>
      <c r="I518" s="827"/>
      <c r="M518" s="827"/>
      <c r="N518" s="827"/>
      <c r="O518" s="827"/>
      <c r="P518" s="827"/>
    </row>
    <row r="519" spans="1:16" ht="12">
      <c r="A519" s="834"/>
      <c r="B519" s="833"/>
      <c r="F519" s="827"/>
      <c r="G519" s="827"/>
      <c r="H519" s="827"/>
      <c r="I519" s="827"/>
      <c r="M519" s="827"/>
      <c r="N519" s="827"/>
      <c r="O519" s="827"/>
      <c r="P519" s="827"/>
    </row>
    <row r="520" spans="1:16" ht="12">
      <c r="A520" s="834"/>
      <c r="B520" s="833"/>
      <c r="F520" s="827"/>
      <c r="G520" s="827"/>
      <c r="H520" s="827"/>
      <c r="I520" s="827"/>
      <c r="M520" s="827"/>
      <c r="N520" s="827"/>
      <c r="O520" s="827"/>
      <c r="P520" s="827"/>
    </row>
    <row r="521" spans="1:16" ht="12">
      <c r="A521" s="834"/>
      <c r="B521" s="833"/>
      <c r="F521" s="827"/>
      <c r="G521" s="827"/>
      <c r="H521" s="827"/>
      <c r="I521" s="827"/>
      <c r="M521" s="827"/>
      <c r="N521" s="827"/>
      <c r="O521" s="827"/>
      <c r="P521" s="827"/>
    </row>
    <row r="522" spans="1:16" ht="12">
      <c r="A522" s="834"/>
      <c r="B522" s="833"/>
      <c r="F522" s="827"/>
      <c r="G522" s="827"/>
      <c r="H522" s="827"/>
      <c r="I522" s="827"/>
      <c r="M522" s="827"/>
      <c r="N522" s="827"/>
      <c r="O522" s="827"/>
      <c r="P522" s="827"/>
    </row>
    <row r="523" spans="1:16" ht="12">
      <c r="A523" s="834"/>
      <c r="B523" s="833"/>
      <c r="F523" s="827"/>
      <c r="G523" s="827"/>
      <c r="H523" s="827"/>
      <c r="I523" s="827"/>
      <c r="M523" s="827"/>
      <c r="N523" s="827"/>
      <c r="O523" s="827"/>
      <c r="P523" s="827"/>
    </row>
    <row r="524" spans="1:16" ht="12">
      <c r="A524" s="834"/>
      <c r="B524" s="833"/>
      <c r="F524" s="827"/>
      <c r="G524" s="827"/>
      <c r="H524" s="827"/>
      <c r="I524" s="827"/>
      <c r="M524" s="827"/>
      <c r="N524" s="827"/>
      <c r="O524" s="827"/>
      <c r="P524" s="827"/>
    </row>
    <row r="525" spans="1:16" ht="12">
      <c r="A525" s="834"/>
      <c r="B525" s="833"/>
      <c r="F525" s="827"/>
      <c r="G525" s="827"/>
      <c r="H525" s="827"/>
      <c r="I525" s="827"/>
      <c r="M525" s="827"/>
      <c r="N525" s="827"/>
      <c r="O525" s="827"/>
      <c r="P525" s="827"/>
    </row>
    <row r="526" spans="1:16" ht="12">
      <c r="A526" s="834"/>
      <c r="B526" s="833"/>
      <c r="F526" s="827"/>
      <c r="G526" s="827"/>
      <c r="H526" s="827"/>
      <c r="I526" s="827"/>
      <c r="M526" s="827"/>
      <c r="N526" s="827"/>
      <c r="O526" s="827"/>
      <c r="P526" s="827"/>
    </row>
    <row r="527" spans="1:16" ht="12">
      <c r="A527" s="834"/>
      <c r="B527" s="833"/>
      <c r="F527" s="827"/>
      <c r="G527" s="827"/>
      <c r="H527" s="827"/>
      <c r="I527" s="827"/>
      <c r="M527" s="827"/>
      <c r="N527" s="827"/>
      <c r="O527" s="827"/>
      <c r="P527" s="827"/>
    </row>
    <row r="528" spans="1:16" ht="12">
      <c r="A528" s="834"/>
      <c r="B528" s="833"/>
      <c r="F528" s="827"/>
      <c r="G528" s="827"/>
      <c r="H528" s="827"/>
      <c r="I528" s="827"/>
      <c r="M528" s="827"/>
      <c r="N528" s="827"/>
      <c r="O528" s="827"/>
      <c r="P528" s="827"/>
    </row>
    <row r="529" spans="1:16" ht="12">
      <c r="A529" s="834"/>
      <c r="B529" s="833"/>
      <c r="F529" s="827"/>
      <c r="G529" s="827"/>
      <c r="H529" s="827"/>
      <c r="I529" s="827"/>
      <c r="M529" s="827"/>
      <c r="N529" s="827"/>
      <c r="O529" s="827"/>
      <c r="P529" s="827"/>
    </row>
    <row r="530" spans="1:16" ht="12">
      <c r="A530" s="834"/>
      <c r="B530" s="833"/>
      <c r="F530" s="827"/>
      <c r="G530" s="827"/>
      <c r="H530" s="827"/>
      <c r="I530" s="827"/>
      <c r="M530" s="827"/>
      <c r="N530" s="827"/>
      <c r="O530" s="827"/>
      <c r="P530" s="827"/>
    </row>
    <row r="531" spans="1:16" ht="12">
      <c r="A531" s="834"/>
      <c r="B531" s="833"/>
      <c r="F531" s="827"/>
      <c r="G531" s="827"/>
      <c r="H531" s="827"/>
      <c r="I531" s="827"/>
      <c r="M531" s="827"/>
      <c r="N531" s="827"/>
      <c r="O531" s="827"/>
      <c r="P531" s="827"/>
    </row>
    <row r="532" spans="1:16" ht="12">
      <c r="A532" s="834"/>
      <c r="B532" s="833"/>
      <c r="F532" s="827"/>
      <c r="G532" s="827"/>
      <c r="H532" s="827"/>
      <c r="I532" s="827"/>
      <c r="M532" s="827"/>
      <c r="N532" s="827"/>
      <c r="O532" s="827"/>
      <c r="P532" s="827"/>
    </row>
    <row r="533" spans="1:16" ht="12">
      <c r="A533" s="834"/>
      <c r="B533" s="833"/>
      <c r="F533" s="827"/>
      <c r="G533" s="827"/>
      <c r="H533" s="827"/>
      <c r="I533" s="827"/>
      <c r="M533" s="827"/>
      <c r="N533" s="827"/>
      <c r="O533" s="827"/>
      <c r="P533" s="827"/>
    </row>
    <row r="534" spans="1:16" ht="12">
      <c r="A534" s="834"/>
      <c r="B534" s="833"/>
      <c r="F534" s="827"/>
      <c r="G534" s="827"/>
      <c r="H534" s="827"/>
      <c r="I534" s="827"/>
      <c r="M534" s="827"/>
      <c r="N534" s="827"/>
      <c r="O534" s="827"/>
      <c r="P534" s="827"/>
    </row>
    <row r="535" spans="1:16" ht="12">
      <c r="A535" s="834"/>
      <c r="B535" s="833"/>
      <c r="F535" s="827"/>
      <c r="G535" s="827"/>
      <c r="H535" s="827"/>
      <c r="I535" s="827"/>
      <c r="M535" s="827"/>
      <c r="N535" s="827"/>
      <c r="O535" s="827"/>
      <c r="P535" s="827"/>
    </row>
    <row r="536" spans="1:16" ht="12">
      <c r="A536" s="834"/>
      <c r="B536" s="833"/>
      <c r="F536" s="827"/>
      <c r="G536" s="827"/>
      <c r="H536" s="827"/>
      <c r="I536" s="827"/>
      <c r="M536" s="827"/>
      <c r="N536" s="827"/>
      <c r="O536" s="827"/>
      <c r="P536" s="827"/>
    </row>
    <row r="537" spans="1:16" ht="12">
      <c r="A537" s="834"/>
      <c r="B537" s="833"/>
      <c r="F537" s="827"/>
      <c r="G537" s="827"/>
      <c r="H537" s="827"/>
      <c r="I537" s="827"/>
      <c r="M537" s="827"/>
      <c r="N537" s="827"/>
      <c r="O537" s="827"/>
      <c r="P537" s="827"/>
    </row>
    <row r="538" spans="1:16" ht="12">
      <c r="A538" s="834"/>
      <c r="B538" s="833"/>
      <c r="F538" s="827"/>
      <c r="G538" s="827"/>
      <c r="H538" s="827"/>
      <c r="I538" s="827"/>
      <c r="M538" s="827"/>
      <c r="N538" s="827"/>
      <c r="O538" s="827"/>
      <c r="P538" s="827"/>
    </row>
    <row r="539" spans="1:16" ht="12">
      <c r="A539" s="834"/>
      <c r="B539" s="833"/>
      <c r="F539" s="827"/>
      <c r="G539" s="827"/>
      <c r="H539" s="827"/>
      <c r="I539" s="827"/>
      <c r="M539" s="827"/>
      <c r="N539" s="827"/>
      <c r="O539" s="827"/>
      <c r="P539" s="827"/>
    </row>
    <row r="540" spans="1:16" ht="12">
      <c r="A540" s="834"/>
      <c r="B540" s="833"/>
      <c r="F540" s="827"/>
      <c r="G540" s="827"/>
      <c r="H540" s="827"/>
      <c r="I540" s="827"/>
      <c r="M540" s="827"/>
      <c r="N540" s="827"/>
      <c r="O540" s="827"/>
      <c r="P540" s="827"/>
    </row>
    <row r="541" spans="1:16" ht="12">
      <c r="A541" s="834"/>
      <c r="B541" s="833"/>
      <c r="F541" s="827"/>
      <c r="G541" s="827"/>
      <c r="H541" s="827"/>
      <c r="I541" s="827"/>
      <c r="M541" s="827"/>
      <c r="N541" s="827"/>
      <c r="O541" s="827"/>
      <c r="P541" s="827"/>
    </row>
    <row r="542" spans="1:16" ht="12">
      <c r="A542" s="834"/>
      <c r="B542" s="833"/>
      <c r="F542" s="827"/>
      <c r="G542" s="827"/>
      <c r="H542" s="827"/>
      <c r="I542" s="827"/>
      <c r="M542" s="827"/>
      <c r="N542" s="827"/>
      <c r="O542" s="827"/>
      <c r="P542" s="827"/>
    </row>
    <row r="543" spans="1:16" ht="12">
      <c r="A543" s="834"/>
      <c r="B543" s="833"/>
      <c r="F543" s="827"/>
      <c r="G543" s="827"/>
      <c r="H543" s="827"/>
      <c r="I543" s="827"/>
      <c r="M543" s="827"/>
      <c r="N543" s="827"/>
      <c r="O543" s="827"/>
      <c r="P543" s="827"/>
    </row>
    <row r="544" spans="1:16" ht="12">
      <c r="A544" s="834"/>
      <c r="B544" s="833"/>
      <c r="F544" s="827"/>
      <c r="G544" s="827"/>
      <c r="H544" s="827"/>
      <c r="I544" s="827"/>
      <c r="M544" s="827"/>
      <c r="N544" s="827"/>
      <c r="O544" s="827"/>
      <c r="P544" s="827"/>
    </row>
    <row r="545" spans="1:16" ht="12">
      <c r="A545" s="834"/>
      <c r="B545" s="833"/>
      <c r="F545" s="827"/>
      <c r="G545" s="827"/>
      <c r="H545" s="827"/>
      <c r="I545" s="827"/>
      <c r="M545" s="827"/>
      <c r="N545" s="827"/>
      <c r="O545" s="827"/>
      <c r="P545" s="827"/>
    </row>
    <row r="546" spans="1:16" ht="12">
      <c r="A546" s="834"/>
      <c r="B546" s="833"/>
      <c r="F546" s="827"/>
      <c r="G546" s="827"/>
      <c r="H546" s="827"/>
      <c r="I546" s="827"/>
      <c r="M546" s="827"/>
      <c r="N546" s="827"/>
      <c r="O546" s="827"/>
      <c r="P546" s="827"/>
    </row>
    <row r="547" spans="1:16" ht="12">
      <c r="A547" s="834"/>
      <c r="B547" s="833"/>
      <c r="F547" s="827"/>
      <c r="G547" s="827"/>
      <c r="H547" s="827"/>
      <c r="I547" s="827"/>
      <c r="M547" s="827"/>
      <c r="N547" s="827"/>
      <c r="O547" s="827"/>
      <c r="P547" s="827"/>
    </row>
    <row r="548" spans="1:16" ht="12">
      <c r="A548" s="834"/>
      <c r="B548" s="833"/>
      <c r="F548" s="827"/>
      <c r="G548" s="827"/>
      <c r="H548" s="827"/>
      <c r="I548" s="827"/>
      <c r="M548" s="827"/>
      <c r="N548" s="827"/>
      <c r="O548" s="827"/>
      <c r="P548" s="827"/>
    </row>
    <row r="549" spans="1:16" ht="12">
      <c r="A549" s="834"/>
      <c r="B549" s="833"/>
      <c r="F549" s="827"/>
      <c r="G549" s="827"/>
      <c r="H549" s="827"/>
      <c r="I549" s="827"/>
      <c r="M549" s="827"/>
      <c r="N549" s="827"/>
      <c r="O549" s="827"/>
      <c r="P549" s="827"/>
    </row>
    <row r="550" spans="1:16" ht="12">
      <c r="A550" s="834"/>
      <c r="B550" s="833"/>
      <c r="F550" s="827"/>
      <c r="G550" s="827"/>
      <c r="H550" s="827"/>
      <c r="I550" s="827"/>
      <c r="M550" s="827"/>
      <c r="N550" s="827"/>
      <c r="O550" s="827"/>
      <c r="P550" s="827"/>
    </row>
    <row r="551" spans="1:16" ht="12">
      <c r="A551" s="834"/>
      <c r="B551" s="833"/>
      <c r="F551" s="827"/>
      <c r="G551" s="827"/>
      <c r="H551" s="827"/>
      <c r="I551" s="827"/>
      <c r="M551" s="827"/>
      <c r="N551" s="827"/>
      <c r="O551" s="827"/>
      <c r="P551" s="827"/>
    </row>
    <row r="552" spans="1:16" ht="12">
      <c r="A552" s="834"/>
      <c r="B552" s="833"/>
      <c r="F552" s="827"/>
      <c r="G552" s="827"/>
      <c r="H552" s="827"/>
      <c r="I552" s="827"/>
      <c r="M552" s="827"/>
      <c r="N552" s="827"/>
      <c r="O552" s="827"/>
      <c r="P552" s="827"/>
    </row>
    <row r="553" spans="1:16" ht="12">
      <c r="A553" s="834"/>
      <c r="B553" s="833"/>
      <c r="F553" s="827"/>
      <c r="G553" s="827"/>
      <c r="H553" s="827"/>
      <c r="I553" s="827"/>
      <c r="M553" s="827"/>
      <c r="N553" s="827"/>
      <c r="O553" s="827"/>
      <c r="P553" s="827"/>
    </row>
    <row r="554" spans="1:16" ht="12">
      <c r="A554" s="834"/>
      <c r="B554" s="833"/>
      <c r="F554" s="827"/>
      <c r="G554" s="827"/>
      <c r="H554" s="827"/>
      <c r="I554" s="827"/>
      <c r="M554" s="827"/>
      <c r="N554" s="827"/>
      <c r="O554" s="827"/>
      <c r="P554" s="827"/>
    </row>
    <row r="555" spans="1:16" ht="12">
      <c r="A555" s="834"/>
      <c r="B555" s="833"/>
      <c r="F555" s="827"/>
      <c r="G555" s="827"/>
      <c r="H555" s="827"/>
      <c r="I555" s="827"/>
      <c r="M555" s="827"/>
      <c r="N555" s="827"/>
      <c r="O555" s="827"/>
      <c r="P555" s="827"/>
    </row>
    <row r="556" spans="1:16" ht="12">
      <c r="A556" s="834"/>
      <c r="B556" s="833"/>
      <c r="F556" s="827"/>
      <c r="G556" s="827"/>
      <c r="H556" s="827"/>
      <c r="I556" s="827"/>
      <c r="M556" s="827"/>
      <c r="N556" s="827"/>
      <c r="O556" s="827"/>
      <c r="P556" s="827"/>
    </row>
    <row r="557" spans="1:16" ht="12">
      <c r="A557" s="834"/>
      <c r="B557" s="833"/>
      <c r="F557" s="827"/>
      <c r="G557" s="827"/>
      <c r="H557" s="827"/>
      <c r="I557" s="827"/>
      <c r="M557" s="827"/>
      <c r="N557" s="827"/>
      <c r="O557" s="827"/>
      <c r="P557" s="827"/>
    </row>
    <row r="558" spans="1:16" ht="12">
      <c r="A558" s="834"/>
      <c r="B558" s="833"/>
      <c r="F558" s="827"/>
      <c r="G558" s="827"/>
      <c r="H558" s="827"/>
      <c r="I558" s="827"/>
      <c r="M558" s="827"/>
      <c r="N558" s="827"/>
      <c r="O558" s="827"/>
      <c r="P558" s="827"/>
    </row>
    <row r="559" spans="1:16" ht="12">
      <c r="A559" s="834"/>
      <c r="B559" s="833"/>
      <c r="F559" s="827"/>
      <c r="G559" s="827"/>
      <c r="H559" s="827"/>
      <c r="I559" s="827"/>
      <c r="M559" s="827"/>
      <c r="N559" s="827"/>
      <c r="O559" s="827"/>
      <c r="P559" s="827"/>
    </row>
    <row r="560" spans="1:16" ht="12">
      <c r="A560" s="834"/>
      <c r="B560" s="833"/>
      <c r="F560" s="827"/>
      <c r="G560" s="827"/>
      <c r="H560" s="827"/>
      <c r="I560" s="827"/>
      <c r="M560" s="827"/>
      <c r="N560" s="827"/>
      <c r="O560" s="827"/>
      <c r="P560" s="827"/>
    </row>
    <row r="561" spans="1:16" ht="12">
      <c r="A561" s="834"/>
      <c r="B561" s="833"/>
      <c r="F561" s="827"/>
      <c r="G561" s="827"/>
      <c r="H561" s="827"/>
      <c r="I561" s="827"/>
      <c r="M561" s="827"/>
      <c r="N561" s="827"/>
      <c r="O561" s="827"/>
      <c r="P561" s="827"/>
    </row>
    <row r="562" spans="1:16" ht="12">
      <c r="A562" s="834"/>
      <c r="B562" s="833"/>
      <c r="F562" s="827"/>
      <c r="G562" s="827"/>
      <c r="H562" s="827"/>
      <c r="I562" s="827"/>
      <c r="M562" s="827"/>
      <c r="N562" s="827"/>
      <c r="O562" s="827"/>
      <c r="P562" s="827"/>
    </row>
    <row r="563" spans="1:16" ht="12">
      <c r="A563" s="834"/>
      <c r="B563" s="833"/>
      <c r="F563" s="827"/>
      <c r="G563" s="827"/>
      <c r="H563" s="827"/>
      <c r="I563" s="827"/>
      <c r="M563" s="827"/>
      <c r="N563" s="827"/>
      <c r="O563" s="827"/>
      <c r="P563" s="827"/>
    </row>
    <row r="564" spans="1:16" ht="12">
      <c r="A564" s="834"/>
      <c r="B564" s="833"/>
      <c r="F564" s="827"/>
      <c r="G564" s="827"/>
      <c r="H564" s="827"/>
      <c r="I564" s="827"/>
      <c r="M564" s="827"/>
      <c r="N564" s="827"/>
      <c r="O564" s="827"/>
      <c r="P564" s="827"/>
    </row>
    <row r="565" spans="1:16" ht="12">
      <c r="A565" s="834"/>
      <c r="B565" s="833"/>
      <c r="F565" s="827"/>
      <c r="G565" s="827"/>
      <c r="H565" s="827"/>
      <c r="I565" s="827"/>
      <c r="M565" s="827"/>
      <c r="N565" s="827"/>
      <c r="O565" s="827"/>
      <c r="P565" s="827"/>
    </row>
    <row r="566" spans="1:16" ht="12">
      <c r="A566" s="834"/>
      <c r="B566" s="833"/>
      <c r="F566" s="827"/>
      <c r="G566" s="827"/>
      <c r="H566" s="827"/>
      <c r="I566" s="827"/>
      <c r="M566" s="827"/>
      <c r="N566" s="827"/>
      <c r="O566" s="827"/>
      <c r="P566" s="827"/>
    </row>
    <row r="567" spans="1:16" ht="12">
      <c r="A567" s="834"/>
      <c r="B567" s="833"/>
      <c r="F567" s="827"/>
      <c r="G567" s="827"/>
      <c r="H567" s="827"/>
      <c r="I567" s="827"/>
      <c r="M567" s="827"/>
      <c r="N567" s="827"/>
      <c r="O567" s="827"/>
      <c r="P567" s="827"/>
    </row>
    <row r="568" spans="1:16" ht="12">
      <c r="A568" s="834"/>
      <c r="B568" s="833"/>
      <c r="F568" s="827"/>
      <c r="G568" s="827"/>
      <c r="H568" s="827"/>
      <c r="I568" s="827"/>
      <c r="M568" s="827"/>
      <c r="N568" s="827"/>
      <c r="O568" s="827"/>
      <c r="P568" s="827"/>
    </row>
    <row r="569" spans="1:16" ht="12">
      <c r="A569" s="834"/>
      <c r="B569" s="833"/>
      <c r="F569" s="827"/>
      <c r="G569" s="827"/>
      <c r="H569" s="827"/>
      <c r="I569" s="827"/>
      <c r="M569" s="827"/>
      <c r="N569" s="827"/>
      <c r="O569" s="827"/>
      <c r="P569" s="827"/>
    </row>
    <row r="570" spans="1:16" ht="12">
      <c r="A570" s="834"/>
      <c r="B570" s="833"/>
      <c r="F570" s="827"/>
      <c r="G570" s="827"/>
      <c r="H570" s="827"/>
      <c r="I570" s="827"/>
      <c r="M570" s="827"/>
      <c r="N570" s="827"/>
      <c r="O570" s="827"/>
      <c r="P570" s="827"/>
    </row>
    <row r="571" spans="1:16" ht="12">
      <c r="A571" s="834"/>
      <c r="B571" s="833"/>
      <c r="F571" s="827"/>
      <c r="G571" s="827"/>
      <c r="H571" s="827"/>
      <c r="I571" s="827"/>
      <c r="M571" s="827"/>
      <c r="N571" s="827"/>
      <c r="O571" s="827"/>
      <c r="P571" s="827"/>
    </row>
    <row r="572" spans="1:16" ht="12">
      <c r="A572" s="834"/>
      <c r="B572" s="833"/>
      <c r="F572" s="827"/>
      <c r="G572" s="827"/>
      <c r="H572" s="827"/>
      <c r="I572" s="827"/>
      <c r="M572" s="827"/>
      <c r="N572" s="827"/>
      <c r="O572" s="827"/>
      <c r="P572" s="827"/>
    </row>
    <row r="573" spans="1:16" ht="12">
      <c r="A573" s="834"/>
      <c r="B573" s="833"/>
      <c r="F573" s="827"/>
      <c r="G573" s="827"/>
      <c r="H573" s="827"/>
      <c r="I573" s="827"/>
      <c r="M573" s="827"/>
      <c r="N573" s="827"/>
      <c r="O573" s="827"/>
      <c r="P573" s="827"/>
    </row>
    <row r="574" spans="1:16" ht="12">
      <c r="A574" s="834"/>
      <c r="B574" s="833"/>
      <c r="F574" s="827"/>
      <c r="G574" s="827"/>
      <c r="H574" s="827"/>
      <c r="I574" s="827"/>
      <c r="M574" s="827"/>
      <c r="N574" s="827"/>
      <c r="O574" s="827"/>
      <c r="P574" s="827"/>
    </row>
    <row r="575" spans="1:16" ht="12">
      <c r="A575" s="834"/>
      <c r="B575" s="833"/>
      <c r="F575" s="827"/>
      <c r="G575" s="827"/>
      <c r="H575" s="827"/>
      <c r="I575" s="827"/>
      <c r="M575" s="827"/>
      <c r="N575" s="827"/>
      <c r="O575" s="827"/>
      <c r="P575" s="827"/>
    </row>
    <row r="576" spans="1:16" ht="12">
      <c r="A576" s="834"/>
      <c r="B576" s="833"/>
      <c r="F576" s="827"/>
      <c r="G576" s="827"/>
      <c r="H576" s="827"/>
      <c r="I576" s="827"/>
      <c r="M576" s="827"/>
      <c r="N576" s="827"/>
      <c r="O576" s="827"/>
      <c r="P576" s="827"/>
    </row>
    <row r="577" spans="1:16" ht="12">
      <c r="A577" s="834"/>
      <c r="B577" s="833"/>
      <c r="F577" s="827"/>
      <c r="G577" s="827"/>
      <c r="H577" s="827"/>
      <c r="I577" s="827"/>
      <c r="M577" s="827"/>
      <c r="N577" s="827"/>
      <c r="O577" s="827"/>
      <c r="P577" s="827"/>
    </row>
    <row r="578" spans="1:16" ht="12">
      <c r="A578" s="834"/>
      <c r="B578" s="833"/>
      <c r="F578" s="827"/>
      <c r="G578" s="827"/>
      <c r="H578" s="827"/>
      <c r="I578" s="827"/>
      <c r="M578" s="827"/>
      <c r="N578" s="827"/>
      <c r="O578" s="827"/>
      <c r="P578" s="827"/>
    </row>
    <row r="579" spans="1:16" ht="12">
      <c r="A579" s="834"/>
      <c r="B579" s="833"/>
      <c r="F579" s="827"/>
      <c r="G579" s="827"/>
      <c r="H579" s="827"/>
      <c r="I579" s="827"/>
      <c r="M579" s="827"/>
      <c r="N579" s="827"/>
      <c r="O579" s="827"/>
      <c r="P579" s="827"/>
    </row>
    <row r="580" spans="1:16" ht="12">
      <c r="A580" s="834"/>
      <c r="B580" s="833"/>
      <c r="F580" s="827"/>
      <c r="G580" s="827"/>
      <c r="H580" s="827"/>
      <c r="I580" s="827"/>
      <c r="M580" s="827"/>
      <c r="N580" s="827"/>
      <c r="O580" s="827"/>
      <c r="P580" s="827"/>
    </row>
    <row r="581" spans="1:16" ht="12">
      <c r="A581" s="834"/>
      <c r="B581" s="833"/>
      <c r="F581" s="827"/>
      <c r="G581" s="827"/>
      <c r="H581" s="827"/>
      <c r="I581" s="827"/>
      <c r="M581" s="827"/>
      <c r="N581" s="827"/>
      <c r="O581" s="827"/>
      <c r="P581" s="827"/>
    </row>
    <row r="582" spans="1:16" ht="12">
      <c r="A582" s="834"/>
      <c r="B582" s="833"/>
      <c r="F582" s="827"/>
      <c r="G582" s="827"/>
      <c r="H582" s="827"/>
      <c r="I582" s="827"/>
      <c r="M582" s="827"/>
      <c r="N582" s="827"/>
      <c r="O582" s="827"/>
      <c r="P582" s="827"/>
    </row>
    <row r="583" spans="1:16" ht="12">
      <c r="A583" s="834"/>
      <c r="B583" s="833"/>
      <c r="F583" s="827"/>
      <c r="G583" s="827"/>
      <c r="H583" s="827"/>
      <c r="I583" s="827"/>
      <c r="M583" s="827"/>
      <c r="N583" s="827"/>
      <c r="O583" s="827"/>
      <c r="P583" s="827"/>
    </row>
    <row r="584" spans="1:16" ht="12">
      <c r="A584" s="834"/>
      <c r="B584" s="833"/>
      <c r="F584" s="827"/>
      <c r="G584" s="827"/>
      <c r="H584" s="827"/>
      <c r="I584" s="827"/>
      <c r="M584" s="827"/>
      <c r="N584" s="827"/>
      <c r="O584" s="827"/>
      <c r="P584" s="827"/>
    </row>
    <row r="585" spans="1:16" ht="12">
      <c r="A585" s="834"/>
      <c r="B585" s="833"/>
      <c r="F585" s="827"/>
      <c r="G585" s="827"/>
      <c r="H585" s="827"/>
      <c r="I585" s="827"/>
      <c r="M585" s="827"/>
      <c r="N585" s="827"/>
      <c r="O585" s="827"/>
      <c r="P585" s="827"/>
    </row>
    <row r="586" spans="1:16" ht="12">
      <c r="A586" s="834"/>
      <c r="B586" s="833"/>
      <c r="F586" s="827"/>
      <c r="G586" s="827"/>
      <c r="H586" s="827"/>
      <c r="I586" s="827"/>
      <c r="M586" s="827"/>
      <c r="N586" s="827"/>
      <c r="O586" s="827"/>
      <c r="P586" s="827"/>
    </row>
    <row r="587" spans="1:16" ht="12">
      <c r="A587" s="834"/>
      <c r="B587" s="833"/>
      <c r="F587" s="827"/>
      <c r="G587" s="827"/>
      <c r="H587" s="827"/>
      <c r="I587" s="827"/>
      <c r="M587" s="827"/>
      <c r="N587" s="827"/>
      <c r="O587" s="827"/>
      <c r="P587" s="827"/>
    </row>
    <row r="588" spans="1:16" ht="12">
      <c r="A588" s="834"/>
      <c r="B588" s="833"/>
      <c r="F588" s="827"/>
      <c r="G588" s="827"/>
      <c r="H588" s="827"/>
      <c r="I588" s="827"/>
      <c r="M588" s="827"/>
      <c r="N588" s="827"/>
      <c r="O588" s="827"/>
      <c r="P588" s="827"/>
    </row>
    <row r="589" spans="1:16" ht="12">
      <c r="A589" s="834"/>
      <c r="B589" s="833"/>
      <c r="F589" s="827"/>
      <c r="G589" s="827"/>
      <c r="H589" s="827"/>
      <c r="I589" s="827"/>
      <c r="M589" s="827"/>
      <c r="N589" s="827"/>
      <c r="O589" s="827"/>
      <c r="P589" s="827"/>
    </row>
    <row r="590" spans="1:16" ht="12">
      <c r="A590" s="834"/>
      <c r="B590" s="833"/>
      <c r="F590" s="827"/>
      <c r="G590" s="827"/>
      <c r="H590" s="827"/>
      <c r="I590" s="827"/>
      <c r="M590" s="827"/>
      <c r="N590" s="827"/>
      <c r="O590" s="827"/>
      <c r="P590" s="827"/>
    </row>
    <row r="591" spans="1:16" ht="12">
      <c r="A591" s="834"/>
      <c r="B591" s="833"/>
      <c r="F591" s="827"/>
      <c r="G591" s="827"/>
      <c r="H591" s="827"/>
      <c r="I591" s="827"/>
      <c r="M591" s="827"/>
      <c r="N591" s="827"/>
      <c r="O591" s="827"/>
      <c r="P591" s="827"/>
    </row>
    <row r="592" spans="1:16" ht="12">
      <c r="A592" s="834"/>
      <c r="B592" s="833"/>
      <c r="F592" s="827"/>
      <c r="G592" s="827"/>
      <c r="H592" s="827"/>
      <c r="I592" s="827"/>
      <c r="M592" s="827"/>
      <c r="N592" s="827"/>
      <c r="O592" s="827"/>
      <c r="P592" s="827"/>
    </row>
    <row r="593" spans="1:16" ht="12">
      <c r="A593" s="834"/>
      <c r="B593" s="833"/>
      <c r="F593" s="827"/>
      <c r="G593" s="827"/>
      <c r="H593" s="827"/>
      <c r="I593" s="827"/>
      <c r="M593" s="827"/>
      <c r="N593" s="827"/>
      <c r="O593" s="827"/>
      <c r="P593" s="827"/>
    </row>
    <row r="594" spans="1:16" ht="12">
      <c r="A594" s="834"/>
      <c r="B594" s="833"/>
      <c r="F594" s="827"/>
      <c r="G594" s="827"/>
      <c r="H594" s="827"/>
      <c r="I594" s="827"/>
      <c r="M594" s="827"/>
      <c r="N594" s="827"/>
      <c r="O594" s="827"/>
      <c r="P594" s="827"/>
    </row>
    <row r="595" spans="1:16" ht="12">
      <c r="A595" s="834"/>
      <c r="B595" s="833"/>
      <c r="F595" s="827"/>
      <c r="G595" s="827"/>
      <c r="H595" s="827"/>
      <c r="I595" s="827"/>
      <c r="M595" s="827"/>
      <c r="N595" s="827"/>
      <c r="O595" s="827"/>
      <c r="P595" s="827"/>
    </row>
    <row r="596" spans="1:16" ht="12">
      <c r="A596" s="834"/>
      <c r="B596" s="833"/>
      <c r="F596" s="827"/>
      <c r="G596" s="827"/>
      <c r="H596" s="827"/>
      <c r="I596" s="827"/>
      <c r="M596" s="827"/>
      <c r="N596" s="827"/>
      <c r="O596" s="827"/>
      <c r="P596" s="827"/>
    </row>
    <row r="597" spans="1:16" ht="12">
      <c r="A597" s="834"/>
      <c r="B597" s="833"/>
      <c r="F597" s="827"/>
      <c r="G597" s="827"/>
      <c r="H597" s="827"/>
      <c r="I597" s="827"/>
      <c r="M597" s="827"/>
      <c r="N597" s="827"/>
      <c r="O597" s="827"/>
      <c r="P597" s="827"/>
    </row>
    <row r="598" spans="1:16" ht="12">
      <c r="A598" s="834"/>
      <c r="B598" s="833"/>
      <c r="F598" s="827"/>
      <c r="G598" s="827"/>
      <c r="H598" s="827"/>
      <c r="I598" s="827"/>
      <c r="M598" s="827"/>
      <c r="N598" s="827"/>
      <c r="O598" s="827"/>
      <c r="P598" s="827"/>
    </row>
    <row r="599" spans="1:16" ht="12">
      <c r="A599" s="834"/>
      <c r="B599" s="833"/>
      <c r="F599" s="827"/>
      <c r="G599" s="827"/>
      <c r="H599" s="827"/>
      <c r="I599" s="827"/>
      <c r="M599" s="827"/>
      <c r="N599" s="827"/>
      <c r="O599" s="827"/>
      <c r="P599" s="827"/>
    </row>
    <row r="600" spans="1:16" ht="12">
      <c r="A600" s="834"/>
      <c r="B600" s="833"/>
      <c r="F600" s="827"/>
      <c r="G600" s="827"/>
      <c r="H600" s="827"/>
      <c r="I600" s="827"/>
      <c r="M600" s="827"/>
      <c r="N600" s="827"/>
      <c r="O600" s="827"/>
      <c r="P600" s="827"/>
    </row>
    <row r="601" spans="1:16" ht="12">
      <c r="A601" s="834"/>
      <c r="B601" s="833"/>
      <c r="F601" s="827"/>
      <c r="G601" s="827"/>
      <c r="H601" s="827"/>
      <c r="I601" s="827"/>
      <c r="M601" s="827"/>
      <c r="N601" s="827"/>
      <c r="O601" s="827"/>
      <c r="P601" s="827"/>
    </row>
    <row r="602" spans="1:16" ht="12">
      <c r="A602" s="834"/>
      <c r="B602" s="833"/>
      <c r="F602" s="827"/>
      <c r="G602" s="827"/>
      <c r="H602" s="827"/>
      <c r="I602" s="827"/>
      <c r="M602" s="827"/>
      <c r="N602" s="827"/>
      <c r="O602" s="827"/>
      <c r="P602" s="827"/>
    </row>
    <row r="603" spans="1:16" ht="12">
      <c r="A603" s="834"/>
      <c r="B603" s="833"/>
      <c r="F603" s="827"/>
      <c r="G603" s="827"/>
      <c r="H603" s="827"/>
      <c r="I603" s="827"/>
      <c r="M603" s="827"/>
      <c r="N603" s="827"/>
      <c r="O603" s="827"/>
      <c r="P603" s="827"/>
    </row>
    <row r="604" spans="1:16" ht="12">
      <c r="A604" s="834"/>
      <c r="B604" s="833"/>
      <c r="F604" s="827"/>
      <c r="G604" s="827"/>
      <c r="H604" s="827"/>
      <c r="I604" s="827"/>
      <c r="M604" s="827"/>
      <c r="N604" s="827"/>
      <c r="O604" s="827"/>
      <c r="P604" s="827"/>
    </row>
    <row r="605" spans="1:16" ht="12">
      <c r="A605" s="834"/>
      <c r="B605" s="833"/>
      <c r="F605" s="827"/>
      <c r="G605" s="827"/>
      <c r="H605" s="827"/>
      <c r="I605" s="827"/>
      <c r="M605" s="827"/>
      <c r="N605" s="827"/>
      <c r="O605" s="827"/>
      <c r="P605" s="827"/>
    </row>
    <row r="606" spans="1:16" ht="12">
      <c r="A606" s="834"/>
      <c r="B606" s="833"/>
      <c r="F606" s="827"/>
      <c r="G606" s="827"/>
      <c r="H606" s="827"/>
      <c r="I606" s="827"/>
      <c r="M606" s="827"/>
      <c r="N606" s="827"/>
      <c r="O606" s="827"/>
      <c r="P606" s="827"/>
    </row>
    <row r="607" spans="1:16" ht="12">
      <c r="A607" s="834"/>
      <c r="B607" s="833"/>
      <c r="F607" s="827"/>
      <c r="G607" s="827"/>
      <c r="H607" s="827"/>
      <c r="I607" s="827"/>
      <c r="M607" s="827"/>
      <c r="N607" s="827"/>
      <c r="O607" s="827"/>
      <c r="P607" s="827"/>
    </row>
    <row r="608" spans="1:16" ht="12">
      <c r="A608" s="834"/>
      <c r="B608" s="833"/>
      <c r="F608" s="827"/>
      <c r="G608" s="827"/>
      <c r="H608" s="827"/>
      <c r="I608" s="827"/>
      <c r="M608" s="827"/>
      <c r="N608" s="827"/>
      <c r="O608" s="827"/>
      <c r="P608" s="827"/>
    </row>
    <row r="609" spans="1:16" ht="12">
      <c r="A609" s="834"/>
      <c r="B609" s="833"/>
      <c r="F609" s="827"/>
      <c r="G609" s="827"/>
      <c r="H609" s="827"/>
      <c r="I609" s="827"/>
      <c r="M609" s="827"/>
      <c r="N609" s="827"/>
      <c r="O609" s="827"/>
      <c r="P609" s="827"/>
    </row>
    <row r="610" spans="1:16" ht="12">
      <c r="A610" s="834"/>
      <c r="B610" s="833"/>
      <c r="F610" s="827"/>
      <c r="G610" s="827"/>
      <c r="H610" s="827"/>
      <c r="I610" s="827"/>
      <c r="M610" s="827"/>
      <c r="N610" s="827"/>
      <c r="O610" s="827"/>
      <c r="P610" s="827"/>
    </row>
    <row r="611" spans="1:16" ht="12">
      <c r="A611" s="834"/>
      <c r="B611" s="833"/>
      <c r="F611" s="827"/>
      <c r="G611" s="827"/>
      <c r="H611" s="827"/>
      <c r="I611" s="827"/>
      <c r="M611" s="827"/>
      <c r="N611" s="827"/>
      <c r="O611" s="827"/>
      <c r="P611" s="827"/>
    </row>
    <row r="612" spans="1:16" ht="12">
      <c r="A612" s="834"/>
      <c r="B612" s="833"/>
      <c r="F612" s="827"/>
      <c r="G612" s="827"/>
      <c r="H612" s="827"/>
      <c r="I612" s="827"/>
      <c r="M612" s="827"/>
      <c r="N612" s="827"/>
      <c r="O612" s="827"/>
      <c r="P612" s="827"/>
    </row>
    <row r="613" spans="1:16" ht="12">
      <c r="A613" s="834"/>
      <c r="B613" s="833"/>
      <c r="F613" s="827"/>
      <c r="G613" s="827"/>
      <c r="H613" s="827"/>
      <c r="I613" s="827"/>
      <c r="M613" s="827"/>
      <c r="N613" s="827"/>
      <c r="O613" s="827"/>
      <c r="P613" s="827"/>
    </row>
    <row r="614" spans="1:16" ht="12">
      <c r="A614" s="834"/>
      <c r="B614" s="833"/>
      <c r="F614" s="827"/>
      <c r="G614" s="827"/>
      <c r="H614" s="827"/>
      <c r="I614" s="827"/>
      <c r="M614" s="827"/>
      <c r="N614" s="827"/>
      <c r="O614" s="827"/>
      <c r="P614" s="827"/>
    </row>
    <row r="615" spans="1:16" ht="12">
      <c r="A615" s="834"/>
      <c r="B615" s="833"/>
      <c r="F615" s="827"/>
      <c r="G615" s="827"/>
      <c r="H615" s="827"/>
      <c r="I615" s="827"/>
      <c r="M615" s="827"/>
      <c r="N615" s="827"/>
      <c r="O615" s="827"/>
      <c r="P615" s="827"/>
    </row>
    <row r="616" spans="1:16" ht="12">
      <c r="A616" s="834"/>
      <c r="B616" s="833"/>
      <c r="F616" s="827"/>
      <c r="G616" s="827"/>
      <c r="H616" s="827"/>
      <c r="I616" s="827"/>
      <c r="M616" s="827"/>
      <c r="N616" s="827"/>
      <c r="O616" s="827"/>
      <c r="P616" s="827"/>
    </row>
    <row r="617" spans="1:16" ht="12">
      <c r="A617" s="834"/>
      <c r="B617" s="833"/>
      <c r="F617" s="827"/>
      <c r="G617" s="827"/>
      <c r="H617" s="827"/>
      <c r="I617" s="827"/>
      <c r="M617" s="827"/>
      <c r="N617" s="827"/>
      <c r="O617" s="827"/>
      <c r="P617" s="827"/>
    </row>
    <row r="618" spans="1:16" ht="12">
      <c r="A618" s="834"/>
      <c r="B618" s="833"/>
      <c r="F618" s="827"/>
      <c r="G618" s="827"/>
      <c r="H618" s="827"/>
      <c r="I618" s="827"/>
      <c r="M618" s="827"/>
      <c r="N618" s="827"/>
      <c r="O618" s="827"/>
      <c r="P618" s="827"/>
    </row>
    <row r="619" spans="1:16" ht="12">
      <c r="A619" s="834"/>
      <c r="B619" s="833"/>
      <c r="F619" s="827"/>
      <c r="G619" s="827"/>
      <c r="H619" s="827"/>
      <c r="I619" s="827"/>
      <c r="M619" s="827"/>
      <c r="N619" s="827"/>
      <c r="O619" s="827"/>
      <c r="P619" s="827"/>
    </row>
    <row r="620" spans="1:16" ht="12">
      <c r="A620" s="834"/>
      <c r="B620" s="833"/>
      <c r="F620" s="827"/>
      <c r="G620" s="827"/>
      <c r="H620" s="827"/>
      <c r="I620" s="827"/>
      <c r="M620" s="827"/>
      <c r="N620" s="827"/>
      <c r="O620" s="827"/>
      <c r="P620" s="827"/>
    </row>
    <row r="621" spans="1:16" ht="12">
      <c r="A621" s="834"/>
      <c r="B621" s="833"/>
      <c r="F621" s="827"/>
      <c r="G621" s="827"/>
      <c r="H621" s="827"/>
      <c r="I621" s="827"/>
      <c r="M621" s="827"/>
      <c r="N621" s="827"/>
      <c r="O621" s="827"/>
      <c r="P621" s="827"/>
    </row>
    <row r="622" spans="1:16" ht="12">
      <c r="A622" s="834"/>
      <c r="B622" s="833"/>
      <c r="F622" s="827"/>
      <c r="G622" s="827"/>
      <c r="H622" s="827"/>
      <c r="I622" s="827"/>
      <c r="M622" s="827"/>
      <c r="N622" s="827"/>
      <c r="O622" s="827"/>
      <c r="P622" s="827"/>
    </row>
    <row r="623" spans="1:16" ht="12">
      <c r="A623" s="834"/>
      <c r="B623" s="833"/>
      <c r="F623" s="827"/>
      <c r="G623" s="827"/>
      <c r="H623" s="827"/>
      <c r="I623" s="827"/>
      <c r="M623" s="827"/>
      <c r="N623" s="827"/>
      <c r="O623" s="827"/>
      <c r="P623" s="827"/>
    </row>
    <row r="624" spans="1:16" ht="12">
      <c r="A624" s="834"/>
      <c r="B624" s="833"/>
      <c r="F624" s="827"/>
      <c r="G624" s="827"/>
      <c r="H624" s="827"/>
      <c r="I624" s="827"/>
      <c r="M624" s="827"/>
      <c r="N624" s="827"/>
      <c r="O624" s="827"/>
      <c r="P624" s="827"/>
    </row>
    <row r="625" spans="1:16" ht="12">
      <c r="A625" s="834"/>
      <c r="B625" s="833"/>
      <c r="F625" s="827"/>
      <c r="G625" s="827"/>
      <c r="H625" s="827"/>
      <c r="I625" s="827"/>
      <c r="M625" s="827"/>
      <c r="N625" s="827"/>
      <c r="O625" s="827"/>
      <c r="P625" s="827"/>
    </row>
    <row r="626" spans="1:16" ht="12">
      <c r="A626" s="834"/>
      <c r="B626" s="833"/>
      <c r="F626" s="827"/>
      <c r="G626" s="827"/>
      <c r="H626" s="827"/>
      <c r="I626" s="827"/>
      <c r="M626" s="827"/>
      <c r="N626" s="827"/>
      <c r="O626" s="827"/>
      <c r="P626" s="827"/>
    </row>
    <row r="627" spans="1:16" ht="12">
      <c r="A627" s="834"/>
      <c r="B627" s="833"/>
      <c r="F627" s="827"/>
      <c r="G627" s="827"/>
      <c r="H627" s="827"/>
      <c r="I627" s="827"/>
      <c r="M627" s="827"/>
      <c r="N627" s="827"/>
      <c r="O627" s="827"/>
      <c r="P627" s="827"/>
    </row>
    <row r="628" spans="1:16" ht="12">
      <c r="A628" s="834"/>
      <c r="B628" s="833"/>
      <c r="F628" s="827"/>
      <c r="G628" s="827"/>
      <c r="H628" s="827"/>
      <c r="I628" s="827"/>
      <c r="M628" s="827"/>
      <c r="N628" s="827"/>
      <c r="O628" s="827"/>
      <c r="P628" s="827"/>
    </row>
    <row r="629" spans="1:16" ht="12">
      <c r="A629" s="834"/>
      <c r="B629" s="833"/>
      <c r="F629" s="827"/>
      <c r="G629" s="827"/>
      <c r="H629" s="827"/>
      <c r="I629" s="827"/>
      <c r="M629" s="827"/>
      <c r="N629" s="827"/>
      <c r="O629" s="827"/>
      <c r="P629" s="827"/>
    </row>
    <row r="630" spans="1:16" ht="12">
      <c r="A630" s="834"/>
      <c r="B630" s="833"/>
      <c r="F630" s="827"/>
      <c r="G630" s="827"/>
      <c r="H630" s="827"/>
      <c r="I630" s="827"/>
      <c r="M630" s="827"/>
      <c r="N630" s="827"/>
      <c r="O630" s="827"/>
      <c r="P630" s="827"/>
    </row>
    <row r="631" spans="1:16" ht="12">
      <c r="A631" s="834"/>
      <c r="B631" s="833"/>
      <c r="F631" s="827"/>
      <c r="G631" s="827"/>
      <c r="H631" s="827"/>
      <c r="I631" s="827"/>
      <c r="M631" s="827"/>
      <c r="N631" s="827"/>
      <c r="O631" s="827"/>
      <c r="P631" s="827"/>
    </row>
    <row r="632" spans="1:16" ht="12">
      <c r="A632" s="834"/>
      <c r="B632" s="833"/>
      <c r="F632" s="827"/>
      <c r="G632" s="827"/>
      <c r="H632" s="827"/>
      <c r="I632" s="827"/>
      <c r="M632" s="827"/>
      <c r="N632" s="827"/>
      <c r="O632" s="827"/>
      <c r="P632" s="827"/>
    </row>
    <row r="633" spans="1:16" ht="12">
      <c r="A633" s="834"/>
      <c r="B633" s="833"/>
      <c r="F633" s="827"/>
      <c r="G633" s="827"/>
      <c r="H633" s="827"/>
      <c r="I633" s="827"/>
      <c r="M633" s="827"/>
      <c r="N633" s="827"/>
      <c r="O633" s="827"/>
      <c r="P633" s="827"/>
    </row>
    <row r="634" spans="1:16" ht="12">
      <c r="A634" s="834"/>
      <c r="B634" s="833"/>
      <c r="F634" s="827"/>
      <c r="G634" s="827"/>
      <c r="H634" s="827"/>
      <c r="I634" s="827"/>
      <c r="M634" s="827"/>
      <c r="N634" s="827"/>
      <c r="O634" s="827"/>
      <c r="P634" s="827"/>
    </row>
    <row r="635" spans="1:16" ht="12">
      <c r="A635" s="834"/>
      <c r="B635" s="833"/>
      <c r="F635" s="827"/>
      <c r="G635" s="827"/>
      <c r="H635" s="827"/>
      <c r="I635" s="827"/>
      <c r="M635" s="827"/>
      <c r="N635" s="827"/>
      <c r="O635" s="827"/>
      <c r="P635" s="827"/>
    </row>
    <row r="636" spans="1:16" ht="12">
      <c r="A636" s="834"/>
      <c r="B636" s="833"/>
      <c r="F636" s="827"/>
      <c r="G636" s="827"/>
      <c r="H636" s="827"/>
      <c r="I636" s="827"/>
      <c r="M636" s="827"/>
      <c r="N636" s="827"/>
      <c r="O636" s="827"/>
      <c r="P636" s="827"/>
    </row>
    <row r="637" spans="1:16" ht="12">
      <c r="A637" s="834"/>
      <c r="B637" s="833"/>
      <c r="F637" s="827"/>
      <c r="G637" s="827"/>
      <c r="H637" s="827"/>
      <c r="I637" s="827"/>
      <c r="M637" s="827"/>
      <c r="N637" s="827"/>
      <c r="O637" s="827"/>
      <c r="P637" s="827"/>
    </row>
    <row r="638" spans="1:16" ht="12">
      <c r="A638" s="834"/>
      <c r="B638" s="833"/>
      <c r="F638" s="827"/>
      <c r="G638" s="827"/>
      <c r="H638" s="827"/>
      <c r="I638" s="827"/>
      <c r="M638" s="827"/>
      <c r="N638" s="827"/>
      <c r="O638" s="827"/>
      <c r="P638" s="827"/>
    </row>
    <row r="639" spans="1:16" ht="12">
      <c r="A639" s="834"/>
      <c r="B639" s="833"/>
      <c r="F639" s="827"/>
      <c r="G639" s="827"/>
      <c r="H639" s="827"/>
      <c r="I639" s="827"/>
      <c r="M639" s="827"/>
      <c r="N639" s="827"/>
      <c r="O639" s="827"/>
      <c r="P639" s="827"/>
    </row>
    <row r="640" spans="1:16" ht="12">
      <c r="A640" s="834"/>
      <c r="B640" s="833"/>
      <c r="F640" s="827"/>
      <c r="G640" s="827"/>
      <c r="H640" s="827"/>
      <c r="I640" s="827"/>
      <c r="M640" s="827"/>
      <c r="N640" s="827"/>
      <c r="O640" s="827"/>
      <c r="P640" s="827"/>
    </row>
    <row r="641" spans="1:16" ht="12">
      <c r="A641" s="834"/>
      <c r="B641" s="833"/>
      <c r="F641" s="827"/>
      <c r="G641" s="827"/>
      <c r="H641" s="827"/>
      <c r="I641" s="827"/>
      <c r="M641" s="827"/>
      <c r="N641" s="827"/>
      <c r="O641" s="827"/>
      <c r="P641" s="827"/>
    </row>
    <row r="642" spans="1:16" ht="12">
      <c r="A642" s="834"/>
      <c r="B642" s="833"/>
      <c r="F642" s="827"/>
      <c r="G642" s="827"/>
      <c r="H642" s="827"/>
      <c r="I642" s="827"/>
      <c r="M642" s="827"/>
      <c r="N642" s="827"/>
      <c r="O642" s="827"/>
      <c r="P642" s="827"/>
    </row>
    <row r="643" spans="1:16" ht="12">
      <c r="A643" s="834"/>
      <c r="B643" s="833"/>
      <c r="F643" s="827"/>
      <c r="G643" s="827"/>
      <c r="H643" s="827"/>
      <c r="I643" s="827"/>
      <c r="M643" s="827"/>
      <c r="N643" s="827"/>
      <c r="O643" s="827"/>
      <c r="P643" s="827"/>
    </row>
    <row r="644" spans="1:16" ht="12">
      <c r="A644" s="834"/>
      <c r="B644" s="833"/>
      <c r="F644" s="827"/>
      <c r="G644" s="827"/>
      <c r="H644" s="827"/>
      <c r="I644" s="827"/>
      <c r="M644" s="827"/>
      <c r="N644" s="827"/>
      <c r="O644" s="827"/>
      <c r="P644" s="827"/>
    </row>
    <row r="645" spans="1:16" ht="12">
      <c r="A645" s="834"/>
      <c r="B645" s="833"/>
      <c r="F645" s="827"/>
      <c r="G645" s="827"/>
      <c r="H645" s="827"/>
      <c r="I645" s="827"/>
      <c r="M645" s="827"/>
      <c r="N645" s="827"/>
      <c r="O645" s="827"/>
      <c r="P645" s="827"/>
    </row>
    <row r="646" spans="1:16" ht="12">
      <c r="A646" s="834"/>
      <c r="B646" s="833"/>
      <c r="F646" s="827"/>
      <c r="G646" s="827"/>
      <c r="H646" s="827"/>
      <c r="I646" s="827"/>
      <c r="M646" s="827"/>
      <c r="N646" s="827"/>
      <c r="O646" s="827"/>
      <c r="P646" s="827"/>
    </row>
    <row r="647" spans="1:16" ht="12">
      <c r="A647" s="834"/>
      <c r="B647" s="833"/>
      <c r="F647" s="827"/>
      <c r="G647" s="827"/>
      <c r="H647" s="827"/>
      <c r="I647" s="827"/>
      <c r="M647" s="827"/>
      <c r="N647" s="827"/>
      <c r="O647" s="827"/>
      <c r="P647" s="827"/>
    </row>
    <row r="648" spans="1:16" ht="12">
      <c r="A648" s="834"/>
      <c r="B648" s="833"/>
      <c r="F648" s="827"/>
      <c r="G648" s="827"/>
      <c r="H648" s="827"/>
      <c r="I648" s="827"/>
      <c r="M648" s="827"/>
      <c r="N648" s="827"/>
      <c r="O648" s="827"/>
      <c r="P648" s="827"/>
    </row>
    <row r="649" spans="1:16" ht="12">
      <c r="A649" s="834"/>
      <c r="B649" s="833"/>
      <c r="F649" s="827"/>
      <c r="G649" s="827"/>
      <c r="H649" s="827"/>
      <c r="I649" s="827"/>
      <c r="M649" s="827"/>
      <c r="N649" s="827"/>
      <c r="O649" s="827"/>
      <c r="P649" s="827"/>
    </row>
    <row r="650" spans="1:16" ht="12">
      <c r="A650" s="834"/>
      <c r="B650" s="833"/>
      <c r="F650" s="827"/>
      <c r="G650" s="827"/>
      <c r="H650" s="827"/>
      <c r="I650" s="827"/>
      <c r="M650" s="827"/>
      <c r="N650" s="827"/>
      <c r="O650" s="827"/>
      <c r="P650" s="827"/>
    </row>
    <row r="651" spans="1:16" ht="12">
      <c r="A651" s="834"/>
      <c r="B651" s="833"/>
      <c r="F651" s="827"/>
      <c r="G651" s="827"/>
      <c r="H651" s="827"/>
      <c r="I651" s="827"/>
      <c r="M651" s="827"/>
      <c r="N651" s="827"/>
      <c r="O651" s="827"/>
      <c r="P651" s="827"/>
    </row>
    <row r="652" spans="1:16" ht="12">
      <c r="A652" s="834"/>
      <c r="B652" s="833"/>
      <c r="F652" s="827"/>
      <c r="G652" s="827"/>
      <c r="H652" s="827"/>
      <c r="I652" s="827"/>
      <c r="M652" s="827"/>
      <c r="N652" s="827"/>
      <c r="O652" s="827"/>
      <c r="P652" s="827"/>
    </row>
    <row r="653" spans="1:16" ht="12">
      <c r="A653" s="834"/>
      <c r="B653" s="833"/>
      <c r="F653" s="827"/>
      <c r="G653" s="827"/>
      <c r="H653" s="827"/>
      <c r="I653" s="827"/>
      <c r="M653" s="827"/>
      <c r="N653" s="827"/>
      <c r="O653" s="827"/>
      <c r="P653" s="827"/>
    </row>
    <row r="654" spans="1:16" ht="12">
      <c r="A654" s="834"/>
      <c r="B654" s="833"/>
      <c r="F654" s="827"/>
      <c r="G654" s="827"/>
      <c r="H654" s="827"/>
      <c r="I654" s="827"/>
      <c r="M654" s="827"/>
      <c r="N654" s="827"/>
      <c r="O654" s="827"/>
      <c r="P654" s="827"/>
    </row>
    <row r="655" spans="1:16" ht="12">
      <c r="A655" s="834"/>
      <c r="B655" s="833"/>
      <c r="F655" s="827"/>
      <c r="G655" s="827"/>
      <c r="H655" s="827"/>
      <c r="I655" s="827"/>
      <c r="M655" s="827"/>
      <c r="N655" s="827"/>
      <c r="O655" s="827"/>
      <c r="P655" s="827"/>
    </row>
    <row r="656" spans="1:16" ht="12">
      <c r="A656" s="834"/>
      <c r="B656" s="833"/>
      <c r="F656" s="827"/>
      <c r="G656" s="827"/>
      <c r="H656" s="827"/>
      <c r="I656" s="827"/>
      <c r="M656" s="827"/>
      <c r="N656" s="827"/>
      <c r="O656" s="827"/>
      <c r="P656" s="827"/>
    </row>
    <row r="657" spans="1:16" ht="12">
      <c r="A657" s="834"/>
      <c r="B657" s="833"/>
      <c r="F657" s="827"/>
      <c r="G657" s="827"/>
      <c r="H657" s="827"/>
      <c r="I657" s="827"/>
      <c r="M657" s="827"/>
      <c r="N657" s="827"/>
      <c r="O657" s="827"/>
      <c r="P657" s="827"/>
    </row>
    <row r="658" spans="1:16" ht="12">
      <c r="A658" s="834"/>
      <c r="B658" s="833"/>
      <c r="F658" s="827"/>
      <c r="G658" s="827"/>
      <c r="H658" s="827"/>
      <c r="I658" s="827"/>
      <c r="M658" s="827"/>
      <c r="N658" s="827"/>
      <c r="O658" s="827"/>
      <c r="P658" s="827"/>
    </row>
    <row r="659" spans="1:16" ht="12">
      <c r="A659" s="834"/>
      <c r="B659" s="833"/>
      <c r="F659" s="827"/>
      <c r="G659" s="827"/>
      <c r="H659" s="827"/>
      <c r="I659" s="827"/>
      <c r="M659" s="827"/>
      <c r="N659" s="827"/>
      <c r="O659" s="827"/>
      <c r="P659" s="827"/>
    </row>
    <row r="660" spans="1:16" ht="12">
      <c r="A660" s="834"/>
      <c r="B660" s="833"/>
      <c r="F660" s="827"/>
      <c r="G660" s="827"/>
      <c r="H660" s="827"/>
      <c r="I660" s="827"/>
      <c r="M660" s="827"/>
      <c r="N660" s="827"/>
      <c r="O660" s="827"/>
      <c r="P660" s="827"/>
    </row>
    <row r="661" spans="1:16" ht="12">
      <c r="A661" s="834"/>
      <c r="B661" s="833"/>
      <c r="F661" s="827"/>
      <c r="G661" s="827"/>
      <c r="H661" s="827"/>
      <c r="I661" s="827"/>
      <c r="M661" s="827"/>
      <c r="N661" s="827"/>
      <c r="O661" s="827"/>
      <c r="P661" s="827"/>
    </row>
    <row r="662" spans="1:16" ht="12">
      <c r="A662" s="834"/>
      <c r="B662" s="833"/>
      <c r="F662" s="827"/>
      <c r="G662" s="827"/>
      <c r="H662" s="827"/>
      <c r="I662" s="827"/>
      <c r="M662" s="827"/>
      <c r="N662" s="827"/>
      <c r="O662" s="827"/>
      <c r="P662" s="827"/>
    </row>
    <row r="663" spans="1:16" ht="12">
      <c r="A663" s="834"/>
      <c r="B663" s="833"/>
      <c r="F663" s="827"/>
      <c r="G663" s="827"/>
      <c r="H663" s="827"/>
      <c r="I663" s="827"/>
      <c r="M663" s="827"/>
      <c r="N663" s="827"/>
      <c r="O663" s="827"/>
      <c r="P663" s="827"/>
    </row>
    <row r="664" spans="1:16" ht="12">
      <c r="A664" s="834"/>
      <c r="B664" s="833"/>
      <c r="F664" s="827"/>
      <c r="G664" s="827"/>
      <c r="H664" s="827"/>
      <c r="I664" s="827"/>
      <c r="M664" s="827"/>
      <c r="N664" s="827"/>
      <c r="O664" s="827"/>
      <c r="P664" s="827"/>
    </row>
    <row r="665" spans="1:16" ht="12">
      <c r="A665" s="834"/>
      <c r="B665" s="833"/>
      <c r="F665" s="827"/>
      <c r="G665" s="827"/>
      <c r="H665" s="827"/>
      <c r="I665" s="827"/>
      <c r="M665" s="827"/>
      <c r="N665" s="827"/>
      <c r="O665" s="827"/>
      <c r="P665" s="827"/>
    </row>
    <row r="666" spans="1:16" ht="12">
      <c r="A666" s="834"/>
      <c r="B666" s="833"/>
      <c r="F666" s="827"/>
      <c r="G666" s="827"/>
      <c r="H666" s="827"/>
      <c r="I666" s="827"/>
      <c r="M666" s="827"/>
      <c r="N666" s="827"/>
      <c r="O666" s="827"/>
      <c r="P666" s="827"/>
    </row>
    <row r="667" spans="1:16" ht="12">
      <c r="A667" s="834"/>
      <c r="B667" s="833"/>
      <c r="F667" s="827"/>
      <c r="G667" s="827"/>
      <c r="H667" s="827"/>
      <c r="I667" s="827"/>
      <c r="M667" s="827"/>
      <c r="N667" s="827"/>
      <c r="O667" s="827"/>
      <c r="P667" s="827"/>
    </row>
    <row r="668" spans="1:16" ht="12">
      <c r="A668" s="834"/>
      <c r="B668" s="833"/>
      <c r="F668" s="827"/>
      <c r="G668" s="827"/>
      <c r="H668" s="827"/>
      <c r="I668" s="827"/>
      <c r="M668" s="827"/>
      <c r="N668" s="827"/>
      <c r="O668" s="827"/>
      <c r="P668" s="827"/>
    </row>
    <row r="669" spans="1:16" ht="12">
      <c r="A669" s="834"/>
      <c r="B669" s="833"/>
      <c r="F669" s="827"/>
      <c r="G669" s="827"/>
      <c r="H669" s="827"/>
      <c r="I669" s="827"/>
      <c r="M669" s="827"/>
      <c r="N669" s="827"/>
      <c r="O669" s="827"/>
      <c r="P669" s="827"/>
    </row>
    <row r="670" spans="1:16" ht="12">
      <c r="A670" s="834"/>
      <c r="B670" s="833"/>
      <c r="F670" s="827"/>
      <c r="G670" s="827"/>
      <c r="H670" s="827"/>
      <c r="I670" s="827"/>
      <c r="M670" s="827"/>
      <c r="N670" s="827"/>
      <c r="O670" s="827"/>
      <c r="P670" s="827"/>
    </row>
    <row r="671" spans="1:16" ht="12">
      <c r="A671" s="834"/>
      <c r="B671" s="833"/>
      <c r="F671" s="827"/>
      <c r="G671" s="827"/>
      <c r="H671" s="827"/>
      <c r="I671" s="827"/>
      <c r="M671" s="827"/>
      <c r="N671" s="827"/>
      <c r="O671" s="827"/>
      <c r="P671" s="827"/>
    </row>
    <row r="672" spans="1:16" ht="12">
      <c r="A672" s="834"/>
      <c r="B672" s="833"/>
      <c r="F672" s="827"/>
      <c r="G672" s="827"/>
      <c r="H672" s="827"/>
      <c r="I672" s="827"/>
      <c r="M672" s="827"/>
      <c r="N672" s="827"/>
      <c r="O672" s="827"/>
      <c r="P672" s="827"/>
    </row>
    <row r="673" spans="1:16" ht="12">
      <c r="A673" s="834"/>
      <c r="B673" s="833"/>
      <c r="F673" s="827"/>
      <c r="G673" s="827"/>
      <c r="H673" s="827"/>
      <c r="I673" s="827"/>
      <c r="M673" s="827"/>
      <c r="N673" s="827"/>
      <c r="O673" s="827"/>
      <c r="P673" s="827"/>
    </row>
    <row r="674" spans="1:16" ht="12">
      <c r="A674" s="834"/>
      <c r="B674" s="833"/>
      <c r="F674" s="827"/>
      <c r="G674" s="827"/>
      <c r="H674" s="827"/>
      <c r="I674" s="827"/>
      <c r="M674" s="827"/>
      <c r="N674" s="827"/>
      <c r="O674" s="827"/>
      <c r="P674" s="827"/>
    </row>
    <row r="675" spans="1:16" ht="12">
      <c r="A675" s="834"/>
      <c r="B675" s="833"/>
      <c r="F675" s="827"/>
      <c r="G675" s="827"/>
      <c r="H675" s="827"/>
      <c r="I675" s="827"/>
      <c r="M675" s="827"/>
      <c r="N675" s="827"/>
      <c r="O675" s="827"/>
      <c r="P675" s="827"/>
    </row>
    <row r="676" spans="1:16" ht="12">
      <c r="A676" s="834"/>
      <c r="B676" s="833"/>
      <c r="F676" s="827"/>
      <c r="G676" s="827"/>
      <c r="H676" s="827"/>
      <c r="I676" s="827"/>
      <c r="M676" s="827"/>
      <c r="N676" s="827"/>
      <c r="O676" s="827"/>
      <c r="P676" s="827"/>
    </row>
    <row r="677" spans="1:16" ht="12">
      <c r="A677" s="834"/>
      <c r="B677" s="833"/>
      <c r="F677" s="827"/>
      <c r="G677" s="827"/>
      <c r="H677" s="827"/>
      <c r="I677" s="827"/>
      <c r="M677" s="827"/>
      <c r="N677" s="827"/>
      <c r="O677" s="827"/>
      <c r="P677" s="827"/>
    </row>
    <row r="678" spans="1:16" ht="12">
      <c r="A678" s="834"/>
      <c r="B678" s="833"/>
      <c r="F678" s="827"/>
      <c r="G678" s="827"/>
      <c r="H678" s="827"/>
      <c r="I678" s="827"/>
      <c r="M678" s="827"/>
      <c r="N678" s="827"/>
      <c r="O678" s="827"/>
      <c r="P678" s="827"/>
    </row>
    <row r="679" spans="1:16" ht="12">
      <c r="A679" s="834"/>
      <c r="B679" s="833"/>
      <c r="F679" s="827"/>
      <c r="G679" s="827"/>
      <c r="H679" s="827"/>
      <c r="I679" s="827"/>
      <c r="M679" s="827"/>
      <c r="N679" s="827"/>
      <c r="O679" s="827"/>
      <c r="P679" s="827"/>
    </row>
    <row r="680" spans="1:16" ht="12">
      <c r="A680" s="834"/>
      <c r="B680" s="833"/>
      <c r="F680" s="827"/>
      <c r="G680" s="827"/>
      <c r="H680" s="827"/>
      <c r="I680" s="827"/>
      <c r="M680" s="827"/>
      <c r="N680" s="827"/>
      <c r="O680" s="827"/>
      <c r="P680" s="827"/>
    </row>
    <row r="681" spans="1:16" ht="12">
      <c r="A681" s="834"/>
      <c r="B681" s="833"/>
      <c r="F681" s="827"/>
      <c r="G681" s="827"/>
      <c r="H681" s="827"/>
      <c r="I681" s="827"/>
      <c r="M681" s="827"/>
      <c r="N681" s="827"/>
      <c r="O681" s="827"/>
      <c r="P681" s="827"/>
    </row>
    <row r="682" spans="1:16" ht="12">
      <c r="A682" s="834"/>
      <c r="B682" s="833"/>
      <c r="F682" s="827"/>
      <c r="G682" s="827"/>
      <c r="H682" s="827"/>
      <c r="I682" s="827"/>
      <c r="M682" s="827"/>
      <c r="N682" s="827"/>
      <c r="O682" s="827"/>
      <c r="P682" s="827"/>
    </row>
    <row r="683" spans="1:16" ht="12">
      <c r="A683" s="834"/>
      <c r="B683" s="833"/>
      <c r="F683" s="827"/>
      <c r="G683" s="827"/>
      <c r="H683" s="827"/>
      <c r="I683" s="827"/>
      <c r="M683" s="827"/>
      <c r="N683" s="827"/>
      <c r="O683" s="827"/>
      <c r="P683" s="827"/>
    </row>
    <row r="684" spans="1:16" ht="12">
      <c r="A684" s="834"/>
      <c r="B684" s="833"/>
      <c r="F684" s="827"/>
      <c r="G684" s="827"/>
      <c r="H684" s="827"/>
      <c r="I684" s="827"/>
      <c r="M684" s="827"/>
      <c r="N684" s="827"/>
      <c r="O684" s="827"/>
      <c r="P684" s="827"/>
    </row>
    <row r="685" spans="1:16" ht="12">
      <c r="A685" s="834"/>
      <c r="B685" s="833"/>
      <c r="F685" s="827"/>
      <c r="G685" s="827"/>
      <c r="H685" s="827"/>
      <c r="I685" s="827"/>
      <c r="M685" s="827"/>
      <c r="N685" s="827"/>
      <c r="O685" s="827"/>
      <c r="P685" s="827"/>
    </row>
    <row r="686" spans="1:16" ht="12">
      <c r="A686" s="834"/>
      <c r="B686" s="833"/>
      <c r="F686" s="827"/>
      <c r="G686" s="827"/>
      <c r="H686" s="827"/>
      <c r="I686" s="827"/>
      <c r="M686" s="827"/>
      <c r="N686" s="827"/>
      <c r="O686" s="827"/>
      <c r="P686" s="827"/>
    </row>
    <row r="687" spans="1:16" ht="12">
      <c r="A687" s="834"/>
      <c r="B687" s="833"/>
      <c r="F687" s="827"/>
      <c r="G687" s="827"/>
      <c r="H687" s="827"/>
      <c r="I687" s="827"/>
      <c r="M687" s="827"/>
      <c r="N687" s="827"/>
      <c r="O687" s="827"/>
      <c r="P687" s="827"/>
    </row>
    <row r="688" spans="1:16" ht="12">
      <c r="A688" s="834"/>
      <c r="B688" s="833"/>
      <c r="F688" s="827"/>
      <c r="G688" s="827"/>
      <c r="H688" s="827"/>
      <c r="I688" s="827"/>
      <c r="M688" s="827"/>
      <c r="N688" s="827"/>
      <c r="O688" s="827"/>
      <c r="P688" s="827"/>
    </row>
    <row r="689" spans="1:16" ht="12">
      <c r="A689" s="834"/>
      <c r="B689" s="833"/>
      <c r="F689" s="827"/>
      <c r="G689" s="827"/>
      <c r="H689" s="827"/>
      <c r="I689" s="827"/>
      <c r="M689" s="827"/>
      <c r="N689" s="827"/>
      <c r="O689" s="827"/>
      <c r="P689" s="827"/>
    </row>
    <row r="690" spans="1:16" ht="12">
      <c r="A690" s="834"/>
      <c r="B690" s="833"/>
      <c r="F690" s="827"/>
      <c r="G690" s="827"/>
      <c r="H690" s="827"/>
      <c r="I690" s="827"/>
      <c r="M690" s="827"/>
      <c r="N690" s="827"/>
      <c r="O690" s="827"/>
      <c r="P690" s="827"/>
    </row>
    <row r="691" spans="1:16" ht="12">
      <c r="A691" s="834"/>
      <c r="B691" s="833"/>
      <c r="F691" s="827"/>
      <c r="G691" s="827"/>
      <c r="H691" s="827"/>
      <c r="I691" s="827"/>
      <c r="M691" s="827"/>
      <c r="N691" s="827"/>
      <c r="O691" s="827"/>
      <c r="P691" s="827"/>
    </row>
    <row r="692" spans="1:16" ht="12">
      <c r="A692" s="834"/>
      <c r="B692" s="833"/>
      <c r="F692" s="827"/>
      <c r="G692" s="827"/>
      <c r="H692" s="827"/>
      <c r="I692" s="827"/>
      <c r="M692" s="827"/>
      <c r="N692" s="827"/>
      <c r="O692" s="827"/>
      <c r="P692" s="827"/>
    </row>
    <row r="693" spans="1:16" ht="12">
      <c r="A693" s="834"/>
      <c r="B693" s="833"/>
      <c r="F693" s="827"/>
      <c r="G693" s="827"/>
      <c r="H693" s="827"/>
      <c r="I693" s="827"/>
      <c r="M693" s="827"/>
      <c r="N693" s="827"/>
      <c r="O693" s="827"/>
      <c r="P693" s="827"/>
    </row>
    <row r="694" spans="1:16" ht="12">
      <c r="A694" s="834"/>
      <c r="B694" s="833"/>
      <c r="F694" s="827"/>
      <c r="G694" s="827"/>
      <c r="H694" s="827"/>
      <c r="I694" s="827"/>
      <c r="M694" s="827"/>
      <c r="N694" s="827"/>
      <c r="O694" s="827"/>
      <c r="P694" s="827"/>
    </row>
    <row r="695" spans="1:16" ht="12">
      <c r="A695" s="834"/>
      <c r="B695" s="833"/>
      <c r="F695" s="827"/>
      <c r="G695" s="827"/>
      <c r="H695" s="827"/>
      <c r="I695" s="827"/>
      <c r="M695" s="827"/>
      <c r="N695" s="827"/>
      <c r="O695" s="827"/>
      <c r="P695" s="827"/>
    </row>
    <row r="696" spans="1:16" ht="12">
      <c r="A696" s="834"/>
      <c r="B696" s="833"/>
      <c r="F696" s="827"/>
      <c r="G696" s="827"/>
      <c r="H696" s="827"/>
      <c r="I696" s="827"/>
      <c r="M696" s="827"/>
      <c r="N696" s="827"/>
      <c r="O696" s="827"/>
      <c r="P696" s="827"/>
    </row>
    <row r="697" spans="1:16" ht="12">
      <c r="A697" s="834"/>
      <c r="B697" s="833"/>
      <c r="F697" s="827"/>
      <c r="G697" s="827"/>
      <c r="H697" s="827"/>
      <c r="I697" s="827"/>
      <c r="M697" s="827"/>
      <c r="N697" s="827"/>
      <c r="O697" s="827"/>
      <c r="P697" s="827"/>
    </row>
    <row r="698" spans="1:16" ht="12">
      <c r="A698" s="834"/>
      <c r="B698" s="833"/>
      <c r="F698" s="827"/>
      <c r="G698" s="827"/>
      <c r="H698" s="827"/>
      <c r="I698" s="827"/>
      <c r="M698" s="827"/>
      <c r="N698" s="827"/>
      <c r="O698" s="827"/>
      <c r="P698" s="827"/>
    </row>
    <row r="699" spans="1:16" ht="12">
      <c r="A699" s="834"/>
      <c r="B699" s="833"/>
      <c r="F699" s="827"/>
      <c r="G699" s="827"/>
      <c r="H699" s="827"/>
      <c r="I699" s="827"/>
      <c r="M699" s="827"/>
      <c r="N699" s="827"/>
      <c r="O699" s="827"/>
      <c r="P699" s="827"/>
    </row>
    <row r="700" spans="1:16" ht="12">
      <c r="A700" s="834"/>
      <c r="B700" s="833"/>
      <c r="F700" s="827"/>
      <c r="G700" s="827"/>
      <c r="H700" s="827"/>
      <c r="I700" s="827"/>
      <c r="M700" s="827"/>
      <c r="N700" s="827"/>
      <c r="O700" s="827"/>
      <c r="P700" s="827"/>
    </row>
    <row r="701" spans="1:16" ht="12">
      <c r="A701" s="834"/>
      <c r="B701" s="833"/>
      <c r="F701" s="827"/>
      <c r="G701" s="827"/>
      <c r="H701" s="827"/>
      <c r="I701" s="827"/>
      <c r="M701" s="827"/>
      <c r="N701" s="827"/>
      <c r="O701" s="827"/>
      <c r="P701" s="827"/>
    </row>
    <row r="702" spans="1:16" ht="12">
      <c r="A702" s="834"/>
      <c r="B702" s="833"/>
      <c r="F702" s="827"/>
      <c r="G702" s="827"/>
      <c r="H702" s="827"/>
      <c r="I702" s="827"/>
      <c r="M702" s="827"/>
      <c r="N702" s="827"/>
      <c r="O702" s="827"/>
      <c r="P702" s="827"/>
    </row>
    <row r="703" spans="1:16" ht="12">
      <c r="A703" s="834"/>
      <c r="B703" s="833"/>
      <c r="F703" s="827"/>
      <c r="G703" s="827"/>
      <c r="H703" s="827"/>
      <c r="I703" s="827"/>
      <c r="M703" s="827"/>
      <c r="N703" s="827"/>
      <c r="O703" s="827"/>
      <c r="P703" s="827"/>
    </row>
    <row r="704" spans="1:16" ht="12">
      <c r="A704" s="834"/>
      <c r="B704" s="833"/>
      <c r="F704" s="827"/>
      <c r="G704" s="827"/>
      <c r="H704" s="827"/>
      <c r="I704" s="827"/>
      <c r="M704" s="827"/>
      <c r="N704" s="827"/>
      <c r="O704" s="827"/>
      <c r="P704" s="827"/>
    </row>
    <row r="705" spans="1:16" ht="12">
      <c r="A705" s="834"/>
      <c r="B705" s="833"/>
      <c r="F705" s="827"/>
      <c r="G705" s="827"/>
      <c r="H705" s="827"/>
      <c r="I705" s="827"/>
      <c r="M705" s="827"/>
      <c r="N705" s="827"/>
      <c r="O705" s="827"/>
      <c r="P705" s="827"/>
    </row>
    <row r="706" spans="1:16" ht="12">
      <c r="A706" s="834"/>
      <c r="B706" s="833"/>
      <c r="F706" s="827"/>
      <c r="G706" s="827"/>
      <c r="H706" s="827"/>
      <c r="I706" s="827"/>
      <c r="M706" s="827"/>
      <c r="N706" s="827"/>
      <c r="O706" s="827"/>
      <c r="P706" s="827"/>
    </row>
    <row r="707" spans="1:16" ht="12">
      <c r="A707" s="834"/>
      <c r="B707" s="833"/>
      <c r="F707" s="827"/>
      <c r="G707" s="827"/>
      <c r="H707" s="827"/>
      <c r="I707" s="827"/>
      <c r="M707" s="827"/>
      <c r="N707" s="827"/>
      <c r="O707" s="827"/>
      <c r="P707" s="827"/>
    </row>
    <row r="708" spans="1:16" ht="12">
      <c r="A708" s="834"/>
      <c r="B708" s="833"/>
      <c r="F708" s="827"/>
      <c r="G708" s="827"/>
      <c r="H708" s="827"/>
      <c r="I708" s="827"/>
      <c r="M708" s="827"/>
      <c r="N708" s="827"/>
      <c r="O708" s="827"/>
      <c r="P708" s="827"/>
    </row>
    <row r="709" spans="1:16" ht="12">
      <c r="A709" s="834"/>
      <c r="B709" s="833"/>
      <c r="F709" s="827"/>
      <c r="G709" s="827"/>
      <c r="H709" s="827"/>
      <c r="I709" s="827"/>
      <c r="M709" s="827"/>
      <c r="N709" s="827"/>
      <c r="O709" s="827"/>
      <c r="P709" s="827"/>
    </row>
    <row r="710" spans="1:16" ht="12">
      <c r="A710" s="834"/>
      <c r="B710" s="833"/>
      <c r="F710" s="827"/>
      <c r="G710" s="827"/>
      <c r="H710" s="827"/>
      <c r="I710" s="827"/>
      <c r="M710" s="827"/>
      <c r="N710" s="827"/>
      <c r="O710" s="827"/>
      <c r="P710" s="827"/>
    </row>
    <row r="711" spans="1:16" ht="12">
      <c r="A711" s="834"/>
      <c r="B711" s="833"/>
      <c r="F711" s="827"/>
      <c r="G711" s="827"/>
      <c r="H711" s="827"/>
      <c r="I711" s="827"/>
      <c r="M711" s="827"/>
      <c r="N711" s="827"/>
      <c r="O711" s="827"/>
      <c r="P711" s="827"/>
    </row>
    <row r="712" spans="1:16" ht="12">
      <c r="A712" s="834"/>
      <c r="B712" s="833"/>
      <c r="F712" s="827"/>
      <c r="G712" s="827"/>
      <c r="H712" s="827"/>
      <c r="I712" s="827"/>
      <c r="M712" s="827"/>
      <c r="N712" s="827"/>
      <c r="O712" s="827"/>
      <c r="P712" s="827"/>
    </row>
    <row r="713" spans="1:16" ht="12">
      <c r="A713" s="834"/>
      <c r="B713" s="833"/>
      <c r="F713" s="827"/>
      <c r="G713" s="827"/>
      <c r="H713" s="827"/>
      <c r="I713" s="827"/>
      <c r="M713" s="827"/>
      <c r="N713" s="827"/>
      <c r="O713" s="827"/>
      <c r="P713" s="827"/>
    </row>
    <row r="714" spans="1:16" ht="12">
      <c r="A714" s="834"/>
      <c r="B714" s="833"/>
      <c r="F714" s="827"/>
      <c r="G714" s="827"/>
      <c r="H714" s="827"/>
      <c r="I714" s="827"/>
      <c r="M714" s="827"/>
      <c r="N714" s="827"/>
      <c r="O714" s="827"/>
      <c r="P714" s="827"/>
    </row>
    <row r="715" spans="1:16" ht="12">
      <c r="A715" s="834"/>
      <c r="B715" s="833"/>
      <c r="F715" s="827"/>
      <c r="G715" s="827"/>
      <c r="H715" s="827"/>
      <c r="I715" s="827"/>
      <c r="M715" s="827"/>
      <c r="N715" s="827"/>
      <c r="O715" s="827"/>
      <c r="P715" s="827"/>
    </row>
    <row r="716" spans="1:16" ht="12">
      <c r="A716" s="834"/>
      <c r="B716" s="833"/>
      <c r="F716" s="827"/>
      <c r="G716" s="827"/>
      <c r="H716" s="827"/>
      <c r="I716" s="827"/>
      <c r="M716" s="827"/>
      <c r="N716" s="827"/>
      <c r="O716" s="827"/>
      <c r="P716" s="827"/>
    </row>
    <row r="717" spans="1:16" ht="12">
      <c r="A717" s="834"/>
      <c r="B717" s="833"/>
      <c r="F717" s="827"/>
      <c r="G717" s="827"/>
      <c r="H717" s="827"/>
      <c r="I717" s="827"/>
      <c r="M717" s="827"/>
      <c r="N717" s="827"/>
      <c r="O717" s="827"/>
      <c r="P717" s="827"/>
    </row>
    <row r="718" spans="1:16" ht="12">
      <c r="A718" s="834"/>
      <c r="B718" s="833"/>
      <c r="F718" s="827"/>
      <c r="G718" s="827"/>
      <c r="H718" s="827"/>
      <c r="I718" s="827"/>
      <c r="M718" s="827"/>
      <c r="N718" s="827"/>
      <c r="O718" s="827"/>
      <c r="P718" s="827"/>
    </row>
    <row r="719" spans="1:16" ht="12">
      <c r="A719" s="834"/>
      <c r="B719" s="833"/>
      <c r="F719" s="827"/>
      <c r="G719" s="827"/>
      <c r="H719" s="827"/>
      <c r="I719" s="827"/>
      <c r="M719" s="827"/>
      <c r="N719" s="827"/>
      <c r="O719" s="827"/>
      <c r="P719" s="827"/>
    </row>
    <row r="720" spans="1:16" ht="12">
      <c r="A720" s="834"/>
      <c r="B720" s="833"/>
      <c r="F720" s="827"/>
      <c r="G720" s="827"/>
      <c r="H720" s="827"/>
      <c r="I720" s="827"/>
      <c r="M720" s="827"/>
      <c r="N720" s="827"/>
      <c r="O720" s="827"/>
      <c r="P720" s="827"/>
    </row>
    <row r="721" spans="1:16" ht="12">
      <c r="A721" s="834"/>
      <c r="B721" s="833"/>
      <c r="F721" s="827"/>
      <c r="G721" s="827"/>
      <c r="H721" s="827"/>
      <c r="I721" s="827"/>
      <c r="M721" s="827"/>
      <c r="N721" s="827"/>
      <c r="O721" s="827"/>
      <c r="P721" s="827"/>
    </row>
    <row r="722" spans="1:16" ht="12">
      <c r="A722" s="834"/>
      <c r="B722" s="833"/>
      <c r="F722" s="827"/>
      <c r="G722" s="827"/>
      <c r="H722" s="827"/>
      <c r="I722" s="827"/>
      <c r="M722" s="827"/>
      <c r="N722" s="827"/>
      <c r="O722" s="827"/>
      <c r="P722" s="827"/>
    </row>
    <row r="723" spans="1:16" ht="12">
      <c r="A723" s="834"/>
      <c r="B723" s="833"/>
      <c r="F723" s="827"/>
      <c r="G723" s="827"/>
      <c r="H723" s="827"/>
      <c r="I723" s="827"/>
      <c r="M723" s="827"/>
      <c r="N723" s="827"/>
      <c r="O723" s="827"/>
      <c r="P723" s="827"/>
    </row>
    <row r="724" spans="1:16" ht="12">
      <c r="A724" s="834"/>
      <c r="B724" s="833"/>
      <c r="F724" s="827"/>
      <c r="G724" s="827"/>
      <c r="H724" s="827"/>
      <c r="I724" s="827"/>
      <c r="M724" s="827"/>
      <c r="N724" s="827"/>
      <c r="O724" s="827"/>
      <c r="P724" s="827"/>
    </row>
    <row r="725" spans="1:16" ht="12">
      <c r="A725" s="834"/>
      <c r="B725" s="833"/>
      <c r="F725" s="827"/>
      <c r="G725" s="827"/>
      <c r="H725" s="827"/>
      <c r="I725" s="827"/>
      <c r="M725" s="827"/>
      <c r="N725" s="827"/>
      <c r="O725" s="827"/>
      <c r="P725" s="827"/>
    </row>
    <row r="726" spans="1:16" ht="12">
      <c r="A726" s="834"/>
      <c r="B726" s="833"/>
      <c r="F726" s="827"/>
      <c r="G726" s="827"/>
      <c r="H726" s="827"/>
      <c r="I726" s="827"/>
      <c r="M726" s="827"/>
      <c r="N726" s="827"/>
      <c r="O726" s="827"/>
      <c r="P726" s="827"/>
    </row>
    <row r="727" spans="1:16" ht="12">
      <c r="A727" s="834"/>
      <c r="B727" s="833"/>
      <c r="F727" s="827"/>
      <c r="G727" s="827"/>
      <c r="H727" s="827"/>
      <c r="I727" s="827"/>
      <c r="M727" s="827"/>
      <c r="N727" s="827"/>
      <c r="O727" s="827"/>
      <c r="P727" s="827"/>
    </row>
    <row r="728" spans="1:16" ht="12">
      <c r="A728" s="834"/>
      <c r="B728" s="833"/>
      <c r="F728" s="827"/>
      <c r="G728" s="827"/>
      <c r="H728" s="827"/>
      <c r="I728" s="827"/>
      <c r="M728" s="827"/>
      <c r="N728" s="827"/>
      <c r="O728" s="827"/>
      <c r="P728" s="827"/>
    </row>
    <row r="729" spans="1:16" ht="12">
      <c r="A729" s="834"/>
      <c r="B729" s="833"/>
      <c r="F729" s="827"/>
      <c r="G729" s="827"/>
      <c r="H729" s="827"/>
      <c r="I729" s="827"/>
      <c r="M729" s="827"/>
      <c r="N729" s="827"/>
      <c r="O729" s="827"/>
      <c r="P729" s="827"/>
    </row>
    <row r="730" spans="1:16" ht="12">
      <c r="A730" s="834"/>
      <c r="B730" s="833"/>
      <c r="F730" s="827"/>
      <c r="G730" s="827"/>
      <c r="H730" s="827"/>
      <c r="I730" s="827"/>
      <c r="M730" s="827"/>
      <c r="N730" s="827"/>
      <c r="O730" s="827"/>
      <c r="P730" s="827"/>
    </row>
    <row r="731" spans="1:16" ht="12">
      <c r="A731" s="834"/>
      <c r="B731" s="833"/>
      <c r="F731" s="827"/>
      <c r="G731" s="827"/>
      <c r="H731" s="827"/>
      <c r="I731" s="827"/>
      <c r="M731" s="827"/>
      <c r="N731" s="827"/>
      <c r="O731" s="827"/>
      <c r="P731" s="827"/>
    </row>
    <row r="732" spans="1:16" ht="12">
      <c r="A732" s="834"/>
      <c r="B732" s="833"/>
      <c r="F732" s="827"/>
      <c r="G732" s="827"/>
      <c r="H732" s="827"/>
      <c r="I732" s="827"/>
      <c r="M732" s="827"/>
      <c r="N732" s="827"/>
      <c r="O732" s="827"/>
      <c r="P732" s="827"/>
    </row>
    <row r="733" spans="1:16" ht="12">
      <c r="A733" s="834"/>
      <c r="B733" s="833"/>
      <c r="F733" s="827"/>
      <c r="G733" s="827"/>
      <c r="H733" s="827"/>
      <c r="I733" s="827"/>
      <c r="M733" s="827"/>
      <c r="N733" s="827"/>
      <c r="O733" s="827"/>
      <c r="P733" s="827"/>
    </row>
    <row r="734" spans="1:16" ht="12">
      <c r="A734" s="834"/>
      <c r="B734" s="833"/>
      <c r="F734" s="827"/>
      <c r="G734" s="827"/>
      <c r="H734" s="827"/>
      <c r="I734" s="827"/>
      <c r="M734" s="827"/>
      <c r="N734" s="827"/>
      <c r="O734" s="827"/>
      <c r="P734" s="827"/>
    </row>
    <row r="735" spans="1:16" ht="12">
      <c r="A735" s="834"/>
      <c r="B735" s="833"/>
      <c r="F735" s="827"/>
      <c r="G735" s="827"/>
      <c r="H735" s="827"/>
      <c r="I735" s="827"/>
      <c r="M735" s="827"/>
      <c r="N735" s="827"/>
      <c r="O735" s="827"/>
      <c r="P735" s="827"/>
    </row>
    <row r="736" spans="1:16" ht="12">
      <c r="A736" s="834"/>
      <c r="B736" s="833"/>
      <c r="F736" s="827"/>
      <c r="G736" s="827"/>
      <c r="H736" s="827"/>
      <c r="I736" s="827"/>
      <c r="M736" s="827"/>
      <c r="N736" s="827"/>
      <c r="O736" s="827"/>
      <c r="P736" s="827"/>
    </row>
    <row r="737" spans="1:16" ht="12">
      <c r="A737" s="834"/>
      <c r="B737" s="833"/>
      <c r="F737" s="827"/>
      <c r="G737" s="827"/>
      <c r="H737" s="827"/>
      <c r="I737" s="827"/>
      <c r="M737" s="827"/>
      <c r="N737" s="827"/>
      <c r="O737" s="827"/>
      <c r="P737" s="827"/>
    </row>
    <row r="738" spans="1:16" ht="12">
      <c r="A738" s="834"/>
      <c r="B738" s="833"/>
      <c r="F738" s="827"/>
      <c r="G738" s="827"/>
      <c r="H738" s="827"/>
      <c r="I738" s="827"/>
      <c r="M738" s="827"/>
      <c r="N738" s="827"/>
      <c r="O738" s="827"/>
      <c r="P738" s="827"/>
    </row>
    <row r="739" spans="1:16" ht="12">
      <c r="A739" s="834"/>
      <c r="B739" s="833"/>
      <c r="F739" s="827"/>
      <c r="G739" s="827"/>
      <c r="H739" s="827"/>
      <c r="I739" s="827"/>
      <c r="M739" s="827"/>
      <c r="N739" s="827"/>
      <c r="O739" s="827"/>
      <c r="P739" s="827"/>
    </row>
    <row r="740" spans="1:16" ht="12">
      <c r="A740" s="834"/>
      <c r="B740" s="833"/>
      <c r="F740" s="827"/>
      <c r="G740" s="827"/>
      <c r="H740" s="827"/>
      <c r="I740" s="827"/>
      <c r="M740" s="827"/>
      <c r="N740" s="827"/>
      <c r="O740" s="827"/>
      <c r="P740" s="827"/>
    </row>
    <row r="741" spans="1:16" ht="12">
      <c r="A741" s="834"/>
      <c r="B741" s="833"/>
      <c r="F741" s="827"/>
      <c r="G741" s="827"/>
      <c r="H741" s="827"/>
      <c r="I741" s="827"/>
      <c r="M741" s="827"/>
      <c r="N741" s="827"/>
      <c r="O741" s="827"/>
      <c r="P741" s="827"/>
    </row>
    <row r="742" spans="1:16" ht="12">
      <c r="A742" s="837"/>
      <c r="B742" s="838"/>
      <c r="C742" s="828"/>
      <c r="D742" s="828"/>
      <c r="E742" s="828"/>
      <c r="F742" s="829"/>
      <c r="G742" s="829"/>
      <c r="H742" s="829"/>
      <c r="I742" s="829"/>
      <c r="J742" s="828"/>
      <c r="K742" s="828"/>
      <c r="L742" s="828"/>
      <c r="M742" s="829"/>
      <c r="N742" s="829"/>
      <c r="O742" s="829"/>
      <c r="P742" s="829"/>
    </row>
    <row r="743" spans="1:16" ht="12">
      <c r="A743" s="834"/>
      <c r="B743" s="833"/>
      <c r="F743" s="827"/>
      <c r="G743" s="827"/>
      <c r="H743" s="827"/>
      <c r="I743" s="827"/>
      <c r="M743" s="827"/>
      <c r="N743" s="827"/>
      <c r="O743" s="827"/>
      <c r="P743" s="827"/>
    </row>
    <row r="744" spans="1:16" ht="12">
      <c r="A744" s="834"/>
      <c r="B744" s="833"/>
      <c r="F744" s="827"/>
      <c r="G744" s="827"/>
      <c r="H744" s="827"/>
      <c r="I744" s="827"/>
      <c r="M744" s="827"/>
      <c r="N744" s="827"/>
      <c r="O744" s="827"/>
      <c r="P744" s="827"/>
    </row>
    <row r="745" spans="1:16" ht="12">
      <c r="A745" s="834"/>
      <c r="B745" s="833"/>
      <c r="F745" s="827"/>
      <c r="G745" s="827"/>
      <c r="H745" s="827"/>
      <c r="I745" s="827"/>
      <c r="M745" s="827"/>
      <c r="N745" s="827"/>
      <c r="O745" s="827"/>
      <c r="P745" s="827"/>
    </row>
    <row r="746" spans="1:16" ht="12">
      <c r="A746" s="834"/>
      <c r="B746" s="833"/>
      <c r="F746" s="827"/>
      <c r="G746" s="827"/>
      <c r="H746" s="827"/>
      <c r="I746" s="827"/>
      <c r="M746" s="827"/>
      <c r="N746" s="827"/>
      <c r="O746" s="827"/>
      <c r="P746" s="827"/>
    </row>
    <row r="747" spans="1:16" ht="12">
      <c r="A747" s="834"/>
      <c r="B747" s="833"/>
      <c r="F747" s="827"/>
      <c r="G747" s="827"/>
      <c r="H747" s="827"/>
      <c r="I747" s="827"/>
      <c r="M747" s="827"/>
      <c r="N747" s="827"/>
      <c r="O747" s="827"/>
      <c r="P747" s="827"/>
    </row>
    <row r="748" spans="1:16" ht="12">
      <c r="A748" s="834"/>
      <c r="B748" s="833"/>
      <c r="F748" s="827"/>
      <c r="G748" s="827"/>
      <c r="H748" s="827"/>
      <c r="I748" s="827"/>
      <c r="M748" s="827"/>
      <c r="N748" s="827"/>
      <c r="O748" s="827"/>
      <c r="P748" s="827"/>
    </row>
    <row r="749" spans="1:16" ht="12">
      <c r="A749" s="834"/>
      <c r="B749" s="833"/>
      <c r="F749" s="827"/>
      <c r="G749" s="827"/>
      <c r="H749" s="827"/>
      <c r="I749" s="827"/>
      <c r="M749" s="827"/>
      <c r="N749" s="827"/>
      <c r="O749" s="827"/>
      <c r="P749" s="827"/>
    </row>
    <row r="750" spans="1:16" ht="12">
      <c r="A750" s="834"/>
      <c r="B750" s="833"/>
      <c r="F750" s="827"/>
      <c r="G750" s="827"/>
      <c r="H750" s="827"/>
      <c r="I750" s="827"/>
      <c r="M750" s="827"/>
      <c r="N750" s="827"/>
      <c r="O750" s="827"/>
      <c r="P750" s="827"/>
    </row>
    <row r="751" spans="1:16" ht="12">
      <c r="A751" s="834"/>
      <c r="B751" s="833"/>
      <c r="F751" s="827"/>
      <c r="G751" s="827"/>
      <c r="H751" s="827"/>
      <c r="I751" s="827"/>
      <c r="M751" s="827"/>
      <c r="N751" s="827"/>
      <c r="O751" s="827"/>
      <c r="P751" s="827"/>
    </row>
    <row r="752" spans="1:16" ht="12">
      <c r="A752" s="834"/>
      <c r="B752" s="833"/>
      <c r="F752" s="827"/>
      <c r="G752" s="827"/>
      <c r="H752" s="827"/>
      <c r="I752" s="827"/>
      <c r="M752" s="827"/>
      <c r="N752" s="827"/>
      <c r="O752" s="827"/>
      <c r="P752" s="827"/>
    </row>
    <row r="753" spans="1:16" ht="12">
      <c r="A753" s="834"/>
      <c r="B753" s="833"/>
      <c r="F753" s="827"/>
      <c r="G753" s="827"/>
      <c r="H753" s="827"/>
      <c r="I753" s="827"/>
      <c r="M753" s="827"/>
      <c r="N753" s="827"/>
      <c r="O753" s="827"/>
      <c r="P753" s="827"/>
    </row>
    <row r="754" spans="1:16" ht="12">
      <c r="A754" s="834"/>
      <c r="B754" s="833"/>
      <c r="F754" s="827"/>
      <c r="G754" s="827"/>
      <c r="H754" s="827"/>
      <c r="I754" s="827"/>
      <c r="M754" s="827"/>
      <c r="N754" s="827"/>
      <c r="O754" s="827"/>
      <c r="P754" s="827"/>
    </row>
    <row r="755" spans="1:16" ht="12">
      <c r="A755" s="834"/>
      <c r="B755" s="833"/>
      <c r="F755" s="827"/>
      <c r="G755" s="827"/>
      <c r="H755" s="827"/>
      <c r="I755" s="827"/>
      <c r="M755" s="827"/>
      <c r="N755" s="827"/>
      <c r="O755" s="827"/>
      <c r="P755" s="827"/>
    </row>
    <row r="756" spans="1:16" ht="12">
      <c r="A756" s="834"/>
      <c r="B756" s="833"/>
      <c r="F756" s="827"/>
      <c r="G756" s="827"/>
      <c r="H756" s="827"/>
      <c r="I756" s="827"/>
      <c r="M756" s="827"/>
      <c r="N756" s="827"/>
      <c r="O756" s="827"/>
      <c r="P756" s="827"/>
    </row>
    <row r="757" spans="1:16" ht="12">
      <c r="A757" s="834"/>
      <c r="B757" s="833"/>
      <c r="F757" s="827"/>
      <c r="G757" s="827"/>
      <c r="H757" s="827"/>
      <c r="I757" s="827"/>
      <c r="M757" s="827"/>
      <c r="N757" s="827"/>
      <c r="O757" s="827"/>
      <c r="P757" s="827"/>
    </row>
    <row r="758" spans="1:16" ht="12">
      <c r="A758" s="834"/>
      <c r="B758" s="833"/>
      <c r="F758" s="827"/>
      <c r="G758" s="827"/>
      <c r="H758" s="827"/>
      <c r="I758" s="827"/>
      <c r="M758" s="827"/>
      <c r="N758" s="827"/>
      <c r="O758" s="827"/>
      <c r="P758" s="827"/>
    </row>
    <row r="759" spans="1:16" ht="12">
      <c r="A759" s="834"/>
      <c r="B759" s="833"/>
      <c r="F759" s="827"/>
      <c r="G759" s="827"/>
      <c r="H759" s="827"/>
      <c r="I759" s="827"/>
      <c r="M759" s="827"/>
      <c r="N759" s="827"/>
      <c r="O759" s="827"/>
      <c r="P759" s="827"/>
    </row>
    <row r="760" spans="1:16" ht="12">
      <c r="A760" s="834"/>
      <c r="B760" s="833"/>
      <c r="F760" s="827"/>
      <c r="G760" s="827"/>
      <c r="H760" s="827"/>
      <c r="I760" s="827"/>
      <c r="M760" s="827"/>
      <c r="N760" s="827"/>
      <c r="O760" s="827"/>
      <c r="P760" s="827"/>
    </row>
    <row r="761" spans="1:16" ht="12">
      <c r="A761" s="834"/>
      <c r="B761" s="833"/>
      <c r="F761" s="827"/>
      <c r="G761" s="827"/>
      <c r="H761" s="827"/>
      <c r="I761" s="827"/>
      <c r="M761" s="827"/>
      <c r="N761" s="827"/>
      <c r="O761" s="827"/>
      <c r="P761" s="827"/>
    </row>
    <row r="762" spans="1:16" ht="12">
      <c r="A762" s="834"/>
      <c r="B762" s="833"/>
      <c r="F762" s="827"/>
      <c r="G762" s="827"/>
      <c r="H762" s="827"/>
      <c r="I762" s="827"/>
      <c r="M762" s="827"/>
      <c r="N762" s="827"/>
      <c r="O762" s="827"/>
      <c r="P762" s="827"/>
    </row>
    <row r="763" spans="1:16" ht="12">
      <c r="A763" s="834"/>
      <c r="B763" s="833"/>
      <c r="F763" s="827"/>
      <c r="G763" s="827"/>
      <c r="H763" s="827"/>
      <c r="I763" s="827"/>
      <c r="M763" s="827"/>
      <c r="N763" s="827"/>
      <c r="O763" s="827"/>
      <c r="P763" s="827"/>
    </row>
    <row r="764" spans="1:16" ht="12">
      <c r="A764" s="834"/>
      <c r="B764" s="833"/>
      <c r="F764" s="827"/>
      <c r="G764" s="827"/>
      <c r="H764" s="827"/>
      <c r="I764" s="827"/>
      <c r="M764" s="827"/>
      <c r="N764" s="827"/>
      <c r="O764" s="827"/>
      <c r="P764" s="827"/>
    </row>
    <row r="765" spans="1:16" ht="12">
      <c r="A765" s="834"/>
      <c r="B765" s="833"/>
      <c r="F765" s="827"/>
      <c r="G765" s="827"/>
      <c r="H765" s="827"/>
      <c r="I765" s="827"/>
      <c r="M765" s="827"/>
      <c r="N765" s="827"/>
      <c r="O765" s="827"/>
      <c r="P765" s="827"/>
    </row>
    <row r="766" spans="1:16" ht="12">
      <c r="A766" s="834"/>
      <c r="B766" s="833"/>
      <c r="F766" s="827"/>
      <c r="G766" s="827"/>
      <c r="H766" s="827"/>
      <c r="I766" s="827"/>
      <c r="M766" s="827"/>
      <c r="N766" s="827"/>
      <c r="O766" s="827"/>
      <c r="P766" s="827"/>
    </row>
    <row r="767" spans="1:16" ht="12">
      <c r="A767" s="834"/>
      <c r="B767" s="833"/>
      <c r="F767" s="827"/>
      <c r="G767" s="827"/>
      <c r="H767" s="827"/>
      <c r="I767" s="827"/>
      <c r="M767" s="827"/>
      <c r="N767" s="827"/>
      <c r="O767" s="827"/>
      <c r="P767" s="827"/>
    </row>
    <row r="768" spans="1:16" ht="12">
      <c r="A768" s="834"/>
      <c r="B768" s="833"/>
      <c r="F768" s="827"/>
      <c r="G768" s="827"/>
      <c r="H768" s="827"/>
      <c r="I768" s="827"/>
      <c r="M768" s="827"/>
      <c r="N768" s="827"/>
      <c r="O768" s="827"/>
      <c r="P768" s="827"/>
    </row>
    <row r="769" spans="1:16" ht="12">
      <c r="A769" s="834"/>
      <c r="B769" s="833"/>
      <c r="F769" s="827"/>
      <c r="G769" s="827"/>
      <c r="H769" s="827"/>
      <c r="I769" s="827"/>
      <c r="M769" s="827"/>
      <c r="N769" s="827"/>
      <c r="O769" s="827"/>
      <c r="P769" s="827"/>
    </row>
    <row r="770" spans="1:16" ht="12">
      <c r="A770" s="834"/>
      <c r="B770" s="833"/>
      <c r="F770" s="827"/>
      <c r="G770" s="827"/>
      <c r="H770" s="827"/>
      <c r="I770" s="827"/>
      <c r="M770" s="827"/>
      <c r="N770" s="827"/>
      <c r="O770" s="827"/>
      <c r="P770" s="827"/>
    </row>
    <row r="771" spans="1:16" ht="12">
      <c r="A771" s="834"/>
      <c r="B771" s="833"/>
      <c r="F771" s="827"/>
      <c r="G771" s="827"/>
      <c r="H771" s="827"/>
      <c r="I771" s="827"/>
      <c r="M771" s="827"/>
      <c r="N771" s="827"/>
      <c r="O771" s="827"/>
      <c r="P771" s="827"/>
    </row>
    <row r="772" spans="1:16" ht="12">
      <c r="A772" s="834"/>
      <c r="B772" s="833"/>
      <c r="F772" s="827"/>
      <c r="G772" s="827"/>
      <c r="H772" s="827"/>
      <c r="I772" s="827"/>
      <c r="M772" s="827"/>
      <c r="N772" s="827"/>
      <c r="O772" s="827"/>
      <c r="P772" s="827"/>
    </row>
    <row r="773" spans="1:16" ht="12">
      <c r="A773" s="834"/>
      <c r="B773" s="833"/>
      <c r="F773" s="827"/>
      <c r="G773" s="827"/>
      <c r="H773" s="827"/>
      <c r="I773" s="827"/>
      <c r="M773" s="827"/>
      <c r="N773" s="827"/>
      <c r="O773" s="827"/>
      <c r="P773" s="827"/>
    </row>
    <row r="774" spans="1:16" ht="12">
      <c r="A774" s="834"/>
      <c r="B774" s="833"/>
      <c r="F774" s="827"/>
      <c r="G774" s="827"/>
      <c r="H774" s="827"/>
      <c r="I774" s="827"/>
      <c r="M774" s="827"/>
      <c r="N774" s="827"/>
      <c r="O774" s="827"/>
      <c r="P774" s="827"/>
    </row>
    <row r="775" spans="1:16" ht="12">
      <c r="A775" s="834"/>
      <c r="B775" s="833"/>
      <c r="F775" s="827"/>
      <c r="G775" s="827"/>
      <c r="H775" s="827"/>
      <c r="I775" s="827"/>
      <c r="M775" s="827"/>
      <c r="N775" s="827"/>
      <c r="O775" s="827"/>
      <c r="P775" s="827"/>
    </row>
    <row r="776" spans="1:16" ht="12">
      <c r="A776" s="834"/>
      <c r="B776" s="833"/>
      <c r="F776" s="827"/>
      <c r="G776" s="827"/>
      <c r="H776" s="827"/>
      <c r="I776" s="827"/>
      <c r="M776" s="827"/>
      <c r="N776" s="827"/>
      <c r="O776" s="827"/>
      <c r="P776" s="827"/>
    </row>
    <row r="777" spans="1:16" ht="12">
      <c r="A777" s="834"/>
      <c r="B777" s="833"/>
      <c r="F777" s="827"/>
      <c r="G777" s="827"/>
      <c r="H777" s="827"/>
      <c r="I777" s="827"/>
      <c r="M777" s="827"/>
      <c r="N777" s="827"/>
      <c r="O777" s="827"/>
      <c r="P777" s="827"/>
    </row>
    <row r="778" spans="1:16" ht="12">
      <c r="A778" s="834"/>
      <c r="B778" s="833"/>
      <c r="F778" s="827"/>
      <c r="G778" s="827"/>
      <c r="H778" s="827"/>
      <c r="I778" s="827"/>
      <c r="M778" s="827"/>
      <c r="N778" s="827"/>
      <c r="O778" s="827"/>
      <c r="P778" s="827"/>
    </row>
    <row r="779" spans="1:16" ht="12">
      <c r="A779" s="834"/>
      <c r="B779" s="833"/>
      <c r="F779" s="827"/>
      <c r="G779" s="827"/>
      <c r="H779" s="827"/>
      <c r="I779" s="827"/>
      <c r="M779" s="827"/>
      <c r="N779" s="827"/>
      <c r="O779" s="827"/>
      <c r="P779" s="827"/>
    </row>
    <row r="780" spans="1:16" ht="12">
      <c r="A780" s="834"/>
      <c r="B780" s="833"/>
      <c r="F780" s="827"/>
      <c r="G780" s="827"/>
      <c r="H780" s="827"/>
      <c r="I780" s="827"/>
      <c r="M780" s="827"/>
      <c r="N780" s="827"/>
      <c r="O780" s="827"/>
      <c r="P780" s="827"/>
    </row>
    <row r="781" spans="1:16" ht="12">
      <c r="A781" s="834"/>
      <c r="B781" s="833"/>
      <c r="F781" s="827"/>
      <c r="G781" s="827"/>
      <c r="H781" s="827"/>
      <c r="I781" s="827"/>
      <c r="M781" s="827"/>
      <c r="N781" s="827"/>
      <c r="O781" s="827"/>
      <c r="P781" s="827"/>
    </row>
    <row r="782" spans="1:16" ht="12">
      <c r="A782" s="834"/>
      <c r="B782" s="833"/>
      <c r="F782" s="827"/>
      <c r="G782" s="827"/>
      <c r="H782" s="827"/>
      <c r="I782" s="827"/>
      <c r="M782" s="827"/>
      <c r="N782" s="827"/>
      <c r="O782" s="827"/>
      <c r="P782" s="827"/>
    </row>
    <row r="783" spans="1:16" ht="12">
      <c r="A783" s="834"/>
      <c r="B783" s="833"/>
      <c r="F783" s="827"/>
      <c r="G783" s="827"/>
      <c r="H783" s="827"/>
      <c r="I783" s="827"/>
      <c r="M783" s="827"/>
      <c r="N783" s="827"/>
      <c r="O783" s="827"/>
      <c r="P783" s="827"/>
    </row>
    <row r="784" spans="1:16" ht="12">
      <c r="A784" s="834"/>
      <c r="B784" s="833"/>
      <c r="F784" s="827"/>
      <c r="G784" s="827"/>
      <c r="H784" s="827"/>
      <c r="I784" s="827"/>
      <c r="M784" s="827"/>
      <c r="N784" s="827"/>
      <c r="O784" s="827"/>
      <c r="P784" s="827"/>
    </row>
    <row r="785" spans="1:16" ht="12">
      <c r="A785" s="834"/>
      <c r="B785" s="833"/>
      <c r="F785" s="827"/>
      <c r="G785" s="827"/>
      <c r="H785" s="827"/>
      <c r="I785" s="827"/>
      <c r="M785" s="827"/>
      <c r="N785" s="827"/>
      <c r="O785" s="827"/>
      <c r="P785" s="827"/>
    </row>
    <row r="786" spans="1:16" ht="12">
      <c r="A786" s="834"/>
      <c r="B786" s="833"/>
      <c r="F786" s="827"/>
      <c r="G786" s="827"/>
      <c r="H786" s="827"/>
      <c r="I786" s="827"/>
      <c r="M786" s="827"/>
      <c r="N786" s="827"/>
      <c r="O786" s="827"/>
      <c r="P786" s="827"/>
    </row>
    <row r="787" spans="1:16" ht="12">
      <c r="A787" s="834"/>
      <c r="B787" s="833"/>
      <c r="F787" s="827"/>
      <c r="G787" s="827"/>
      <c r="H787" s="827"/>
      <c r="I787" s="827"/>
      <c r="M787" s="827"/>
      <c r="N787" s="827"/>
      <c r="O787" s="827"/>
      <c r="P787" s="827"/>
    </row>
    <row r="788" spans="1:16" ht="12">
      <c r="A788" s="834"/>
      <c r="B788" s="833"/>
      <c r="F788" s="827"/>
      <c r="G788" s="827"/>
      <c r="H788" s="827"/>
      <c r="I788" s="827"/>
      <c r="M788" s="827"/>
      <c r="N788" s="827"/>
      <c r="O788" s="827"/>
      <c r="P788" s="827"/>
    </row>
    <row r="789" spans="1:16" ht="12">
      <c r="A789" s="834"/>
      <c r="B789" s="833"/>
      <c r="F789" s="827"/>
      <c r="G789" s="827"/>
      <c r="H789" s="827"/>
      <c r="I789" s="827"/>
      <c r="M789" s="827"/>
      <c r="N789" s="827"/>
      <c r="O789" s="827"/>
      <c r="P789" s="827"/>
    </row>
    <row r="790" spans="1:16" ht="12">
      <c r="A790" s="834"/>
      <c r="B790" s="833"/>
      <c r="F790" s="827"/>
      <c r="G790" s="827"/>
      <c r="H790" s="827"/>
      <c r="I790" s="827"/>
      <c r="M790" s="827"/>
      <c r="N790" s="827"/>
      <c r="O790" s="827"/>
      <c r="P790" s="827"/>
    </row>
    <row r="791" spans="1:16" ht="12">
      <c r="A791" s="834"/>
      <c r="B791" s="833"/>
      <c r="F791" s="827"/>
      <c r="G791" s="827"/>
      <c r="H791" s="827"/>
      <c r="I791" s="827"/>
      <c r="M791" s="827"/>
      <c r="N791" s="827"/>
      <c r="O791" s="827"/>
      <c r="P791" s="827"/>
    </row>
    <row r="792" spans="1:16" ht="12">
      <c r="A792" s="834"/>
      <c r="B792" s="833"/>
      <c r="F792" s="827"/>
      <c r="G792" s="827"/>
      <c r="H792" s="827"/>
      <c r="I792" s="827"/>
      <c r="M792" s="827"/>
      <c r="N792" s="827"/>
      <c r="O792" s="827"/>
      <c r="P792" s="827"/>
    </row>
    <row r="793" spans="1:16" ht="12">
      <c r="A793" s="834"/>
      <c r="B793" s="833"/>
      <c r="F793" s="827"/>
      <c r="G793" s="827"/>
      <c r="H793" s="827"/>
      <c r="I793" s="827"/>
      <c r="M793" s="827"/>
      <c r="N793" s="827"/>
      <c r="O793" s="827"/>
      <c r="P793" s="827"/>
    </row>
    <row r="794" spans="1:16" ht="12">
      <c r="A794" s="834"/>
      <c r="B794" s="833"/>
      <c r="F794" s="827"/>
      <c r="G794" s="827"/>
      <c r="H794" s="827"/>
      <c r="I794" s="827"/>
      <c r="M794" s="827"/>
      <c r="N794" s="827"/>
      <c r="O794" s="827"/>
      <c r="P794" s="827"/>
    </row>
    <row r="795" spans="1:16" ht="12">
      <c r="A795" s="834"/>
      <c r="B795" s="833"/>
      <c r="F795" s="827"/>
      <c r="G795" s="827"/>
      <c r="H795" s="827"/>
      <c r="I795" s="827"/>
      <c r="M795" s="827"/>
      <c r="N795" s="827"/>
      <c r="O795" s="827"/>
      <c r="P795" s="827"/>
    </row>
    <row r="796" spans="1:16" ht="12">
      <c r="A796" s="834"/>
      <c r="B796" s="833"/>
      <c r="F796" s="827"/>
      <c r="G796" s="827"/>
      <c r="H796" s="827"/>
      <c r="I796" s="827"/>
      <c r="M796" s="827"/>
      <c r="N796" s="827"/>
      <c r="O796" s="827"/>
      <c r="P796" s="827"/>
    </row>
    <row r="797" spans="1:16" ht="12">
      <c r="A797" s="834"/>
      <c r="B797" s="833"/>
      <c r="F797" s="827"/>
      <c r="G797" s="827"/>
      <c r="H797" s="827"/>
      <c r="I797" s="827"/>
      <c r="M797" s="827"/>
      <c r="N797" s="827"/>
      <c r="O797" s="827"/>
      <c r="P797" s="827"/>
    </row>
    <row r="798" spans="1:16" ht="12">
      <c r="A798" s="834"/>
      <c r="B798" s="833"/>
      <c r="F798" s="827"/>
      <c r="G798" s="827"/>
      <c r="H798" s="827"/>
      <c r="I798" s="827"/>
      <c r="M798" s="827"/>
      <c r="N798" s="827"/>
      <c r="O798" s="827"/>
      <c r="P798" s="827"/>
    </row>
    <row r="799" spans="1:16" ht="12">
      <c r="A799" s="834"/>
      <c r="B799" s="833"/>
      <c r="F799" s="827"/>
      <c r="G799" s="827"/>
      <c r="H799" s="827"/>
      <c r="I799" s="827"/>
      <c r="M799" s="827"/>
      <c r="N799" s="827"/>
      <c r="O799" s="827"/>
      <c r="P799" s="827"/>
    </row>
    <row r="800" spans="1:16" ht="12">
      <c r="A800" s="834"/>
      <c r="B800" s="833"/>
      <c r="F800" s="827"/>
      <c r="G800" s="827"/>
      <c r="H800" s="827"/>
      <c r="I800" s="827"/>
      <c r="M800" s="827"/>
      <c r="N800" s="827"/>
      <c r="O800" s="827"/>
      <c r="P800" s="827"/>
    </row>
    <row r="801" spans="1:16" ht="12">
      <c r="A801" s="834"/>
      <c r="B801" s="833"/>
      <c r="F801" s="827"/>
      <c r="G801" s="827"/>
      <c r="H801" s="827"/>
      <c r="I801" s="827"/>
      <c r="M801" s="827"/>
      <c r="N801" s="827"/>
      <c r="O801" s="827"/>
      <c r="P801" s="827"/>
    </row>
    <row r="802" spans="1:16" ht="12">
      <c r="A802" s="834"/>
      <c r="B802" s="833"/>
      <c r="F802" s="827"/>
      <c r="G802" s="827"/>
      <c r="H802" s="827"/>
      <c r="I802" s="827"/>
      <c r="M802" s="827"/>
      <c r="N802" s="827"/>
      <c r="O802" s="827"/>
      <c r="P802" s="827"/>
    </row>
    <row r="803" spans="1:16" ht="12">
      <c r="A803" s="834"/>
      <c r="B803" s="833"/>
      <c r="F803" s="827"/>
      <c r="G803" s="827"/>
      <c r="H803" s="827"/>
      <c r="I803" s="827"/>
      <c r="M803" s="827"/>
      <c r="N803" s="827"/>
      <c r="O803" s="827"/>
      <c r="P803" s="827"/>
    </row>
    <row r="804" spans="1:16" ht="12">
      <c r="A804" s="834"/>
      <c r="B804" s="833"/>
      <c r="F804" s="827"/>
      <c r="G804" s="827"/>
      <c r="H804" s="827"/>
      <c r="I804" s="827"/>
      <c r="M804" s="827"/>
      <c r="N804" s="827"/>
      <c r="O804" s="827"/>
      <c r="P804" s="827"/>
    </row>
    <row r="805" spans="1:16" ht="12">
      <c r="A805" s="834"/>
      <c r="B805" s="833"/>
      <c r="F805" s="827"/>
      <c r="G805" s="827"/>
      <c r="H805" s="827"/>
      <c r="I805" s="827"/>
      <c r="M805" s="827"/>
      <c r="N805" s="827"/>
      <c r="O805" s="827"/>
      <c r="P805" s="827"/>
    </row>
    <row r="806" spans="1:16" ht="12">
      <c r="A806" s="834"/>
      <c r="B806" s="833"/>
      <c r="F806" s="827"/>
      <c r="G806" s="827"/>
      <c r="H806" s="827"/>
      <c r="I806" s="827"/>
      <c r="M806" s="827"/>
      <c r="N806" s="827"/>
      <c r="O806" s="827"/>
      <c r="P806" s="827"/>
    </row>
    <row r="807" spans="1:16" ht="12">
      <c r="A807" s="834"/>
      <c r="B807" s="833"/>
      <c r="F807" s="827"/>
      <c r="G807" s="827"/>
      <c r="H807" s="827"/>
      <c r="I807" s="827"/>
      <c r="M807" s="827"/>
      <c r="N807" s="827"/>
      <c r="O807" s="827"/>
      <c r="P807" s="827"/>
    </row>
    <row r="808" spans="1:16" ht="12">
      <c r="A808" s="834"/>
      <c r="B808" s="833"/>
      <c r="F808" s="827"/>
      <c r="G808" s="827"/>
      <c r="H808" s="827"/>
      <c r="I808" s="827"/>
      <c r="M808" s="827"/>
      <c r="N808" s="827"/>
      <c r="O808" s="827"/>
      <c r="P808" s="827"/>
    </row>
    <row r="809" spans="1:16" ht="12">
      <c r="A809" s="834"/>
      <c r="B809" s="833"/>
      <c r="F809" s="827"/>
      <c r="G809" s="827"/>
      <c r="H809" s="827"/>
      <c r="I809" s="827"/>
      <c r="M809" s="827"/>
      <c r="N809" s="827"/>
      <c r="O809" s="827"/>
      <c r="P809" s="827"/>
    </row>
    <row r="810" spans="1:16" ht="12">
      <c r="A810" s="834"/>
      <c r="B810" s="833"/>
      <c r="F810" s="827"/>
      <c r="G810" s="827"/>
      <c r="H810" s="827"/>
      <c r="I810" s="827"/>
      <c r="M810" s="827"/>
      <c r="N810" s="827"/>
      <c r="O810" s="827"/>
      <c r="P810" s="827"/>
    </row>
    <row r="811" spans="1:16" ht="12">
      <c r="A811" s="834"/>
      <c r="B811" s="833"/>
      <c r="F811" s="827"/>
      <c r="G811" s="827"/>
      <c r="H811" s="827"/>
      <c r="I811" s="827"/>
      <c r="M811" s="827"/>
      <c r="N811" s="827"/>
      <c r="O811" s="827"/>
      <c r="P811" s="827"/>
    </row>
    <row r="812" spans="1:16" ht="12">
      <c r="A812" s="834"/>
      <c r="B812" s="833"/>
      <c r="F812" s="827"/>
      <c r="G812" s="827"/>
      <c r="H812" s="827"/>
      <c r="I812" s="827"/>
      <c r="M812" s="827"/>
      <c r="N812" s="827"/>
      <c r="O812" s="827"/>
      <c r="P812" s="827"/>
    </row>
    <row r="813" spans="1:16" ht="12">
      <c r="A813" s="834"/>
      <c r="B813" s="833"/>
      <c r="F813" s="827"/>
      <c r="G813" s="827"/>
      <c r="H813" s="827"/>
      <c r="I813" s="827"/>
      <c r="M813" s="827"/>
      <c r="N813" s="827"/>
      <c r="O813" s="827"/>
      <c r="P813" s="827"/>
    </row>
    <row r="814" spans="1:16" ht="12">
      <c r="A814" s="834"/>
      <c r="B814" s="833"/>
      <c r="F814" s="827"/>
      <c r="G814" s="827"/>
      <c r="H814" s="827"/>
      <c r="I814" s="827"/>
      <c r="M814" s="827"/>
      <c r="N814" s="827"/>
      <c r="O814" s="827"/>
      <c r="P814" s="827"/>
    </row>
    <row r="815" spans="1:16" ht="12">
      <c r="A815" s="834"/>
      <c r="B815" s="833"/>
      <c r="F815" s="827"/>
      <c r="G815" s="827"/>
      <c r="H815" s="827"/>
      <c r="I815" s="827"/>
      <c r="M815" s="827"/>
      <c r="N815" s="827"/>
      <c r="O815" s="827"/>
      <c r="P815" s="827"/>
    </row>
    <row r="816" spans="1:16" ht="12">
      <c r="A816" s="834"/>
      <c r="B816" s="833"/>
      <c r="F816" s="827"/>
      <c r="G816" s="827"/>
      <c r="H816" s="827"/>
      <c r="I816" s="827"/>
      <c r="M816" s="827"/>
      <c r="N816" s="827"/>
      <c r="O816" s="827"/>
      <c r="P816" s="827"/>
    </row>
    <row r="817" spans="1:16" ht="12">
      <c r="A817" s="834"/>
      <c r="B817" s="833"/>
      <c r="F817" s="827"/>
      <c r="G817" s="827"/>
      <c r="H817" s="827"/>
      <c r="I817" s="827"/>
      <c r="M817" s="827"/>
      <c r="N817" s="827"/>
      <c r="O817" s="827"/>
      <c r="P817" s="827"/>
    </row>
    <row r="818" spans="1:16" ht="12">
      <c r="A818" s="834"/>
      <c r="B818" s="833"/>
      <c r="F818" s="827"/>
      <c r="G818" s="827"/>
      <c r="H818" s="827"/>
      <c r="I818" s="827"/>
      <c r="M818" s="827"/>
      <c r="N818" s="827"/>
      <c r="O818" s="827"/>
      <c r="P818" s="827"/>
    </row>
    <row r="819" spans="1:16" ht="12">
      <c r="A819" s="834"/>
      <c r="B819" s="833"/>
      <c r="F819" s="827"/>
      <c r="G819" s="827"/>
      <c r="H819" s="827"/>
      <c r="I819" s="827"/>
      <c r="M819" s="827"/>
      <c r="N819" s="827"/>
      <c r="O819" s="827"/>
      <c r="P819" s="827"/>
    </row>
    <row r="820" spans="1:16" ht="12">
      <c r="A820" s="834"/>
      <c r="B820" s="833"/>
      <c r="F820" s="827"/>
      <c r="G820" s="827"/>
      <c r="H820" s="827"/>
      <c r="I820" s="827"/>
      <c r="M820" s="827"/>
      <c r="N820" s="827"/>
      <c r="O820" s="827"/>
      <c r="P820" s="827"/>
    </row>
    <row r="821" spans="1:16" ht="12">
      <c r="A821" s="834"/>
      <c r="B821" s="833"/>
      <c r="F821" s="827"/>
      <c r="G821" s="827"/>
      <c r="H821" s="827"/>
      <c r="I821" s="827"/>
      <c r="M821" s="827"/>
      <c r="N821" s="827"/>
      <c r="O821" s="827"/>
      <c r="P821" s="827"/>
    </row>
    <row r="822" spans="1:16" ht="12">
      <c r="A822" s="834"/>
      <c r="B822" s="833"/>
      <c r="F822" s="827"/>
      <c r="G822" s="827"/>
      <c r="H822" s="827"/>
      <c r="I822" s="827"/>
      <c r="M822" s="827"/>
      <c r="N822" s="827"/>
      <c r="O822" s="827"/>
      <c r="P822" s="827"/>
    </row>
    <row r="823" spans="1:16" ht="12">
      <c r="A823" s="834"/>
      <c r="B823" s="833"/>
      <c r="F823" s="827"/>
      <c r="G823" s="827"/>
      <c r="H823" s="827"/>
      <c r="I823" s="827"/>
      <c r="M823" s="827"/>
      <c r="N823" s="827"/>
      <c r="O823" s="827"/>
      <c r="P823" s="827"/>
    </row>
    <row r="824" spans="1:16" ht="12">
      <c r="A824" s="834"/>
      <c r="B824" s="833"/>
      <c r="F824" s="827"/>
      <c r="G824" s="827"/>
      <c r="H824" s="827"/>
      <c r="I824" s="827"/>
      <c r="M824" s="827"/>
      <c r="N824" s="827"/>
      <c r="O824" s="827"/>
      <c r="P824" s="827"/>
    </row>
    <row r="825" spans="1:16" ht="12">
      <c r="A825" s="834"/>
      <c r="B825" s="833"/>
      <c r="F825" s="827"/>
      <c r="G825" s="827"/>
      <c r="H825" s="827"/>
      <c r="I825" s="827"/>
      <c r="M825" s="827"/>
      <c r="N825" s="827"/>
      <c r="O825" s="827"/>
      <c r="P825" s="827"/>
    </row>
    <row r="826" spans="1:16" ht="12">
      <c r="A826" s="834"/>
      <c r="B826" s="833"/>
      <c r="F826" s="827"/>
      <c r="G826" s="827"/>
      <c r="H826" s="827"/>
      <c r="I826" s="827"/>
      <c r="M826" s="827"/>
      <c r="N826" s="827"/>
      <c r="O826" s="827"/>
      <c r="P826" s="827"/>
    </row>
    <row r="827" spans="1:16" ht="12">
      <c r="A827" s="834"/>
      <c r="B827" s="833"/>
      <c r="F827" s="827"/>
      <c r="G827" s="827"/>
      <c r="H827" s="827"/>
      <c r="I827" s="827"/>
      <c r="M827" s="827"/>
      <c r="N827" s="827"/>
      <c r="O827" s="827"/>
      <c r="P827" s="827"/>
    </row>
    <row r="828" spans="1:16" ht="12">
      <c r="A828" s="834"/>
      <c r="B828" s="833"/>
      <c r="F828" s="827"/>
      <c r="G828" s="827"/>
      <c r="H828" s="827"/>
      <c r="I828" s="827"/>
      <c r="M828" s="827"/>
      <c r="N828" s="827"/>
      <c r="O828" s="827"/>
      <c r="P828" s="827"/>
    </row>
    <row r="829" spans="1:16" ht="12">
      <c r="A829" s="834"/>
      <c r="B829" s="833"/>
      <c r="F829" s="827"/>
      <c r="G829" s="827"/>
      <c r="H829" s="827"/>
      <c r="I829" s="827"/>
      <c r="M829" s="827"/>
      <c r="N829" s="827"/>
      <c r="O829" s="827"/>
      <c r="P829" s="827"/>
    </row>
    <row r="830" spans="1:16" ht="12">
      <c r="A830" s="834"/>
      <c r="B830" s="833"/>
      <c r="F830" s="827"/>
      <c r="G830" s="827"/>
      <c r="H830" s="827"/>
      <c r="I830" s="827"/>
      <c r="M830" s="827"/>
      <c r="N830" s="827"/>
      <c r="O830" s="827"/>
      <c r="P830" s="827"/>
    </row>
    <row r="831" spans="1:16" ht="12">
      <c r="A831" s="834"/>
      <c r="B831" s="833"/>
      <c r="F831" s="827"/>
      <c r="G831" s="827"/>
      <c r="H831" s="827"/>
      <c r="I831" s="827"/>
      <c r="M831" s="827"/>
      <c r="N831" s="827"/>
      <c r="O831" s="827"/>
      <c r="P831" s="827"/>
    </row>
    <row r="832" spans="1:16" ht="12">
      <c r="A832" s="834"/>
      <c r="B832" s="833"/>
      <c r="F832" s="827"/>
      <c r="G832" s="827"/>
      <c r="H832" s="827"/>
      <c r="I832" s="827"/>
      <c r="M832" s="827"/>
      <c r="N832" s="827"/>
      <c r="O832" s="827"/>
      <c r="P832" s="827"/>
    </row>
    <row r="833" spans="1:16" ht="12">
      <c r="A833" s="834"/>
      <c r="B833" s="833"/>
      <c r="F833" s="827"/>
      <c r="G833" s="827"/>
      <c r="H833" s="827"/>
      <c r="I833" s="827"/>
      <c r="M833" s="827"/>
      <c r="N833" s="827"/>
      <c r="O833" s="827"/>
      <c r="P833" s="827"/>
    </row>
    <row r="834" spans="1:16" ht="12">
      <c r="A834" s="834"/>
      <c r="B834" s="833"/>
      <c r="F834" s="827"/>
      <c r="G834" s="827"/>
      <c r="H834" s="827"/>
      <c r="I834" s="827"/>
      <c r="M834" s="827"/>
      <c r="N834" s="827"/>
      <c r="O834" s="827"/>
      <c r="P834" s="827"/>
    </row>
    <row r="835" spans="1:16" ht="12">
      <c r="A835" s="834"/>
      <c r="B835" s="833"/>
      <c r="F835" s="827"/>
      <c r="G835" s="827"/>
      <c r="H835" s="827"/>
      <c r="I835" s="827"/>
      <c r="M835" s="827"/>
      <c r="N835" s="827"/>
      <c r="O835" s="827"/>
      <c r="P835" s="827"/>
    </row>
    <row r="836" spans="1:16" ht="12">
      <c r="A836" s="834"/>
      <c r="B836" s="833"/>
      <c r="F836" s="827"/>
      <c r="G836" s="827"/>
      <c r="H836" s="827"/>
      <c r="I836" s="827"/>
      <c r="M836" s="827"/>
      <c r="N836" s="827"/>
      <c r="O836" s="827"/>
      <c r="P836" s="827"/>
    </row>
    <row r="837" spans="1:16" ht="12">
      <c r="A837" s="834"/>
      <c r="B837" s="833"/>
      <c r="F837" s="827"/>
      <c r="G837" s="827"/>
      <c r="H837" s="827"/>
      <c r="I837" s="827"/>
      <c r="M837" s="827"/>
      <c r="N837" s="827"/>
      <c r="O837" s="827"/>
      <c r="P837" s="827"/>
    </row>
    <row r="838" spans="1:16" ht="12">
      <c r="A838" s="834"/>
      <c r="B838" s="833"/>
      <c r="F838" s="827"/>
      <c r="G838" s="827"/>
      <c r="H838" s="827"/>
      <c r="I838" s="827"/>
      <c r="M838" s="827"/>
      <c r="N838" s="827"/>
      <c r="O838" s="827"/>
      <c r="P838" s="827"/>
    </row>
    <row r="839" spans="1:16" ht="12">
      <c r="A839" s="834"/>
      <c r="B839" s="833"/>
      <c r="F839" s="827"/>
      <c r="G839" s="827"/>
      <c r="H839" s="827"/>
      <c r="I839" s="827"/>
      <c r="M839" s="827"/>
      <c r="N839" s="827"/>
      <c r="O839" s="827"/>
      <c r="P839" s="827"/>
    </row>
    <row r="840" spans="1:16" ht="12">
      <c r="A840" s="834"/>
      <c r="B840" s="833"/>
      <c r="F840" s="827"/>
      <c r="G840" s="827"/>
      <c r="H840" s="827"/>
      <c r="I840" s="827"/>
      <c r="M840" s="827"/>
      <c r="N840" s="827"/>
      <c r="O840" s="827"/>
      <c r="P840" s="827"/>
    </row>
    <row r="841" spans="1:16" ht="12">
      <c r="A841" s="834"/>
      <c r="B841" s="833"/>
      <c r="F841" s="827"/>
      <c r="G841" s="827"/>
      <c r="H841" s="827"/>
      <c r="I841" s="827"/>
      <c r="M841" s="827"/>
      <c r="N841" s="827"/>
      <c r="O841" s="827"/>
      <c r="P841" s="827"/>
    </row>
    <row r="842" spans="1:16" ht="12">
      <c r="A842" s="834"/>
      <c r="B842" s="833"/>
      <c r="F842" s="827"/>
      <c r="G842" s="827"/>
      <c r="H842" s="827"/>
      <c r="I842" s="827"/>
      <c r="M842" s="827"/>
      <c r="N842" s="827"/>
      <c r="O842" s="827"/>
      <c r="P842" s="827"/>
    </row>
    <row r="843" spans="1:16" ht="12">
      <c r="A843" s="834"/>
      <c r="B843" s="833"/>
      <c r="F843" s="827"/>
      <c r="G843" s="827"/>
      <c r="H843" s="827"/>
      <c r="I843" s="827"/>
      <c r="M843" s="827"/>
      <c r="N843" s="827"/>
      <c r="O843" s="827"/>
      <c r="P843" s="827"/>
    </row>
    <row r="844" spans="1:16" ht="12">
      <c r="A844" s="834"/>
      <c r="B844" s="833"/>
      <c r="F844" s="827"/>
      <c r="G844" s="827"/>
      <c r="H844" s="827"/>
      <c r="I844" s="827"/>
      <c r="M844" s="827"/>
      <c r="N844" s="827"/>
      <c r="O844" s="827"/>
      <c r="P844" s="827"/>
    </row>
    <row r="845" spans="1:16" ht="12">
      <c r="A845" s="834"/>
      <c r="B845" s="833"/>
      <c r="F845" s="827"/>
      <c r="G845" s="827"/>
      <c r="H845" s="827"/>
      <c r="I845" s="827"/>
      <c r="M845" s="827"/>
      <c r="N845" s="827"/>
      <c r="O845" s="827"/>
      <c r="P845" s="827"/>
    </row>
    <row r="846" spans="1:16" ht="12">
      <c r="A846" s="834"/>
      <c r="B846" s="833"/>
      <c r="F846" s="827"/>
      <c r="G846" s="827"/>
      <c r="H846" s="827"/>
      <c r="I846" s="827"/>
      <c r="M846" s="827"/>
      <c r="N846" s="827"/>
      <c r="O846" s="827"/>
      <c r="P846" s="827"/>
    </row>
    <row r="847" spans="1:16" ht="12">
      <c r="A847" s="834"/>
      <c r="B847" s="833"/>
      <c r="F847" s="827"/>
      <c r="G847" s="827"/>
      <c r="H847" s="827"/>
      <c r="I847" s="827"/>
      <c r="M847" s="827"/>
      <c r="N847" s="827"/>
      <c r="O847" s="827"/>
      <c r="P847" s="827"/>
    </row>
    <row r="848" spans="1:16" ht="12">
      <c r="A848" s="834"/>
      <c r="B848" s="833"/>
      <c r="F848" s="827"/>
      <c r="G848" s="827"/>
      <c r="H848" s="827"/>
      <c r="I848" s="827"/>
      <c r="M848" s="827"/>
      <c r="N848" s="827"/>
      <c r="O848" s="827"/>
      <c r="P848" s="827"/>
    </row>
    <row r="849" spans="1:16" ht="12">
      <c r="A849" s="834"/>
      <c r="B849" s="833"/>
      <c r="F849" s="827"/>
      <c r="G849" s="827"/>
      <c r="H849" s="827"/>
      <c r="I849" s="827"/>
      <c r="M849" s="827"/>
      <c r="N849" s="827"/>
      <c r="O849" s="827"/>
      <c r="P849" s="827"/>
    </row>
    <row r="850" spans="1:16" ht="12">
      <c r="A850" s="834"/>
      <c r="B850" s="833"/>
      <c r="F850" s="827"/>
      <c r="G850" s="827"/>
      <c r="H850" s="827"/>
      <c r="I850" s="827"/>
      <c r="M850" s="827"/>
      <c r="N850" s="827"/>
      <c r="O850" s="827"/>
      <c r="P850" s="827"/>
    </row>
    <row r="851" spans="1:16" ht="12">
      <c r="A851" s="834"/>
      <c r="B851" s="833"/>
      <c r="F851" s="827"/>
      <c r="G851" s="827"/>
      <c r="H851" s="827"/>
      <c r="I851" s="827"/>
      <c r="M851" s="827"/>
      <c r="N851" s="827"/>
      <c r="O851" s="827"/>
      <c r="P851" s="827"/>
    </row>
    <row r="852" spans="1:16" ht="12">
      <c r="A852" s="834"/>
      <c r="B852" s="833"/>
      <c r="F852" s="827"/>
      <c r="G852" s="827"/>
      <c r="H852" s="827"/>
      <c r="I852" s="827"/>
      <c r="M852" s="827"/>
      <c r="N852" s="827"/>
      <c r="O852" s="827"/>
      <c r="P852" s="827"/>
    </row>
    <row r="853" spans="1:16" ht="12">
      <c r="A853" s="834"/>
      <c r="B853" s="833"/>
      <c r="F853" s="827"/>
      <c r="G853" s="827"/>
      <c r="H853" s="827"/>
      <c r="I853" s="827"/>
      <c r="M853" s="827"/>
      <c r="N853" s="827"/>
      <c r="O853" s="827"/>
      <c r="P853" s="827"/>
    </row>
    <row r="854" spans="1:16" ht="12">
      <c r="A854" s="834"/>
      <c r="B854" s="833"/>
      <c r="F854" s="827"/>
      <c r="G854" s="827"/>
      <c r="H854" s="827"/>
      <c r="I854" s="827"/>
      <c r="M854" s="827"/>
      <c r="N854" s="827"/>
      <c r="O854" s="827"/>
      <c r="P854" s="827"/>
    </row>
    <row r="855" spans="1:16" ht="12">
      <c r="A855" s="834"/>
      <c r="B855" s="833"/>
      <c r="F855" s="827"/>
      <c r="G855" s="827"/>
      <c r="H855" s="827"/>
      <c r="I855" s="827"/>
      <c r="M855" s="827"/>
      <c r="N855" s="827"/>
      <c r="O855" s="827"/>
      <c r="P855" s="827"/>
    </row>
    <row r="856" spans="1:16" ht="12">
      <c r="A856" s="834"/>
      <c r="B856" s="833"/>
      <c r="F856" s="827"/>
      <c r="G856" s="827"/>
      <c r="H856" s="827"/>
      <c r="I856" s="827"/>
      <c r="M856" s="827"/>
      <c r="N856" s="827"/>
      <c r="O856" s="827"/>
      <c r="P856" s="827"/>
    </row>
    <row r="857" spans="1:16" ht="12">
      <c r="A857" s="834"/>
      <c r="B857" s="833"/>
      <c r="F857" s="827"/>
      <c r="G857" s="827"/>
      <c r="H857" s="827"/>
      <c r="I857" s="827"/>
      <c r="M857" s="827"/>
      <c r="N857" s="827"/>
      <c r="O857" s="827"/>
      <c r="P857" s="827"/>
    </row>
    <row r="858" spans="1:16" ht="12">
      <c r="A858" s="834"/>
      <c r="B858" s="833"/>
      <c r="F858" s="827"/>
      <c r="G858" s="827"/>
      <c r="H858" s="827"/>
      <c r="I858" s="827"/>
      <c r="M858" s="827"/>
      <c r="N858" s="827"/>
      <c r="O858" s="827"/>
      <c r="P858" s="827"/>
    </row>
    <row r="859" spans="1:16" ht="12">
      <c r="A859" s="834"/>
      <c r="B859" s="833"/>
      <c r="F859" s="827"/>
      <c r="G859" s="827"/>
      <c r="H859" s="827"/>
      <c r="I859" s="827"/>
      <c r="M859" s="827"/>
      <c r="N859" s="827"/>
      <c r="O859" s="827"/>
      <c r="P859" s="827"/>
    </row>
    <row r="860" spans="1:16" ht="12">
      <c r="A860" s="834"/>
      <c r="B860" s="833"/>
      <c r="F860" s="827"/>
      <c r="G860" s="827"/>
      <c r="H860" s="827"/>
      <c r="I860" s="827"/>
      <c r="M860" s="827"/>
      <c r="N860" s="827"/>
      <c r="O860" s="827"/>
      <c r="P860" s="827"/>
    </row>
    <row r="861" spans="1:16" ht="12">
      <c r="A861" s="834"/>
      <c r="B861" s="833"/>
      <c r="F861" s="827"/>
      <c r="G861" s="827"/>
      <c r="H861" s="827"/>
      <c r="I861" s="827"/>
      <c r="M861" s="827"/>
      <c r="N861" s="827"/>
      <c r="O861" s="827"/>
      <c r="P861" s="827"/>
    </row>
    <row r="862" spans="1:16" ht="12">
      <c r="A862" s="834"/>
      <c r="B862" s="833"/>
      <c r="F862" s="827"/>
      <c r="G862" s="827"/>
      <c r="H862" s="827"/>
      <c r="I862" s="827"/>
      <c r="M862" s="827"/>
      <c r="N862" s="827"/>
      <c r="O862" s="827"/>
      <c r="P862" s="827"/>
    </row>
    <row r="863" spans="1:16" ht="12">
      <c r="A863" s="834"/>
      <c r="B863" s="833"/>
      <c r="F863" s="827"/>
      <c r="G863" s="827"/>
      <c r="H863" s="827"/>
      <c r="I863" s="827"/>
      <c r="M863" s="827"/>
      <c r="N863" s="827"/>
      <c r="O863" s="827"/>
      <c r="P863" s="827"/>
    </row>
    <row r="864" spans="1:16" ht="12">
      <c r="A864" s="834"/>
      <c r="B864" s="833"/>
      <c r="F864" s="827"/>
      <c r="G864" s="827"/>
      <c r="H864" s="827"/>
      <c r="I864" s="827"/>
      <c r="M864" s="827"/>
      <c r="N864" s="827"/>
      <c r="O864" s="827"/>
      <c r="P864" s="827"/>
    </row>
    <row r="865" spans="1:16" ht="12">
      <c r="A865" s="834"/>
      <c r="B865" s="833"/>
      <c r="F865" s="827"/>
      <c r="G865" s="827"/>
      <c r="H865" s="827"/>
      <c r="I865" s="827"/>
      <c r="M865" s="827"/>
      <c r="N865" s="827"/>
      <c r="O865" s="827"/>
      <c r="P865" s="827"/>
    </row>
    <row r="866" spans="1:16" ht="12">
      <c r="A866" s="834"/>
      <c r="B866" s="833"/>
      <c r="F866" s="827"/>
      <c r="G866" s="827"/>
      <c r="H866" s="827"/>
      <c r="I866" s="827"/>
      <c r="M866" s="827"/>
      <c r="N866" s="827"/>
      <c r="O866" s="827"/>
      <c r="P866" s="827"/>
    </row>
    <row r="867" spans="1:16" ht="12">
      <c r="A867" s="834"/>
      <c r="B867" s="833"/>
      <c r="F867" s="827"/>
      <c r="G867" s="827"/>
      <c r="H867" s="827"/>
      <c r="I867" s="827"/>
      <c r="M867" s="827"/>
      <c r="N867" s="827"/>
      <c r="O867" s="827"/>
      <c r="P867" s="827"/>
    </row>
    <row r="868" spans="1:16" ht="12">
      <c r="A868" s="834"/>
      <c r="B868" s="833"/>
      <c r="F868" s="827"/>
      <c r="G868" s="827"/>
      <c r="H868" s="827"/>
      <c r="I868" s="827"/>
      <c r="M868" s="827"/>
      <c r="N868" s="827"/>
      <c r="O868" s="827"/>
      <c r="P868" s="827"/>
    </row>
    <row r="869" spans="1:16" ht="12">
      <c r="A869" s="834"/>
      <c r="B869" s="833"/>
      <c r="F869" s="827"/>
      <c r="G869" s="827"/>
      <c r="H869" s="827"/>
      <c r="I869" s="827"/>
      <c r="M869" s="827"/>
      <c r="N869" s="827"/>
      <c r="O869" s="827"/>
      <c r="P869" s="827"/>
    </row>
    <row r="870" spans="1:16" ht="12">
      <c r="A870" s="834"/>
      <c r="B870" s="833"/>
      <c r="F870" s="827"/>
      <c r="G870" s="827"/>
      <c r="H870" s="827"/>
      <c r="I870" s="827"/>
      <c r="M870" s="827"/>
      <c r="N870" s="827"/>
      <c r="O870" s="827"/>
      <c r="P870" s="827"/>
    </row>
    <row r="871" spans="1:16" ht="12">
      <c r="A871" s="834"/>
      <c r="B871" s="833"/>
      <c r="F871" s="827"/>
      <c r="G871" s="827"/>
      <c r="H871" s="827"/>
      <c r="I871" s="827"/>
      <c r="M871" s="827"/>
      <c r="N871" s="827"/>
      <c r="O871" s="827"/>
      <c r="P871" s="827"/>
    </row>
    <row r="872" spans="1:16" ht="12">
      <c r="A872" s="834"/>
      <c r="B872" s="833"/>
      <c r="F872" s="827"/>
      <c r="G872" s="827"/>
      <c r="H872" s="827"/>
      <c r="I872" s="827"/>
      <c r="M872" s="827"/>
      <c r="N872" s="827"/>
      <c r="O872" s="827"/>
      <c r="P872" s="827"/>
    </row>
    <row r="873" spans="1:16" ht="12">
      <c r="A873" s="834"/>
      <c r="B873" s="833"/>
      <c r="F873" s="827"/>
      <c r="G873" s="827"/>
      <c r="H873" s="827"/>
      <c r="I873" s="827"/>
      <c r="M873" s="827"/>
      <c r="N873" s="827"/>
      <c r="O873" s="827"/>
      <c r="P873" s="827"/>
    </row>
    <row r="874" spans="1:16" ht="12">
      <c r="A874" s="834"/>
      <c r="B874" s="833"/>
      <c r="F874" s="827"/>
      <c r="G874" s="827"/>
      <c r="H874" s="827"/>
      <c r="I874" s="827"/>
      <c r="M874" s="827"/>
      <c r="N874" s="827"/>
      <c r="O874" s="827"/>
      <c r="P874" s="827"/>
    </row>
    <row r="875" spans="1:16" ht="12">
      <c r="A875" s="834"/>
      <c r="B875" s="833"/>
      <c r="F875" s="827"/>
      <c r="G875" s="827"/>
      <c r="H875" s="827"/>
      <c r="I875" s="827"/>
      <c r="M875" s="827"/>
      <c r="N875" s="827"/>
      <c r="O875" s="827"/>
      <c r="P875" s="827"/>
    </row>
    <row r="876" spans="1:16" ht="12">
      <c r="A876" s="834"/>
      <c r="B876" s="833"/>
      <c r="F876" s="827"/>
      <c r="G876" s="827"/>
      <c r="H876" s="827"/>
      <c r="I876" s="827"/>
      <c r="M876" s="827"/>
      <c r="N876" s="827"/>
      <c r="O876" s="827"/>
      <c r="P876" s="827"/>
    </row>
    <row r="877" spans="1:16" ht="12">
      <c r="A877" s="834"/>
      <c r="B877" s="833"/>
      <c r="F877" s="827"/>
      <c r="G877" s="827"/>
      <c r="H877" s="827"/>
      <c r="I877" s="827"/>
      <c r="M877" s="827"/>
      <c r="N877" s="827"/>
      <c r="O877" s="827"/>
      <c r="P877" s="827"/>
    </row>
    <row r="878" spans="1:16" ht="12">
      <c r="A878" s="834"/>
      <c r="B878" s="833"/>
      <c r="F878" s="827"/>
      <c r="G878" s="827"/>
      <c r="H878" s="827"/>
      <c r="I878" s="827"/>
      <c r="M878" s="827"/>
      <c r="N878" s="827"/>
      <c r="O878" s="827"/>
      <c r="P878" s="827"/>
    </row>
    <row r="879" spans="1:16" ht="12">
      <c r="A879" s="834"/>
      <c r="B879" s="833"/>
      <c r="F879" s="827"/>
      <c r="G879" s="827"/>
      <c r="H879" s="827"/>
      <c r="I879" s="827"/>
      <c r="M879" s="827"/>
      <c r="N879" s="827"/>
      <c r="O879" s="827"/>
      <c r="P879" s="827"/>
    </row>
    <row r="880" spans="1:16" ht="12">
      <c r="A880" s="834"/>
      <c r="B880" s="833"/>
      <c r="F880" s="827"/>
      <c r="G880" s="827"/>
      <c r="H880" s="827"/>
      <c r="I880" s="827"/>
      <c r="M880" s="827"/>
      <c r="N880" s="827"/>
      <c r="O880" s="827"/>
      <c r="P880" s="827"/>
    </row>
    <row r="881" spans="1:16" ht="12">
      <c r="A881" s="834"/>
      <c r="B881" s="833"/>
      <c r="F881" s="827"/>
      <c r="G881" s="827"/>
      <c r="H881" s="827"/>
      <c r="I881" s="827"/>
      <c r="M881" s="827"/>
      <c r="N881" s="827"/>
      <c r="O881" s="827"/>
      <c r="P881" s="827"/>
    </row>
    <row r="882" spans="1:16" ht="12">
      <c r="A882" s="834"/>
      <c r="B882" s="833"/>
      <c r="F882" s="827"/>
      <c r="G882" s="827"/>
      <c r="H882" s="827"/>
      <c r="I882" s="827"/>
      <c r="M882" s="827"/>
      <c r="N882" s="827"/>
      <c r="O882" s="827"/>
      <c r="P882" s="827"/>
    </row>
    <row r="883" spans="1:16" ht="12">
      <c r="A883" s="834"/>
      <c r="B883" s="833"/>
      <c r="F883" s="827"/>
      <c r="G883" s="827"/>
      <c r="H883" s="827"/>
      <c r="I883" s="827"/>
      <c r="M883" s="827"/>
      <c r="N883" s="827"/>
      <c r="O883" s="827"/>
      <c r="P883" s="827"/>
    </row>
    <row r="884" spans="1:16" ht="12">
      <c r="A884" s="834"/>
      <c r="B884" s="833"/>
      <c r="F884" s="827"/>
      <c r="G884" s="827"/>
      <c r="H884" s="827"/>
      <c r="I884" s="827"/>
      <c r="M884" s="827"/>
      <c r="N884" s="827"/>
      <c r="O884" s="827"/>
      <c r="P884" s="827"/>
    </row>
    <row r="885" spans="1:16" ht="12">
      <c r="A885" s="834"/>
      <c r="B885" s="833"/>
      <c r="F885" s="827"/>
      <c r="G885" s="827"/>
      <c r="H885" s="827"/>
      <c r="I885" s="827"/>
      <c r="M885" s="827"/>
      <c r="N885" s="827"/>
      <c r="O885" s="827"/>
      <c r="P885" s="827"/>
    </row>
    <row r="886" spans="1:16" ht="12">
      <c r="A886" s="834"/>
      <c r="B886" s="833"/>
      <c r="F886" s="827"/>
      <c r="G886" s="827"/>
      <c r="H886" s="827"/>
      <c r="I886" s="827"/>
      <c r="M886" s="827"/>
      <c r="N886" s="827"/>
      <c r="O886" s="827"/>
      <c r="P886" s="827"/>
    </row>
    <row r="887" spans="1:16" ht="12">
      <c r="A887" s="834"/>
      <c r="B887" s="833"/>
      <c r="F887" s="827"/>
      <c r="G887" s="827"/>
      <c r="H887" s="827"/>
      <c r="I887" s="827"/>
      <c r="M887" s="827"/>
      <c r="N887" s="827"/>
      <c r="O887" s="827"/>
      <c r="P887" s="827"/>
    </row>
    <row r="888" spans="1:16" ht="12">
      <c r="A888" s="834"/>
      <c r="B888" s="833"/>
      <c r="F888" s="827"/>
      <c r="G888" s="827"/>
      <c r="H888" s="827"/>
      <c r="I888" s="827"/>
      <c r="M888" s="827"/>
      <c r="N888" s="827"/>
      <c r="O888" s="827"/>
      <c r="P888" s="827"/>
    </row>
    <row r="889" spans="1:16" ht="12">
      <c r="A889" s="834"/>
      <c r="B889" s="833"/>
      <c r="F889" s="827"/>
      <c r="G889" s="827"/>
      <c r="H889" s="827"/>
      <c r="I889" s="827"/>
      <c r="M889" s="827"/>
      <c r="N889" s="827"/>
      <c r="O889" s="827"/>
      <c r="P889" s="827"/>
    </row>
    <row r="890" spans="1:16" ht="12">
      <c r="A890" s="834"/>
      <c r="B890" s="833"/>
      <c r="F890" s="827"/>
      <c r="G890" s="827"/>
      <c r="H890" s="827"/>
      <c r="I890" s="827"/>
      <c r="M890" s="827"/>
      <c r="N890" s="827"/>
      <c r="O890" s="827"/>
      <c r="P890" s="827"/>
    </row>
    <row r="891" spans="1:16" ht="12">
      <c r="A891" s="834"/>
      <c r="B891" s="833"/>
      <c r="F891" s="827"/>
      <c r="G891" s="827"/>
      <c r="H891" s="827"/>
      <c r="I891" s="827"/>
      <c r="M891" s="827"/>
      <c r="N891" s="827"/>
      <c r="O891" s="827"/>
      <c r="P891" s="827"/>
    </row>
    <row r="892" spans="1:16" ht="12">
      <c r="A892" s="834"/>
      <c r="B892" s="833"/>
      <c r="F892" s="827"/>
      <c r="G892" s="827"/>
      <c r="H892" s="827"/>
      <c r="I892" s="827"/>
      <c r="M892" s="827"/>
      <c r="N892" s="827"/>
      <c r="O892" s="827"/>
      <c r="P892" s="827"/>
    </row>
    <row r="893" spans="1:16" ht="12">
      <c r="A893" s="834"/>
      <c r="B893" s="833"/>
      <c r="F893" s="827"/>
      <c r="G893" s="827"/>
      <c r="H893" s="827"/>
      <c r="I893" s="827"/>
      <c r="M893" s="827"/>
      <c r="N893" s="827"/>
      <c r="O893" s="827"/>
      <c r="P893" s="827"/>
    </row>
    <row r="894" spans="1:16" ht="12">
      <c r="A894" s="834"/>
      <c r="B894" s="833"/>
      <c r="F894" s="827"/>
      <c r="G894" s="827"/>
      <c r="H894" s="827"/>
      <c r="I894" s="827"/>
      <c r="M894" s="827"/>
      <c r="N894" s="827"/>
      <c r="O894" s="827"/>
      <c r="P894" s="827"/>
    </row>
    <row r="895" spans="1:16" s="830" customFormat="1" ht="12">
      <c r="A895" s="834"/>
      <c r="B895" s="833"/>
      <c r="C895" s="818"/>
      <c r="D895" s="818"/>
      <c r="E895" s="818"/>
      <c r="F895" s="827"/>
      <c r="G895" s="827"/>
      <c r="H895" s="827"/>
      <c r="I895" s="827"/>
      <c r="J895" s="818"/>
      <c r="K895" s="818"/>
      <c r="L895" s="818"/>
      <c r="M895" s="827"/>
      <c r="N895" s="827"/>
      <c r="O895" s="827"/>
      <c r="P895" s="827"/>
    </row>
    <row r="896" spans="1:16" ht="12">
      <c r="A896" s="834"/>
      <c r="B896" s="833"/>
      <c r="F896" s="827"/>
      <c r="G896" s="827"/>
      <c r="H896" s="827"/>
      <c r="I896" s="827"/>
      <c r="M896" s="827"/>
      <c r="N896" s="827"/>
      <c r="O896" s="827"/>
      <c r="P896" s="827"/>
    </row>
    <row r="897" spans="1:16" ht="12">
      <c r="A897" s="834"/>
      <c r="B897" s="833"/>
      <c r="F897" s="827"/>
      <c r="G897" s="827"/>
      <c r="H897" s="827"/>
      <c r="I897" s="827"/>
      <c r="M897" s="827"/>
      <c r="N897" s="827"/>
      <c r="O897" s="827"/>
      <c r="P897" s="827"/>
    </row>
    <row r="898" spans="1:16" ht="12">
      <c r="A898" s="834"/>
      <c r="B898" s="833"/>
      <c r="F898" s="827"/>
      <c r="G898" s="827"/>
      <c r="H898" s="827"/>
      <c r="I898" s="827"/>
      <c r="M898" s="827"/>
      <c r="N898" s="827"/>
      <c r="O898" s="827"/>
      <c r="P898" s="827"/>
    </row>
    <row r="899" spans="1:16" ht="12">
      <c r="A899" s="834"/>
      <c r="B899" s="833"/>
      <c r="F899" s="827"/>
      <c r="G899" s="827"/>
      <c r="H899" s="827"/>
      <c r="I899" s="827"/>
      <c r="M899" s="827"/>
      <c r="N899" s="827"/>
      <c r="O899" s="827"/>
      <c r="P899" s="827"/>
    </row>
    <row r="900" spans="1:16" ht="12">
      <c r="A900" s="834"/>
      <c r="B900" s="833"/>
      <c r="F900" s="827"/>
      <c r="G900" s="827"/>
      <c r="H900" s="827"/>
      <c r="I900" s="827"/>
      <c r="M900" s="827"/>
      <c r="N900" s="827"/>
      <c r="O900" s="827"/>
      <c r="P900" s="827"/>
    </row>
    <row r="901" spans="1:16" ht="12">
      <c r="A901" s="834"/>
      <c r="B901" s="833"/>
      <c r="F901" s="827"/>
      <c r="G901" s="827"/>
      <c r="H901" s="827"/>
      <c r="I901" s="827"/>
      <c r="M901" s="827"/>
      <c r="N901" s="827"/>
      <c r="O901" s="827"/>
      <c r="P901" s="827"/>
    </row>
    <row r="902" spans="1:16" ht="12">
      <c r="A902" s="834"/>
      <c r="B902" s="833"/>
      <c r="F902" s="827"/>
      <c r="G902" s="827"/>
      <c r="H902" s="827"/>
      <c r="I902" s="827"/>
      <c r="M902" s="827"/>
      <c r="N902" s="827"/>
      <c r="O902" s="827"/>
      <c r="P902" s="827"/>
    </row>
    <row r="903" spans="1:16" ht="12">
      <c r="A903" s="834"/>
      <c r="B903" s="833"/>
      <c r="F903" s="827"/>
      <c r="G903" s="827"/>
      <c r="H903" s="827"/>
      <c r="I903" s="827"/>
      <c r="M903" s="827"/>
      <c r="N903" s="827"/>
      <c r="O903" s="827"/>
      <c r="P903" s="827"/>
    </row>
    <row r="904" spans="1:16" ht="12">
      <c r="A904" s="834"/>
      <c r="B904" s="833"/>
      <c r="F904" s="827"/>
      <c r="G904" s="827"/>
      <c r="H904" s="827"/>
      <c r="I904" s="827"/>
      <c r="M904" s="827"/>
      <c r="N904" s="827"/>
      <c r="O904" s="827"/>
      <c r="P904" s="827"/>
    </row>
    <row r="905" spans="1:16" ht="12">
      <c r="A905" s="834"/>
      <c r="B905" s="833"/>
      <c r="F905" s="827"/>
      <c r="G905" s="827"/>
      <c r="H905" s="827"/>
      <c r="I905" s="827"/>
      <c r="M905" s="827"/>
      <c r="N905" s="827"/>
      <c r="O905" s="827"/>
      <c r="P905" s="827"/>
    </row>
    <row r="906" spans="1:16" ht="12">
      <c r="A906" s="834"/>
      <c r="B906" s="833"/>
      <c r="F906" s="827"/>
      <c r="G906" s="827"/>
      <c r="H906" s="827"/>
      <c r="I906" s="827"/>
      <c r="M906" s="827"/>
      <c r="N906" s="827"/>
      <c r="O906" s="827"/>
      <c r="P906" s="827"/>
    </row>
    <row r="907" spans="1:16" ht="12">
      <c r="A907" s="834"/>
      <c r="B907" s="833"/>
      <c r="F907" s="827"/>
      <c r="G907" s="827"/>
      <c r="H907" s="827"/>
      <c r="I907" s="827"/>
      <c r="M907" s="827"/>
      <c r="N907" s="827"/>
      <c r="O907" s="827"/>
      <c r="P907" s="827"/>
    </row>
    <row r="908" spans="1:16" ht="12">
      <c r="A908" s="834"/>
      <c r="B908" s="833"/>
      <c r="F908" s="827"/>
      <c r="G908" s="827"/>
      <c r="H908" s="827"/>
      <c r="I908" s="827"/>
      <c r="M908" s="827"/>
      <c r="N908" s="827"/>
      <c r="O908" s="827"/>
      <c r="P908" s="827"/>
    </row>
    <row r="909" spans="1:16" ht="12">
      <c r="A909" s="834"/>
      <c r="B909" s="833"/>
      <c r="F909" s="827"/>
      <c r="G909" s="827"/>
      <c r="H909" s="827"/>
      <c r="I909" s="827"/>
      <c r="M909" s="827"/>
      <c r="N909" s="827"/>
      <c r="O909" s="827"/>
      <c r="P909" s="827"/>
    </row>
    <row r="910" spans="1:16" ht="12">
      <c r="A910" s="834"/>
      <c r="B910" s="833"/>
      <c r="F910" s="827"/>
      <c r="G910" s="827"/>
      <c r="H910" s="827"/>
      <c r="I910" s="827"/>
      <c r="M910" s="827"/>
      <c r="N910" s="827"/>
      <c r="O910" s="827"/>
      <c r="P910" s="827"/>
    </row>
    <row r="911" spans="1:16" ht="12">
      <c r="A911" s="834"/>
      <c r="B911" s="833"/>
      <c r="F911" s="827"/>
      <c r="G911" s="827"/>
      <c r="H911" s="827"/>
      <c r="I911" s="827"/>
      <c r="M911" s="827"/>
      <c r="N911" s="827"/>
      <c r="O911" s="827"/>
      <c r="P911" s="827"/>
    </row>
    <row r="912" spans="1:16" ht="12">
      <c r="A912" s="834"/>
      <c r="B912" s="833"/>
      <c r="F912" s="827"/>
      <c r="G912" s="827"/>
      <c r="H912" s="827"/>
      <c r="I912" s="827"/>
      <c r="M912" s="827"/>
      <c r="N912" s="827"/>
      <c r="O912" s="827"/>
      <c r="P912" s="827"/>
    </row>
    <row r="913" spans="1:16" ht="12">
      <c r="A913" s="834"/>
      <c r="B913" s="833"/>
      <c r="F913" s="827"/>
      <c r="G913" s="827"/>
      <c r="H913" s="827"/>
      <c r="I913" s="827"/>
      <c r="M913" s="827"/>
      <c r="N913" s="827"/>
      <c r="O913" s="827"/>
      <c r="P913" s="827"/>
    </row>
    <row r="914" spans="1:16" ht="12">
      <c r="A914" s="834"/>
      <c r="B914" s="833"/>
      <c r="F914" s="827"/>
      <c r="G914" s="827"/>
      <c r="H914" s="827"/>
      <c r="I914" s="827"/>
      <c r="M914" s="827"/>
      <c r="N914" s="827"/>
      <c r="O914" s="827"/>
      <c r="P914" s="827"/>
    </row>
    <row r="915" spans="1:16" ht="12">
      <c r="A915" s="834"/>
      <c r="B915" s="833"/>
      <c r="F915" s="827"/>
      <c r="G915" s="827"/>
      <c r="H915" s="827"/>
      <c r="I915" s="827"/>
      <c r="M915" s="827"/>
      <c r="N915" s="827"/>
      <c r="O915" s="827"/>
      <c r="P915" s="827"/>
    </row>
    <row r="916" spans="1:16" ht="12">
      <c r="A916" s="834"/>
      <c r="B916" s="833"/>
      <c r="F916" s="827"/>
      <c r="G916" s="827"/>
      <c r="H916" s="827"/>
      <c r="I916" s="827"/>
      <c r="M916" s="827"/>
      <c r="N916" s="827"/>
      <c r="O916" s="827"/>
      <c r="P916" s="827"/>
    </row>
    <row r="917" spans="1:16" ht="12">
      <c r="A917" s="834"/>
      <c r="B917" s="833"/>
      <c r="F917" s="827"/>
      <c r="G917" s="827"/>
      <c r="H917" s="827"/>
      <c r="I917" s="827"/>
      <c r="M917" s="827"/>
      <c r="N917" s="827"/>
      <c r="O917" s="827"/>
      <c r="P917" s="827"/>
    </row>
    <row r="918" spans="1:16" ht="12">
      <c r="A918" s="834"/>
      <c r="B918" s="833"/>
      <c r="F918" s="827"/>
      <c r="G918" s="827"/>
      <c r="H918" s="827"/>
      <c r="I918" s="827"/>
      <c r="M918" s="827"/>
      <c r="N918" s="827"/>
      <c r="O918" s="827"/>
      <c r="P918" s="827"/>
    </row>
    <row r="919" spans="1:16" ht="12">
      <c r="A919" s="834"/>
      <c r="B919" s="833"/>
      <c r="F919" s="827"/>
      <c r="G919" s="827"/>
      <c r="H919" s="827"/>
      <c r="I919" s="827"/>
      <c r="M919" s="827"/>
      <c r="N919" s="827"/>
      <c r="O919" s="827"/>
      <c r="P919" s="827"/>
    </row>
    <row r="920" spans="1:16" ht="12">
      <c r="A920" s="834"/>
      <c r="B920" s="833"/>
      <c r="F920" s="827"/>
      <c r="G920" s="827"/>
      <c r="H920" s="827"/>
      <c r="I920" s="827"/>
      <c r="M920" s="827"/>
      <c r="N920" s="827"/>
      <c r="O920" s="827"/>
      <c r="P920" s="827"/>
    </row>
    <row r="921" spans="1:16" ht="12">
      <c r="A921" s="834"/>
      <c r="B921" s="833"/>
      <c r="F921" s="827"/>
      <c r="G921" s="827"/>
      <c r="H921" s="827"/>
      <c r="I921" s="827"/>
      <c r="M921" s="827"/>
      <c r="N921" s="827"/>
      <c r="O921" s="827"/>
      <c r="P921" s="827"/>
    </row>
    <row r="922" spans="1:16" ht="12">
      <c r="A922" s="834"/>
      <c r="B922" s="833"/>
      <c r="F922" s="827"/>
      <c r="G922" s="827"/>
      <c r="H922" s="827"/>
      <c r="I922" s="827"/>
      <c r="M922" s="827"/>
      <c r="N922" s="827"/>
      <c r="O922" s="827"/>
      <c r="P922" s="827"/>
    </row>
    <row r="923" spans="1:16" ht="12">
      <c r="A923" s="834"/>
      <c r="B923" s="833"/>
      <c r="F923" s="827"/>
      <c r="G923" s="827"/>
      <c r="H923" s="827"/>
      <c r="I923" s="827"/>
      <c r="M923" s="827"/>
      <c r="N923" s="827"/>
      <c r="O923" s="827"/>
      <c r="P923" s="827"/>
    </row>
    <row r="924" spans="1:16" ht="12">
      <c r="A924" s="834"/>
      <c r="B924" s="833"/>
      <c r="F924" s="827"/>
      <c r="G924" s="827"/>
      <c r="H924" s="827"/>
      <c r="I924" s="827"/>
      <c r="M924" s="827"/>
      <c r="N924" s="827"/>
      <c r="O924" s="827"/>
      <c r="P924" s="827"/>
    </row>
    <row r="925" spans="1:16" ht="12">
      <c r="A925" s="834"/>
      <c r="B925" s="833"/>
      <c r="F925" s="827"/>
      <c r="G925" s="827"/>
      <c r="H925" s="827"/>
      <c r="I925" s="827"/>
      <c r="M925" s="827"/>
      <c r="N925" s="827"/>
      <c r="O925" s="827"/>
      <c r="P925" s="827"/>
    </row>
    <row r="926" spans="1:16" ht="12">
      <c r="A926" s="834"/>
      <c r="B926" s="833"/>
      <c r="F926" s="827"/>
      <c r="G926" s="827"/>
      <c r="H926" s="827"/>
      <c r="I926" s="827"/>
      <c r="M926" s="827"/>
      <c r="N926" s="827"/>
      <c r="O926" s="827"/>
      <c r="P926" s="827"/>
    </row>
    <row r="927" spans="1:16" ht="12">
      <c r="A927" s="834"/>
      <c r="B927" s="833"/>
      <c r="F927" s="827"/>
      <c r="G927" s="827"/>
      <c r="H927" s="827"/>
      <c r="I927" s="827"/>
      <c r="M927" s="827"/>
      <c r="N927" s="827"/>
      <c r="O927" s="827"/>
      <c r="P927" s="827"/>
    </row>
    <row r="928" spans="1:16" ht="12">
      <c r="A928" s="834"/>
      <c r="B928" s="833"/>
      <c r="F928" s="827"/>
      <c r="G928" s="827"/>
      <c r="H928" s="827"/>
      <c r="I928" s="827"/>
      <c r="M928" s="827"/>
      <c r="N928" s="827"/>
      <c r="O928" s="827"/>
      <c r="P928" s="827"/>
    </row>
    <row r="929" spans="1:16" ht="12">
      <c r="A929" s="834"/>
      <c r="B929" s="833"/>
      <c r="F929" s="827"/>
      <c r="G929" s="827"/>
      <c r="H929" s="827"/>
      <c r="I929" s="827"/>
      <c r="M929" s="827"/>
      <c r="N929" s="827"/>
      <c r="O929" s="827"/>
      <c r="P929" s="827"/>
    </row>
    <row r="930" spans="1:16" ht="12">
      <c r="A930" s="834"/>
      <c r="B930" s="833"/>
      <c r="F930" s="827"/>
      <c r="G930" s="827"/>
      <c r="H930" s="827"/>
      <c r="I930" s="827"/>
      <c r="M930" s="827"/>
      <c r="N930" s="827"/>
      <c r="O930" s="827"/>
      <c r="P930" s="827"/>
    </row>
    <row r="931" spans="1:16" ht="12">
      <c r="A931" s="834"/>
      <c r="B931" s="833"/>
      <c r="F931" s="827"/>
      <c r="G931" s="827"/>
      <c r="H931" s="827"/>
      <c r="I931" s="827"/>
      <c r="M931" s="827"/>
      <c r="N931" s="827"/>
      <c r="O931" s="827"/>
      <c r="P931" s="827"/>
    </row>
    <row r="932" spans="1:16" ht="12">
      <c r="A932" s="834"/>
      <c r="B932" s="833"/>
      <c r="F932" s="827"/>
      <c r="G932" s="827"/>
      <c r="H932" s="827"/>
      <c r="I932" s="827"/>
      <c r="M932" s="827"/>
      <c r="N932" s="827"/>
      <c r="O932" s="827"/>
      <c r="P932" s="827"/>
    </row>
    <row r="933" spans="1:16" ht="12">
      <c r="A933" s="834"/>
      <c r="B933" s="833"/>
      <c r="F933" s="827"/>
      <c r="G933" s="827"/>
      <c r="H933" s="827"/>
      <c r="I933" s="827"/>
      <c r="M933" s="827"/>
      <c r="N933" s="827"/>
      <c r="O933" s="827"/>
      <c r="P933" s="827"/>
    </row>
    <row r="934" spans="1:16" ht="12">
      <c r="A934" s="834"/>
      <c r="B934" s="833"/>
      <c r="F934" s="827"/>
      <c r="G934" s="827"/>
      <c r="H934" s="827"/>
      <c r="I934" s="827"/>
      <c r="M934" s="827"/>
      <c r="N934" s="827"/>
      <c r="O934" s="827"/>
      <c r="P934" s="827"/>
    </row>
    <row r="935" spans="1:16" ht="12">
      <c r="A935" s="834"/>
      <c r="B935" s="833"/>
      <c r="F935" s="827"/>
      <c r="G935" s="827"/>
      <c r="H935" s="827"/>
      <c r="I935" s="827"/>
      <c r="M935" s="827"/>
      <c r="N935" s="827"/>
      <c r="O935" s="827"/>
      <c r="P935" s="827"/>
    </row>
    <row r="936" spans="1:16" ht="12">
      <c r="A936" s="834"/>
      <c r="B936" s="833"/>
      <c r="F936" s="827"/>
      <c r="G936" s="827"/>
      <c r="H936" s="827"/>
      <c r="I936" s="827"/>
      <c r="M936" s="827"/>
      <c r="N936" s="827"/>
      <c r="O936" s="827"/>
      <c r="P936" s="827"/>
    </row>
    <row r="937" spans="1:16" ht="12">
      <c r="A937" s="834"/>
      <c r="B937" s="833"/>
      <c r="F937" s="827"/>
      <c r="G937" s="827"/>
      <c r="H937" s="827"/>
      <c r="I937" s="827"/>
      <c r="M937" s="827"/>
      <c r="N937" s="827"/>
      <c r="O937" s="827"/>
      <c r="P937" s="827"/>
    </row>
    <row r="938" spans="1:16" ht="12">
      <c r="A938" s="834"/>
      <c r="B938" s="833"/>
      <c r="F938" s="827"/>
      <c r="G938" s="827"/>
      <c r="H938" s="827"/>
      <c r="I938" s="827"/>
      <c r="M938" s="827"/>
      <c r="N938" s="827"/>
      <c r="O938" s="827"/>
      <c r="P938" s="827"/>
    </row>
    <row r="939" spans="1:16" ht="12">
      <c r="A939" s="834"/>
      <c r="B939" s="833"/>
      <c r="F939" s="827"/>
      <c r="G939" s="827"/>
      <c r="H939" s="827"/>
      <c r="I939" s="827"/>
      <c r="M939" s="827"/>
      <c r="N939" s="827"/>
      <c r="O939" s="827"/>
      <c r="P939" s="827"/>
    </row>
    <row r="940" spans="1:16" ht="12">
      <c r="A940" s="834"/>
      <c r="B940" s="833"/>
      <c r="F940" s="827"/>
      <c r="G940" s="827"/>
      <c r="H940" s="827"/>
      <c r="I940" s="827"/>
      <c r="M940" s="827"/>
      <c r="N940" s="827"/>
      <c r="O940" s="827"/>
      <c r="P940" s="827"/>
    </row>
    <row r="941" spans="1:16" ht="12">
      <c r="A941" s="834"/>
      <c r="B941" s="833"/>
      <c r="F941" s="827"/>
      <c r="G941" s="827"/>
      <c r="H941" s="827"/>
      <c r="I941" s="827"/>
      <c r="M941" s="827"/>
      <c r="N941" s="827"/>
      <c r="O941" s="827"/>
      <c r="P941" s="827"/>
    </row>
    <row r="942" spans="1:16" ht="12">
      <c r="A942" s="834"/>
      <c r="B942" s="833"/>
      <c r="F942" s="827"/>
      <c r="G942" s="827"/>
      <c r="H942" s="827"/>
      <c r="I942" s="827"/>
      <c r="M942" s="827"/>
      <c r="N942" s="827"/>
      <c r="O942" s="827"/>
      <c r="P942" s="827"/>
    </row>
    <row r="943" spans="1:16" ht="12">
      <c r="A943" s="834"/>
      <c r="B943" s="833"/>
      <c r="F943" s="827"/>
      <c r="G943" s="827"/>
      <c r="H943" s="827"/>
      <c r="I943" s="827"/>
      <c r="M943" s="827"/>
      <c r="N943" s="827"/>
      <c r="O943" s="827"/>
      <c r="P943" s="827"/>
    </row>
    <row r="944" spans="1:16" ht="12">
      <c r="A944" s="834"/>
      <c r="B944" s="833"/>
      <c r="F944" s="827"/>
      <c r="G944" s="827"/>
      <c r="H944" s="827"/>
      <c r="I944" s="827"/>
      <c r="M944" s="827"/>
      <c r="N944" s="827"/>
      <c r="O944" s="827"/>
      <c r="P944" s="827"/>
    </row>
    <row r="945" spans="1:16" ht="12">
      <c r="A945" s="834"/>
      <c r="B945" s="833"/>
      <c r="F945" s="827"/>
      <c r="G945" s="827"/>
      <c r="H945" s="827"/>
      <c r="I945" s="827"/>
      <c r="M945" s="827"/>
      <c r="N945" s="827"/>
      <c r="O945" s="827"/>
      <c r="P945" s="827"/>
    </row>
    <row r="946" spans="1:16" ht="12">
      <c r="A946" s="834"/>
      <c r="B946" s="833"/>
      <c r="F946" s="827"/>
      <c r="G946" s="827"/>
      <c r="H946" s="827"/>
      <c r="I946" s="827"/>
      <c r="M946" s="827"/>
      <c r="N946" s="827"/>
      <c r="O946" s="827"/>
      <c r="P946" s="827"/>
    </row>
    <row r="947" spans="1:16" ht="12">
      <c r="A947" s="834"/>
      <c r="B947" s="833"/>
      <c r="F947" s="827"/>
      <c r="G947" s="827"/>
      <c r="H947" s="827"/>
      <c r="I947" s="827"/>
      <c r="M947" s="827"/>
      <c r="N947" s="827"/>
      <c r="O947" s="827"/>
      <c r="P947" s="827"/>
    </row>
    <row r="948" spans="1:16" ht="12">
      <c r="A948" s="834"/>
      <c r="B948" s="833"/>
      <c r="F948" s="827"/>
      <c r="G948" s="827"/>
      <c r="H948" s="827"/>
      <c r="I948" s="827"/>
      <c r="M948" s="827"/>
      <c r="N948" s="827"/>
      <c r="O948" s="827"/>
      <c r="P948" s="827"/>
    </row>
    <row r="949" spans="1:16" ht="12">
      <c r="A949" s="834"/>
      <c r="B949" s="833"/>
      <c r="F949" s="827"/>
      <c r="G949" s="827"/>
      <c r="H949" s="827"/>
      <c r="I949" s="827"/>
      <c r="M949" s="827"/>
      <c r="N949" s="827"/>
      <c r="O949" s="827"/>
      <c r="P949" s="827"/>
    </row>
    <row r="950" spans="1:16" ht="12">
      <c r="A950" s="834"/>
      <c r="B950" s="833"/>
      <c r="F950" s="827"/>
      <c r="G950" s="827"/>
      <c r="H950" s="827"/>
      <c r="I950" s="827"/>
      <c r="M950" s="827"/>
      <c r="N950" s="827"/>
      <c r="O950" s="827"/>
      <c r="P950" s="827"/>
    </row>
    <row r="951" spans="1:16" ht="12">
      <c r="A951" s="834"/>
      <c r="B951" s="833"/>
      <c r="F951" s="827"/>
      <c r="G951" s="827"/>
      <c r="H951" s="827"/>
      <c r="I951" s="827"/>
      <c r="M951" s="827"/>
      <c r="N951" s="827"/>
      <c r="O951" s="827"/>
      <c r="P951" s="827"/>
    </row>
    <row r="952" spans="1:16" ht="12">
      <c r="A952" s="834"/>
      <c r="B952" s="833"/>
      <c r="F952" s="827"/>
      <c r="G952" s="827"/>
      <c r="H952" s="827"/>
      <c r="I952" s="827"/>
      <c r="M952" s="827"/>
      <c r="N952" s="827"/>
      <c r="O952" s="827"/>
      <c r="P952" s="827"/>
    </row>
    <row r="953" spans="1:16" ht="12">
      <c r="A953" s="834"/>
      <c r="B953" s="833"/>
      <c r="F953" s="827"/>
      <c r="G953" s="827"/>
      <c r="H953" s="827"/>
      <c r="I953" s="827"/>
      <c r="M953" s="827"/>
      <c r="N953" s="827"/>
      <c r="O953" s="827"/>
      <c r="P953" s="827"/>
    </row>
    <row r="954" spans="1:16" ht="12">
      <c r="A954" s="834"/>
      <c r="B954" s="833"/>
      <c r="F954" s="827"/>
      <c r="G954" s="827"/>
      <c r="H954" s="827"/>
      <c r="I954" s="827"/>
      <c r="M954" s="827"/>
      <c r="N954" s="827"/>
      <c r="O954" s="827"/>
      <c r="P954" s="827"/>
    </row>
    <row r="955" spans="1:16" ht="12">
      <c r="A955" s="834"/>
      <c r="B955" s="833"/>
      <c r="F955" s="827"/>
      <c r="G955" s="827"/>
      <c r="H955" s="827"/>
      <c r="I955" s="827"/>
      <c r="M955" s="827"/>
      <c r="N955" s="827"/>
      <c r="O955" s="827"/>
      <c r="P955" s="827"/>
    </row>
    <row r="956" spans="1:16" ht="12">
      <c r="A956" s="834"/>
      <c r="B956" s="833"/>
      <c r="F956" s="827"/>
      <c r="G956" s="827"/>
      <c r="H956" s="827"/>
      <c r="I956" s="827"/>
      <c r="M956" s="827"/>
      <c r="N956" s="827"/>
      <c r="O956" s="827"/>
      <c r="P956" s="827"/>
    </row>
    <row r="957" spans="1:16" ht="12">
      <c r="A957" s="834"/>
      <c r="B957" s="833"/>
      <c r="F957" s="827"/>
      <c r="G957" s="827"/>
      <c r="H957" s="827"/>
      <c r="I957" s="827"/>
      <c r="M957" s="827"/>
      <c r="N957" s="827"/>
      <c r="O957" s="827"/>
      <c r="P957" s="827"/>
    </row>
    <row r="958" spans="1:16" ht="12">
      <c r="A958" s="834"/>
      <c r="B958" s="833"/>
      <c r="F958" s="827"/>
      <c r="G958" s="827"/>
      <c r="H958" s="827"/>
      <c r="I958" s="827"/>
      <c r="M958" s="827"/>
      <c r="N958" s="827"/>
      <c r="O958" s="827"/>
      <c r="P958" s="827"/>
    </row>
    <row r="959" spans="1:16" ht="12">
      <c r="A959" s="834"/>
      <c r="B959" s="833"/>
      <c r="F959" s="827"/>
      <c r="G959" s="827"/>
      <c r="H959" s="827"/>
      <c r="I959" s="827"/>
      <c r="M959" s="827"/>
      <c r="N959" s="827"/>
      <c r="O959" s="827"/>
      <c r="P959" s="827"/>
    </row>
    <row r="960" spans="1:16" ht="12">
      <c r="A960" s="834"/>
      <c r="B960" s="833"/>
      <c r="F960" s="827"/>
      <c r="G960" s="827"/>
      <c r="H960" s="827"/>
      <c r="I960" s="827"/>
      <c r="M960" s="827"/>
      <c r="N960" s="827"/>
      <c r="O960" s="827"/>
      <c r="P960" s="827"/>
    </row>
    <row r="961" spans="1:16" ht="12">
      <c r="A961" s="834"/>
      <c r="B961" s="833"/>
      <c r="F961" s="827"/>
      <c r="G961" s="827"/>
      <c r="H961" s="827"/>
      <c r="I961" s="827"/>
      <c r="M961" s="827"/>
      <c r="N961" s="827"/>
      <c r="O961" s="827"/>
      <c r="P961" s="827"/>
    </row>
    <row r="962" spans="1:16" ht="12">
      <c r="A962" s="834"/>
      <c r="B962" s="833"/>
      <c r="F962" s="827"/>
      <c r="G962" s="827"/>
      <c r="H962" s="827"/>
      <c r="I962" s="827"/>
      <c r="M962" s="827"/>
      <c r="N962" s="827"/>
      <c r="O962" s="827"/>
      <c r="P962" s="827"/>
    </row>
    <row r="963" spans="1:16" ht="12">
      <c r="A963" s="834"/>
      <c r="B963" s="833"/>
      <c r="F963" s="827"/>
      <c r="G963" s="827"/>
      <c r="H963" s="827"/>
      <c r="I963" s="827"/>
      <c r="M963" s="827"/>
      <c r="N963" s="827"/>
      <c r="O963" s="827"/>
      <c r="P963" s="827"/>
    </row>
    <row r="964" spans="1:16" ht="12">
      <c r="A964" s="834"/>
      <c r="B964" s="833"/>
      <c r="F964" s="827"/>
      <c r="G964" s="827"/>
      <c r="H964" s="827"/>
      <c r="I964" s="827"/>
      <c r="M964" s="827"/>
      <c r="N964" s="827"/>
      <c r="O964" s="827"/>
      <c r="P964" s="827"/>
    </row>
    <row r="965" spans="1:16" ht="12">
      <c r="A965" s="834"/>
      <c r="B965" s="833"/>
      <c r="F965" s="827"/>
      <c r="G965" s="827"/>
      <c r="H965" s="827"/>
      <c r="I965" s="827"/>
      <c r="M965" s="827"/>
      <c r="N965" s="827"/>
      <c r="O965" s="827"/>
      <c r="P965" s="827"/>
    </row>
    <row r="966" spans="1:16" ht="12">
      <c r="A966" s="834"/>
      <c r="B966" s="833"/>
      <c r="F966" s="827"/>
      <c r="G966" s="827"/>
      <c r="H966" s="827"/>
      <c r="I966" s="827"/>
      <c r="M966" s="827"/>
      <c r="N966" s="827"/>
      <c r="O966" s="827"/>
      <c r="P966" s="827"/>
    </row>
    <row r="967" spans="1:16" ht="12">
      <c r="A967" s="834"/>
      <c r="B967" s="833"/>
      <c r="F967" s="827"/>
      <c r="G967" s="827"/>
      <c r="H967" s="827"/>
      <c r="I967" s="827"/>
      <c r="M967" s="827"/>
      <c r="N967" s="827"/>
      <c r="O967" s="827"/>
      <c r="P967" s="827"/>
    </row>
    <row r="968" spans="1:16" ht="12">
      <c r="A968" s="834"/>
      <c r="B968" s="833"/>
      <c r="F968" s="827"/>
      <c r="G968" s="827"/>
      <c r="H968" s="827"/>
      <c r="I968" s="827"/>
      <c r="M968" s="827"/>
      <c r="N968" s="827"/>
      <c r="O968" s="827"/>
      <c r="P968" s="827"/>
    </row>
    <row r="969" spans="1:16" ht="12">
      <c r="A969" s="834"/>
      <c r="B969" s="833"/>
      <c r="F969" s="827"/>
      <c r="G969" s="827"/>
      <c r="H969" s="827"/>
      <c r="I969" s="827"/>
      <c r="M969" s="827"/>
      <c r="N969" s="827"/>
      <c r="O969" s="827"/>
      <c r="P969" s="827"/>
    </row>
    <row r="970" spans="1:16" ht="12">
      <c r="A970" s="834"/>
      <c r="B970" s="833"/>
      <c r="F970" s="827"/>
      <c r="G970" s="827"/>
      <c r="H970" s="827"/>
      <c r="I970" s="827"/>
      <c r="M970" s="827"/>
      <c r="N970" s="827"/>
      <c r="O970" s="827"/>
      <c r="P970" s="827"/>
    </row>
    <row r="971" spans="1:16" ht="12">
      <c r="A971" s="834"/>
      <c r="B971" s="833"/>
      <c r="F971" s="827"/>
      <c r="G971" s="827"/>
      <c r="H971" s="827"/>
      <c r="I971" s="827"/>
      <c r="M971" s="827"/>
      <c r="N971" s="827"/>
      <c r="O971" s="827"/>
      <c r="P971" s="827"/>
    </row>
    <row r="972" spans="1:16" ht="12">
      <c r="A972" s="834"/>
      <c r="B972" s="833"/>
      <c r="F972" s="827"/>
      <c r="G972" s="827"/>
      <c r="H972" s="827"/>
      <c r="I972" s="827"/>
      <c r="M972" s="827"/>
      <c r="N972" s="827"/>
      <c r="O972" s="827"/>
      <c r="P972" s="827"/>
    </row>
    <row r="973" spans="1:16" ht="12">
      <c r="A973" s="834"/>
      <c r="B973" s="833"/>
      <c r="F973" s="827"/>
      <c r="G973" s="827"/>
      <c r="H973" s="827"/>
      <c r="I973" s="827"/>
      <c r="M973" s="827"/>
      <c r="N973" s="827"/>
      <c r="O973" s="827"/>
      <c r="P973" s="827"/>
    </row>
    <row r="974" spans="1:16" ht="12">
      <c r="A974" s="834"/>
      <c r="B974" s="833"/>
      <c r="F974" s="827"/>
      <c r="G974" s="827"/>
      <c r="H974" s="827"/>
      <c r="I974" s="827"/>
      <c r="M974" s="827"/>
      <c r="N974" s="827"/>
      <c r="O974" s="827"/>
      <c r="P974" s="827"/>
    </row>
    <row r="975" spans="1:16" ht="12">
      <c r="A975" s="834"/>
      <c r="B975" s="833"/>
      <c r="F975" s="827"/>
      <c r="G975" s="827"/>
      <c r="H975" s="827"/>
      <c r="I975" s="827"/>
      <c r="M975" s="827"/>
      <c r="N975" s="827"/>
      <c r="O975" s="827"/>
      <c r="P975" s="827"/>
    </row>
    <row r="976" spans="1:16" ht="12">
      <c r="A976" s="834"/>
      <c r="B976" s="833"/>
      <c r="F976" s="827"/>
      <c r="G976" s="827"/>
      <c r="H976" s="827"/>
      <c r="I976" s="827"/>
      <c r="M976" s="827"/>
      <c r="N976" s="827"/>
      <c r="O976" s="827"/>
      <c r="P976" s="827"/>
    </row>
    <row r="977" spans="1:16" ht="12">
      <c r="A977" s="834"/>
      <c r="B977" s="833"/>
      <c r="F977" s="827"/>
      <c r="G977" s="827"/>
      <c r="H977" s="827"/>
      <c r="I977" s="827"/>
      <c r="M977" s="827"/>
      <c r="N977" s="827"/>
      <c r="O977" s="827"/>
      <c r="P977" s="827"/>
    </row>
    <row r="978" spans="1:16" ht="12">
      <c r="A978" s="834"/>
      <c r="B978" s="833"/>
      <c r="F978" s="827"/>
      <c r="G978" s="827"/>
      <c r="H978" s="827"/>
      <c r="I978" s="827"/>
      <c r="M978" s="827"/>
      <c r="N978" s="827"/>
      <c r="O978" s="827"/>
      <c r="P978" s="827"/>
    </row>
    <row r="979" spans="1:16" ht="12">
      <c r="A979" s="834"/>
      <c r="B979" s="833"/>
      <c r="F979" s="827"/>
      <c r="G979" s="827"/>
      <c r="H979" s="827"/>
      <c r="I979" s="827"/>
      <c r="M979" s="827"/>
      <c r="N979" s="827"/>
      <c r="O979" s="827"/>
      <c r="P979" s="827"/>
    </row>
    <row r="980" spans="1:16" ht="12">
      <c r="A980" s="834"/>
      <c r="B980" s="833"/>
      <c r="F980" s="827"/>
      <c r="G980" s="827"/>
      <c r="H980" s="827"/>
      <c r="I980" s="827"/>
      <c r="M980" s="827"/>
      <c r="N980" s="827"/>
      <c r="O980" s="827"/>
      <c r="P980" s="827"/>
    </row>
    <row r="981" spans="1:16" ht="12">
      <c r="A981" s="834"/>
      <c r="B981" s="833"/>
      <c r="F981" s="827"/>
      <c r="G981" s="827"/>
      <c r="H981" s="827"/>
      <c r="I981" s="827"/>
      <c r="M981" s="827"/>
      <c r="N981" s="827"/>
      <c r="O981" s="827"/>
      <c r="P981" s="827"/>
    </row>
    <row r="982" spans="1:16" ht="12">
      <c r="A982" s="834"/>
      <c r="B982" s="833"/>
      <c r="F982" s="827"/>
      <c r="G982" s="827"/>
      <c r="H982" s="827"/>
      <c r="I982" s="827"/>
      <c r="M982" s="827"/>
      <c r="N982" s="827"/>
      <c r="O982" s="827"/>
      <c r="P982" s="827"/>
    </row>
    <row r="983" spans="1:16" ht="12">
      <c r="A983" s="834"/>
      <c r="B983" s="833"/>
      <c r="F983" s="827"/>
      <c r="G983" s="827"/>
      <c r="H983" s="827"/>
      <c r="I983" s="827"/>
      <c r="M983" s="827"/>
      <c r="N983" s="827"/>
      <c r="O983" s="827"/>
      <c r="P983" s="827"/>
    </row>
    <row r="984" spans="1:16" ht="12">
      <c r="A984" s="834"/>
      <c r="B984" s="833"/>
      <c r="F984" s="827"/>
      <c r="G984" s="827"/>
      <c r="H984" s="827"/>
      <c r="I984" s="827"/>
      <c r="M984" s="827"/>
      <c r="N984" s="827"/>
      <c r="O984" s="827"/>
      <c r="P984" s="827"/>
    </row>
    <row r="985" spans="1:16" ht="12">
      <c r="A985" s="834"/>
      <c r="B985" s="833"/>
      <c r="F985" s="827"/>
      <c r="G985" s="827"/>
      <c r="H985" s="827"/>
      <c r="I985" s="827"/>
      <c r="M985" s="827"/>
      <c r="N985" s="827"/>
      <c r="O985" s="827"/>
      <c r="P985" s="827"/>
    </row>
    <row r="986" spans="1:16" ht="12">
      <c r="A986" s="834"/>
      <c r="B986" s="833"/>
      <c r="F986" s="827"/>
      <c r="G986" s="827"/>
      <c r="H986" s="827"/>
      <c r="I986" s="827"/>
      <c r="M986" s="827"/>
      <c r="N986" s="827"/>
      <c r="O986" s="827"/>
      <c r="P986" s="827"/>
    </row>
    <row r="987" spans="1:16" ht="12">
      <c r="A987" s="834"/>
      <c r="B987" s="833"/>
      <c r="F987" s="827"/>
      <c r="G987" s="827"/>
      <c r="H987" s="827"/>
      <c r="I987" s="827"/>
      <c r="M987" s="827"/>
      <c r="N987" s="827"/>
      <c r="O987" s="827"/>
      <c r="P987" s="827"/>
    </row>
    <row r="988" spans="1:16" ht="12">
      <c r="A988" s="834"/>
      <c r="B988" s="833"/>
      <c r="F988" s="827"/>
      <c r="G988" s="827"/>
      <c r="H988" s="827"/>
      <c r="I988" s="827"/>
      <c r="M988" s="827"/>
      <c r="N988" s="827"/>
      <c r="O988" s="827"/>
      <c r="P988" s="827"/>
    </row>
    <row r="989" spans="1:16" ht="12">
      <c r="A989" s="834"/>
      <c r="B989" s="833"/>
      <c r="F989" s="827"/>
      <c r="G989" s="827"/>
      <c r="H989" s="827"/>
      <c r="I989" s="827"/>
      <c r="M989" s="827"/>
      <c r="N989" s="827"/>
      <c r="O989" s="827"/>
      <c r="P989" s="827"/>
    </row>
    <row r="990" spans="1:16" ht="12">
      <c r="A990" s="834"/>
      <c r="B990" s="833"/>
      <c r="F990" s="827"/>
      <c r="G990" s="827"/>
      <c r="H990" s="827"/>
      <c r="I990" s="827"/>
      <c r="M990" s="827"/>
      <c r="N990" s="827"/>
      <c r="O990" s="827"/>
      <c r="P990" s="827"/>
    </row>
    <row r="991" spans="1:16" ht="12">
      <c r="A991" s="834"/>
      <c r="B991" s="833"/>
      <c r="F991" s="827"/>
      <c r="G991" s="827"/>
      <c r="H991" s="827"/>
      <c r="I991" s="827"/>
      <c r="M991" s="827"/>
      <c r="N991" s="827"/>
      <c r="O991" s="827"/>
      <c r="P991" s="827"/>
    </row>
    <row r="992" spans="1:16" ht="12">
      <c r="A992" s="834"/>
      <c r="B992" s="833"/>
      <c r="F992" s="827"/>
      <c r="G992" s="827"/>
      <c r="H992" s="827"/>
      <c r="I992" s="827"/>
      <c r="M992" s="827"/>
      <c r="N992" s="827"/>
      <c r="O992" s="827"/>
      <c r="P992" s="827"/>
    </row>
    <row r="993" spans="1:16" ht="12">
      <c r="A993" s="834"/>
      <c r="B993" s="833"/>
      <c r="F993" s="827"/>
      <c r="G993" s="827"/>
      <c r="H993" s="827"/>
      <c r="I993" s="827"/>
      <c r="M993" s="827"/>
      <c r="N993" s="827"/>
      <c r="O993" s="827"/>
      <c r="P993" s="827"/>
    </row>
    <row r="994" spans="1:16" ht="12">
      <c r="A994" s="834"/>
      <c r="B994" s="833"/>
      <c r="F994" s="827"/>
      <c r="G994" s="827"/>
      <c r="H994" s="827"/>
      <c r="I994" s="827"/>
      <c r="M994" s="827"/>
      <c r="N994" s="827"/>
      <c r="O994" s="827"/>
      <c r="P994" s="827"/>
    </row>
    <row r="995" spans="1:16" ht="12">
      <c r="A995" s="834"/>
      <c r="B995" s="833"/>
      <c r="F995" s="827"/>
      <c r="G995" s="827"/>
      <c r="H995" s="827"/>
      <c r="I995" s="827"/>
      <c r="M995" s="827"/>
      <c r="N995" s="827"/>
      <c r="O995" s="827"/>
      <c r="P995" s="827"/>
    </row>
    <row r="996" spans="1:16" ht="12">
      <c r="A996" s="834"/>
      <c r="B996" s="833"/>
      <c r="F996" s="827"/>
      <c r="G996" s="827"/>
      <c r="H996" s="827"/>
      <c r="I996" s="827"/>
      <c r="M996" s="827"/>
      <c r="N996" s="827"/>
      <c r="O996" s="827"/>
      <c r="P996" s="827"/>
    </row>
    <row r="997" spans="1:16" ht="12">
      <c r="A997" s="834"/>
      <c r="B997" s="833"/>
      <c r="F997" s="827"/>
      <c r="G997" s="827"/>
      <c r="H997" s="827"/>
      <c r="I997" s="827"/>
      <c r="M997" s="827"/>
      <c r="N997" s="827"/>
      <c r="O997" s="827"/>
      <c r="P997" s="827"/>
    </row>
    <row r="998" spans="1:16" ht="12">
      <c r="A998" s="834"/>
      <c r="B998" s="833"/>
      <c r="F998" s="827"/>
      <c r="G998" s="827"/>
      <c r="H998" s="827"/>
      <c r="I998" s="827"/>
      <c r="M998" s="827"/>
      <c r="N998" s="827"/>
      <c r="O998" s="827"/>
      <c r="P998" s="827"/>
    </row>
    <row r="999" spans="1:16" ht="12">
      <c r="A999" s="834"/>
      <c r="B999" s="833"/>
      <c r="F999" s="827"/>
      <c r="G999" s="827"/>
      <c r="H999" s="827"/>
      <c r="I999" s="827"/>
      <c r="M999" s="827"/>
      <c r="N999" s="827"/>
      <c r="O999" s="827"/>
      <c r="P999" s="827"/>
    </row>
    <row r="1000" spans="1:16" ht="12">
      <c r="A1000" s="834"/>
      <c r="B1000" s="833"/>
      <c r="F1000" s="827"/>
      <c r="G1000" s="827"/>
      <c r="H1000" s="827"/>
      <c r="I1000" s="827"/>
      <c r="M1000" s="827"/>
      <c r="N1000" s="827"/>
      <c r="O1000" s="827"/>
      <c r="P1000" s="827"/>
    </row>
    <row r="1001" spans="1:16" ht="12">
      <c r="A1001" s="834"/>
      <c r="B1001" s="833"/>
      <c r="F1001" s="827"/>
      <c r="G1001" s="827"/>
      <c r="H1001" s="827"/>
      <c r="I1001" s="827"/>
      <c r="M1001" s="827"/>
      <c r="N1001" s="827"/>
      <c r="O1001" s="827"/>
      <c r="P1001" s="827"/>
    </row>
    <row r="1002" spans="1:16" ht="12">
      <c r="A1002" s="834"/>
      <c r="B1002" s="833"/>
      <c r="F1002" s="827"/>
      <c r="G1002" s="827"/>
      <c r="H1002" s="827"/>
      <c r="I1002" s="827"/>
      <c r="M1002" s="827"/>
      <c r="N1002" s="827"/>
      <c r="O1002" s="827"/>
      <c r="P1002" s="827"/>
    </row>
    <row r="1003" spans="1:16" ht="12">
      <c r="A1003" s="834"/>
      <c r="B1003" s="833"/>
      <c r="F1003" s="827"/>
      <c r="G1003" s="827"/>
      <c r="H1003" s="827"/>
      <c r="I1003" s="827"/>
      <c r="M1003" s="827"/>
      <c r="N1003" s="827"/>
      <c r="O1003" s="827"/>
      <c r="P1003" s="827"/>
    </row>
    <row r="1004" spans="1:16" ht="12">
      <c r="A1004" s="834"/>
      <c r="B1004" s="833"/>
      <c r="F1004" s="827"/>
      <c r="G1004" s="827"/>
      <c r="H1004" s="827"/>
      <c r="I1004" s="827"/>
      <c r="M1004" s="827"/>
      <c r="N1004" s="827"/>
      <c r="O1004" s="827"/>
      <c r="P1004" s="827"/>
    </row>
    <row r="1005" spans="1:16" ht="12">
      <c r="A1005" s="834"/>
      <c r="B1005" s="833"/>
      <c r="F1005" s="827"/>
      <c r="G1005" s="827"/>
      <c r="H1005" s="827"/>
      <c r="I1005" s="827"/>
      <c r="M1005" s="827"/>
      <c r="N1005" s="827"/>
      <c r="O1005" s="827"/>
      <c r="P1005" s="827"/>
    </row>
    <row r="1006" spans="1:16" ht="12">
      <c r="A1006" s="834"/>
      <c r="B1006" s="833"/>
      <c r="F1006" s="827"/>
      <c r="G1006" s="827"/>
      <c r="H1006" s="827"/>
      <c r="I1006" s="827"/>
      <c r="M1006" s="827"/>
      <c r="N1006" s="827"/>
      <c r="O1006" s="827"/>
      <c r="P1006" s="827"/>
    </row>
    <row r="1007" spans="1:16" ht="12">
      <c r="A1007" s="834"/>
      <c r="B1007" s="833"/>
      <c r="F1007" s="827"/>
      <c r="G1007" s="827"/>
      <c r="H1007" s="827"/>
      <c r="I1007" s="827"/>
      <c r="M1007" s="827"/>
      <c r="N1007" s="827"/>
      <c r="O1007" s="827"/>
      <c r="P1007" s="827"/>
    </row>
    <row r="1008" spans="1:16" ht="12">
      <c r="A1008" s="834"/>
      <c r="B1008" s="833"/>
      <c r="F1008" s="827"/>
      <c r="G1008" s="827"/>
      <c r="H1008" s="827"/>
      <c r="I1008" s="827"/>
      <c r="M1008" s="827"/>
      <c r="N1008" s="827"/>
      <c r="O1008" s="827"/>
      <c r="P1008" s="827"/>
    </row>
    <row r="1009" spans="1:16" ht="12">
      <c r="A1009" s="834"/>
      <c r="B1009" s="833"/>
      <c r="F1009" s="827"/>
      <c r="G1009" s="827"/>
      <c r="H1009" s="827"/>
      <c r="I1009" s="827"/>
      <c r="M1009" s="827"/>
      <c r="N1009" s="827"/>
      <c r="O1009" s="827"/>
      <c r="P1009" s="827"/>
    </row>
    <row r="1010" spans="1:16" ht="12">
      <c r="A1010" s="834"/>
      <c r="B1010" s="833"/>
      <c r="F1010" s="827"/>
      <c r="G1010" s="827"/>
      <c r="H1010" s="827"/>
      <c r="I1010" s="827"/>
      <c r="M1010" s="827"/>
      <c r="N1010" s="827"/>
      <c r="O1010" s="827"/>
      <c r="P1010" s="827"/>
    </row>
    <row r="1011" spans="1:16" ht="12">
      <c r="A1011" s="834"/>
      <c r="B1011" s="833"/>
      <c r="F1011" s="827"/>
      <c r="G1011" s="827"/>
      <c r="H1011" s="827"/>
      <c r="I1011" s="827"/>
      <c r="M1011" s="827"/>
      <c r="N1011" s="827"/>
      <c r="O1011" s="827"/>
      <c r="P1011" s="827"/>
    </row>
    <row r="1012" spans="1:16" ht="12">
      <c r="A1012" s="834"/>
      <c r="B1012" s="833"/>
      <c r="F1012" s="827"/>
      <c r="G1012" s="827"/>
      <c r="H1012" s="827"/>
      <c r="I1012" s="827"/>
      <c r="M1012" s="827"/>
      <c r="N1012" s="827"/>
      <c r="O1012" s="827"/>
      <c r="P1012" s="827"/>
    </row>
    <row r="1013" spans="1:16" ht="12">
      <c r="A1013" s="834"/>
      <c r="B1013" s="833"/>
      <c r="F1013" s="827"/>
      <c r="G1013" s="827"/>
      <c r="H1013" s="827"/>
      <c r="I1013" s="827"/>
      <c r="M1013" s="827"/>
      <c r="N1013" s="827"/>
      <c r="O1013" s="827"/>
      <c r="P1013" s="827"/>
    </row>
    <row r="1014" spans="1:16" ht="12">
      <c r="A1014" s="834"/>
      <c r="B1014" s="833"/>
      <c r="F1014" s="827"/>
      <c r="G1014" s="827"/>
      <c r="H1014" s="827"/>
      <c r="I1014" s="827"/>
      <c r="M1014" s="827"/>
      <c r="N1014" s="827"/>
      <c r="O1014" s="827"/>
      <c r="P1014" s="827"/>
    </row>
    <row r="1015" spans="1:16" ht="12">
      <c r="A1015" s="834"/>
      <c r="B1015" s="833"/>
      <c r="F1015" s="827"/>
      <c r="G1015" s="827"/>
      <c r="H1015" s="827"/>
      <c r="I1015" s="827"/>
      <c r="M1015" s="827"/>
      <c r="N1015" s="827"/>
      <c r="O1015" s="827"/>
      <c r="P1015" s="827"/>
    </row>
    <row r="1016" spans="1:16" ht="12">
      <c r="A1016" s="834"/>
      <c r="B1016" s="833"/>
      <c r="F1016" s="827"/>
      <c r="G1016" s="827"/>
      <c r="H1016" s="827"/>
      <c r="I1016" s="827"/>
      <c r="M1016" s="827"/>
      <c r="N1016" s="827"/>
      <c r="O1016" s="827"/>
      <c r="P1016" s="827"/>
    </row>
    <row r="1017" spans="1:16" ht="12">
      <c r="A1017" s="834"/>
      <c r="B1017" s="833"/>
      <c r="F1017" s="827"/>
      <c r="G1017" s="827"/>
      <c r="H1017" s="827"/>
      <c r="I1017" s="827"/>
      <c r="M1017" s="827"/>
      <c r="N1017" s="827"/>
      <c r="O1017" s="827"/>
      <c r="P1017" s="827"/>
    </row>
    <row r="1018" spans="1:16" ht="12">
      <c r="A1018" s="834"/>
      <c r="B1018" s="833"/>
      <c r="F1018" s="827"/>
      <c r="G1018" s="827"/>
      <c r="H1018" s="827"/>
      <c r="I1018" s="827"/>
      <c r="M1018" s="827"/>
      <c r="N1018" s="827"/>
      <c r="O1018" s="827"/>
      <c r="P1018" s="827"/>
    </row>
    <row r="1019" spans="1:16" ht="12">
      <c r="A1019" s="834"/>
      <c r="B1019" s="833"/>
      <c r="F1019" s="827"/>
      <c r="G1019" s="827"/>
      <c r="H1019" s="827"/>
      <c r="I1019" s="827"/>
      <c r="M1019" s="827"/>
      <c r="N1019" s="827"/>
      <c r="O1019" s="827"/>
      <c r="P1019" s="827"/>
    </row>
    <row r="1020" spans="1:16" ht="12">
      <c r="A1020" s="834"/>
      <c r="B1020" s="833"/>
      <c r="F1020" s="827"/>
      <c r="G1020" s="827"/>
      <c r="H1020" s="827"/>
      <c r="I1020" s="827"/>
      <c r="M1020" s="827"/>
      <c r="N1020" s="827"/>
      <c r="O1020" s="827"/>
      <c r="P1020" s="827"/>
    </row>
    <row r="1021" spans="1:16" ht="12">
      <c r="A1021" s="834"/>
      <c r="B1021" s="833"/>
      <c r="F1021" s="827"/>
      <c r="G1021" s="827"/>
      <c r="H1021" s="827"/>
      <c r="I1021" s="827"/>
      <c r="M1021" s="827"/>
      <c r="N1021" s="827"/>
      <c r="O1021" s="827"/>
      <c r="P1021" s="827"/>
    </row>
    <row r="1022" spans="1:16" ht="12">
      <c r="A1022" s="834"/>
      <c r="B1022" s="833"/>
      <c r="F1022" s="827"/>
      <c r="G1022" s="827"/>
      <c r="H1022" s="827"/>
      <c r="I1022" s="827"/>
      <c r="M1022" s="827"/>
      <c r="N1022" s="827"/>
      <c r="O1022" s="827"/>
      <c r="P1022" s="827"/>
    </row>
    <row r="1023" spans="1:16" ht="12">
      <c r="A1023" s="834"/>
      <c r="B1023" s="833"/>
      <c r="F1023" s="827"/>
      <c r="G1023" s="827"/>
      <c r="H1023" s="827"/>
      <c r="I1023" s="827"/>
      <c r="M1023" s="827"/>
      <c r="N1023" s="827"/>
      <c r="O1023" s="827"/>
      <c r="P1023" s="827"/>
    </row>
    <row r="1024" spans="1:16" ht="12">
      <c r="A1024" s="834"/>
      <c r="B1024" s="833"/>
      <c r="F1024" s="827"/>
      <c r="G1024" s="827"/>
      <c r="H1024" s="827"/>
      <c r="I1024" s="827"/>
      <c r="M1024" s="827"/>
      <c r="N1024" s="827"/>
      <c r="O1024" s="827"/>
      <c r="P1024" s="827"/>
    </row>
    <row r="1025" spans="1:16" ht="12">
      <c r="A1025" s="834"/>
      <c r="B1025" s="833"/>
      <c r="F1025" s="827"/>
      <c r="G1025" s="827"/>
      <c r="H1025" s="827"/>
      <c r="I1025" s="827"/>
      <c r="M1025" s="827"/>
      <c r="N1025" s="827"/>
      <c r="O1025" s="827"/>
      <c r="P1025" s="827"/>
    </row>
    <row r="1026" spans="1:16" ht="12">
      <c r="A1026" s="834"/>
      <c r="B1026" s="833"/>
      <c r="F1026" s="827"/>
      <c r="G1026" s="827"/>
      <c r="H1026" s="827"/>
      <c r="I1026" s="827"/>
      <c r="M1026" s="827"/>
      <c r="N1026" s="827"/>
      <c r="O1026" s="827"/>
      <c r="P1026" s="827"/>
    </row>
    <row r="1027" spans="1:16" ht="12">
      <c r="A1027" s="834"/>
      <c r="B1027" s="833"/>
      <c r="F1027" s="827"/>
      <c r="G1027" s="827"/>
      <c r="H1027" s="827"/>
      <c r="I1027" s="827"/>
      <c r="M1027" s="827"/>
      <c r="N1027" s="827"/>
      <c r="O1027" s="827"/>
      <c r="P1027" s="827"/>
    </row>
    <row r="1028" spans="1:16" ht="12">
      <c r="A1028" s="834"/>
      <c r="B1028" s="833"/>
      <c r="F1028" s="827"/>
      <c r="G1028" s="827"/>
      <c r="H1028" s="827"/>
      <c r="I1028" s="827"/>
      <c r="M1028" s="827"/>
      <c r="N1028" s="827"/>
      <c r="O1028" s="827"/>
      <c r="P1028" s="827"/>
    </row>
    <row r="1029" spans="1:16" ht="12">
      <c r="A1029" s="834"/>
      <c r="B1029" s="833"/>
      <c r="F1029" s="827"/>
      <c r="G1029" s="827"/>
      <c r="H1029" s="827"/>
      <c r="I1029" s="827"/>
      <c r="M1029" s="827"/>
      <c r="N1029" s="827"/>
      <c r="O1029" s="827"/>
      <c r="P1029" s="827"/>
    </row>
    <row r="1030" spans="1:16" ht="12">
      <c r="A1030" s="834"/>
      <c r="B1030" s="833"/>
      <c r="F1030" s="827"/>
      <c r="G1030" s="827"/>
      <c r="H1030" s="827"/>
      <c r="I1030" s="827"/>
      <c r="M1030" s="827"/>
      <c r="N1030" s="827"/>
      <c r="O1030" s="827"/>
      <c r="P1030" s="827"/>
    </row>
    <row r="1031" spans="1:16" ht="12">
      <c r="A1031" s="834"/>
      <c r="B1031" s="833"/>
      <c r="F1031" s="827"/>
      <c r="G1031" s="827"/>
      <c r="H1031" s="827"/>
      <c r="I1031" s="827"/>
      <c r="M1031" s="827"/>
      <c r="N1031" s="827"/>
      <c r="O1031" s="827"/>
      <c r="P1031" s="827"/>
    </row>
    <row r="1032" spans="1:16" ht="12">
      <c r="A1032" s="834"/>
      <c r="B1032" s="833"/>
      <c r="F1032" s="827"/>
      <c r="G1032" s="827"/>
      <c r="H1032" s="827"/>
      <c r="I1032" s="827"/>
      <c r="M1032" s="827"/>
      <c r="N1032" s="827"/>
      <c r="O1032" s="827"/>
      <c r="P1032" s="827"/>
    </row>
    <row r="1033" spans="1:16" ht="12">
      <c r="A1033" s="834"/>
      <c r="B1033" s="833"/>
      <c r="F1033" s="827"/>
      <c r="G1033" s="827"/>
      <c r="H1033" s="827"/>
      <c r="I1033" s="827"/>
      <c r="M1033" s="827"/>
      <c r="N1033" s="827"/>
      <c r="O1033" s="827"/>
      <c r="P1033" s="827"/>
    </row>
    <row r="1034" spans="1:16" ht="12">
      <c r="A1034" s="834"/>
      <c r="B1034" s="833"/>
      <c r="F1034" s="827"/>
      <c r="G1034" s="827"/>
      <c r="H1034" s="827"/>
      <c r="I1034" s="827"/>
      <c r="M1034" s="827"/>
      <c r="N1034" s="827"/>
      <c r="O1034" s="827"/>
      <c r="P1034" s="827"/>
    </row>
    <row r="1035" spans="1:16" ht="12">
      <c r="A1035" s="834"/>
      <c r="B1035" s="833"/>
      <c r="F1035" s="827"/>
      <c r="G1035" s="827"/>
      <c r="H1035" s="827"/>
      <c r="I1035" s="827"/>
      <c r="M1035" s="827"/>
      <c r="N1035" s="827"/>
      <c r="O1035" s="827"/>
      <c r="P1035" s="827"/>
    </row>
    <row r="1036" spans="1:16" ht="12">
      <c r="A1036" s="834"/>
      <c r="B1036" s="833"/>
      <c r="F1036" s="827"/>
      <c r="G1036" s="827"/>
      <c r="H1036" s="827"/>
      <c r="I1036" s="827"/>
      <c r="M1036" s="827"/>
      <c r="N1036" s="827"/>
      <c r="O1036" s="827"/>
      <c r="P1036" s="827"/>
    </row>
    <row r="1037" spans="1:16" ht="12">
      <c r="A1037" s="834"/>
      <c r="B1037" s="833"/>
      <c r="F1037" s="827"/>
      <c r="G1037" s="827"/>
      <c r="H1037" s="827"/>
      <c r="I1037" s="827"/>
      <c r="M1037" s="827"/>
      <c r="N1037" s="827"/>
      <c r="O1037" s="827"/>
      <c r="P1037" s="827"/>
    </row>
    <row r="1038" spans="1:16" ht="12">
      <c r="A1038" s="834"/>
      <c r="B1038" s="833"/>
      <c r="F1038" s="827"/>
      <c r="G1038" s="827"/>
      <c r="H1038" s="827"/>
      <c r="I1038" s="827"/>
      <c r="M1038" s="827"/>
      <c r="N1038" s="827"/>
      <c r="O1038" s="827"/>
      <c r="P1038" s="827"/>
    </row>
    <row r="1039" spans="1:16" ht="12">
      <c r="A1039" s="834"/>
      <c r="B1039" s="833"/>
      <c r="F1039" s="827"/>
      <c r="G1039" s="827"/>
      <c r="H1039" s="827"/>
      <c r="I1039" s="827"/>
      <c r="M1039" s="827"/>
      <c r="N1039" s="827"/>
      <c r="O1039" s="827"/>
      <c r="P1039" s="827"/>
    </row>
    <row r="1040" spans="1:16" ht="12">
      <c r="A1040" s="834"/>
      <c r="B1040" s="833"/>
      <c r="F1040" s="827"/>
      <c r="G1040" s="827"/>
      <c r="H1040" s="827"/>
      <c r="I1040" s="827"/>
      <c r="M1040" s="827"/>
      <c r="N1040" s="827"/>
      <c r="O1040" s="827"/>
      <c r="P1040" s="827"/>
    </row>
    <row r="1041" spans="1:16" ht="12">
      <c r="A1041" s="834"/>
      <c r="B1041" s="833"/>
      <c r="F1041" s="827"/>
      <c r="G1041" s="827"/>
      <c r="H1041" s="827"/>
      <c r="I1041" s="827"/>
      <c r="M1041" s="827"/>
      <c r="N1041" s="827"/>
      <c r="O1041" s="827"/>
      <c r="P1041" s="827"/>
    </row>
    <row r="1042" spans="1:16" ht="12">
      <c r="A1042" s="834"/>
      <c r="B1042" s="833"/>
      <c r="F1042" s="827"/>
      <c r="G1042" s="827"/>
      <c r="H1042" s="827"/>
      <c r="I1042" s="827"/>
      <c r="M1042" s="827"/>
      <c r="N1042" s="827"/>
      <c r="O1042" s="827"/>
      <c r="P1042" s="827"/>
    </row>
    <row r="1043" spans="1:16" ht="12">
      <c r="A1043" s="834"/>
      <c r="B1043" s="833"/>
      <c r="F1043" s="827"/>
      <c r="G1043" s="827"/>
      <c r="H1043" s="827"/>
      <c r="I1043" s="827"/>
      <c r="M1043" s="827"/>
      <c r="N1043" s="827"/>
      <c r="O1043" s="827"/>
      <c r="P1043" s="827"/>
    </row>
    <row r="1044" spans="1:16" ht="12">
      <c r="A1044" s="834"/>
      <c r="B1044" s="833"/>
      <c r="F1044" s="827"/>
      <c r="G1044" s="827"/>
      <c r="H1044" s="827"/>
      <c r="I1044" s="827"/>
      <c r="M1044" s="827"/>
      <c r="N1044" s="827"/>
      <c r="O1044" s="827"/>
      <c r="P1044" s="827"/>
    </row>
    <row r="1045" spans="1:16" ht="12">
      <c r="A1045" s="834"/>
      <c r="B1045" s="833"/>
      <c r="F1045" s="827"/>
      <c r="G1045" s="827"/>
      <c r="H1045" s="827"/>
      <c r="I1045" s="827"/>
      <c r="M1045" s="827"/>
      <c r="N1045" s="827"/>
      <c r="O1045" s="827"/>
      <c r="P1045" s="827"/>
    </row>
    <row r="1046" spans="1:16" ht="12">
      <c r="A1046" s="834"/>
      <c r="B1046" s="833"/>
      <c r="F1046" s="827"/>
      <c r="G1046" s="827"/>
      <c r="H1046" s="827"/>
      <c r="I1046" s="827"/>
      <c r="M1046" s="827"/>
      <c r="N1046" s="827"/>
      <c r="O1046" s="827"/>
      <c r="P1046" s="827"/>
    </row>
    <row r="1047" spans="1:16" ht="12">
      <c r="A1047" s="834"/>
      <c r="B1047" s="833"/>
      <c r="F1047" s="827"/>
      <c r="G1047" s="827"/>
      <c r="H1047" s="827"/>
      <c r="I1047" s="827"/>
      <c r="M1047" s="827"/>
      <c r="N1047" s="827"/>
      <c r="O1047" s="827"/>
      <c r="P1047" s="827"/>
    </row>
    <row r="1048" spans="1:16" ht="12">
      <c r="A1048" s="834"/>
      <c r="B1048" s="833"/>
      <c r="F1048" s="827"/>
      <c r="G1048" s="827"/>
      <c r="H1048" s="827"/>
      <c r="I1048" s="827"/>
      <c r="M1048" s="827"/>
      <c r="N1048" s="827"/>
      <c r="O1048" s="827"/>
      <c r="P1048" s="827"/>
    </row>
    <row r="1049" spans="1:16" ht="12">
      <c r="A1049" s="834"/>
      <c r="B1049" s="833"/>
      <c r="F1049" s="827"/>
      <c r="G1049" s="827"/>
      <c r="H1049" s="827"/>
      <c r="I1049" s="827"/>
      <c r="M1049" s="827"/>
      <c r="N1049" s="827"/>
      <c r="O1049" s="827"/>
      <c r="P1049" s="827"/>
    </row>
    <row r="1050" spans="1:16" ht="12">
      <c r="A1050" s="834"/>
      <c r="B1050" s="833"/>
      <c r="F1050" s="827"/>
      <c r="G1050" s="827"/>
      <c r="H1050" s="827"/>
      <c r="I1050" s="827"/>
      <c r="M1050" s="827"/>
      <c r="N1050" s="827"/>
      <c r="O1050" s="827"/>
      <c r="P1050" s="827"/>
    </row>
    <row r="1051" spans="1:16" ht="12">
      <c r="A1051" s="834"/>
      <c r="B1051" s="833"/>
      <c r="F1051" s="827"/>
      <c r="G1051" s="827"/>
      <c r="H1051" s="827"/>
      <c r="I1051" s="827"/>
      <c r="M1051" s="827"/>
      <c r="N1051" s="827"/>
      <c r="O1051" s="827"/>
      <c r="P1051" s="827"/>
    </row>
    <row r="1052" spans="1:16" ht="12">
      <c r="A1052" s="834"/>
      <c r="B1052" s="833"/>
      <c r="F1052" s="827"/>
      <c r="G1052" s="827"/>
      <c r="H1052" s="827"/>
      <c r="I1052" s="827"/>
      <c r="M1052" s="827"/>
      <c r="N1052" s="827"/>
      <c r="O1052" s="827"/>
      <c r="P1052" s="827"/>
    </row>
    <row r="1053" spans="1:16" ht="12">
      <c r="A1053" s="834"/>
      <c r="B1053" s="833"/>
      <c r="F1053" s="827"/>
      <c r="G1053" s="827"/>
      <c r="H1053" s="827"/>
      <c r="I1053" s="827"/>
      <c r="M1053" s="827"/>
      <c r="N1053" s="827"/>
      <c r="O1053" s="827"/>
      <c r="P1053" s="827"/>
    </row>
    <row r="1054" spans="1:16" ht="12">
      <c r="A1054" s="834"/>
      <c r="B1054" s="833"/>
      <c r="F1054" s="827"/>
      <c r="G1054" s="827"/>
      <c r="H1054" s="827"/>
      <c r="I1054" s="827"/>
      <c r="M1054" s="827"/>
      <c r="N1054" s="827"/>
      <c r="O1054" s="827"/>
      <c r="P1054" s="827"/>
    </row>
    <row r="1055" spans="1:16" ht="12">
      <c r="A1055" s="834"/>
      <c r="B1055" s="833"/>
      <c r="F1055" s="827"/>
      <c r="G1055" s="827"/>
      <c r="H1055" s="827"/>
      <c r="I1055" s="827"/>
      <c r="M1055" s="827"/>
      <c r="N1055" s="827"/>
      <c r="O1055" s="827"/>
      <c r="P1055" s="827"/>
    </row>
    <row r="1056" spans="1:16" ht="12">
      <c r="A1056" s="834"/>
      <c r="B1056" s="833"/>
      <c r="F1056" s="827"/>
      <c r="G1056" s="827"/>
      <c r="H1056" s="827"/>
      <c r="I1056" s="827"/>
      <c r="M1056" s="827"/>
      <c r="N1056" s="827"/>
      <c r="O1056" s="827"/>
      <c r="P1056" s="827"/>
    </row>
    <row r="1057" spans="1:16" ht="12">
      <c r="A1057" s="834"/>
      <c r="B1057" s="833"/>
      <c r="F1057" s="827"/>
      <c r="G1057" s="827"/>
      <c r="H1057" s="827"/>
      <c r="I1057" s="827"/>
      <c r="M1057" s="827"/>
      <c r="N1057" s="827"/>
      <c r="O1057" s="827"/>
      <c r="P1057" s="827"/>
    </row>
    <row r="1058" spans="1:16" ht="12">
      <c r="A1058" s="834"/>
      <c r="B1058" s="833"/>
      <c r="F1058" s="827"/>
      <c r="G1058" s="827"/>
      <c r="H1058" s="827"/>
      <c r="I1058" s="827"/>
      <c r="M1058" s="827"/>
      <c r="N1058" s="827"/>
      <c r="O1058" s="827"/>
      <c r="P1058" s="827"/>
    </row>
    <row r="1059" spans="1:16" ht="12">
      <c r="A1059" s="834"/>
      <c r="B1059" s="833"/>
      <c r="F1059" s="827"/>
      <c r="G1059" s="827"/>
      <c r="H1059" s="827"/>
      <c r="I1059" s="827"/>
      <c r="M1059" s="827"/>
      <c r="N1059" s="827"/>
      <c r="O1059" s="827"/>
      <c r="P1059" s="827"/>
    </row>
    <row r="1060" spans="1:16" ht="12">
      <c r="A1060" s="834"/>
      <c r="B1060" s="833"/>
      <c r="F1060" s="827"/>
      <c r="G1060" s="827"/>
      <c r="H1060" s="827"/>
      <c r="I1060" s="827"/>
      <c r="M1060" s="827"/>
      <c r="N1060" s="827"/>
      <c r="O1060" s="827"/>
      <c r="P1060" s="827"/>
    </row>
    <row r="1061" spans="1:16" ht="12">
      <c r="A1061" s="834"/>
      <c r="B1061" s="833"/>
      <c r="F1061" s="827"/>
      <c r="G1061" s="827"/>
      <c r="H1061" s="827"/>
      <c r="I1061" s="827"/>
      <c r="M1061" s="827"/>
      <c r="N1061" s="827"/>
      <c r="O1061" s="827"/>
      <c r="P1061" s="827"/>
    </row>
    <row r="1062" spans="1:16" ht="12">
      <c r="A1062" s="834"/>
      <c r="B1062" s="833"/>
      <c r="F1062" s="827"/>
      <c r="G1062" s="827"/>
      <c r="H1062" s="827"/>
      <c r="I1062" s="827"/>
      <c r="M1062" s="827"/>
      <c r="N1062" s="827"/>
      <c r="O1062" s="827"/>
      <c r="P1062" s="827"/>
    </row>
    <row r="1063" spans="1:16" ht="12">
      <c r="A1063" s="834"/>
      <c r="B1063" s="833"/>
      <c r="F1063" s="827"/>
      <c r="G1063" s="827"/>
      <c r="H1063" s="827"/>
      <c r="I1063" s="827"/>
      <c r="M1063" s="827"/>
      <c r="N1063" s="827"/>
      <c r="O1063" s="827"/>
      <c r="P1063" s="827"/>
    </row>
    <row r="1064" spans="1:16" ht="12">
      <c r="A1064" s="834"/>
      <c r="B1064" s="833"/>
      <c r="F1064" s="827"/>
      <c r="G1064" s="827"/>
      <c r="H1064" s="827"/>
      <c r="I1064" s="827"/>
      <c r="M1064" s="827"/>
      <c r="N1064" s="827"/>
      <c r="O1064" s="827"/>
      <c r="P1064" s="827"/>
    </row>
    <row r="1065" spans="1:16" ht="12">
      <c r="A1065" s="834"/>
      <c r="B1065" s="833"/>
      <c r="F1065" s="827"/>
      <c r="G1065" s="827"/>
      <c r="H1065" s="827"/>
      <c r="I1065" s="827"/>
      <c r="M1065" s="827"/>
      <c r="N1065" s="827"/>
      <c r="O1065" s="827"/>
      <c r="P1065" s="827"/>
    </row>
    <row r="1066" spans="1:16" ht="12">
      <c r="A1066" s="834"/>
      <c r="B1066" s="833"/>
      <c r="F1066" s="827"/>
      <c r="G1066" s="827"/>
      <c r="H1066" s="827"/>
      <c r="I1066" s="827"/>
      <c r="M1066" s="827"/>
      <c r="N1066" s="827"/>
      <c r="O1066" s="827"/>
      <c r="P1066" s="827"/>
    </row>
    <row r="1067" spans="1:16" ht="12">
      <c r="A1067" s="834"/>
      <c r="B1067" s="833"/>
      <c r="F1067" s="827"/>
      <c r="G1067" s="827"/>
      <c r="H1067" s="827"/>
      <c r="I1067" s="827"/>
      <c r="M1067" s="827"/>
      <c r="N1067" s="827"/>
      <c r="O1067" s="827"/>
      <c r="P1067" s="827"/>
    </row>
    <row r="1068" spans="1:16" ht="12">
      <c r="A1068" s="834"/>
      <c r="B1068" s="833"/>
      <c r="F1068" s="827"/>
      <c r="G1068" s="827"/>
      <c r="H1068" s="827"/>
      <c r="I1068" s="827"/>
      <c r="M1068" s="827"/>
      <c r="N1068" s="827"/>
      <c r="O1068" s="827"/>
      <c r="P1068" s="827"/>
    </row>
    <row r="1069" spans="1:16" ht="12">
      <c r="A1069" s="834"/>
      <c r="B1069" s="833"/>
      <c r="F1069" s="827"/>
      <c r="G1069" s="827"/>
      <c r="H1069" s="827"/>
      <c r="I1069" s="827"/>
      <c r="M1069" s="827"/>
      <c r="N1069" s="827"/>
      <c r="O1069" s="827"/>
      <c r="P1069" s="827"/>
    </row>
    <row r="1070" spans="1:16" ht="12">
      <c r="A1070" s="834"/>
      <c r="B1070" s="833"/>
      <c r="F1070" s="827"/>
      <c r="G1070" s="827"/>
      <c r="H1070" s="827"/>
      <c r="I1070" s="827"/>
      <c r="M1070" s="827"/>
      <c r="N1070" s="827"/>
      <c r="O1070" s="827"/>
      <c r="P1070" s="827"/>
    </row>
    <row r="1071" spans="1:16" ht="12">
      <c r="A1071" s="834"/>
      <c r="B1071" s="833"/>
      <c r="F1071" s="827"/>
      <c r="G1071" s="827"/>
      <c r="H1071" s="827"/>
      <c r="I1071" s="827"/>
      <c r="M1071" s="827"/>
      <c r="N1071" s="827"/>
      <c r="O1071" s="827"/>
      <c r="P1071" s="827"/>
    </row>
    <row r="1072" spans="1:16" ht="12">
      <c r="A1072" s="834"/>
      <c r="B1072" s="833"/>
      <c r="F1072" s="827"/>
      <c r="G1072" s="827"/>
      <c r="H1072" s="827"/>
      <c r="I1072" s="827"/>
      <c r="M1072" s="827"/>
      <c r="N1072" s="827"/>
      <c r="O1072" s="827"/>
      <c r="P1072" s="827"/>
    </row>
    <row r="1073" spans="1:16" ht="12">
      <c r="A1073" s="834"/>
      <c r="B1073" s="833"/>
      <c r="F1073" s="827"/>
      <c r="G1073" s="827"/>
      <c r="H1073" s="827"/>
      <c r="I1073" s="827"/>
      <c r="M1073" s="827"/>
      <c r="N1073" s="827"/>
      <c r="O1073" s="827"/>
      <c r="P1073" s="827"/>
    </row>
    <row r="1074" spans="1:16" ht="12">
      <c r="A1074" s="834"/>
      <c r="B1074" s="833"/>
      <c r="F1074" s="827"/>
      <c r="G1074" s="827"/>
      <c r="H1074" s="827"/>
      <c r="I1074" s="827"/>
      <c r="M1074" s="827"/>
      <c r="N1074" s="827"/>
      <c r="O1074" s="827"/>
      <c r="P1074" s="827"/>
    </row>
    <row r="1075" spans="1:16" ht="12">
      <c r="A1075" s="834"/>
      <c r="B1075" s="833"/>
      <c r="F1075" s="827"/>
      <c r="G1075" s="827"/>
      <c r="H1075" s="827"/>
      <c r="I1075" s="827"/>
      <c r="M1075" s="827"/>
      <c r="N1075" s="827"/>
      <c r="O1075" s="827"/>
      <c r="P1075" s="827"/>
    </row>
    <row r="1076" spans="1:16" ht="12">
      <c r="A1076" s="834"/>
      <c r="B1076" s="833"/>
      <c r="F1076" s="827"/>
      <c r="G1076" s="827"/>
      <c r="H1076" s="827"/>
      <c r="I1076" s="827"/>
      <c r="M1076" s="827"/>
      <c r="N1076" s="827"/>
      <c r="O1076" s="827"/>
      <c r="P1076" s="827"/>
    </row>
    <row r="1077" spans="1:16" ht="12">
      <c r="A1077" s="834"/>
      <c r="B1077" s="833"/>
      <c r="F1077" s="827"/>
      <c r="G1077" s="827"/>
      <c r="H1077" s="827"/>
      <c r="I1077" s="827"/>
      <c r="M1077" s="827"/>
      <c r="N1077" s="827"/>
      <c r="O1077" s="827"/>
      <c r="P1077" s="827"/>
    </row>
    <row r="1078" spans="1:16" ht="12">
      <c r="A1078" s="834"/>
      <c r="B1078" s="833"/>
      <c r="F1078" s="827"/>
      <c r="G1078" s="827"/>
      <c r="H1078" s="827"/>
      <c r="I1078" s="827"/>
      <c r="M1078" s="827"/>
      <c r="N1078" s="827"/>
      <c r="O1078" s="827"/>
      <c r="P1078" s="827"/>
    </row>
    <row r="1079" spans="1:16" ht="12">
      <c r="A1079" s="834"/>
      <c r="B1079" s="833"/>
      <c r="F1079" s="827"/>
      <c r="G1079" s="827"/>
      <c r="H1079" s="827"/>
      <c r="I1079" s="827"/>
      <c r="M1079" s="827"/>
      <c r="N1079" s="827"/>
      <c r="O1079" s="827"/>
      <c r="P1079" s="827"/>
    </row>
    <row r="1080" spans="1:16" ht="12">
      <c r="A1080" s="834"/>
      <c r="B1080" s="833"/>
      <c r="F1080" s="827"/>
      <c r="G1080" s="827"/>
      <c r="H1080" s="827"/>
      <c r="I1080" s="827"/>
      <c r="M1080" s="827"/>
      <c r="N1080" s="827"/>
      <c r="O1080" s="827"/>
      <c r="P1080" s="827"/>
    </row>
    <row r="1081" spans="1:16" ht="12">
      <c r="A1081" s="834"/>
      <c r="B1081" s="833"/>
      <c r="F1081" s="827"/>
      <c r="G1081" s="827"/>
      <c r="H1081" s="827"/>
      <c r="I1081" s="827"/>
      <c r="M1081" s="827"/>
      <c r="N1081" s="827"/>
      <c r="O1081" s="827"/>
      <c r="P1081" s="827"/>
    </row>
    <row r="1082" spans="1:16" ht="12">
      <c r="A1082" s="834"/>
      <c r="B1082" s="833"/>
      <c r="F1082" s="827"/>
      <c r="G1082" s="827"/>
      <c r="H1082" s="827"/>
      <c r="I1082" s="827"/>
      <c r="M1082" s="827"/>
      <c r="N1082" s="827"/>
      <c r="O1082" s="827"/>
      <c r="P1082" s="827"/>
    </row>
    <row r="1083" spans="1:16" ht="12">
      <c r="A1083" s="834"/>
      <c r="B1083" s="833"/>
      <c r="F1083" s="827"/>
      <c r="G1083" s="827"/>
      <c r="H1083" s="827"/>
      <c r="I1083" s="827"/>
      <c r="M1083" s="827"/>
      <c r="N1083" s="827"/>
      <c r="O1083" s="827"/>
      <c r="P1083" s="827"/>
    </row>
    <row r="1084" spans="1:16" ht="12">
      <c r="A1084" s="834"/>
      <c r="B1084" s="833"/>
      <c r="F1084" s="827"/>
      <c r="G1084" s="827"/>
      <c r="H1084" s="827"/>
      <c r="I1084" s="827"/>
      <c r="M1084" s="827"/>
      <c r="N1084" s="827"/>
      <c r="O1084" s="827"/>
      <c r="P1084" s="827"/>
    </row>
    <row r="1085" spans="1:16" ht="12">
      <c r="A1085" s="834"/>
      <c r="B1085" s="833"/>
      <c r="F1085" s="827"/>
      <c r="G1085" s="827"/>
      <c r="H1085" s="827"/>
      <c r="I1085" s="827"/>
      <c r="M1085" s="827"/>
      <c r="N1085" s="827"/>
      <c r="O1085" s="827"/>
      <c r="P1085" s="827"/>
    </row>
    <row r="1086" spans="1:16" ht="12">
      <c r="A1086" s="834"/>
      <c r="B1086" s="833"/>
      <c r="F1086" s="827"/>
      <c r="G1086" s="827"/>
      <c r="H1086" s="827"/>
      <c r="I1086" s="827"/>
      <c r="M1086" s="827"/>
      <c r="N1086" s="827"/>
      <c r="O1086" s="827"/>
      <c r="P1086" s="827"/>
    </row>
    <row r="1087" spans="1:16" ht="12">
      <c r="A1087" s="834"/>
      <c r="B1087" s="833"/>
      <c r="F1087" s="827"/>
      <c r="G1087" s="827"/>
      <c r="H1087" s="827"/>
      <c r="I1087" s="827"/>
      <c r="M1087" s="827"/>
      <c r="N1087" s="827"/>
      <c r="O1087" s="827"/>
      <c r="P1087" s="827"/>
    </row>
    <row r="1088" spans="1:16" ht="12">
      <c r="A1088" s="834"/>
      <c r="B1088" s="833"/>
      <c r="F1088" s="827"/>
      <c r="G1088" s="827"/>
      <c r="H1088" s="827"/>
      <c r="I1088" s="827"/>
      <c r="M1088" s="827"/>
      <c r="N1088" s="827"/>
      <c r="O1088" s="827"/>
      <c r="P1088" s="827"/>
    </row>
    <row r="1089" spans="1:16" ht="12">
      <c r="A1089" s="834"/>
      <c r="B1089" s="833"/>
      <c r="F1089" s="827"/>
      <c r="G1089" s="827"/>
      <c r="H1089" s="827"/>
      <c r="I1089" s="827"/>
      <c r="M1089" s="827"/>
      <c r="N1089" s="827"/>
      <c r="O1089" s="827"/>
      <c r="P1089" s="827"/>
    </row>
    <row r="1090" spans="1:16" ht="12">
      <c r="A1090" s="834"/>
      <c r="B1090" s="833"/>
      <c r="F1090" s="827"/>
      <c r="G1090" s="827"/>
      <c r="H1090" s="827"/>
      <c r="I1090" s="827"/>
      <c r="M1090" s="827"/>
      <c r="N1090" s="827"/>
      <c r="O1090" s="827"/>
      <c r="P1090" s="827"/>
    </row>
    <row r="1091" spans="1:16" ht="12">
      <c r="A1091" s="834"/>
      <c r="B1091" s="833"/>
      <c r="F1091" s="827"/>
      <c r="G1091" s="827"/>
      <c r="H1091" s="827"/>
      <c r="I1091" s="827"/>
      <c r="M1091" s="827"/>
      <c r="N1091" s="827"/>
      <c r="O1091" s="827"/>
      <c r="P1091" s="827"/>
    </row>
    <row r="1092" spans="1:16" ht="12">
      <c r="A1092" s="834"/>
      <c r="B1092" s="833"/>
      <c r="F1092" s="827"/>
      <c r="G1092" s="827"/>
      <c r="H1092" s="827"/>
      <c r="I1092" s="827"/>
      <c r="M1092" s="827"/>
      <c r="N1092" s="827"/>
      <c r="O1092" s="827"/>
      <c r="P1092" s="827"/>
    </row>
    <row r="1093" spans="1:16" ht="12">
      <c r="A1093" s="834"/>
      <c r="B1093" s="833"/>
      <c r="F1093" s="827"/>
      <c r="G1093" s="827"/>
      <c r="H1093" s="827"/>
      <c r="I1093" s="827"/>
      <c r="M1093" s="827"/>
      <c r="N1093" s="827"/>
      <c r="O1093" s="827"/>
      <c r="P1093" s="827"/>
    </row>
    <row r="1094" spans="1:16" ht="12">
      <c r="A1094" s="834"/>
      <c r="B1094" s="833"/>
      <c r="F1094" s="827"/>
      <c r="G1094" s="827"/>
      <c r="H1094" s="827"/>
      <c r="I1094" s="827"/>
      <c r="M1094" s="827"/>
      <c r="N1094" s="827"/>
      <c r="O1094" s="827"/>
      <c r="P1094" s="827"/>
    </row>
    <row r="1095" spans="1:16" ht="12">
      <c r="A1095" s="834"/>
      <c r="B1095" s="833"/>
      <c r="F1095" s="827"/>
      <c r="G1095" s="827"/>
      <c r="H1095" s="827"/>
      <c r="I1095" s="827"/>
      <c r="M1095" s="827"/>
      <c r="N1095" s="827"/>
      <c r="O1095" s="827"/>
      <c r="P1095" s="827"/>
    </row>
    <row r="1096" spans="1:16" ht="12">
      <c r="A1096" s="834"/>
      <c r="B1096" s="833"/>
      <c r="F1096" s="827"/>
      <c r="G1096" s="827"/>
      <c r="H1096" s="827"/>
      <c r="I1096" s="827"/>
      <c r="M1096" s="827"/>
      <c r="N1096" s="827"/>
      <c r="O1096" s="827"/>
      <c r="P1096" s="827"/>
    </row>
    <row r="1097" spans="1:16" ht="12">
      <c r="A1097" s="834"/>
      <c r="B1097" s="833"/>
      <c r="F1097" s="827"/>
      <c r="G1097" s="827"/>
      <c r="H1097" s="827"/>
      <c r="I1097" s="827"/>
      <c r="M1097" s="827"/>
      <c r="N1097" s="827"/>
      <c r="O1097" s="827"/>
      <c r="P1097" s="827"/>
    </row>
    <row r="1098" spans="1:16" ht="12">
      <c r="A1098" s="834"/>
      <c r="B1098" s="833"/>
      <c r="F1098" s="827"/>
      <c r="G1098" s="827"/>
      <c r="H1098" s="827"/>
      <c r="I1098" s="827"/>
      <c r="M1098" s="827"/>
      <c r="N1098" s="827"/>
      <c r="O1098" s="827"/>
      <c r="P1098" s="827"/>
    </row>
    <row r="1099" spans="1:16" ht="12">
      <c r="A1099" s="834"/>
      <c r="B1099" s="833"/>
      <c r="F1099" s="827"/>
      <c r="G1099" s="827"/>
      <c r="H1099" s="827"/>
      <c r="I1099" s="827"/>
      <c r="M1099" s="827"/>
      <c r="N1099" s="827"/>
      <c r="O1099" s="827"/>
      <c r="P1099" s="827"/>
    </row>
    <row r="1100" spans="1:16" ht="12">
      <c r="A1100" s="834"/>
      <c r="B1100" s="833"/>
      <c r="F1100" s="827"/>
      <c r="G1100" s="827"/>
      <c r="H1100" s="827"/>
      <c r="I1100" s="827"/>
      <c r="M1100" s="827"/>
      <c r="N1100" s="827"/>
      <c r="O1100" s="827"/>
      <c r="P1100" s="827"/>
    </row>
    <row r="1101" spans="1:16" ht="12">
      <c r="A1101" s="834"/>
      <c r="B1101" s="833"/>
      <c r="F1101" s="827"/>
      <c r="G1101" s="827"/>
      <c r="H1101" s="827"/>
      <c r="I1101" s="827"/>
      <c r="M1101" s="827"/>
      <c r="N1101" s="827"/>
      <c r="O1101" s="827"/>
      <c r="P1101" s="827"/>
    </row>
    <row r="1102" spans="1:16" ht="12">
      <c r="A1102" s="834"/>
      <c r="B1102" s="833"/>
      <c r="F1102" s="827"/>
      <c r="G1102" s="827"/>
      <c r="H1102" s="827"/>
      <c r="I1102" s="827"/>
      <c r="M1102" s="827"/>
      <c r="N1102" s="827"/>
      <c r="O1102" s="827"/>
      <c r="P1102" s="827"/>
    </row>
    <row r="1103" spans="1:16" ht="12">
      <c r="A1103" s="834"/>
      <c r="B1103" s="833"/>
      <c r="F1103" s="827"/>
      <c r="G1103" s="827"/>
      <c r="H1103" s="827"/>
      <c r="I1103" s="827"/>
      <c r="M1103" s="827"/>
      <c r="N1103" s="827"/>
      <c r="O1103" s="827"/>
      <c r="P1103" s="827"/>
    </row>
    <row r="1104" spans="1:16" ht="12">
      <c r="A1104" s="834"/>
      <c r="B1104" s="833"/>
      <c r="F1104" s="827"/>
      <c r="G1104" s="827"/>
      <c r="H1104" s="827"/>
      <c r="I1104" s="827"/>
      <c r="M1104" s="827"/>
      <c r="N1104" s="827"/>
      <c r="O1104" s="827"/>
      <c r="P1104" s="827"/>
    </row>
    <row r="1105" spans="1:16" ht="12">
      <c r="A1105" s="834"/>
      <c r="B1105" s="833"/>
      <c r="F1105" s="827"/>
      <c r="G1105" s="827"/>
      <c r="H1105" s="827"/>
      <c r="I1105" s="827"/>
      <c r="M1105" s="827"/>
      <c r="N1105" s="827"/>
      <c r="O1105" s="827"/>
      <c r="P1105" s="827"/>
    </row>
    <row r="1106" spans="1:16" ht="12">
      <c r="A1106" s="834"/>
      <c r="B1106" s="833"/>
      <c r="F1106" s="827"/>
      <c r="G1106" s="827"/>
      <c r="H1106" s="827"/>
      <c r="I1106" s="827"/>
      <c r="M1106" s="827"/>
      <c r="N1106" s="827"/>
      <c r="O1106" s="827"/>
      <c r="P1106" s="827"/>
    </row>
    <row r="1107" spans="1:16" ht="12">
      <c r="A1107" s="834"/>
      <c r="B1107" s="833"/>
      <c r="F1107" s="827"/>
      <c r="G1107" s="827"/>
      <c r="H1107" s="827"/>
      <c r="I1107" s="827"/>
      <c r="M1107" s="827"/>
      <c r="N1107" s="827"/>
      <c r="O1107" s="827"/>
      <c r="P1107" s="827"/>
    </row>
    <row r="1108" spans="1:16" ht="12">
      <c r="A1108" s="834"/>
      <c r="B1108" s="833"/>
      <c r="F1108" s="827"/>
      <c r="G1108" s="827"/>
      <c r="H1108" s="827"/>
      <c r="I1108" s="827"/>
      <c r="M1108" s="827"/>
      <c r="N1108" s="827"/>
      <c r="O1108" s="827"/>
      <c r="P1108" s="827"/>
    </row>
    <row r="1109" spans="1:16" ht="12">
      <c r="A1109" s="834"/>
      <c r="B1109" s="833"/>
      <c r="F1109" s="827"/>
      <c r="G1109" s="827"/>
      <c r="H1109" s="827"/>
      <c r="I1109" s="827"/>
      <c r="M1109" s="827"/>
      <c r="N1109" s="827"/>
      <c r="O1109" s="827"/>
      <c r="P1109" s="827"/>
    </row>
    <row r="1110" spans="1:16" ht="12">
      <c r="A1110" s="834"/>
      <c r="B1110" s="833"/>
      <c r="F1110" s="827"/>
      <c r="G1110" s="827"/>
      <c r="H1110" s="827"/>
      <c r="I1110" s="827"/>
      <c r="M1110" s="827"/>
      <c r="N1110" s="827"/>
      <c r="O1110" s="827"/>
      <c r="P1110" s="827"/>
    </row>
    <row r="1111" spans="1:16" ht="12">
      <c r="A1111" s="834"/>
      <c r="B1111" s="833"/>
      <c r="F1111" s="827"/>
      <c r="G1111" s="827"/>
      <c r="H1111" s="827"/>
      <c r="I1111" s="827"/>
      <c r="M1111" s="827"/>
      <c r="N1111" s="827"/>
      <c r="O1111" s="827"/>
      <c r="P1111" s="827"/>
    </row>
    <row r="1112" spans="1:16" ht="12">
      <c r="A1112" s="834"/>
      <c r="B1112" s="833"/>
      <c r="F1112" s="827"/>
      <c r="G1112" s="827"/>
      <c r="H1112" s="827"/>
      <c r="I1112" s="827"/>
      <c r="M1112" s="827"/>
      <c r="N1112" s="827"/>
      <c r="O1112" s="827"/>
      <c r="P1112" s="827"/>
    </row>
    <row r="1113" spans="1:16" ht="12">
      <c r="A1113" s="834"/>
      <c r="B1113" s="833"/>
      <c r="F1113" s="827"/>
      <c r="G1113" s="827"/>
      <c r="H1113" s="827"/>
      <c r="I1113" s="827"/>
      <c r="M1113" s="827"/>
      <c r="N1113" s="827"/>
      <c r="O1113" s="827"/>
      <c r="P1113" s="827"/>
    </row>
    <row r="1114" spans="1:16" ht="12">
      <c r="A1114" s="834"/>
      <c r="B1114" s="833"/>
      <c r="F1114" s="827"/>
      <c r="G1114" s="827"/>
      <c r="H1114" s="827"/>
      <c r="I1114" s="827"/>
      <c r="M1114" s="827"/>
      <c r="N1114" s="827"/>
      <c r="O1114" s="827"/>
      <c r="P1114" s="827"/>
    </row>
    <row r="1115" spans="1:16" ht="12">
      <c r="A1115" s="834"/>
      <c r="B1115" s="833"/>
      <c r="F1115" s="827"/>
      <c r="G1115" s="827"/>
      <c r="H1115" s="827"/>
      <c r="I1115" s="827"/>
      <c r="M1115" s="827"/>
      <c r="N1115" s="827"/>
      <c r="O1115" s="827"/>
      <c r="P1115" s="827"/>
    </row>
    <row r="1116" spans="1:16" ht="12">
      <c r="A1116" s="834"/>
      <c r="B1116" s="833"/>
      <c r="F1116" s="827"/>
      <c r="G1116" s="827"/>
      <c r="H1116" s="827"/>
      <c r="I1116" s="827"/>
      <c r="M1116" s="827"/>
      <c r="N1116" s="827"/>
      <c r="O1116" s="827"/>
      <c r="P1116" s="827"/>
    </row>
    <row r="1117" spans="1:16" ht="12">
      <c r="A1117" s="834"/>
      <c r="B1117" s="833"/>
      <c r="F1117" s="827"/>
      <c r="G1117" s="827"/>
      <c r="H1117" s="827"/>
      <c r="I1117" s="827"/>
      <c r="M1117" s="827"/>
      <c r="N1117" s="827"/>
      <c r="O1117" s="827"/>
      <c r="P1117" s="827"/>
    </row>
    <row r="1118" spans="1:16" ht="12">
      <c r="A1118" s="834"/>
      <c r="B1118" s="833"/>
      <c r="F1118" s="827"/>
      <c r="G1118" s="827"/>
      <c r="H1118" s="827"/>
      <c r="I1118" s="827"/>
      <c r="M1118" s="827"/>
      <c r="N1118" s="827"/>
      <c r="O1118" s="827"/>
      <c r="P1118" s="827"/>
    </row>
    <row r="1119" spans="1:16" ht="12">
      <c r="A1119" s="834"/>
      <c r="B1119" s="833"/>
      <c r="F1119" s="827"/>
      <c r="G1119" s="827"/>
      <c r="H1119" s="827"/>
      <c r="I1119" s="827"/>
      <c r="M1119" s="827"/>
      <c r="N1119" s="827"/>
      <c r="O1119" s="827"/>
      <c r="P1119" s="827"/>
    </row>
    <row r="1120" spans="1:16" ht="12">
      <c r="A1120" s="834"/>
      <c r="B1120" s="833"/>
      <c r="F1120" s="827"/>
      <c r="G1120" s="827"/>
      <c r="H1120" s="827"/>
      <c r="I1120" s="827"/>
      <c r="M1120" s="827"/>
      <c r="N1120" s="827"/>
      <c r="O1120" s="827"/>
      <c r="P1120" s="827"/>
    </row>
    <row r="1121" spans="1:16" ht="12">
      <c r="A1121" s="834"/>
      <c r="B1121" s="833"/>
      <c r="F1121" s="827"/>
      <c r="G1121" s="827"/>
      <c r="H1121" s="827"/>
      <c r="I1121" s="827"/>
      <c r="M1121" s="827"/>
      <c r="N1121" s="827"/>
      <c r="O1121" s="827"/>
      <c r="P1121" s="827"/>
    </row>
    <row r="1122" spans="1:16" ht="12">
      <c r="A1122" s="834"/>
      <c r="B1122" s="833"/>
      <c r="F1122" s="827"/>
      <c r="G1122" s="827"/>
      <c r="H1122" s="827"/>
      <c r="I1122" s="827"/>
      <c r="M1122" s="827"/>
      <c r="N1122" s="827"/>
      <c r="O1122" s="827"/>
      <c r="P1122" s="827"/>
    </row>
    <row r="1123" spans="1:16" ht="12">
      <c r="A1123" s="834"/>
      <c r="B1123" s="833"/>
      <c r="F1123" s="827"/>
      <c r="G1123" s="827"/>
      <c r="H1123" s="827"/>
      <c r="I1123" s="827"/>
      <c r="M1123" s="827"/>
      <c r="N1123" s="827"/>
      <c r="O1123" s="827"/>
      <c r="P1123" s="827"/>
    </row>
    <row r="1124" spans="1:16" ht="12">
      <c r="A1124" s="834"/>
      <c r="B1124" s="833"/>
      <c r="F1124" s="827"/>
      <c r="G1124" s="827"/>
      <c r="H1124" s="827"/>
      <c r="I1124" s="827"/>
      <c r="M1124" s="827"/>
      <c r="N1124" s="827"/>
      <c r="O1124" s="827"/>
      <c r="P1124" s="827"/>
    </row>
    <row r="1125" spans="1:16" ht="12">
      <c r="A1125" s="834"/>
      <c r="B1125" s="833"/>
      <c r="F1125" s="827"/>
      <c r="G1125" s="827"/>
      <c r="H1125" s="827"/>
      <c r="I1125" s="827"/>
      <c r="M1125" s="827"/>
      <c r="N1125" s="827"/>
      <c r="O1125" s="827"/>
      <c r="P1125" s="827"/>
    </row>
    <row r="1126" spans="1:16" ht="12">
      <c r="A1126" s="834"/>
      <c r="B1126" s="833"/>
      <c r="F1126" s="827"/>
      <c r="G1126" s="827"/>
      <c r="H1126" s="827"/>
      <c r="I1126" s="827"/>
      <c r="M1126" s="827"/>
      <c r="N1126" s="827"/>
      <c r="O1126" s="827"/>
      <c r="P1126" s="827"/>
    </row>
    <row r="1127" spans="1:16" ht="12">
      <c r="A1127" s="834"/>
      <c r="B1127" s="833"/>
      <c r="F1127" s="827"/>
      <c r="G1127" s="827"/>
      <c r="H1127" s="827"/>
      <c r="I1127" s="827"/>
      <c r="M1127" s="827"/>
      <c r="N1127" s="827"/>
      <c r="O1127" s="827"/>
      <c r="P1127" s="827"/>
    </row>
    <row r="1128" spans="1:16" ht="12">
      <c r="A1128" s="834"/>
      <c r="B1128" s="833"/>
      <c r="F1128" s="827"/>
      <c r="G1128" s="827"/>
      <c r="H1128" s="827"/>
      <c r="I1128" s="827"/>
      <c r="M1128" s="827"/>
      <c r="N1128" s="827"/>
      <c r="O1128" s="827"/>
      <c r="P1128" s="827"/>
    </row>
    <row r="1129" spans="1:16" ht="12">
      <c r="A1129" s="834"/>
      <c r="B1129" s="833"/>
      <c r="F1129" s="827"/>
      <c r="G1129" s="827"/>
      <c r="H1129" s="827"/>
      <c r="I1129" s="827"/>
      <c r="M1129" s="827"/>
      <c r="N1129" s="827"/>
      <c r="O1129" s="827"/>
      <c r="P1129" s="827"/>
    </row>
    <row r="1130" spans="1:16" ht="12">
      <c r="A1130" s="834"/>
      <c r="B1130" s="833"/>
      <c r="F1130" s="827"/>
      <c r="G1130" s="827"/>
      <c r="H1130" s="827"/>
      <c r="I1130" s="827"/>
      <c r="M1130" s="827"/>
      <c r="N1130" s="827"/>
      <c r="O1130" s="827"/>
      <c r="P1130" s="827"/>
    </row>
    <row r="1131" spans="1:16" ht="12">
      <c r="A1131" s="834"/>
      <c r="B1131" s="833"/>
      <c r="F1131" s="827"/>
      <c r="G1131" s="827"/>
      <c r="H1131" s="827"/>
      <c r="I1131" s="827"/>
      <c r="M1131" s="827"/>
      <c r="N1131" s="827"/>
      <c r="O1131" s="827"/>
      <c r="P1131" s="827"/>
    </row>
    <row r="1132" spans="1:16" ht="12">
      <c r="A1132" s="834"/>
      <c r="B1132" s="833"/>
      <c r="F1132" s="827"/>
      <c r="G1132" s="827"/>
      <c r="H1132" s="827"/>
      <c r="I1132" s="827"/>
      <c r="M1132" s="827"/>
      <c r="N1132" s="827"/>
      <c r="O1132" s="827"/>
      <c r="P1132" s="827"/>
    </row>
    <row r="1133" spans="1:16" ht="12">
      <c r="A1133" s="834"/>
      <c r="B1133" s="833"/>
      <c r="F1133" s="827"/>
      <c r="G1133" s="827"/>
      <c r="H1133" s="827"/>
      <c r="I1133" s="827"/>
      <c r="M1133" s="827"/>
      <c r="N1133" s="827"/>
      <c r="O1133" s="827"/>
      <c r="P1133" s="827"/>
    </row>
    <row r="1134" spans="1:16" ht="12">
      <c r="A1134" s="834"/>
      <c r="B1134" s="833"/>
      <c r="F1134" s="827"/>
      <c r="G1134" s="827"/>
      <c r="H1134" s="827"/>
      <c r="I1134" s="827"/>
      <c r="M1134" s="827"/>
      <c r="N1134" s="827"/>
      <c r="O1134" s="827"/>
      <c r="P1134" s="827"/>
    </row>
    <row r="1135" spans="1:16" ht="12">
      <c r="A1135" s="834"/>
      <c r="B1135" s="833"/>
      <c r="F1135" s="827"/>
      <c r="G1135" s="827"/>
      <c r="H1135" s="827"/>
      <c r="I1135" s="827"/>
      <c r="M1135" s="827"/>
      <c r="N1135" s="827"/>
      <c r="O1135" s="827"/>
      <c r="P1135" s="827"/>
    </row>
    <row r="1136" spans="1:16" ht="12">
      <c r="A1136" s="834"/>
      <c r="B1136" s="833"/>
      <c r="F1136" s="827"/>
      <c r="G1136" s="827"/>
      <c r="H1136" s="827"/>
      <c r="I1136" s="827"/>
      <c r="M1136" s="827"/>
      <c r="N1136" s="827"/>
      <c r="O1136" s="827"/>
      <c r="P1136" s="827"/>
    </row>
    <row r="1137" spans="1:16" ht="12">
      <c r="A1137" s="834"/>
      <c r="B1137" s="833"/>
      <c r="F1137" s="827"/>
      <c r="G1137" s="827"/>
      <c r="H1137" s="827"/>
      <c r="I1137" s="827"/>
      <c r="M1137" s="827"/>
      <c r="N1137" s="827"/>
      <c r="O1137" s="827"/>
      <c r="P1137" s="827"/>
    </row>
    <row r="1138" spans="1:16" ht="12">
      <c r="A1138" s="834"/>
      <c r="B1138" s="833"/>
      <c r="F1138" s="827"/>
      <c r="G1138" s="827"/>
      <c r="H1138" s="827"/>
      <c r="I1138" s="827"/>
      <c r="M1138" s="827"/>
      <c r="N1138" s="827"/>
      <c r="O1138" s="827"/>
      <c r="P1138" s="827"/>
    </row>
    <row r="1139" spans="1:16" ht="12">
      <c r="A1139" s="834"/>
      <c r="B1139" s="833"/>
      <c r="F1139" s="827"/>
      <c r="G1139" s="827"/>
      <c r="H1139" s="827"/>
      <c r="I1139" s="827"/>
      <c r="M1139" s="827"/>
      <c r="N1139" s="827"/>
      <c r="O1139" s="827"/>
      <c r="P1139" s="827"/>
    </row>
    <row r="1140" spans="1:16" ht="12">
      <c r="A1140" s="834"/>
      <c r="B1140" s="833"/>
      <c r="F1140" s="827"/>
      <c r="G1140" s="827"/>
      <c r="H1140" s="827"/>
      <c r="I1140" s="827"/>
      <c r="M1140" s="827"/>
      <c r="N1140" s="827"/>
      <c r="O1140" s="827"/>
      <c r="P1140" s="827"/>
    </row>
    <row r="1141" spans="1:16" ht="12">
      <c r="A1141" s="834"/>
      <c r="B1141" s="833"/>
      <c r="F1141" s="827"/>
      <c r="G1141" s="827"/>
      <c r="H1141" s="827"/>
      <c r="I1141" s="827"/>
      <c r="M1141" s="827"/>
      <c r="N1141" s="827"/>
      <c r="O1141" s="827"/>
      <c r="P1141" s="827"/>
    </row>
    <row r="1142" spans="1:16" ht="12">
      <c r="A1142" s="834"/>
      <c r="B1142" s="833"/>
      <c r="F1142" s="827"/>
      <c r="G1142" s="827"/>
      <c r="H1142" s="827"/>
      <c r="I1142" s="827"/>
      <c r="M1142" s="827"/>
      <c r="N1142" s="827"/>
      <c r="O1142" s="827"/>
      <c r="P1142" s="827"/>
    </row>
    <row r="1143" spans="1:16" ht="12">
      <c r="A1143" s="834"/>
      <c r="B1143" s="833"/>
      <c r="F1143" s="827"/>
      <c r="G1143" s="827"/>
      <c r="H1143" s="827"/>
      <c r="I1143" s="827"/>
      <c r="M1143" s="827"/>
      <c r="N1143" s="827"/>
      <c r="O1143" s="827"/>
      <c r="P1143" s="827"/>
    </row>
    <row r="1144" spans="1:16" ht="12">
      <c r="A1144" s="834"/>
      <c r="B1144" s="833"/>
      <c r="F1144" s="827"/>
      <c r="G1144" s="827"/>
      <c r="H1144" s="827"/>
      <c r="I1144" s="827"/>
      <c r="M1144" s="827"/>
      <c r="N1144" s="827"/>
      <c r="O1144" s="827"/>
      <c r="P1144" s="827"/>
    </row>
    <row r="1145" spans="1:16" ht="12">
      <c r="A1145" s="834"/>
      <c r="B1145" s="833"/>
      <c r="F1145" s="827"/>
      <c r="G1145" s="827"/>
      <c r="H1145" s="827"/>
      <c r="I1145" s="827"/>
      <c r="M1145" s="827"/>
      <c r="N1145" s="827"/>
      <c r="O1145" s="827"/>
      <c r="P1145" s="827"/>
    </row>
    <row r="1146" spans="1:16" ht="12">
      <c r="A1146" s="834"/>
      <c r="B1146" s="833"/>
      <c r="F1146" s="827"/>
      <c r="G1146" s="827"/>
      <c r="H1146" s="827"/>
      <c r="I1146" s="827"/>
      <c r="M1146" s="827"/>
      <c r="N1146" s="827"/>
      <c r="O1146" s="827"/>
      <c r="P1146" s="827"/>
    </row>
    <row r="1147" spans="1:16" ht="12">
      <c r="A1147" s="834"/>
      <c r="B1147" s="833"/>
      <c r="F1147" s="827"/>
      <c r="G1147" s="827"/>
      <c r="H1147" s="827"/>
      <c r="I1147" s="827"/>
      <c r="M1147" s="827"/>
      <c r="N1147" s="827"/>
      <c r="O1147" s="827"/>
      <c r="P1147" s="827"/>
    </row>
    <row r="1148" spans="1:16" ht="12">
      <c r="A1148" s="834"/>
      <c r="B1148" s="833"/>
      <c r="F1148" s="827"/>
      <c r="G1148" s="827"/>
      <c r="H1148" s="827"/>
      <c r="I1148" s="827"/>
      <c r="M1148" s="827"/>
      <c r="N1148" s="827"/>
      <c r="O1148" s="827"/>
      <c r="P1148" s="827"/>
    </row>
    <row r="1149" spans="1:16" ht="12">
      <c r="A1149" s="834"/>
      <c r="B1149" s="833"/>
      <c r="F1149" s="827"/>
      <c r="G1149" s="827"/>
      <c r="H1149" s="827"/>
      <c r="I1149" s="827"/>
      <c r="M1149" s="827"/>
      <c r="N1149" s="827"/>
      <c r="O1149" s="827"/>
      <c r="P1149" s="827"/>
    </row>
    <row r="1150" spans="1:16" ht="12">
      <c r="A1150" s="834"/>
      <c r="B1150" s="833"/>
      <c r="F1150" s="827"/>
      <c r="G1150" s="827"/>
      <c r="H1150" s="827"/>
      <c r="I1150" s="827"/>
      <c r="M1150" s="827"/>
      <c r="N1150" s="827"/>
      <c r="O1150" s="827"/>
      <c r="P1150" s="827"/>
    </row>
    <row r="1151" spans="1:16" ht="12">
      <c r="A1151" s="834"/>
      <c r="B1151" s="833"/>
      <c r="F1151" s="827"/>
      <c r="G1151" s="827"/>
      <c r="H1151" s="827"/>
      <c r="I1151" s="827"/>
      <c r="M1151" s="827"/>
      <c r="N1151" s="827"/>
      <c r="O1151" s="827"/>
      <c r="P1151" s="827"/>
    </row>
    <row r="1152" spans="1:16" ht="12">
      <c r="A1152" s="834"/>
      <c r="B1152" s="833"/>
      <c r="F1152" s="827"/>
      <c r="G1152" s="827"/>
      <c r="H1152" s="827"/>
      <c r="I1152" s="827"/>
      <c r="M1152" s="827"/>
      <c r="N1152" s="827"/>
      <c r="O1152" s="827"/>
      <c r="P1152" s="827"/>
    </row>
    <row r="1153" spans="1:16" ht="12">
      <c r="A1153" s="834"/>
      <c r="B1153" s="833"/>
      <c r="F1153" s="827"/>
      <c r="G1153" s="827"/>
      <c r="H1153" s="827"/>
      <c r="I1153" s="827"/>
      <c r="M1153" s="827"/>
      <c r="N1153" s="827"/>
      <c r="O1153" s="827"/>
      <c r="P1153" s="827"/>
    </row>
    <row r="1154" spans="1:16" ht="12">
      <c r="A1154" s="834"/>
      <c r="B1154" s="833"/>
      <c r="F1154" s="827"/>
      <c r="G1154" s="827"/>
      <c r="H1154" s="827"/>
      <c r="I1154" s="827"/>
      <c r="M1154" s="827"/>
      <c r="N1154" s="827"/>
      <c r="O1154" s="827"/>
      <c r="P1154" s="827"/>
    </row>
    <row r="1155" spans="1:16" ht="12">
      <c r="A1155" s="834"/>
      <c r="B1155" s="833"/>
      <c r="F1155" s="827"/>
      <c r="G1155" s="827"/>
      <c r="H1155" s="827"/>
      <c r="I1155" s="827"/>
      <c r="M1155" s="827"/>
      <c r="N1155" s="827"/>
      <c r="O1155" s="827"/>
      <c r="P1155" s="827"/>
    </row>
    <row r="1156" spans="1:16" ht="12">
      <c r="A1156" s="834"/>
      <c r="B1156" s="833"/>
      <c r="F1156" s="827"/>
      <c r="G1156" s="827"/>
      <c r="H1156" s="827"/>
      <c r="I1156" s="827"/>
      <c r="M1156" s="827"/>
      <c r="N1156" s="827"/>
      <c r="O1156" s="827"/>
      <c r="P1156" s="827"/>
    </row>
    <row r="1157" spans="1:16" ht="12">
      <c r="A1157" s="834"/>
      <c r="B1157" s="833"/>
      <c r="F1157" s="827"/>
      <c r="G1157" s="827"/>
      <c r="H1157" s="827"/>
      <c r="I1157" s="827"/>
      <c r="M1157" s="827"/>
      <c r="N1157" s="827"/>
      <c r="O1157" s="827"/>
      <c r="P1157" s="827"/>
    </row>
    <row r="1158" spans="1:16" ht="12">
      <c r="A1158" s="834"/>
      <c r="B1158" s="833"/>
      <c r="F1158" s="827"/>
      <c r="G1158" s="827"/>
      <c r="H1158" s="827"/>
      <c r="I1158" s="827"/>
      <c r="M1158" s="827"/>
      <c r="N1158" s="827"/>
      <c r="O1158" s="827"/>
      <c r="P1158" s="827"/>
    </row>
    <row r="1159" spans="1:16" ht="12">
      <c r="A1159" s="834"/>
      <c r="B1159" s="833"/>
      <c r="F1159" s="827"/>
      <c r="G1159" s="827"/>
      <c r="H1159" s="827"/>
      <c r="I1159" s="827"/>
      <c r="M1159" s="827"/>
      <c r="N1159" s="827"/>
      <c r="O1159" s="827"/>
      <c r="P1159" s="827"/>
    </row>
    <row r="1160" spans="1:16" ht="12">
      <c r="A1160" s="834"/>
      <c r="B1160" s="833"/>
      <c r="F1160" s="827"/>
      <c r="G1160" s="827"/>
      <c r="H1160" s="827"/>
      <c r="I1160" s="827"/>
      <c r="M1160" s="827"/>
      <c r="N1160" s="827"/>
      <c r="O1160" s="827"/>
      <c r="P1160" s="827"/>
    </row>
    <row r="1161" spans="1:16" ht="12">
      <c r="A1161" s="834"/>
      <c r="B1161" s="833"/>
      <c r="F1161" s="827"/>
      <c r="G1161" s="827"/>
      <c r="H1161" s="827"/>
      <c r="I1161" s="827"/>
      <c r="M1161" s="827"/>
      <c r="N1161" s="827"/>
      <c r="O1161" s="827"/>
      <c r="P1161" s="827"/>
    </row>
    <row r="1162" spans="1:16" ht="12">
      <c r="A1162" s="834"/>
      <c r="B1162" s="833"/>
      <c r="F1162" s="827"/>
      <c r="G1162" s="827"/>
      <c r="H1162" s="827"/>
      <c r="I1162" s="827"/>
      <c r="M1162" s="827"/>
      <c r="N1162" s="827"/>
      <c r="O1162" s="827"/>
      <c r="P1162" s="827"/>
    </row>
    <row r="1163" spans="1:16" ht="12">
      <c r="A1163" s="834"/>
      <c r="B1163" s="833"/>
      <c r="F1163" s="827"/>
      <c r="G1163" s="827"/>
      <c r="H1163" s="827"/>
      <c r="I1163" s="827"/>
      <c r="M1163" s="827"/>
      <c r="N1163" s="827"/>
      <c r="O1163" s="827"/>
      <c r="P1163" s="827"/>
    </row>
    <row r="1164" spans="1:16" ht="12">
      <c r="A1164" s="834"/>
      <c r="B1164" s="833"/>
      <c r="F1164" s="827"/>
      <c r="G1164" s="827"/>
      <c r="H1164" s="827"/>
      <c r="I1164" s="827"/>
      <c r="M1164" s="827"/>
      <c r="N1164" s="827"/>
      <c r="O1164" s="827"/>
      <c r="P1164" s="827"/>
    </row>
    <row r="1165" spans="1:16" ht="12">
      <c r="A1165" s="834"/>
      <c r="B1165" s="833"/>
      <c r="F1165" s="827"/>
      <c r="G1165" s="827"/>
      <c r="H1165" s="827"/>
      <c r="I1165" s="827"/>
      <c r="M1165" s="827"/>
      <c r="N1165" s="827"/>
      <c r="O1165" s="827"/>
      <c r="P1165" s="827"/>
    </row>
    <row r="1166" spans="1:16" ht="12">
      <c r="A1166" s="834"/>
      <c r="B1166" s="833"/>
      <c r="F1166" s="827"/>
      <c r="G1166" s="827"/>
      <c r="H1166" s="827"/>
      <c r="I1166" s="827"/>
      <c r="M1166" s="827"/>
      <c r="N1166" s="827"/>
      <c r="O1166" s="827"/>
      <c r="P1166" s="827"/>
    </row>
    <row r="1167" spans="1:16" ht="12">
      <c r="A1167" s="834"/>
      <c r="B1167" s="833"/>
      <c r="F1167" s="827"/>
      <c r="G1167" s="827"/>
      <c r="H1167" s="827"/>
      <c r="I1167" s="827"/>
      <c r="M1167" s="827"/>
      <c r="N1167" s="827"/>
      <c r="O1167" s="827"/>
      <c r="P1167" s="827"/>
    </row>
    <row r="1168" spans="1:16" ht="12">
      <c r="A1168" s="834"/>
      <c r="B1168" s="833"/>
      <c r="F1168" s="827"/>
      <c r="G1168" s="827"/>
      <c r="H1168" s="827"/>
      <c r="I1168" s="827"/>
      <c r="M1168" s="827"/>
      <c r="N1168" s="827"/>
      <c r="O1168" s="827"/>
      <c r="P1168" s="827"/>
    </row>
    <row r="1169" spans="1:16" ht="12">
      <c r="A1169" s="834"/>
      <c r="B1169" s="833"/>
      <c r="F1169" s="827"/>
      <c r="G1169" s="827"/>
      <c r="H1169" s="827"/>
      <c r="I1169" s="827"/>
      <c r="M1169" s="827"/>
      <c r="N1169" s="827"/>
      <c r="O1169" s="827"/>
      <c r="P1169" s="827"/>
    </row>
    <row r="1170" spans="1:16" ht="12">
      <c r="A1170" s="834"/>
      <c r="B1170" s="833"/>
      <c r="F1170" s="827"/>
      <c r="G1170" s="827"/>
      <c r="H1170" s="827"/>
      <c r="I1170" s="827"/>
      <c r="M1170" s="827"/>
      <c r="N1170" s="827"/>
      <c r="O1170" s="827"/>
      <c r="P1170" s="827"/>
    </row>
    <row r="1171" spans="1:16" ht="12">
      <c r="A1171" s="834"/>
      <c r="B1171" s="833"/>
      <c r="F1171" s="827"/>
      <c r="G1171" s="827"/>
      <c r="H1171" s="827"/>
      <c r="I1171" s="827"/>
      <c r="M1171" s="827"/>
      <c r="N1171" s="827"/>
      <c r="O1171" s="827"/>
      <c r="P1171" s="827"/>
    </row>
    <row r="1172" spans="1:16" ht="12">
      <c r="A1172" s="834"/>
      <c r="B1172" s="833"/>
      <c r="F1172" s="827"/>
      <c r="G1172" s="827"/>
      <c r="H1172" s="827"/>
      <c r="I1172" s="827"/>
      <c r="M1172" s="827"/>
      <c r="N1172" s="827"/>
      <c r="O1172" s="827"/>
      <c r="P1172" s="827"/>
    </row>
    <row r="1173" spans="1:16" ht="12">
      <c r="A1173" s="834"/>
      <c r="B1173" s="833"/>
      <c r="F1173" s="827"/>
      <c r="G1173" s="827"/>
      <c r="H1173" s="827"/>
      <c r="I1173" s="827"/>
      <c r="M1173" s="827"/>
      <c r="N1173" s="827"/>
      <c r="O1173" s="827"/>
      <c r="P1173" s="827"/>
    </row>
    <row r="1174" spans="1:16" ht="12">
      <c r="A1174" s="834"/>
      <c r="B1174" s="833"/>
      <c r="F1174" s="827"/>
      <c r="G1174" s="827"/>
      <c r="H1174" s="827"/>
      <c r="I1174" s="827"/>
      <c r="M1174" s="827"/>
      <c r="N1174" s="827"/>
      <c r="O1174" s="827"/>
      <c r="P1174" s="827"/>
    </row>
    <row r="1175" spans="1:16" ht="12">
      <c r="A1175" s="834"/>
      <c r="B1175" s="833"/>
      <c r="F1175" s="827"/>
      <c r="G1175" s="827"/>
      <c r="H1175" s="827"/>
      <c r="I1175" s="827"/>
      <c r="M1175" s="827"/>
      <c r="N1175" s="827"/>
      <c r="O1175" s="827"/>
      <c r="P1175" s="827"/>
    </row>
    <row r="1176" spans="1:16" ht="12">
      <c r="A1176" s="834"/>
      <c r="B1176" s="833"/>
      <c r="F1176" s="827"/>
      <c r="G1176" s="827"/>
      <c r="H1176" s="827"/>
      <c r="I1176" s="827"/>
      <c r="M1176" s="827"/>
      <c r="N1176" s="827"/>
      <c r="O1176" s="827"/>
      <c r="P1176" s="827"/>
    </row>
    <row r="1177" spans="1:16" ht="12">
      <c r="A1177" s="834"/>
      <c r="B1177" s="833"/>
      <c r="F1177" s="827"/>
      <c r="G1177" s="827"/>
      <c r="H1177" s="827"/>
      <c r="I1177" s="827"/>
      <c r="M1177" s="827"/>
      <c r="N1177" s="827"/>
      <c r="O1177" s="827"/>
      <c r="P1177" s="827"/>
    </row>
    <row r="1178" spans="1:16" ht="12">
      <c r="A1178" s="834"/>
      <c r="B1178" s="833"/>
      <c r="F1178" s="827"/>
      <c r="G1178" s="827"/>
      <c r="H1178" s="827"/>
      <c r="I1178" s="827"/>
      <c r="M1178" s="827"/>
      <c r="N1178" s="827"/>
      <c r="O1178" s="827"/>
      <c r="P1178" s="827"/>
    </row>
    <row r="1179" spans="1:16" ht="12">
      <c r="A1179" s="834"/>
      <c r="B1179" s="833"/>
      <c r="F1179" s="827"/>
      <c r="G1179" s="827"/>
      <c r="H1179" s="827"/>
      <c r="I1179" s="827"/>
      <c r="M1179" s="827"/>
      <c r="N1179" s="827"/>
      <c r="O1179" s="827"/>
      <c r="P1179" s="827"/>
    </row>
    <row r="1180" spans="1:16" ht="12">
      <c r="A1180" s="834"/>
      <c r="B1180" s="833"/>
      <c r="F1180" s="827"/>
      <c r="G1180" s="827"/>
      <c r="H1180" s="827"/>
      <c r="I1180" s="827"/>
      <c r="M1180" s="827"/>
      <c r="N1180" s="827"/>
      <c r="O1180" s="827"/>
      <c r="P1180" s="827"/>
    </row>
    <row r="1181" spans="1:16" ht="12">
      <c r="A1181" s="834"/>
      <c r="B1181" s="833"/>
      <c r="F1181" s="827"/>
      <c r="G1181" s="827"/>
      <c r="H1181" s="827"/>
      <c r="I1181" s="827"/>
      <c r="M1181" s="827"/>
      <c r="N1181" s="827"/>
      <c r="O1181" s="827"/>
      <c r="P1181" s="827"/>
    </row>
    <row r="1182" spans="1:16" ht="12">
      <c r="A1182" s="834"/>
      <c r="B1182" s="833"/>
      <c r="F1182" s="827"/>
      <c r="G1182" s="827"/>
      <c r="H1182" s="827"/>
      <c r="I1182" s="827"/>
      <c r="M1182" s="827"/>
      <c r="N1182" s="827"/>
      <c r="O1182" s="827"/>
      <c r="P1182" s="827"/>
    </row>
    <row r="1183" spans="1:16" ht="12">
      <c r="A1183" s="834"/>
      <c r="B1183" s="833"/>
      <c r="F1183" s="827"/>
      <c r="G1183" s="827"/>
      <c r="H1183" s="827"/>
      <c r="I1183" s="827"/>
      <c r="M1183" s="827"/>
      <c r="N1183" s="827"/>
      <c r="O1183" s="827"/>
      <c r="P1183" s="827"/>
    </row>
    <row r="1184" spans="1:16" ht="12">
      <c r="A1184" s="834"/>
      <c r="B1184" s="833"/>
      <c r="F1184" s="827"/>
      <c r="G1184" s="827"/>
      <c r="H1184" s="827"/>
      <c r="I1184" s="827"/>
      <c r="M1184" s="827"/>
      <c r="N1184" s="827"/>
      <c r="O1184" s="827"/>
      <c r="P1184" s="827"/>
    </row>
    <row r="1185" spans="1:16" ht="12">
      <c r="A1185" s="834"/>
      <c r="B1185" s="833"/>
      <c r="F1185" s="827"/>
      <c r="G1185" s="827"/>
      <c r="H1185" s="827"/>
      <c r="I1185" s="827"/>
      <c r="M1185" s="827"/>
      <c r="N1185" s="827"/>
      <c r="O1185" s="827"/>
      <c r="P1185" s="827"/>
    </row>
    <row r="1186" spans="1:16" ht="12">
      <c r="A1186" s="834"/>
      <c r="B1186" s="833"/>
      <c r="F1186" s="827"/>
      <c r="G1186" s="827"/>
      <c r="H1186" s="827"/>
      <c r="I1186" s="827"/>
      <c r="M1186" s="827"/>
      <c r="N1186" s="827"/>
      <c r="O1186" s="827"/>
      <c r="P1186" s="827"/>
    </row>
    <row r="1187" spans="1:16" ht="12">
      <c r="A1187" s="834"/>
      <c r="B1187" s="833"/>
      <c r="F1187" s="827"/>
      <c r="G1187" s="827"/>
      <c r="H1187" s="827"/>
      <c r="I1187" s="827"/>
      <c r="M1187" s="827"/>
      <c r="N1187" s="827"/>
      <c r="O1187" s="827"/>
      <c r="P1187" s="827"/>
    </row>
    <row r="1188" spans="1:16" ht="12">
      <c r="A1188" s="834"/>
      <c r="B1188" s="833"/>
      <c r="F1188" s="827"/>
      <c r="G1188" s="827"/>
      <c r="H1188" s="827"/>
      <c r="I1188" s="827"/>
      <c r="M1188" s="827"/>
      <c r="N1188" s="827"/>
      <c r="O1188" s="827"/>
      <c r="P1188" s="827"/>
    </row>
    <row r="1189" spans="1:16" ht="12">
      <c r="A1189" s="834"/>
      <c r="B1189" s="833"/>
      <c r="F1189" s="827"/>
      <c r="G1189" s="827"/>
      <c r="H1189" s="827"/>
      <c r="I1189" s="827"/>
      <c r="M1189" s="827"/>
      <c r="N1189" s="827"/>
      <c r="O1189" s="827"/>
      <c r="P1189" s="827"/>
    </row>
    <row r="1190" spans="1:16" ht="12">
      <c r="A1190" s="834"/>
      <c r="B1190" s="833"/>
      <c r="F1190" s="827"/>
      <c r="G1190" s="827"/>
      <c r="H1190" s="827"/>
      <c r="I1190" s="827"/>
      <c r="M1190" s="827"/>
      <c r="N1190" s="827"/>
      <c r="O1190" s="827"/>
      <c r="P1190" s="827"/>
    </row>
    <row r="1191" spans="1:16" ht="12">
      <c r="A1191" s="834"/>
      <c r="B1191" s="833"/>
      <c r="F1191" s="827"/>
      <c r="G1191" s="827"/>
      <c r="H1191" s="827"/>
      <c r="I1191" s="827"/>
      <c r="M1191" s="827"/>
      <c r="N1191" s="827"/>
      <c r="O1191" s="827"/>
      <c r="P1191" s="827"/>
    </row>
    <row r="1192" spans="1:16" ht="12">
      <c r="A1192" s="834"/>
      <c r="B1192" s="833"/>
      <c r="F1192" s="827"/>
      <c r="G1192" s="827"/>
      <c r="H1192" s="827"/>
      <c r="I1192" s="827"/>
      <c r="M1192" s="827"/>
      <c r="N1192" s="827"/>
      <c r="O1192" s="827"/>
      <c r="P1192" s="827"/>
    </row>
    <row r="1193" spans="1:16" ht="12">
      <c r="A1193" s="834"/>
      <c r="B1193" s="833"/>
      <c r="F1193" s="827"/>
      <c r="G1193" s="827"/>
      <c r="H1193" s="827"/>
      <c r="I1193" s="827"/>
      <c r="M1193" s="827"/>
      <c r="N1193" s="827"/>
      <c r="O1193" s="827"/>
      <c r="P1193" s="827"/>
    </row>
    <row r="1194" spans="1:16" ht="12">
      <c r="A1194" s="834"/>
      <c r="B1194" s="833"/>
      <c r="F1194" s="827"/>
      <c r="G1194" s="827"/>
      <c r="H1194" s="827"/>
      <c r="I1194" s="827"/>
      <c r="M1194" s="827"/>
      <c r="N1194" s="827"/>
      <c r="O1194" s="827"/>
      <c r="P1194" s="827"/>
    </row>
    <row r="1195" spans="1:16" ht="12">
      <c r="A1195" s="834"/>
      <c r="B1195" s="833"/>
      <c r="F1195" s="827"/>
      <c r="G1195" s="827"/>
      <c r="H1195" s="827"/>
      <c r="I1195" s="827"/>
      <c r="M1195" s="827"/>
      <c r="N1195" s="827"/>
      <c r="O1195" s="827"/>
      <c r="P1195" s="827"/>
    </row>
    <row r="1196" spans="1:16" ht="12">
      <c r="A1196" s="834"/>
      <c r="B1196" s="833"/>
      <c r="F1196" s="827"/>
      <c r="G1196" s="827"/>
      <c r="H1196" s="827"/>
      <c r="I1196" s="827"/>
      <c r="M1196" s="827"/>
      <c r="N1196" s="827"/>
      <c r="O1196" s="827"/>
      <c r="P1196" s="827"/>
    </row>
    <row r="1197" spans="1:16" ht="12">
      <c r="A1197" s="834"/>
      <c r="B1197" s="833"/>
      <c r="F1197" s="827"/>
      <c r="G1197" s="827"/>
      <c r="H1197" s="827"/>
      <c r="I1197" s="827"/>
      <c r="M1197" s="827"/>
      <c r="N1197" s="827"/>
      <c r="O1197" s="827"/>
      <c r="P1197" s="827"/>
    </row>
    <row r="1198" spans="1:16" ht="12">
      <c r="A1198" s="834"/>
      <c r="B1198" s="833"/>
      <c r="F1198" s="827"/>
      <c r="G1198" s="827"/>
      <c r="H1198" s="827"/>
      <c r="I1198" s="827"/>
      <c r="M1198" s="827"/>
      <c r="N1198" s="827"/>
      <c r="O1198" s="827"/>
      <c r="P1198" s="827"/>
    </row>
    <row r="1199" spans="1:16" ht="12">
      <c r="A1199" s="834"/>
      <c r="B1199" s="833"/>
      <c r="F1199" s="827"/>
      <c r="G1199" s="827"/>
      <c r="H1199" s="827"/>
      <c r="I1199" s="827"/>
      <c r="M1199" s="827"/>
      <c r="N1199" s="827"/>
      <c r="O1199" s="827"/>
      <c r="P1199" s="827"/>
    </row>
    <row r="1200" spans="1:16" ht="12">
      <c r="A1200" s="834"/>
      <c r="B1200" s="833"/>
      <c r="F1200" s="827"/>
      <c r="G1200" s="827"/>
      <c r="H1200" s="827"/>
      <c r="I1200" s="827"/>
      <c r="M1200" s="827"/>
      <c r="N1200" s="827"/>
      <c r="O1200" s="827"/>
      <c r="P1200" s="827"/>
    </row>
    <row r="1201" spans="1:16" ht="12">
      <c r="A1201" s="834"/>
      <c r="B1201" s="833"/>
      <c r="F1201" s="827"/>
      <c r="G1201" s="827"/>
      <c r="H1201" s="827"/>
      <c r="I1201" s="827"/>
      <c r="M1201" s="827"/>
      <c r="N1201" s="827"/>
      <c r="O1201" s="827"/>
      <c r="P1201" s="827"/>
    </row>
    <row r="1202" spans="1:16" ht="12">
      <c r="A1202" s="834"/>
      <c r="B1202" s="833"/>
      <c r="F1202" s="827"/>
      <c r="G1202" s="827"/>
      <c r="H1202" s="827"/>
      <c r="I1202" s="827"/>
      <c r="M1202" s="827"/>
      <c r="N1202" s="827"/>
      <c r="O1202" s="827"/>
      <c r="P1202" s="827"/>
    </row>
    <row r="1203" spans="1:16" ht="12">
      <c r="A1203" s="834"/>
      <c r="B1203" s="833"/>
      <c r="F1203" s="827"/>
      <c r="G1203" s="827"/>
      <c r="H1203" s="827"/>
      <c r="I1203" s="827"/>
      <c r="M1203" s="827"/>
      <c r="N1203" s="827"/>
      <c r="O1203" s="827"/>
      <c r="P1203" s="827"/>
    </row>
    <row r="1204" spans="1:16" ht="12">
      <c r="A1204" s="834"/>
      <c r="B1204" s="833"/>
      <c r="F1204" s="827"/>
      <c r="G1204" s="827"/>
      <c r="H1204" s="827"/>
      <c r="I1204" s="827"/>
      <c r="M1204" s="827"/>
      <c r="N1204" s="827"/>
      <c r="O1204" s="827"/>
      <c r="P1204" s="827"/>
    </row>
    <row r="1205" spans="1:16" ht="12">
      <c r="A1205" s="834"/>
      <c r="B1205" s="833"/>
      <c r="F1205" s="827"/>
      <c r="G1205" s="827"/>
      <c r="H1205" s="827"/>
      <c r="I1205" s="827"/>
      <c r="M1205" s="827"/>
      <c r="N1205" s="827"/>
      <c r="O1205" s="827"/>
      <c r="P1205" s="827"/>
    </row>
    <row r="1206" spans="1:16" ht="12">
      <c r="A1206" s="834"/>
      <c r="B1206" s="833"/>
      <c r="F1206" s="827"/>
      <c r="G1206" s="827"/>
      <c r="H1206" s="827"/>
      <c r="I1206" s="827"/>
      <c r="M1206" s="827"/>
      <c r="N1206" s="827"/>
      <c r="O1206" s="827"/>
      <c r="P1206" s="827"/>
    </row>
    <row r="1207" spans="1:16" ht="12">
      <c r="A1207" s="834"/>
      <c r="B1207" s="833"/>
      <c r="F1207" s="827"/>
      <c r="G1207" s="827"/>
      <c r="H1207" s="827"/>
      <c r="I1207" s="827"/>
      <c r="M1207" s="827"/>
      <c r="N1207" s="827"/>
      <c r="O1207" s="827"/>
      <c r="P1207" s="827"/>
    </row>
    <row r="1208" spans="1:16" ht="12">
      <c r="A1208" s="834"/>
      <c r="B1208" s="833"/>
      <c r="F1208" s="827"/>
      <c r="G1208" s="827"/>
      <c r="H1208" s="827"/>
      <c r="I1208" s="827"/>
      <c r="M1208" s="827"/>
      <c r="N1208" s="827"/>
      <c r="O1208" s="827"/>
      <c r="P1208" s="827"/>
    </row>
    <row r="1209" spans="1:16" ht="12">
      <c r="A1209" s="834"/>
      <c r="B1209" s="833"/>
      <c r="F1209" s="827"/>
      <c r="G1209" s="827"/>
      <c r="H1209" s="827"/>
      <c r="I1209" s="827"/>
      <c r="M1209" s="827"/>
      <c r="N1209" s="827"/>
      <c r="O1209" s="827"/>
      <c r="P1209" s="827"/>
    </row>
    <row r="1210" spans="1:16" ht="12">
      <c r="A1210" s="834"/>
      <c r="B1210" s="833"/>
      <c r="F1210" s="827"/>
      <c r="G1210" s="827"/>
      <c r="H1210" s="827"/>
      <c r="I1210" s="827"/>
      <c r="M1210" s="827"/>
      <c r="N1210" s="827"/>
      <c r="O1210" s="827"/>
      <c r="P1210" s="827"/>
    </row>
    <row r="1211" spans="1:16" ht="12">
      <c r="A1211" s="834"/>
      <c r="B1211" s="833"/>
      <c r="F1211" s="827"/>
      <c r="G1211" s="827"/>
      <c r="H1211" s="827"/>
      <c r="I1211" s="827"/>
      <c r="M1211" s="827"/>
      <c r="N1211" s="827"/>
      <c r="O1211" s="827"/>
      <c r="P1211" s="827"/>
    </row>
    <row r="1212" spans="1:16" ht="12">
      <c r="A1212" s="834"/>
      <c r="B1212" s="833"/>
      <c r="F1212" s="827"/>
      <c r="G1212" s="827"/>
      <c r="H1212" s="827"/>
      <c r="I1212" s="827"/>
      <c r="M1212" s="827"/>
      <c r="N1212" s="827"/>
      <c r="O1212" s="827"/>
      <c r="P1212" s="827"/>
    </row>
    <row r="1213" spans="1:16" ht="12">
      <c r="A1213" s="834"/>
      <c r="B1213" s="833"/>
      <c r="F1213" s="827"/>
      <c r="G1213" s="827"/>
      <c r="H1213" s="827"/>
      <c r="I1213" s="827"/>
      <c r="M1213" s="827"/>
      <c r="N1213" s="827"/>
      <c r="O1213" s="827"/>
      <c r="P1213" s="827"/>
    </row>
    <row r="1214" spans="1:16" ht="12">
      <c r="A1214" s="834"/>
      <c r="B1214" s="833"/>
      <c r="F1214" s="827"/>
      <c r="G1214" s="827"/>
      <c r="H1214" s="827"/>
      <c r="I1214" s="827"/>
      <c r="M1214" s="827"/>
      <c r="N1214" s="827"/>
      <c r="O1214" s="827"/>
      <c r="P1214" s="827"/>
    </row>
    <row r="1215" spans="1:16" ht="12">
      <c r="A1215" s="834"/>
      <c r="B1215" s="833"/>
      <c r="F1215" s="827"/>
      <c r="G1215" s="827"/>
      <c r="H1215" s="827"/>
      <c r="I1215" s="827"/>
      <c r="M1215" s="827"/>
      <c r="N1215" s="827"/>
      <c r="O1215" s="827"/>
      <c r="P1215" s="827"/>
    </row>
    <row r="1216" spans="1:16" ht="12">
      <c r="A1216" s="834"/>
      <c r="B1216" s="833"/>
      <c r="F1216" s="827"/>
      <c r="G1216" s="827"/>
      <c r="H1216" s="827"/>
      <c r="I1216" s="827"/>
      <c r="M1216" s="827"/>
      <c r="N1216" s="827"/>
      <c r="O1216" s="827"/>
      <c r="P1216" s="827"/>
    </row>
    <row r="1217" spans="1:16" ht="12">
      <c r="A1217" s="834"/>
      <c r="B1217" s="833"/>
      <c r="F1217" s="827"/>
      <c r="G1217" s="827"/>
      <c r="H1217" s="827"/>
      <c r="I1217" s="827"/>
      <c r="M1217" s="827"/>
      <c r="N1217" s="827"/>
      <c r="O1217" s="827"/>
      <c r="P1217" s="827"/>
    </row>
    <row r="1218" spans="1:16" ht="12">
      <c r="A1218" s="834"/>
      <c r="B1218" s="833"/>
      <c r="F1218" s="827"/>
      <c r="G1218" s="827"/>
      <c r="H1218" s="827"/>
      <c r="I1218" s="827"/>
      <c r="M1218" s="827"/>
      <c r="N1218" s="827"/>
      <c r="O1218" s="827"/>
      <c r="P1218" s="827"/>
    </row>
    <row r="1219" spans="1:16" ht="12">
      <c r="A1219" s="834"/>
      <c r="B1219" s="833"/>
      <c r="F1219" s="827"/>
      <c r="G1219" s="827"/>
      <c r="H1219" s="827"/>
      <c r="I1219" s="827"/>
      <c r="M1219" s="827"/>
      <c r="N1219" s="827"/>
      <c r="O1219" s="827"/>
      <c r="P1219" s="827"/>
    </row>
    <row r="1220" spans="1:16" ht="12">
      <c r="A1220" s="834"/>
      <c r="B1220" s="833"/>
      <c r="F1220" s="827"/>
      <c r="G1220" s="827"/>
      <c r="H1220" s="827"/>
      <c r="I1220" s="827"/>
      <c r="M1220" s="827"/>
      <c r="N1220" s="827"/>
      <c r="O1220" s="827"/>
      <c r="P1220" s="827"/>
    </row>
    <row r="1221" spans="1:16" ht="12">
      <c r="A1221" s="834"/>
      <c r="B1221" s="833"/>
      <c r="F1221" s="827"/>
      <c r="G1221" s="827"/>
      <c r="H1221" s="827"/>
      <c r="I1221" s="827"/>
      <c r="M1221" s="827"/>
      <c r="N1221" s="827"/>
      <c r="O1221" s="827"/>
      <c r="P1221" s="827"/>
    </row>
    <row r="1222" spans="1:16" ht="12">
      <c r="A1222" s="834"/>
      <c r="B1222" s="833"/>
      <c r="F1222" s="827"/>
      <c r="G1222" s="827"/>
      <c r="H1222" s="827"/>
      <c r="I1222" s="827"/>
      <c r="M1222" s="827"/>
      <c r="N1222" s="827"/>
      <c r="O1222" s="827"/>
      <c r="P1222" s="827"/>
    </row>
    <row r="1223" spans="1:16" ht="12">
      <c r="A1223" s="834"/>
      <c r="B1223" s="833"/>
      <c r="F1223" s="827"/>
      <c r="G1223" s="827"/>
      <c r="H1223" s="827"/>
      <c r="I1223" s="827"/>
      <c r="M1223" s="827"/>
      <c r="N1223" s="827"/>
      <c r="O1223" s="827"/>
      <c r="P1223" s="827"/>
    </row>
    <row r="1224" spans="1:16" ht="12">
      <c r="A1224" s="834"/>
      <c r="B1224" s="833"/>
      <c r="F1224" s="827"/>
      <c r="G1224" s="827"/>
      <c r="H1224" s="827"/>
      <c r="I1224" s="827"/>
      <c r="M1224" s="827"/>
      <c r="N1224" s="827"/>
      <c r="O1224" s="827"/>
      <c r="P1224" s="827"/>
    </row>
    <row r="1225" spans="1:16" ht="12">
      <c r="A1225" s="834"/>
      <c r="B1225" s="833"/>
      <c r="F1225" s="827"/>
      <c r="G1225" s="827"/>
      <c r="H1225" s="827"/>
      <c r="I1225" s="827"/>
      <c r="M1225" s="827"/>
      <c r="N1225" s="827"/>
      <c r="O1225" s="827"/>
      <c r="P1225" s="827"/>
    </row>
    <row r="1226" spans="1:16" ht="12">
      <c r="A1226" s="834"/>
      <c r="B1226" s="833"/>
      <c r="F1226" s="827"/>
      <c r="G1226" s="827"/>
      <c r="H1226" s="827"/>
      <c r="I1226" s="827"/>
      <c r="M1226" s="827"/>
      <c r="N1226" s="827"/>
      <c r="O1226" s="827"/>
      <c r="P1226" s="827"/>
    </row>
    <row r="1227" spans="1:16" ht="12">
      <c r="A1227" s="834"/>
      <c r="B1227" s="833"/>
      <c r="F1227" s="827"/>
      <c r="G1227" s="827"/>
      <c r="H1227" s="827"/>
      <c r="I1227" s="827"/>
      <c r="M1227" s="827"/>
      <c r="N1227" s="827"/>
      <c r="O1227" s="827"/>
      <c r="P1227" s="827"/>
    </row>
    <row r="1228" spans="1:16" ht="12">
      <c r="A1228" s="834"/>
      <c r="B1228" s="833"/>
      <c r="F1228" s="827"/>
      <c r="G1228" s="827"/>
      <c r="H1228" s="827"/>
      <c r="I1228" s="827"/>
      <c r="M1228" s="827"/>
      <c r="N1228" s="827"/>
      <c r="O1228" s="827"/>
      <c r="P1228" s="827"/>
    </row>
    <row r="1229" spans="1:16" ht="12">
      <c r="A1229" s="834"/>
      <c r="B1229" s="833"/>
      <c r="F1229" s="827"/>
      <c r="G1229" s="827"/>
      <c r="H1229" s="827"/>
      <c r="I1229" s="827"/>
      <c r="M1229" s="827"/>
      <c r="N1229" s="827"/>
      <c r="O1229" s="827"/>
      <c r="P1229" s="827"/>
    </row>
    <row r="1230" spans="1:16" ht="12">
      <c r="A1230" s="834"/>
      <c r="B1230" s="833"/>
      <c r="F1230" s="827"/>
      <c r="G1230" s="827"/>
      <c r="H1230" s="827"/>
      <c r="I1230" s="827"/>
      <c r="M1230" s="827"/>
      <c r="N1230" s="827"/>
      <c r="O1230" s="827"/>
      <c r="P1230" s="827"/>
    </row>
    <row r="1231" spans="1:16" ht="12">
      <c r="A1231" s="834"/>
      <c r="B1231" s="833"/>
      <c r="F1231" s="827"/>
      <c r="G1231" s="827"/>
      <c r="H1231" s="827"/>
      <c r="I1231" s="827"/>
      <c r="M1231" s="827"/>
      <c r="N1231" s="827"/>
      <c r="O1231" s="827"/>
      <c r="P1231" s="827"/>
    </row>
    <row r="1232" spans="1:16" ht="12">
      <c r="A1232" s="834"/>
      <c r="B1232" s="833"/>
      <c r="F1232" s="827"/>
      <c r="G1232" s="827"/>
      <c r="H1232" s="827"/>
      <c r="I1232" s="827"/>
      <c r="M1232" s="827"/>
      <c r="N1232" s="827"/>
      <c r="O1232" s="827"/>
      <c r="P1232" s="827"/>
    </row>
    <row r="1233" spans="1:16" ht="12">
      <c r="A1233" s="834"/>
      <c r="B1233" s="833"/>
      <c r="F1233" s="827"/>
      <c r="G1233" s="827"/>
      <c r="H1233" s="827"/>
      <c r="I1233" s="827"/>
      <c r="M1233" s="827"/>
      <c r="N1233" s="827"/>
      <c r="O1233" s="827"/>
      <c r="P1233" s="827"/>
    </row>
    <row r="1234" spans="1:16" ht="12">
      <c r="A1234" s="834"/>
      <c r="B1234" s="833"/>
      <c r="F1234" s="827"/>
      <c r="G1234" s="827"/>
      <c r="H1234" s="827"/>
      <c r="I1234" s="827"/>
      <c r="M1234" s="827"/>
      <c r="N1234" s="827"/>
      <c r="O1234" s="827"/>
      <c r="P1234" s="827"/>
    </row>
    <row r="1235" spans="1:16" ht="12">
      <c r="A1235" s="834"/>
      <c r="B1235" s="833"/>
      <c r="F1235" s="827"/>
      <c r="G1235" s="827"/>
      <c r="H1235" s="827"/>
      <c r="I1235" s="827"/>
      <c r="M1235" s="827"/>
      <c r="N1235" s="827"/>
      <c r="O1235" s="827"/>
      <c r="P1235" s="827"/>
    </row>
    <row r="1236" spans="1:16" ht="12">
      <c r="A1236" s="834"/>
      <c r="B1236" s="833"/>
      <c r="F1236" s="827"/>
      <c r="G1236" s="827"/>
      <c r="H1236" s="827"/>
      <c r="I1236" s="827"/>
      <c r="M1236" s="827"/>
      <c r="N1236" s="827"/>
      <c r="O1236" s="827"/>
      <c r="P1236" s="827"/>
    </row>
    <row r="1237" spans="1:16" ht="12">
      <c r="A1237" s="834"/>
      <c r="B1237" s="833"/>
      <c r="F1237" s="827"/>
      <c r="G1237" s="827"/>
      <c r="H1237" s="827"/>
      <c r="I1237" s="827"/>
      <c r="M1237" s="827"/>
      <c r="N1237" s="827"/>
      <c r="O1237" s="827"/>
      <c r="P1237" s="827"/>
    </row>
    <row r="1238" spans="1:16" ht="12">
      <c r="A1238" s="834"/>
      <c r="B1238" s="833"/>
      <c r="F1238" s="827"/>
      <c r="G1238" s="827"/>
      <c r="H1238" s="827"/>
      <c r="I1238" s="827"/>
      <c r="M1238" s="827"/>
      <c r="N1238" s="827"/>
      <c r="O1238" s="827"/>
      <c r="P1238" s="827"/>
    </row>
    <row r="1239" spans="1:16" ht="12">
      <c r="A1239" s="834"/>
      <c r="B1239" s="833"/>
      <c r="F1239" s="827"/>
      <c r="G1239" s="827"/>
      <c r="H1239" s="827"/>
      <c r="I1239" s="827"/>
      <c r="M1239" s="827"/>
      <c r="N1239" s="827"/>
      <c r="O1239" s="827"/>
      <c r="P1239" s="827"/>
    </row>
    <row r="1240" spans="1:16" ht="12">
      <c r="A1240" s="834"/>
      <c r="B1240" s="833"/>
      <c r="F1240" s="827"/>
      <c r="G1240" s="827"/>
      <c r="H1240" s="827"/>
      <c r="I1240" s="827"/>
      <c r="M1240" s="827"/>
      <c r="N1240" s="827"/>
      <c r="O1240" s="827"/>
      <c r="P1240" s="827"/>
    </row>
    <row r="1241" spans="1:16" ht="12">
      <c r="A1241" s="834"/>
      <c r="B1241" s="833"/>
      <c r="F1241" s="827"/>
      <c r="G1241" s="827"/>
      <c r="H1241" s="827"/>
      <c r="I1241" s="827"/>
      <c r="M1241" s="827"/>
      <c r="N1241" s="827"/>
      <c r="O1241" s="827"/>
      <c r="P1241" s="827"/>
    </row>
    <row r="1242" spans="1:16" ht="12">
      <c r="A1242" s="834"/>
      <c r="B1242" s="833"/>
      <c r="F1242" s="827"/>
      <c r="G1242" s="827"/>
      <c r="H1242" s="827"/>
      <c r="I1242" s="827"/>
      <c r="M1242" s="827"/>
      <c r="N1242" s="827"/>
      <c r="O1242" s="827"/>
      <c r="P1242" s="827"/>
    </row>
    <row r="1243" spans="1:16" ht="12">
      <c r="A1243" s="834"/>
      <c r="B1243" s="833"/>
      <c r="F1243" s="827"/>
      <c r="G1243" s="827"/>
      <c r="H1243" s="827"/>
      <c r="I1243" s="827"/>
      <c r="M1243" s="827"/>
      <c r="N1243" s="827"/>
      <c r="O1243" s="827"/>
      <c r="P1243" s="827"/>
    </row>
    <row r="1244" spans="1:16" ht="12">
      <c r="A1244" s="834"/>
      <c r="B1244" s="833"/>
      <c r="F1244" s="827"/>
      <c r="G1244" s="827"/>
      <c r="H1244" s="827"/>
      <c r="I1244" s="827"/>
      <c r="M1244" s="827"/>
      <c r="N1244" s="827"/>
      <c r="O1244" s="827"/>
      <c r="P1244" s="827"/>
    </row>
    <row r="1245" spans="1:16" ht="12">
      <c r="A1245" s="834"/>
      <c r="B1245" s="833"/>
      <c r="F1245" s="827"/>
      <c r="G1245" s="827"/>
      <c r="H1245" s="827"/>
      <c r="I1245" s="827"/>
      <c r="M1245" s="827"/>
      <c r="N1245" s="827"/>
      <c r="O1245" s="827"/>
      <c r="P1245" s="827"/>
    </row>
    <row r="1246" spans="1:16" ht="12">
      <c r="A1246" s="834"/>
      <c r="B1246" s="833"/>
      <c r="F1246" s="827"/>
      <c r="G1246" s="827"/>
      <c r="H1246" s="827"/>
      <c r="I1246" s="827"/>
      <c r="M1246" s="827"/>
      <c r="N1246" s="827"/>
      <c r="O1246" s="827"/>
      <c r="P1246" s="827"/>
    </row>
    <row r="1247" spans="1:16" ht="12">
      <c r="A1247" s="834"/>
      <c r="B1247" s="833"/>
      <c r="F1247" s="827"/>
      <c r="G1247" s="827"/>
      <c r="H1247" s="827"/>
      <c r="I1247" s="827"/>
      <c r="M1247" s="827"/>
      <c r="N1247" s="827"/>
      <c r="O1247" s="827"/>
      <c r="P1247" s="827"/>
    </row>
    <row r="1248" spans="1:16" ht="12">
      <c r="A1248" s="834"/>
      <c r="B1248" s="833"/>
      <c r="F1248" s="827"/>
      <c r="G1248" s="827"/>
      <c r="H1248" s="827"/>
      <c r="I1248" s="827"/>
      <c r="M1248" s="827"/>
      <c r="N1248" s="827"/>
      <c r="O1248" s="827"/>
      <c r="P1248" s="827"/>
    </row>
    <row r="1249" spans="1:16" ht="12">
      <c r="A1249" s="834"/>
      <c r="B1249" s="833"/>
      <c r="F1249" s="827"/>
      <c r="G1249" s="827"/>
      <c r="H1249" s="827"/>
      <c r="I1249" s="827"/>
      <c r="M1249" s="827"/>
      <c r="N1249" s="827"/>
      <c r="O1249" s="827"/>
      <c r="P1249" s="827"/>
    </row>
    <row r="1250" spans="1:16" ht="12">
      <c r="A1250" s="834"/>
      <c r="B1250" s="833"/>
      <c r="F1250" s="827"/>
      <c r="G1250" s="827"/>
      <c r="H1250" s="827"/>
      <c r="I1250" s="827"/>
      <c r="M1250" s="827"/>
      <c r="N1250" s="827"/>
      <c r="O1250" s="827"/>
      <c r="P1250" s="827"/>
    </row>
    <row r="1251" spans="1:16" ht="12">
      <c r="A1251" s="834"/>
      <c r="B1251" s="833"/>
      <c r="F1251" s="827"/>
      <c r="G1251" s="827"/>
      <c r="H1251" s="827"/>
      <c r="I1251" s="827"/>
      <c r="M1251" s="827"/>
      <c r="N1251" s="827"/>
      <c r="O1251" s="827"/>
      <c r="P1251" s="827"/>
    </row>
    <row r="1252" spans="1:16" ht="12">
      <c r="A1252" s="834"/>
      <c r="B1252" s="833"/>
      <c r="F1252" s="827"/>
      <c r="G1252" s="827"/>
      <c r="H1252" s="827"/>
      <c r="I1252" s="827"/>
      <c r="M1252" s="827"/>
      <c r="N1252" s="827"/>
      <c r="O1252" s="827"/>
      <c r="P1252" s="827"/>
    </row>
    <row r="1253" spans="1:16" ht="12">
      <c r="A1253" s="834"/>
      <c r="B1253" s="833"/>
      <c r="F1253" s="827"/>
      <c r="G1253" s="827"/>
      <c r="H1253" s="827"/>
      <c r="I1253" s="827"/>
      <c r="M1253" s="827"/>
      <c r="N1253" s="827"/>
      <c r="O1253" s="827"/>
      <c r="P1253" s="827"/>
    </row>
    <row r="1254" spans="1:16" ht="12">
      <c r="A1254" s="834"/>
      <c r="B1254" s="833"/>
      <c r="F1254" s="827"/>
      <c r="G1254" s="827"/>
      <c r="H1254" s="827"/>
      <c r="I1254" s="827"/>
      <c r="M1254" s="827"/>
      <c r="N1254" s="827"/>
      <c r="O1254" s="827"/>
      <c r="P1254" s="827"/>
    </row>
    <row r="1255" spans="1:16" ht="12">
      <c r="A1255" s="834"/>
      <c r="B1255" s="833"/>
      <c r="F1255" s="827"/>
      <c r="G1255" s="827"/>
      <c r="H1255" s="827"/>
      <c r="I1255" s="827"/>
      <c r="M1255" s="827"/>
      <c r="N1255" s="827"/>
      <c r="O1255" s="827"/>
      <c r="P1255" s="827"/>
    </row>
    <row r="1256" spans="1:16" ht="12">
      <c r="A1256" s="834"/>
      <c r="B1256" s="833"/>
      <c r="F1256" s="827"/>
      <c r="G1256" s="827"/>
      <c r="H1256" s="827"/>
      <c r="I1256" s="827"/>
      <c r="M1256" s="827"/>
      <c r="N1256" s="827"/>
      <c r="O1256" s="827"/>
      <c r="P1256" s="827"/>
    </row>
    <row r="1257" spans="1:16" ht="12">
      <c r="A1257" s="834"/>
      <c r="B1257" s="833"/>
      <c r="F1257" s="827"/>
      <c r="G1257" s="827"/>
      <c r="H1257" s="827"/>
      <c r="I1257" s="827"/>
      <c r="M1257" s="827"/>
      <c r="N1257" s="827"/>
      <c r="O1257" s="827"/>
      <c r="P1257" s="827"/>
    </row>
    <row r="1258" spans="1:16" ht="12">
      <c r="A1258" s="834"/>
      <c r="B1258" s="833"/>
      <c r="F1258" s="827"/>
      <c r="G1258" s="827"/>
      <c r="H1258" s="827"/>
      <c r="I1258" s="827"/>
      <c r="M1258" s="827"/>
      <c r="N1258" s="827"/>
      <c r="O1258" s="827"/>
      <c r="P1258" s="827"/>
    </row>
    <row r="1259" spans="1:16" ht="12">
      <c r="A1259" s="834"/>
      <c r="B1259" s="833"/>
      <c r="F1259" s="827"/>
      <c r="G1259" s="827"/>
      <c r="H1259" s="827"/>
      <c r="I1259" s="827"/>
      <c r="M1259" s="827"/>
      <c r="N1259" s="827"/>
      <c r="O1259" s="827"/>
      <c r="P1259" s="827"/>
    </row>
    <row r="1260" spans="1:16" ht="12">
      <c r="A1260" s="834"/>
      <c r="B1260" s="833"/>
      <c r="F1260" s="827"/>
      <c r="G1260" s="827"/>
      <c r="H1260" s="827"/>
      <c r="I1260" s="827"/>
      <c r="M1260" s="827"/>
      <c r="N1260" s="827"/>
      <c r="O1260" s="827"/>
      <c r="P1260" s="827"/>
    </row>
    <row r="1261" spans="1:16" ht="12">
      <c r="A1261" s="834"/>
      <c r="B1261" s="833"/>
      <c r="F1261" s="827"/>
      <c r="G1261" s="827"/>
      <c r="H1261" s="827"/>
      <c r="I1261" s="827"/>
      <c r="M1261" s="827"/>
      <c r="N1261" s="827"/>
      <c r="O1261" s="827"/>
      <c r="P1261" s="827"/>
    </row>
    <row r="1262" spans="1:16" ht="12">
      <c r="A1262" s="834"/>
      <c r="B1262" s="833"/>
      <c r="F1262" s="827"/>
      <c r="G1262" s="827"/>
      <c r="H1262" s="827"/>
      <c r="I1262" s="827"/>
      <c r="M1262" s="827"/>
      <c r="N1262" s="827"/>
      <c r="O1262" s="827"/>
      <c r="P1262" s="827"/>
    </row>
    <row r="1263" spans="1:16" ht="12">
      <c r="A1263" s="834"/>
      <c r="B1263" s="833"/>
      <c r="F1263" s="827"/>
      <c r="G1263" s="827"/>
      <c r="H1263" s="827"/>
      <c r="I1263" s="827"/>
      <c r="M1263" s="827"/>
      <c r="N1263" s="827"/>
      <c r="O1263" s="827"/>
      <c r="P1263" s="827"/>
    </row>
    <row r="1264" spans="1:16" ht="12">
      <c r="A1264" s="834"/>
      <c r="B1264" s="833"/>
      <c r="F1264" s="827"/>
      <c r="G1264" s="827"/>
      <c r="H1264" s="827"/>
      <c r="I1264" s="827"/>
      <c r="M1264" s="827"/>
      <c r="N1264" s="827"/>
      <c r="O1264" s="827"/>
      <c r="P1264" s="827"/>
    </row>
    <row r="1265" spans="1:16" ht="12">
      <c r="A1265" s="834"/>
      <c r="B1265" s="833"/>
      <c r="F1265" s="827"/>
      <c r="G1265" s="827"/>
      <c r="H1265" s="827"/>
      <c r="I1265" s="827"/>
      <c r="M1265" s="827"/>
      <c r="N1265" s="827"/>
      <c r="O1265" s="827"/>
      <c r="P1265" s="827"/>
    </row>
    <row r="1266" spans="1:16" ht="12">
      <c r="A1266" s="834"/>
      <c r="B1266" s="833"/>
      <c r="F1266" s="827"/>
      <c r="G1266" s="827"/>
      <c r="H1266" s="827"/>
      <c r="I1266" s="827"/>
      <c r="M1266" s="827"/>
      <c r="N1266" s="827"/>
      <c r="O1266" s="827"/>
      <c r="P1266" s="827"/>
    </row>
    <row r="1267" spans="1:16" ht="12">
      <c r="A1267" s="834"/>
      <c r="B1267" s="833"/>
      <c r="F1267" s="827"/>
      <c r="G1267" s="827"/>
      <c r="H1267" s="827"/>
      <c r="I1267" s="827"/>
      <c r="M1267" s="827"/>
      <c r="N1267" s="827"/>
      <c r="O1267" s="827"/>
      <c r="P1267" s="827"/>
    </row>
    <row r="1268" spans="1:16" ht="12">
      <c r="A1268" s="834"/>
      <c r="B1268" s="833"/>
      <c r="F1268" s="827"/>
      <c r="G1268" s="827"/>
      <c r="H1268" s="827"/>
      <c r="I1268" s="827"/>
      <c r="M1268" s="827"/>
      <c r="N1268" s="827"/>
      <c r="O1268" s="827"/>
      <c r="P1268" s="827"/>
    </row>
    <row r="1269" spans="1:16" ht="12">
      <c r="A1269" s="834"/>
      <c r="B1269" s="833"/>
      <c r="F1269" s="827"/>
      <c r="G1269" s="827"/>
      <c r="H1269" s="827"/>
      <c r="I1269" s="827"/>
      <c r="M1269" s="827"/>
      <c r="N1269" s="827"/>
      <c r="O1269" s="827"/>
      <c r="P1269" s="827"/>
    </row>
    <row r="1270" spans="1:16" ht="12">
      <c r="A1270" s="834"/>
      <c r="B1270" s="833"/>
      <c r="F1270" s="827"/>
      <c r="G1270" s="827"/>
      <c r="H1270" s="827"/>
      <c r="I1270" s="827"/>
      <c r="M1270" s="827"/>
      <c r="N1270" s="827"/>
      <c r="O1270" s="827"/>
      <c r="P1270" s="827"/>
    </row>
    <row r="1271" spans="1:16" ht="12">
      <c r="A1271" s="834"/>
      <c r="B1271" s="833"/>
      <c r="F1271" s="827"/>
      <c r="G1271" s="827"/>
      <c r="H1271" s="827"/>
      <c r="I1271" s="827"/>
      <c r="M1271" s="827"/>
      <c r="N1271" s="827"/>
      <c r="O1271" s="827"/>
      <c r="P1271" s="827"/>
    </row>
    <row r="1272" spans="1:16" ht="12">
      <c r="A1272" s="834"/>
      <c r="B1272" s="833"/>
      <c r="F1272" s="827"/>
      <c r="G1272" s="827"/>
      <c r="H1272" s="827"/>
      <c r="I1272" s="827"/>
      <c r="M1272" s="827"/>
      <c r="N1272" s="827"/>
      <c r="O1272" s="827"/>
      <c r="P1272" s="827"/>
    </row>
    <row r="1273" spans="1:16" ht="12">
      <c r="A1273" s="834"/>
      <c r="B1273" s="833"/>
      <c r="F1273" s="827"/>
      <c r="G1273" s="827"/>
      <c r="H1273" s="827"/>
      <c r="I1273" s="827"/>
      <c r="M1273" s="827"/>
      <c r="N1273" s="827"/>
      <c r="O1273" s="827"/>
      <c r="P1273" s="827"/>
    </row>
    <row r="1274" spans="1:16" ht="12">
      <c r="A1274" s="834"/>
      <c r="B1274" s="833"/>
      <c r="F1274" s="827"/>
      <c r="G1274" s="827"/>
      <c r="H1274" s="827"/>
      <c r="I1274" s="827"/>
      <c r="M1274" s="827"/>
      <c r="N1274" s="827"/>
      <c r="O1274" s="827"/>
      <c r="P1274" s="827"/>
    </row>
    <row r="1275" spans="1:16" ht="12">
      <c r="A1275" s="834"/>
      <c r="B1275" s="833"/>
      <c r="F1275" s="827"/>
      <c r="G1275" s="827"/>
      <c r="H1275" s="827"/>
      <c r="I1275" s="827"/>
      <c r="M1275" s="827"/>
      <c r="N1275" s="827"/>
      <c r="O1275" s="827"/>
      <c r="P1275" s="827"/>
    </row>
    <row r="1276" spans="1:16" ht="12">
      <c r="A1276" s="834"/>
      <c r="B1276" s="833"/>
      <c r="F1276" s="827"/>
      <c r="G1276" s="827"/>
      <c r="H1276" s="827"/>
      <c r="I1276" s="827"/>
      <c r="M1276" s="827"/>
      <c r="N1276" s="827"/>
      <c r="O1276" s="827"/>
      <c r="P1276" s="827"/>
    </row>
    <row r="1277" spans="1:16" ht="12">
      <c r="A1277" s="834"/>
      <c r="B1277" s="833"/>
      <c r="F1277" s="827"/>
      <c r="G1277" s="827"/>
      <c r="H1277" s="827"/>
      <c r="I1277" s="827"/>
      <c r="M1277" s="827"/>
      <c r="N1277" s="827"/>
      <c r="O1277" s="827"/>
      <c r="P1277" s="827"/>
    </row>
    <row r="1278" spans="1:16" ht="12">
      <c r="A1278" s="834"/>
      <c r="B1278" s="833"/>
      <c r="F1278" s="827"/>
      <c r="G1278" s="827"/>
      <c r="H1278" s="827"/>
      <c r="I1278" s="827"/>
      <c r="M1278" s="827"/>
      <c r="N1278" s="827"/>
      <c r="O1278" s="827"/>
      <c r="P1278" s="827"/>
    </row>
    <row r="1279" spans="1:16" ht="12">
      <c r="A1279" s="834"/>
      <c r="B1279" s="833"/>
      <c r="F1279" s="827"/>
      <c r="G1279" s="827"/>
      <c r="H1279" s="827"/>
      <c r="I1279" s="827"/>
      <c r="M1279" s="827"/>
      <c r="N1279" s="827"/>
      <c r="O1279" s="827"/>
      <c r="P1279" s="827"/>
    </row>
    <row r="1280" spans="1:16" ht="12">
      <c r="A1280" s="834"/>
      <c r="B1280" s="833"/>
      <c r="F1280" s="827"/>
      <c r="G1280" s="827"/>
      <c r="H1280" s="827"/>
      <c r="I1280" s="827"/>
      <c r="M1280" s="827"/>
      <c r="N1280" s="827"/>
      <c r="O1280" s="827"/>
      <c r="P1280" s="827"/>
    </row>
    <row r="1281" spans="1:16" ht="12">
      <c r="A1281" s="834"/>
      <c r="B1281" s="833"/>
      <c r="F1281" s="827"/>
      <c r="G1281" s="827"/>
      <c r="H1281" s="827"/>
      <c r="I1281" s="827"/>
      <c r="M1281" s="827"/>
      <c r="N1281" s="827"/>
      <c r="O1281" s="827"/>
      <c r="P1281" s="827"/>
    </row>
    <row r="1282" spans="1:16" ht="12">
      <c r="A1282" s="834"/>
      <c r="B1282" s="833"/>
      <c r="F1282" s="827"/>
      <c r="G1282" s="827"/>
      <c r="H1282" s="827"/>
      <c r="I1282" s="827"/>
      <c r="M1282" s="827"/>
      <c r="N1282" s="827"/>
      <c r="O1282" s="827"/>
      <c r="P1282" s="827"/>
    </row>
    <row r="1283" spans="1:16" ht="12">
      <c r="A1283" s="834"/>
      <c r="B1283" s="833"/>
      <c r="F1283" s="827"/>
      <c r="G1283" s="827"/>
      <c r="H1283" s="827"/>
      <c r="I1283" s="827"/>
      <c r="M1283" s="827"/>
      <c r="N1283" s="827"/>
      <c r="O1283" s="827"/>
      <c r="P1283" s="827"/>
    </row>
    <row r="1284" spans="1:16" ht="12">
      <c r="A1284" s="834"/>
      <c r="B1284" s="833"/>
      <c r="F1284" s="827"/>
      <c r="G1284" s="827"/>
      <c r="H1284" s="827"/>
      <c r="I1284" s="827"/>
      <c r="M1284" s="827"/>
      <c r="N1284" s="827"/>
      <c r="O1284" s="827"/>
      <c r="P1284" s="827"/>
    </row>
    <row r="1285" spans="1:16" ht="12">
      <c r="A1285" s="834"/>
      <c r="B1285" s="833"/>
      <c r="F1285" s="827"/>
      <c r="G1285" s="827"/>
      <c r="H1285" s="827"/>
      <c r="I1285" s="827"/>
      <c r="M1285" s="827"/>
      <c r="N1285" s="827"/>
      <c r="O1285" s="827"/>
      <c r="P1285" s="827"/>
    </row>
    <row r="1286" spans="1:16" ht="12">
      <c r="A1286" s="834"/>
      <c r="B1286" s="833"/>
      <c r="F1286" s="827"/>
      <c r="G1286" s="827"/>
      <c r="H1286" s="827"/>
      <c r="I1286" s="827"/>
      <c r="M1286" s="827"/>
      <c r="N1286" s="827"/>
      <c r="O1286" s="827"/>
      <c r="P1286" s="827"/>
    </row>
    <row r="1287" spans="1:16" ht="12">
      <c r="A1287" s="834"/>
      <c r="B1287" s="833"/>
      <c r="F1287" s="827"/>
      <c r="G1287" s="827"/>
      <c r="H1287" s="827"/>
      <c r="I1287" s="827"/>
      <c r="M1287" s="827"/>
      <c r="N1287" s="827"/>
      <c r="O1287" s="827"/>
      <c r="P1287" s="827"/>
    </row>
    <row r="1288" spans="1:16" ht="12">
      <c r="A1288" s="834"/>
      <c r="B1288" s="833"/>
      <c r="F1288" s="827"/>
      <c r="G1288" s="827"/>
      <c r="H1288" s="827"/>
      <c r="I1288" s="827"/>
      <c r="M1288" s="827"/>
      <c r="N1288" s="827"/>
      <c r="O1288" s="827"/>
      <c r="P1288" s="827"/>
    </row>
    <row r="1289" spans="1:16" ht="12">
      <c r="A1289" s="834"/>
      <c r="B1289" s="833"/>
      <c r="F1289" s="827"/>
      <c r="G1289" s="827"/>
      <c r="H1289" s="827"/>
      <c r="I1289" s="827"/>
      <c r="M1289" s="827"/>
      <c r="N1289" s="827"/>
      <c r="O1289" s="827"/>
      <c r="P1289" s="827"/>
    </row>
    <row r="1290" spans="1:16" ht="12">
      <c r="A1290" s="834"/>
      <c r="B1290" s="833"/>
      <c r="F1290" s="827"/>
      <c r="G1290" s="827"/>
      <c r="H1290" s="827"/>
      <c r="I1290" s="827"/>
      <c r="M1290" s="827"/>
      <c r="N1290" s="827"/>
      <c r="O1290" s="827"/>
      <c r="P1290" s="827"/>
    </row>
    <row r="1291" spans="1:16" ht="12">
      <c r="A1291" s="834"/>
      <c r="B1291" s="833"/>
      <c r="F1291" s="827"/>
      <c r="G1291" s="827"/>
      <c r="H1291" s="827"/>
      <c r="I1291" s="827"/>
      <c r="M1291" s="827"/>
      <c r="N1291" s="827"/>
      <c r="O1291" s="827"/>
      <c r="P1291" s="827"/>
    </row>
    <row r="1292" spans="1:16" ht="12">
      <c r="A1292" s="834"/>
      <c r="B1292" s="833"/>
      <c r="F1292" s="827"/>
      <c r="G1292" s="827"/>
      <c r="H1292" s="827"/>
      <c r="I1292" s="827"/>
      <c r="M1292" s="827"/>
      <c r="N1292" s="827"/>
      <c r="O1292" s="827"/>
      <c r="P1292" s="827"/>
    </row>
    <row r="1293" spans="1:16" ht="12">
      <c r="A1293" s="834"/>
      <c r="B1293" s="833"/>
      <c r="F1293" s="827"/>
      <c r="G1293" s="827"/>
      <c r="H1293" s="827"/>
      <c r="I1293" s="827"/>
      <c r="M1293" s="827"/>
      <c r="N1293" s="827"/>
      <c r="O1293" s="827"/>
      <c r="P1293" s="827"/>
    </row>
    <row r="1294" spans="1:16" ht="12">
      <c r="A1294" s="834"/>
      <c r="B1294" s="833"/>
      <c r="F1294" s="827"/>
      <c r="G1294" s="827"/>
      <c r="H1294" s="827"/>
      <c r="I1294" s="827"/>
      <c r="M1294" s="827"/>
      <c r="N1294" s="827"/>
      <c r="O1294" s="827"/>
      <c r="P1294" s="827"/>
    </row>
    <row r="1295" spans="1:16" ht="12">
      <c r="A1295" s="834"/>
      <c r="B1295" s="833"/>
      <c r="F1295" s="827"/>
      <c r="G1295" s="827"/>
      <c r="H1295" s="827"/>
      <c r="I1295" s="827"/>
      <c r="M1295" s="827"/>
      <c r="N1295" s="827"/>
      <c r="O1295" s="827"/>
      <c r="P1295" s="827"/>
    </row>
    <row r="1296" spans="1:16" ht="12">
      <c r="A1296" s="834"/>
      <c r="B1296" s="833"/>
      <c r="F1296" s="827"/>
      <c r="G1296" s="827"/>
      <c r="H1296" s="827"/>
      <c r="I1296" s="827"/>
      <c r="M1296" s="827"/>
      <c r="N1296" s="827"/>
      <c r="O1296" s="827"/>
      <c r="P1296" s="827"/>
    </row>
    <row r="1297" spans="1:16" ht="12">
      <c r="A1297" s="834"/>
      <c r="B1297" s="833"/>
      <c r="F1297" s="827"/>
      <c r="G1297" s="827"/>
      <c r="H1297" s="827"/>
      <c r="I1297" s="827"/>
      <c r="M1297" s="827"/>
      <c r="N1297" s="827"/>
      <c r="O1297" s="827"/>
      <c r="P1297" s="827"/>
    </row>
    <row r="1298" spans="1:16" ht="12">
      <c r="A1298" s="834"/>
      <c r="B1298" s="833"/>
      <c r="F1298" s="827"/>
      <c r="G1298" s="827"/>
      <c r="H1298" s="827"/>
      <c r="I1298" s="827"/>
      <c r="M1298" s="827"/>
      <c r="N1298" s="827"/>
      <c r="O1298" s="827"/>
      <c r="P1298" s="827"/>
    </row>
    <row r="1299" spans="1:16" ht="12">
      <c r="A1299" s="834"/>
      <c r="B1299" s="833"/>
      <c r="F1299" s="827"/>
      <c r="G1299" s="827"/>
      <c r="H1299" s="827"/>
      <c r="I1299" s="827"/>
      <c r="M1299" s="827"/>
      <c r="N1299" s="827"/>
      <c r="O1299" s="827"/>
      <c r="P1299" s="827"/>
    </row>
    <row r="1300" spans="1:16" ht="12">
      <c r="A1300" s="834"/>
      <c r="B1300" s="833"/>
      <c r="F1300" s="827"/>
      <c r="G1300" s="827"/>
      <c r="H1300" s="827"/>
      <c r="I1300" s="827"/>
      <c r="M1300" s="827"/>
      <c r="N1300" s="827"/>
      <c r="O1300" s="827"/>
      <c r="P1300" s="827"/>
    </row>
    <row r="1301" spans="1:16" ht="12">
      <c r="A1301" s="834"/>
      <c r="B1301" s="833"/>
      <c r="F1301" s="827"/>
      <c r="G1301" s="827"/>
      <c r="H1301" s="827"/>
      <c r="I1301" s="827"/>
      <c r="M1301" s="827"/>
      <c r="N1301" s="827"/>
      <c r="O1301" s="827"/>
      <c r="P1301" s="827"/>
    </row>
    <row r="1302" spans="1:16" ht="12">
      <c r="A1302" s="834"/>
      <c r="B1302" s="833"/>
      <c r="F1302" s="827"/>
      <c r="G1302" s="827"/>
      <c r="H1302" s="827"/>
      <c r="I1302" s="827"/>
      <c r="M1302" s="827"/>
      <c r="N1302" s="827"/>
      <c r="O1302" s="827"/>
      <c r="P1302" s="827"/>
    </row>
    <row r="1303" spans="1:16" ht="12">
      <c r="A1303" s="834"/>
      <c r="B1303" s="833"/>
      <c r="F1303" s="827"/>
      <c r="G1303" s="827"/>
      <c r="H1303" s="827"/>
      <c r="I1303" s="827"/>
      <c r="M1303" s="827"/>
      <c r="N1303" s="827"/>
      <c r="O1303" s="827"/>
      <c r="P1303" s="827"/>
    </row>
    <row r="1304" spans="1:16" ht="12">
      <c r="A1304" s="834"/>
      <c r="B1304" s="833"/>
      <c r="F1304" s="827"/>
      <c r="G1304" s="827"/>
      <c r="H1304" s="827"/>
      <c r="I1304" s="827"/>
      <c r="M1304" s="827"/>
      <c r="N1304" s="827"/>
      <c r="O1304" s="827"/>
      <c r="P1304" s="827"/>
    </row>
    <row r="1305" spans="1:16" ht="12">
      <c r="A1305" s="834"/>
      <c r="B1305" s="833"/>
      <c r="F1305" s="827"/>
      <c r="G1305" s="827"/>
      <c r="H1305" s="827"/>
      <c r="I1305" s="827"/>
      <c r="M1305" s="827"/>
      <c r="N1305" s="827"/>
      <c r="O1305" s="827"/>
      <c r="P1305" s="827"/>
    </row>
    <row r="1306" spans="1:16" ht="12">
      <c r="A1306" s="834"/>
      <c r="B1306" s="833"/>
      <c r="F1306" s="827"/>
      <c r="G1306" s="827"/>
      <c r="H1306" s="827"/>
      <c r="I1306" s="827"/>
      <c r="M1306" s="827"/>
      <c r="N1306" s="827"/>
      <c r="O1306" s="827"/>
      <c r="P1306" s="827"/>
    </row>
    <row r="1307" spans="1:16" ht="12">
      <c r="A1307" s="834"/>
      <c r="B1307" s="833"/>
      <c r="F1307" s="827"/>
      <c r="G1307" s="827"/>
      <c r="H1307" s="827"/>
      <c r="I1307" s="827"/>
      <c r="M1307" s="827"/>
      <c r="N1307" s="827"/>
      <c r="O1307" s="827"/>
      <c r="P1307" s="827"/>
    </row>
    <row r="1308" spans="1:16" ht="12">
      <c r="A1308" s="834"/>
      <c r="B1308" s="833"/>
      <c r="F1308" s="827"/>
      <c r="G1308" s="827"/>
      <c r="H1308" s="827"/>
      <c r="I1308" s="827"/>
      <c r="M1308" s="827"/>
      <c r="N1308" s="827"/>
      <c r="O1308" s="827"/>
      <c r="P1308" s="827"/>
    </row>
    <row r="1309" spans="1:16" ht="12">
      <c r="A1309" s="834"/>
      <c r="B1309" s="833"/>
      <c r="F1309" s="827"/>
      <c r="G1309" s="827"/>
      <c r="H1309" s="827"/>
      <c r="I1309" s="827"/>
      <c r="M1309" s="827"/>
      <c r="N1309" s="827"/>
      <c r="O1309" s="827"/>
      <c r="P1309" s="827"/>
    </row>
    <row r="1310" spans="1:16" ht="12">
      <c r="A1310" s="834"/>
      <c r="B1310" s="833"/>
      <c r="F1310" s="827"/>
      <c r="G1310" s="827"/>
      <c r="H1310" s="827"/>
      <c r="I1310" s="827"/>
      <c r="M1310" s="827"/>
      <c r="N1310" s="827"/>
      <c r="O1310" s="827"/>
      <c r="P1310" s="827"/>
    </row>
    <row r="1311" spans="1:16" ht="12">
      <c r="A1311" s="834"/>
      <c r="B1311" s="833"/>
      <c r="F1311" s="827"/>
      <c r="G1311" s="827"/>
      <c r="H1311" s="827"/>
      <c r="I1311" s="827"/>
      <c r="M1311" s="827"/>
      <c r="N1311" s="827"/>
      <c r="O1311" s="827"/>
      <c r="P1311" s="827"/>
    </row>
    <row r="1312" spans="1:16" ht="12">
      <c r="A1312" s="834"/>
      <c r="B1312" s="833"/>
      <c r="F1312" s="827"/>
      <c r="G1312" s="827"/>
      <c r="H1312" s="827"/>
      <c r="I1312" s="827"/>
      <c r="M1312" s="827"/>
      <c r="N1312" s="827"/>
      <c r="O1312" s="827"/>
      <c r="P1312" s="827"/>
    </row>
    <row r="1313" spans="1:16" ht="12">
      <c r="A1313" s="834"/>
      <c r="B1313" s="833"/>
      <c r="F1313" s="827"/>
      <c r="G1313" s="827"/>
      <c r="H1313" s="827"/>
      <c r="I1313" s="827"/>
      <c r="M1313" s="827"/>
      <c r="N1313" s="827"/>
      <c r="O1313" s="827"/>
      <c r="P1313" s="827"/>
    </row>
    <row r="1314" spans="1:16" ht="12">
      <c r="A1314" s="834"/>
      <c r="B1314" s="833"/>
      <c r="F1314" s="827"/>
      <c r="G1314" s="827"/>
      <c r="H1314" s="827"/>
      <c r="I1314" s="827"/>
      <c r="M1314" s="827"/>
      <c r="N1314" s="827"/>
      <c r="O1314" s="827"/>
      <c r="P1314" s="827"/>
    </row>
    <row r="1315" spans="1:16" ht="12">
      <c r="A1315" s="834"/>
      <c r="B1315" s="833"/>
      <c r="F1315" s="827"/>
      <c r="G1315" s="827"/>
      <c r="H1315" s="827"/>
      <c r="I1315" s="827"/>
      <c r="M1315" s="827"/>
      <c r="N1315" s="827"/>
      <c r="O1315" s="827"/>
      <c r="P1315" s="827"/>
    </row>
    <row r="1316" spans="1:16" ht="12">
      <c r="A1316" s="834"/>
      <c r="B1316" s="833"/>
      <c r="F1316" s="827"/>
      <c r="G1316" s="827"/>
      <c r="H1316" s="827"/>
      <c r="I1316" s="827"/>
      <c r="M1316" s="827"/>
      <c r="N1316" s="827"/>
      <c r="O1316" s="827"/>
      <c r="P1316" s="827"/>
    </row>
    <row r="1317" spans="1:16" ht="12">
      <c r="A1317" s="834"/>
      <c r="B1317" s="833"/>
      <c r="F1317" s="827"/>
      <c r="G1317" s="827"/>
      <c r="H1317" s="827"/>
      <c r="I1317" s="827"/>
      <c r="M1317" s="827"/>
      <c r="N1317" s="827"/>
      <c r="O1317" s="827"/>
      <c r="P1317" s="827"/>
    </row>
    <row r="1318" spans="1:16" ht="12">
      <c r="A1318" s="834"/>
      <c r="B1318" s="833"/>
      <c r="F1318" s="827"/>
      <c r="G1318" s="827"/>
      <c r="H1318" s="827"/>
      <c r="I1318" s="827"/>
      <c r="M1318" s="827"/>
      <c r="N1318" s="827"/>
      <c r="O1318" s="827"/>
      <c r="P1318" s="827"/>
    </row>
    <row r="1319" spans="1:16" ht="12">
      <c r="A1319" s="834"/>
      <c r="B1319" s="833"/>
      <c r="F1319" s="827"/>
      <c r="G1319" s="827"/>
      <c r="H1319" s="827"/>
      <c r="I1319" s="827"/>
      <c r="M1319" s="827"/>
      <c r="N1319" s="827"/>
      <c r="O1319" s="827"/>
      <c r="P1319" s="827"/>
    </row>
    <row r="1320" spans="1:16" ht="12">
      <c r="A1320" s="834"/>
      <c r="B1320" s="833"/>
      <c r="F1320" s="827"/>
      <c r="G1320" s="827"/>
      <c r="H1320" s="827"/>
      <c r="I1320" s="827"/>
      <c r="M1320" s="827"/>
      <c r="N1320" s="827"/>
      <c r="O1320" s="827"/>
      <c r="P1320" s="827"/>
    </row>
    <row r="1321" spans="1:16" ht="12">
      <c r="A1321" s="834"/>
      <c r="B1321" s="833"/>
      <c r="F1321" s="827"/>
      <c r="G1321" s="827"/>
      <c r="H1321" s="827"/>
      <c r="I1321" s="827"/>
      <c r="M1321" s="827"/>
      <c r="N1321" s="827"/>
      <c r="O1321" s="827"/>
      <c r="P1321" s="827"/>
    </row>
    <row r="1322" spans="1:16" ht="12">
      <c r="A1322" s="834"/>
      <c r="B1322" s="833"/>
      <c r="F1322" s="827"/>
      <c r="G1322" s="827"/>
      <c r="H1322" s="827"/>
      <c r="I1322" s="827"/>
      <c r="M1322" s="827"/>
      <c r="N1322" s="827"/>
      <c r="O1322" s="827"/>
      <c r="P1322" s="827"/>
    </row>
    <row r="1323" spans="1:16" ht="12">
      <c r="A1323" s="834"/>
      <c r="B1323" s="833"/>
      <c r="F1323" s="827"/>
      <c r="G1323" s="827"/>
      <c r="H1323" s="827"/>
      <c r="I1323" s="827"/>
      <c r="M1323" s="827"/>
      <c r="N1323" s="827"/>
      <c r="O1323" s="827"/>
      <c r="P1323" s="827"/>
    </row>
    <row r="1324" spans="1:16" ht="12">
      <c r="A1324" s="834"/>
      <c r="B1324" s="833"/>
      <c r="F1324" s="827"/>
      <c r="G1324" s="827"/>
      <c r="H1324" s="827"/>
      <c r="I1324" s="827"/>
      <c r="M1324" s="827"/>
      <c r="N1324" s="827"/>
      <c r="O1324" s="827"/>
      <c r="P1324" s="827"/>
    </row>
    <row r="1325" spans="1:16" ht="12">
      <c r="A1325" s="834"/>
      <c r="B1325" s="833"/>
      <c r="F1325" s="827"/>
      <c r="G1325" s="827"/>
      <c r="H1325" s="827"/>
      <c r="I1325" s="827"/>
      <c r="M1325" s="827"/>
      <c r="N1325" s="827"/>
      <c r="O1325" s="827"/>
      <c r="P1325" s="827"/>
    </row>
    <row r="1326" spans="1:16" ht="12">
      <c r="A1326" s="834"/>
      <c r="B1326" s="833"/>
      <c r="F1326" s="827"/>
      <c r="G1326" s="827"/>
      <c r="H1326" s="827"/>
      <c r="I1326" s="827"/>
      <c r="M1326" s="827"/>
      <c r="N1326" s="827"/>
      <c r="O1326" s="827"/>
      <c r="P1326" s="827"/>
    </row>
    <row r="1327" spans="1:16" ht="12">
      <c r="A1327" s="834"/>
      <c r="B1327" s="833"/>
      <c r="F1327" s="827"/>
      <c r="G1327" s="827"/>
      <c r="H1327" s="827"/>
      <c r="I1327" s="827"/>
      <c r="M1327" s="827"/>
      <c r="N1327" s="827"/>
      <c r="O1327" s="827"/>
      <c r="P1327" s="827"/>
    </row>
    <row r="1328" spans="1:16" ht="12">
      <c r="A1328" s="834"/>
      <c r="B1328" s="833"/>
      <c r="F1328" s="827"/>
      <c r="G1328" s="827"/>
      <c r="H1328" s="827"/>
      <c r="I1328" s="827"/>
      <c r="M1328" s="827"/>
      <c r="N1328" s="827"/>
      <c r="O1328" s="827"/>
      <c r="P1328" s="827"/>
    </row>
    <row r="1329" spans="1:16" ht="12">
      <c r="A1329" s="834"/>
      <c r="B1329" s="833"/>
      <c r="F1329" s="827"/>
      <c r="G1329" s="827"/>
      <c r="H1329" s="827"/>
      <c r="I1329" s="827"/>
      <c r="M1329" s="827"/>
      <c r="N1329" s="827"/>
      <c r="O1329" s="827"/>
      <c r="P1329" s="827"/>
    </row>
    <row r="1330" spans="1:16" ht="12">
      <c r="A1330" s="834"/>
      <c r="B1330" s="833"/>
      <c r="F1330" s="827"/>
      <c r="G1330" s="827"/>
      <c r="H1330" s="827"/>
      <c r="I1330" s="827"/>
      <c r="M1330" s="827"/>
      <c r="N1330" s="827"/>
      <c r="O1330" s="827"/>
      <c r="P1330" s="827"/>
    </row>
    <row r="1331" spans="1:16" ht="12">
      <c r="A1331" s="834"/>
      <c r="B1331" s="833"/>
      <c r="F1331" s="827"/>
      <c r="G1331" s="827"/>
      <c r="H1331" s="827"/>
      <c r="I1331" s="827"/>
      <c r="M1331" s="827"/>
      <c r="N1331" s="827"/>
      <c r="O1331" s="827"/>
      <c r="P1331" s="827"/>
    </row>
    <row r="1332" spans="1:16" ht="12">
      <c r="A1332" s="834"/>
      <c r="B1332" s="833"/>
      <c r="F1332" s="827"/>
      <c r="G1332" s="827"/>
      <c r="H1332" s="827"/>
      <c r="I1332" s="827"/>
      <c r="M1332" s="827"/>
      <c r="N1332" s="827"/>
      <c r="O1332" s="827"/>
      <c r="P1332" s="827"/>
    </row>
    <row r="1333" spans="1:16" ht="12">
      <c r="A1333" s="834"/>
      <c r="B1333" s="833"/>
      <c r="F1333" s="827"/>
      <c r="G1333" s="827"/>
      <c r="H1333" s="827"/>
      <c r="I1333" s="827"/>
      <c r="M1333" s="827"/>
      <c r="N1333" s="827"/>
      <c r="O1333" s="827"/>
      <c r="P1333" s="827"/>
    </row>
    <row r="1334" spans="1:16" ht="12">
      <c r="A1334" s="834"/>
      <c r="B1334" s="833"/>
      <c r="F1334" s="827"/>
      <c r="G1334" s="827"/>
      <c r="H1334" s="827"/>
      <c r="I1334" s="827"/>
      <c r="M1334" s="827"/>
      <c r="N1334" s="827"/>
      <c r="O1334" s="827"/>
      <c r="P1334" s="827"/>
    </row>
    <row r="1335" spans="1:16" ht="12">
      <c r="A1335" s="834"/>
      <c r="B1335" s="833"/>
      <c r="F1335" s="827"/>
      <c r="G1335" s="827"/>
      <c r="H1335" s="827"/>
      <c r="I1335" s="827"/>
      <c r="M1335" s="827"/>
      <c r="N1335" s="827"/>
      <c r="O1335" s="827"/>
      <c r="P1335" s="827"/>
    </row>
    <row r="1336" spans="1:16" ht="12">
      <c r="A1336" s="834"/>
      <c r="B1336" s="833"/>
      <c r="F1336" s="827"/>
      <c r="G1336" s="827"/>
      <c r="H1336" s="827"/>
      <c r="I1336" s="827"/>
      <c r="M1336" s="827"/>
      <c r="N1336" s="827"/>
      <c r="O1336" s="827"/>
      <c r="P1336" s="827"/>
    </row>
    <row r="1337" spans="1:16" ht="12">
      <c r="A1337" s="834"/>
      <c r="B1337" s="833"/>
      <c r="F1337" s="827"/>
      <c r="G1337" s="827"/>
      <c r="H1337" s="827"/>
      <c r="I1337" s="827"/>
      <c r="M1337" s="827"/>
      <c r="N1337" s="827"/>
      <c r="O1337" s="827"/>
      <c r="P1337" s="827"/>
    </row>
    <row r="1338" spans="1:16" ht="12">
      <c r="A1338" s="834"/>
      <c r="B1338" s="833"/>
      <c r="F1338" s="827"/>
      <c r="G1338" s="827"/>
      <c r="H1338" s="827"/>
      <c r="I1338" s="827"/>
      <c r="M1338" s="827"/>
      <c r="N1338" s="827"/>
      <c r="O1338" s="827"/>
      <c r="P1338" s="827"/>
    </row>
    <row r="1339" spans="1:16" ht="12">
      <c r="A1339" s="834"/>
      <c r="B1339" s="833"/>
      <c r="F1339" s="827"/>
      <c r="G1339" s="827"/>
      <c r="H1339" s="827"/>
      <c r="I1339" s="827"/>
      <c r="M1339" s="827"/>
      <c r="N1339" s="827"/>
      <c r="O1339" s="827"/>
      <c r="P1339" s="827"/>
    </row>
    <row r="1340" spans="1:16" ht="12">
      <c r="A1340" s="834"/>
      <c r="B1340" s="833"/>
      <c r="F1340" s="827"/>
      <c r="G1340" s="827"/>
      <c r="H1340" s="827"/>
      <c r="I1340" s="827"/>
      <c r="M1340" s="827"/>
      <c r="N1340" s="827"/>
      <c r="O1340" s="827"/>
      <c r="P1340" s="827"/>
    </row>
    <row r="1341" spans="1:16" ht="12">
      <c r="A1341" s="834"/>
      <c r="B1341" s="833"/>
      <c r="F1341" s="827"/>
      <c r="G1341" s="827"/>
      <c r="H1341" s="827"/>
      <c r="I1341" s="827"/>
      <c r="M1341" s="827"/>
      <c r="N1341" s="827"/>
      <c r="O1341" s="827"/>
      <c r="P1341" s="827"/>
    </row>
    <row r="1342" spans="1:16" ht="12">
      <c r="A1342" s="834"/>
      <c r="B1342" s="833"/>
      <c r="F1342" s="827"/>
      <c r="G1342" s="827"/>
      <c r="H1342" s="827"/>
      <c r="I1342" s="827"/>
      <c r="M1342" s="827"/>
      <c r="N1342" s="827"/>
      <c r="O1342" s="827"/>
      <c r="P1342" s="827"/>
    </row>
    <row r="1343" spans="1:16" ht="12">
      <c r="A1343" s="834"/>
      <c r="B1343" s="833"/>
      <c r="F1343" s="827"/>
      <c r="G1343" s="827"/>
      <c r="H1343" s="827"/>
      <c r="I1343" s="827"/>
      <c r="M1343" s="827"/>
      <c r="N1343" s="827"/>
      <c r="O1343" s="827"/>
      <c r="P1343" s="827"/>
    </row>
    <row r="1344" spans="1:16" ht="12">
      <c r="A1344" s="834"/>
      <c r="B1344" s="833"/>
      <c r="F1344" s="827"/>
      <c r="G1344" s="827"/>
      <c r="H1344" s="827"/>
      <c r="I1344" s="827"/>
      <c r="M1344" s="827"/>
      <c r="N1344" s="827"/>
      <c r="O1344" s="827"/>
      <c r="P1344" s="827"/>
    </row>
    <row r="1345" spans="1:16" ht="12">
      <c r="A1345" s="834"/>
      <c r="B1345" s="833"/>
      <c r="F1345" s="827"/>
      <c r="G1345" s="827"/>
      <c r="H1345" s="827"/>
      <c r="I1345" s="827"/>
      <c r="M1345" s="827"/>
      <c r="N1345" s="827"/>
      <c r="O1345" s="827"/>
      <c r="P1345" s="827"/>
    </row>
    <row r="1346" spans="1:16" ht="12">
      <c r="A1346" s="834"/>
      <c r="B1346" s="833"/>
      <c r="F1346" s="827"/>
      <c r="G1346" s="827"/>
      <c r="H1346" s="827"/>
      <c r="I1346" s="827"/>
      <c r="M1346" s="827"/>
      <c r="N1346" s="827"/>
      <c r="O1346" s="827"/>
      <c r="P1346" s="827"/>
    </row>
    <row r="1347" spans="1:16" ht="12">
      <c r="A1347" s="834"/>
      <c r="B1347" s="833"/>
      <c r="F1347" s="827"/>
      <c r="G1347" s="827"/>
      <c r="H1347" s="827"/>
      <c r="I1347" s="827"/>
      <c r="M1347" s="827"/>
      <c r="N1347" s="827"/>
      <c r="O1347" s="827"/>
      <c r="P1347" s="827"/>
    </row>
    <row r="1348" spans="1:16" ht="12">
      <c r="A1348" s="834"/>
      <c r="B1348" s="833"/>
      <c r="F1348" s="827"/>
      <c r="G1348" s="827"/>
      <c r="H1348" s="827"/>
      <c r="I1348" s="827"/>
      <c r="M1348" s="827"/>
      <c r="N1348" s="827"/>
      <c r="O1348" s="827"/>
      <c r="P1348" s="827"/>
    </row>
    <row r="1349" spans="1:16" ht="12">
      <c r="A1349" s="834"/>
      <c r="B1349" s="833"/>
      <c r="F1349" s="827"/>
      <c r="G1349" s="827"/>
      <c r="H1349" s="827"/>
      <c r="I1349" s="827"/>
      <c r="M1349" s="827"/>
      <c r="N1349" s="827"/>
      <c r="O1349" s="827"/>
      <c r="P1349" s="827"/>
    </row>
    <row r="1350" spans="1:16" ht="12">
      <c r="A1350" s="834"/>
      <c r="B1350" s="833"/>
      <c r="F1350" s="827"/>
      <c r="G1350" s="827"/>
      <c r="H1350" s="827"/>
      <c r="I1350" s="827"/>
      <c r="M1350" s="827"/>
      <c r="N1350" s="827"/>
      <c r="O1350" s="827"/>
      <c r="P1350" s="827"/>
    </row>
    <row r="1351" spans="1:16" ht="12">
      <c r="A1351" s="834"/>
      <c r="B1351" s="833"/>
      <c r="F1351" s="827"/>
      <c r="G1351" s="827"/>
      <c r="H1351" s="827"/>
      <c r="I1351" s="827"/>
      <c r="M1351" s="827"/>
      <c r="N1351" s="827"/>
      <c r="O1351" s="827"/>
      <c r="P1351" s="827"/>
    </row>
    <row r="1352" spans="1:16" ht="12">
      <c r="A1352" s="834"/>
      <c r="B1352" s="833"/>
      <c r="F1352" s="827"/>
      <c r="G1352" s="827"/>
      <c r="H1352" s="827"/>
      <c r="I1352" s="827"/>
      <c r="M1352" s="827"/>
      <c r="N1352" s="827"/>
      <c r="O1352" s="827"/>
      <c r="P1352" s="827"/>
    </row>
    <row r="1353" spans="1:16" ht="12">
      <c r="A1353" s="834"/>
      <c r="B1353" s="833"/>
      <c r="F1353" s="827"/>
      <c r="G1353" s="827"/>
      <c r="H1353" s="827"/>
      <c r="I1353" s="827"/>
      <c r="M1353" s="827"/>
      <c r="N1353" s="827"/>
      <c r="O1353" s="827"/>
      <c r="P1353" s="827"/>
    </row>
    <row r="1354" spans="1:16" ht="12">
      <c r="A1354" s="834"/>
      <c r="B1354" s="833"/>
      <c r="F1354" s="827"/>
      <c r="G1354" s="827"/>
      <c r="H1354" s="827"/>
      <c r="I1354" s="827"/>
      <c r="M1354" s="827"/>
      <c r="N1354" s="827"/>
      <c r="O1354" s="827"/>
      <c r="P1354" s="827"/>
    </row>
    <row r="1355" spans="1:16" ht="12">
      <c r="A1355" s="834"/>
      <c r="B1355" s="833"/>
      <c r="F1355" s="827"/>
      <c r="G1355" s="827"/>
      <c r="H1355" s="827"/>
      <c r="I1355" s="827"/>
      <c r="M1355" s="827"/>
      <c r="N1355" s="827"/>
      <c r="O1355" s="827"/>
      <c r="P1355" s="827"/>
    </row>
    <row r="1356" spans="1:16" ht="12">
      <c r="A1356" s="834"/>
      <c r="B1356" s="833"/>
      <c r="F1356" s="827"/>
      <c r="G1356" s="827"/>
      <c r="H1356" s="827"/>
      <c r="I1356" s="827"/>
      <c r="M1356" s="827"/>
      <c r="N1356" s="827"/>
      <c r="O1356" s="827"/>
      <c r="P1356" s="827"/>
    </row>
    <row r="1357" spans="1:16" ht="12">
      <c r="A1357" s="834"/>
      <c r="B1357" s="833"/>
      <c r="F1357" s="827"/>
      <c r="G1357" s="827"/>
      <c r="H1357" s="827"/>
      <c r="I1357" s="827"/>
      <c r="M1357" s="827"/>
      <c r="N1357" s="827"/>
      <c r="O1357" s="827"/>
      <c r="P1357" s="827"/>
    </row>
    <row r="1358" spans="1:16" ht="12">
      <c r="A1358" s="834"/>
      <c r="B1358" s="833"/>
      <c r="F1358" s="827"/>
      <c r="G1358" s="827"/>
      <c r="H1358" s="827"/>
      <c r="I1358" s="827"/>
      <c r="M1358" s="827"/>
      <c r="N1358" s="827"/>
      <c r="O1358" s="827"/>
      <c r="P1358" s="827"/>
    </row>
    <row r="1359" spans="1:16" ht="12">
      <c r="A1359" s="834"/>
      <c r="B1359" s="833"/>
      <c r="F1359" s="827"/>
      <c r="G1359" s="827"/>
      <c r="H1359" s="827"/>
      <c r="I1359" s="827"/>
      <c r="M1359" s="827"/>
      <c r="N1359" s="827"/>
      <c r="O1359" s="827"/>
      <c r="P1359" s="827"/>
    </row>
    <row r="1360" spans="1:16" ht="12">
      <c r="A1360" s="834"/>
      <c r="B1360" s="833"/>
      <c r="F1360" s="827"/>
      <c r="G1360" s="827"/>
      <c r="H1360" s="827"/>
      <c r="I1360" s="827"/>
      <c r="M1360" s="827"/>
      <c r="N1360" s="827"/>
      <c r="O1360" s="827"/>
      <c r="P1360" s="827"/>
    </row>
    <row r="1361" spans="1:16" ht="12">
      <c r="A1361" s="834"/>
      <c r="B1361" s="833"/>
      <c r="F1361" s="827"/>
      <c r="G1361" s="827"/>
      <c r="H1361" s="827"/>
      <c r="I1361" s="827"/>
      <c r="M1361" s="827"/>
      <c r="N1361" s="827"/>
      <c r="O1361" s="827"/>
      <c r="P1361" s="827"/>
    </row>
    <row r="1362" spans="1:16" ht="12">
      <c r="A1362" s="834"/>
      <c r="B1362" s="833"/>
      <c r="F1362" s="827"/>
      <c r="G1362" s="827"/>
      <c r="H1362" s="827"/>
      <c r="I1362" s="827"/>
      <c r="M1362" s="827"/>
      <c r="N1362" s="827"/>
      <c r="O1362" s="827"/>
      <c r="P1362" s="827"/>
    </row>
    <row r="1363" spans="1:16" ht="12">
      <c r="A1363" s="834"/>
      <c r="B1363" s="833"/>
      <c r="F1363" s="827"/>
      <c r="G1363" s="827"/>
      <c r="H1363" s="827"/>
      <c r="I1363" s="827"/>
      <c r="M1363" s="827"/>
      <c r="N1363" s="827"/>
      <c r="O1363" s="827"/>
      <c r="P1363" s="827"/>
    </row>
    <row r="1364" spans="1:16" ht="12">
      <c r="A1364" s="834"/>
      <c r="B1364" s="833"/>
      <c r="F1364" s="827"/>
      <c r="G1364" s="827"/>
      <c r="H1364" s="827"/>
      <c r="I1364" s="827"/>
      <c r="M1364" s="827"/>
      <c r="N1364" s="827"/>
      <c r="O1364" s="827"/>
      <c r="P1364" s="827"/>
    </row>
    <row r="1365" spans="1:16" ht="12">
      <c r="A1365" s="834"/>
      <c r="B1365" s="833"/>
      <c r="F1365" s="827"/>
      <c r="G1365" s="827"/>
      <c r="H1365" s="827"/>
      <c r="I1365" s="827"/>
      <c r="M1365" s="827"/>
      <c r="N1365" s="827"/>
      <c r="O1365" s="827"/>
      <c r="P1365" s="827"/>
    </row>
    <row r="1366" spans="1:16" ht="12">
      <c r="A1366" s="834"/>
      <c r="B1366" s="833"/>
      <c r="F1366" s="827"/>
      <c r="G1366" s="827"/>
      <c r="H1366" s="827"/>
      <c r="I1366" s="827"/>
      <c r="M1366" s="827"/>
      <c r="N1366" s="827"/>
      <c r="O1366" s="827"/>
      <c r="P1366" s="827"/>
    </row>
    <row r="1367" spans="1:16" ht="12">
      <c r="A1367" s="834"/>
      <c r="B1367" s="833"/>
      <c r="F1367" s="827"/>
      <c r="G1367" s="827"/>
      <c r="H1367" s="827"/>
      <c r="I1367" s="827"/>
      <c r="M1367" s="827"/>
      <c r="N1367" s="827"/>
      <c r="O1367" s="827"/>
      <c r="P1367" s="827"/>
    </row>
    <row r="1368" spans="1:16" ht="12">
      <c r="A1368" s="834"/>
      <c r="B1368" s="833"/>
      <c r="F1368" s="827"/>
      <c r="G1368" s="827"/>
      <c r="H1368" s="827"/>
      <c r="I1368" s="827"/>
      <c r="M1368" s="827"/>
      <c r="N1368" s="827"/>
      <c r="O1368" s="827"/>
      <c r="P1368" s="827"/>
    </row>
    <row r="1369" spans="1:16" ht="12">
      <c r="A1369" s="834"/>
      <c r="B1369" s="833"/>
      <c r="F1369" s="827"/>
      <c r="G1369" s="827"/>
      <c r="H1369" s="827"/>
      <c r="I1369" s="827"/>
      <c r="M1369" s="827"/>
      <c r="N1369" s="827"/>
      <c r="O1369" s="827"/>
      <c r="P1369" s="827"/>
    </row>
    <row r="1370" spans="1:16" ht="12">
      <c r="A1370" s="834"/>
      <c r="B1370" s="833"/>
      <c r="F1370" s="827"/>
      <c r="G1370" s="827"/>
      <c r="H1370" s="827"/>
      <c r="I1370" s="827"/>
      <c r="M1370" s="827"/>
      <c r="N1370" s="827"/>
      <c r="O1370" s="827"/>
      <c r="P1370" s="827"/>
    </row>
    <row r="1371" spans="1:16" ht="12">
      <c r="A1371" s="834"/>
      <c r="B1371" s="833"/>
      <c r="F1371" s="827"/>
      <c r="G1371" s="827"/>
      <c r="H1371" s="827"/>
      <c r="I1371" s="827"/>
      <c r="M1371" s="827"/>
      <c r="N1371" s="827"/>
      <c r="O1371" s="827"/>
      <c r="P1371" s="827"/>
    </row>
    <row r="1372" spans="1:16" ht="12">
      <c r="A1372" s="834"/>
      <c r="B1372" s="833"/>
      <c r="F1372" s="827"/>
      <c r="G1372" s="827"/>
      <c r="H1372" s="827"/>
      <c r="I1372" s="827"/>
      <c r="M1372" s="827"/>
      <c r="N1372" s="827"/>
      <c r="O1372" s="827"/>
      <c r="P1372" s="827"/>
    </row>
    <row r="1373" spans="1:16" ht="12">
      <c r="A1373" s="834"/>
      <c r="B1373" s="833"/>
      <c r="F1373" s="827"/>
      <c r="G1373" s="827"/>
      <c r="H1373" s="827"/>
      <c r="I1373" s="827"/>
      <c r="M1373" s="827"/>
      <c r="N1373" s="827"/>
      <c r="O1373" s="827"/>
      <c r="P1373" s="827"/>
    </row>
    <row r="1374" spans="1:16" ht="12">
      <c r="A1374" s="834"/>
      <c r="B1374" s="833"/>
      <c r="F1374" s="827"/>
      <c r="G1374" s="827"/>
      <c r="H1374" s="827"/>
      <c r="I1374" s="827"/>
      <c r="M1374" s="827"/>
      <c r="N1374" s="827"/>
      <c r="O1374" s="827"/>
      <c r="P1374" s="827"/>
    </row>
    <row r="1375" spans="1:16" ht="12">
      <c r="A1375" s="834"/>
      <c r="B1375" s="833"/>
      <c r="F1375" s="827"/>
      <c r="G1375" s="827"/>
      <c r="H1375" s="827"/>
      <c r="I1375" s="827"/>
      <c r="M1375" s="827"/>
      <c r="N1375" s="827"/>
      <c r="O1375" s="827"/>
      <c r="P1375" s="827"/>
    </row>
    <row r="1376" spans="1:16" ht="12">
      <c r="A1376" s="834"/>
      <c r="B1376" s="833"/>
      <c r="F1376" s="827"/>
      <c r="G1376" s="827"/>
      <c r="H1376" s="827"/>
      <c r="I1376" s="827"/>
      <c r="M1376" s="827"/>
      <c r="N1376" s="827"/>
      <c r="O1376" s="827"/>
      <c r="P1376" s="827"/>
    </row>
    <row r="1377" spans="1:16" ht="12">
      <c r="A1377" s="834"/>
      <c r="B1377" s="833"/>
      <c r="F1377" s="827"/>
      <c r="G1377" s="827"/>
      <c r="H1377" s="827"/>
      <c r="I1377" s="827"/>
      <c r="M1377" s="827"/>
      <c r="N1377" s="827"/>
      <c r="O1377" s="827"/>
      <c r="P1377" s="827"/>
    </row>
    <row r="1378" spans="1:16" ht="12">
      <c r="A1378" s="834"/>
      <c r="B1378" s="833"/>
      <c r="F1378" s="827"/>
      <c r="G1378" s="827"/>
      <c r="H1378" s="827"/>
      <c r="I1378" s="827"/>
      <c r="M1378" s="827"/>
      <c r="N1378" s="827"/>
      <c r="O1378" s="827"/>
      <c r="P1378" s="827"/>
    </row>
    <row r="1379" spans="1:16" ht="12">
      <c r="A1379" s="834"/>
      <c r="B1379" s="833"/>
      <c r="F1379" s="827"/>
      <c r="G1379" s="827"/>
      <c r="H1379" s="827"/>
      <c r="I1379" s="827"/>
      <c r="M1379" s="827"/>
      <c r="N1379" s="827"/>
      <c r="O1379" s="827"/>
      <c r="P1379" s="827"/>
    </row>
    <row r="1380" spans="1:16" ht="12">
      <c r="A1380" s="834"/>
      <c r="B1380" s="833"/>
      <c r="F1380" s="827"/>
      <c r="G1380" s="827"/>
      <c r="H1380" s="827"/>
      <c r="I1380" s="827"/>
      <c r="M1380" s="827"/>
      <c r="N1380" s="827"/>
      <c r="O1380" s="827"/>
      <c r="P1380" s="827"/>
    </row>
    <row r="1381" spans="1:16" ht="12">
      <c r="A1381" s="834"/>
      <c r="B1381" s="833"/>
      <c r="F1381" s="827"/>
      <c r="G1381" s="827"/>
      <c r="H1381" s="827"/>
      <c r="I1381" s="827"/>
      <c r="M1381" s="827"/>
      <c r="N1381" s="827"/>
      <c r="O1381" s="827"/>
      <c r="P1381" s="827"/>
    </row>
    <row r="1382" spans="1:16" ht="12">
      <c r="A1382" s="834"/>
      <c r="B1382" s="833"/>
      <c r="F1382" s="827"/>
      <c r="G1382" s="827"/>
      <c r="H1382" s="827"/>
      <c r="I1382" s="827"/>
      <c r="M1382" s="827"/>
      <c r="N1382" s="827"/>
      <c r="O1382" s="827"/>
      <c r="P1382" s="827"/>
    </row>
    <row r="1383" spans="1:16" ht="12">
      <c r="A1383" s="834"/>
      <c r="B1383" s="833"/>
      <c r="F1383" s="827"/>
      <c r="G1383" s="827"/>
      <c r="H1383" s="827"/>
      <c r="I1383" s="827"/>
      <c r="M1383" s="827"/>
      <c r="N1383" s="827"/>
      <c r="O1383" s="827"/>
      <c r="P1383" s="827"/>
    </row>
    <row r="1384" spans="1:16" ht="12">
      <c r="A1384" s="834"/>
      <c r="B1384" s="833"/>
      <c r="F1384" s="827"/>
      <c r="G1384" s="827"/>
      <c r="H1384" s="827"/>
      <c r="I1384" s="827"/>
      <c r="M1384" s="827"/>
      <c r="N1384" s="827"/>
      <c r="O1384" s="827"/>
      <c r="P1384" s="827"/>
    </row>
    <row r="1385" spans="1:16" ht="12">
      <c r="A1385" s="834"/>
      <c r="B1385" s="833"/>
      <c r="F1385" s="827"/>
      <c r="G1385" s="827"/>
      <c r="H1385" s="827"/>
      <c r="I1385" s="827"/>
      <c r="M1385" s="827"/>
      <c r="N1385" s="827"/>
      <c r="O1385" s="827"/>
      <c r="P1385" s="827"/>
    </row>
    <row r="1386" spans="1:16" ht="12">
      <c r="A1386" s="834"/>
      <c r="B1386" s="833"/>
      <c r="F1386" s="827"/>
      <c r="G1386" s="827"/>
      <c r="H1386" s="827"/>
      <c r="I1386" s="827"/>
      <c r="M1386" s="827"/>
      <c r="N1386" s="827"/>
      <c r="O1386" s="827"/>
      <c r="P1386" s="827"/>
    </row>
    <row r="1387" spans="1:16" ht="12">
      <c r="A1387" s="834"/>
      <c r="B1387" s="833"/>
      <c r="F1387" s="827"/>
      <c r="G1387" s="827"/>
      <c r="H1387" s="827"/>
      <c r="I1387" s="827"/>
      <c r="M1387" s="827"/>
      <c r="N1387" s="827"/>
      <c r="O1387" s="827"/>
      <c r="P1387" s="827"/>
    </row>
    <row r="1388" spans="1:16" ht="12">
      <c r="A1388" s="834"/>
      <c r="B1388" s="833"/>
      <c r="F1388" s="827"/>
      <c r="G1388" s="827"/>
      <c r="H1388" s="827"/>
      <c r="I1388" s="827"/>
      <c r="M1388" s="827"/>
      <c r="N1388" s="827"/>
      <c r="O1388" s="827"/>
      <c r="P1388" s="827"/>
    </row>
    <row r="1389" spans="1:16" ht="12">
      <c r="A1389" s="834"/>
      <c r="B1389" s="833"/>
      <c r="F1389" s="827"/>
      <c r="G1389" s="827"/>
      <c r="H1389" s="827"/>
      <c r="I1389" s="827"/>
      <c r="M1389" s="827"/>
      <c r="N1389" s="827"/>
      <c r="O1389" s="827"/>
      <c r="P1389" s="827"/>
    </row>
    <row r="1390" spans="1:16" ht="12">
      <c r="A1390" s="834"/>
      <c r="B1390" s="833"/>
      <c r="F1390" s="827"/>
      <c r="G1390" s="827"/>
      <c r="H1390" s="827"/>
      <c r="I1390" s="827"/>
      <c r="M1390" s="827"/>
      <c r="N1390" s="827"/>
      <c r="O1390" s="827"/>
      <c r="P1390" s="827"/>
    </row>
    <row r="1391" spans="1:16" ht="12">
      <c r="A1391" s="834"/>
      <c r="B1391" s="833"/>
      <c r="F1391" s="827"/>
      <c r="G1391" s="827"/>
      <c r="H1391" s="827"/>
      <c r="I1391" s="827"/>
      <c r="M1391" s="827"/>
      <c r="N1391" s="827"/>
      <c r="O1391" s="827"/>
      <c r="P1391" s="827"/>
    </row>
    <row r="1392" spans="1:16" ht="12">
      <c r="A1392" s="834"/>
      <c r="B1392" s="833"/>
      <c r="F1392" s="827"/>
      <c r="G1392" s="827"/>
      <c r="H1392" s="827"/>
      <c r="I1392" s="827"/>
      <c r="M1392" s="827"/>
      <c r="N1392" s="827"/>
      <c r="O1392" s="827"/>
      <c r="P1392" s="827"/>
    </row>
    <row r="1393" spans="1:16" ht="12">
      <c r="A1393" s="834"/>
      <c r="B1393" s="833"/>
      <c r="F1393" s="827"/>
      <c r="G1393" s="827"/>
      <c r="H1393" s="827"/>
      <c r="I1393" s="827"/>
      <c r="M1393" s="827"/>
      <c r="N1393" s="827"/>
      <c r="O1393" s="827"/>
      <c r="P1393" s="827"/>
    </row>
    <row r="1394" spans="1:16" ht="12">
      <c r="A1394" s="834"/>
      <c r="B1394" s="833"/>
      <c r="F1394" s="827"/>
      <c r="G1394" s="827"/>
      <c r="H1394" s="827"/>
      <c r="I1394" s="827"/>
      <c r="M1394" s="827"/>
      <c r="N1394" s="827"/>
      <c r="O1394" s="827"/>
      <c r="P1394" s="827"/>
    </row>
    <row r="1395" spans="1:16" ht="12">
      <c r="A1395" s="834"/>
      <c r="B1395" s="833"/>
      <c r="F1395" s="827"/>
      <c r="G1395" s="827"/>
      <c r="H1395" s="827"/>
      <c r="I1395" s="827"/>
      <c r="M1395" s="827"/>
      <c r="N1395" s="827"/>
      <c r="O1395" s="827"/>
      <c r="P1395" s="827"/>
    </row>
    <row r="1396" spans="1:16" ht="12">
      <c r="A1396" s="834"/>
      <c r="B1396" s="833"/>
      <c r="F1396" s="827"/>
      <c r="G1396" s="827"/>
      <c r="H1396" s="827"/>
      <c r="I1396" s="827"/>
      <c r="M1396" s="827"/>
      <c r="N1396" s="827"/>
      <c r="O1396" s="827"/>
      <c r="P1396" s="827"/>
    </row>
    <row r="1397" spans="1:16" ht="12">
      <c r="A1397" s="834"/>
      <c r="B1397" s="833"/>
      <c r="F1397" s="827"/>
      <c r="G1397" s="827"/>
      <c r="H1397" s="827"/>
      <c r="I1397" s="827"/>
      <c r="M1397" s="827"/>
      <c r="N1397" s="827"/>
      <c r="O1397" s="827"/>
      <c r="P1397" s="827"/>
    </row>
    <row r="1398" spans="1:16" ht="12">
      <c r="A1398" s="834"/>
      <c r="B1398" s="833"/>
      <c r="F1398" s="827"/>
      <c r="G1398" s="827"/>
      <c r="H1398" s="827"/>
      <c r="I1398" s="827"/>
      <c r="M1398" s="827"/>
      <c r="N1398" s="827"/>
      <c r="O1398" s="827"/>
      <c r="P1398" s="827"/>
    </row>
    <row r="1399" spans="1:16" ht="12">
      <c r="A1399" s="834"/>
      <c r="B1399" s="833"/>
      <c r="F1399" s="827"/>
      <c r="G1399" s="827"/>
      <c r="H1399" s="827"/>
      <c r="I1399" s="827"/>
      <c r="M1399" s="827"/>
      <c r="N1399" s="827"/>
      <c r="O1399" s="827"/>
      <c r="P1399" s="827"/>
    </row>
    <row r="1400" spans="1:16" ht="12">
      <c r="A1400" s="834"/>
      <c r="B1400" s="833"/>
      <c r="F1400" s="827"/>
      <c r="G1400" s="827"/>
      <c r="H1400" s="827"/>
      <c r="I1400" s="827"/>
      <c r="M1400" s="827"/>
      <c r="N1400" s="827"/>
      <c r="O1400" s="827"/>
      <c r="P1400" s="827"/>
    </row>
    <row r="1401" spans="1:16" ht="12">
      <c r="A1401" s="834"/>
      <c r="B1401" s="833"/>
      <c r="F1401" s="827"/>
      <c r="G1401" s="827"/>
      <c r="H1401" s="827"/>
      <c r="I1401" s="827"/>
      <c r="M1401" s="827"/>
      <c r="N1401" s="827"/>
      <c r="O1401" s="827"/>
      <c r="P1401" s="827"/>
    </row>
    <row r="1402" spans="1:16" ht="12">
      <c r="A1402" s="834"/>
      <c r="B1402" s="833"/>
      <c r="F1402" s="827"/>
      <c r="G1402" s="827"/>
      <c r="H1402" s="827"/>
      <c r="I1402" s="827"/>
      <c r="M1402" s="827"/>
      <c r="N1402" s="827"/>
      <c r="O1402" s="827"/>
      <c r="P1402" s="827"/>
    </row>
    <row r="1403" spans="1:16" ht="12">
      <c r="A1403" s="834"/>
      <c r="B1403" s="833"/>
      <c r="F1403" s="827"/>
      <c r="G1403" s="827"/>
      <c r="H1403" s="827"/>
      <c r="I1403" s="827"/>
      <c r="M1403" s="827"/>
      <c r="N1403" s="827"/>
      <c r="O1403" s="827"/>
      <c r="P1403" s="827"/>
    </row>
    <row r="1404" spans="1:16" ht="12">
      <c r="A1404" s="834"/>
      <c r="B1404" s="833"/>
      <c r="F1404" s="827"/>
      <c r="G1404" s="827"/>
      <c r="H1404" s="827"/>
      <c r="I1404" s="827"/>
      <c r="M1404" s="827"/>
      <c r="N1404" s="827"/>
      <c r="O1404" s="827"/>
      <c r="P1404" s="827"/>
    </row>
    <row r="1405" spans="1:16" ht="12">
      <c r="A1405" s="834"/>
      <c r="B1405" s="833"/>
      <c r="F1405" s="827"/>
      <c r="G1405" s="827"/>
      <c r="H1405" s="827"/>
      <c r="I1405" s="827"/>
      <c r="M1405" s="827"/>
      <c r="N1405" s="827"/>
      <c r="O1405" s="827"/>
      <c r="P1405" s="827"/>
    </row>
    <row r="1406" spans="1:16" ht="12">
      <c r="A1406" s="834"/>
      <c r="B1406" s="833"/>
      <c r="F1406" s="827"/>
      <c r="G1406" s="827"/>
      <c r="H1406" s="827"/>
      <c r="I1406" s="827"/>
      <c r="M1406" s="827"/>
      <c r="N1406" s="827"/>
      <c r="O1406" s="827"/>
      <c r="P1406" s="827"/>
    </row>
    <row r="1407" spans="1:16" ht="12">
      <c r="A1407" s="834"/>
      <c r="B1407" s="833"/>
      <c r="F1407" s="827"/>
      <c r="G1407" s="827"/>
      <c r="H1407" s="827"/>
      <c r="I1407" s="827"/>
      <c r="M1407" s="827"/>
      <c r="N1407" s="827"/>
      <c r="O1407" s="827"/>
      <c r="P1407" s="827"/>
    </row>
    <row r="1408" spans="1:16" ht="12">
      <c r="A1408" s="834"/>
      <c r="B1408" s="833"/>
      <c r="F1408" s="827"/>
      <c r="G1408" s="827"/>
      <c r="H1408" s="827"/>
      <c r="I1408" s="827"/>
      <c r="M1408" s="827"/>
      <c r="N1408" s="827"/>
      <c r="O1408" s="827"/>
      <c r="P1408" s="827"/>
    </row>
    <row r="1409" spans="1:16" ht="12">
      <c r="A1409" s="834"/>
      <c r="B1409" s="833"/>
      <c r="F1409" s="827"/>
      <c r="G1409" s="827"/>
      <c r="H1409" s="827"/>
      <c r="I1409" s="827"/>
      <c r="M1409" s="827"/>
      <c r="N1409" s="827"/>
      <c r="O1409" s="827"/>
      <c r="P1409" s="827"/>
    </row>
    <row r="1410" spans="1:16" ht="12">
      <c r="A1410" s="834"/>
      <c r="B1410" s="833"/>
      <c r="F1410" s="827"/>
      <c r="G1410" s="827"/>
      <c r="H1410" s="827"/>
      <c r="I1410" s="827"/>
      <c r="M1410" s="827"/>
      <c r="N1410" s="827"/>
      <c r="O1410" s="827"/>
      <c r="P1410" s="827"/>
    </row>
    <row r="1411" spans="1:16" ht="12">
      <c r="A1411" s="834"/>
      <c r="B1411" s="833"/>
      <c r="F1411" s="827"/>
      <c r="G1411" s="827"/>
      <c r="H1411" s="827"/>
      <c r="I1411" s="827"/>
      <c r="M1411" s="827"/>
      <c r="N1411" s="827"/>
      <c r="O1411" s="827"/>
      <c r="P1411" s="827"/>
    </row>
    <row r="1412" spans="1:16" ht="12">
      <c r="A1412" s="834"/>
      <c r="B1412" s="833"/>
      <c r="F1412" s="827"/>
      <c r="G1412" s="827"/>
      <c r="H1412" s="827"/>
      <c r="I1412" s="827"/>
      <c r="M1412" s="827"/>
      <c r="N1412" s="827"/>
      <c r="O1412" s="827"/>
      <c r="P1412" s="827"/>
    </row>
    <row r="1413" spans="1:16" ht="12">
      <c r="A1413" s="834"/>
      <c r="B1413" s="833"/>
      <c r="F1413" s="827"/>
      <c r="G1413" s="827"/>
      <c r="H1413" s="827"/>
      <c r="I1413" s="827"/>
      <c r="M1413" s="827"/>
      <c r="N1413" s="827"/>
      <c r="O1413" s="827"/>
      <c r="P1413" s="827"/>
    </row>
    <row r="1414" spans="1:16" ht="12">
      <c r="A1414" s="834"/>
      <c r="B1414" s="833"/>
      <c r="F1414" s="827"/>
      <c r="G1414" s="827"/>
      <c r="H1414" s="827"/>
      <c r="I1414" s="827"/>
      <c r="M1414" s="827"/>
      <c r="N1414" s="827"/>
      <c r="O1414" s="827"/>
      <c r="P1414" s="827"/>
    </row>
    <row r="1415" spans="1:16" ht="12">
      <c r="A1415" s="834"/>
      <c r="B1415" s="833"/>
      <c r="F1415" s="827"/>
      <c r="G1415" s="827"/>
      <c r="H1415" s="827"/>
      <c r="I1415" s="827"/>
      <c r="M1415" s="827"/>
      <c r="N1415" s="827"/>
      <c r="O1415" s="827"/>
      <c r="P1415" s="827"/>
    </row>
    <row r="1416" spans="1:16" ht="12">
      <c r="A1416" s="834"/>
      <c r="B1416" s="833"/>
      <c r="F1416" s="827"/>
      <c r="G1416" s="827"/>
      <c r="H1416" s="827"/>
      <c r="I1416" s="827"/>
      <c r="M1416" s="827"/>
      <c r="N1416" s="827"/>
      <c r="O1416" s="827"/>
      <c r="P1416" s="827"/>
    </row>
    <row r="1417" spans="1:16" ht="12">
      <c r="A1417" s="834"/>
      <c r="B1417" s="833"/>
      <c r="F1417" s="827"/>
      <c r="G1417" s="827"/>
      <c r="H1417" s="827"/>
      <c r="I1417" s="827"/>
      <c r="M1417" s="827"/>
      <c r="N1417" s="827"/>
      <c r="O1417" s="827"/>
      <c r="P1417" s="827"/>
    </row>
    <row r="1418" spans="1:16" ht="12">
      <c r="A1418" s="834"/>
      <c r="B1418" s="833"/>
      <c r="F1418" s="827"/>
      <c r="G1418" s="827"/>
      <c r="H1418" s="827"/>
      <c r="I1418" s="827"/>
      <c r="M1418" s="827"/>
      <c r="N1418" s="827"/>
      <c r="O1418" s="827"/>
      <c r="P1418" s="827"/>
    </row>
    <row r="1419" spans="1:16" ht="12">
      <c r="A1419" s="834"/>
      <c r="B1419" s="833"/>
      <c r="F1419" s="827"/>
      <c r="G1419" s="827"/>
      <c r="H1419" s="827"/>
      <c r="I1419" s="827"/>
      <c r="M1419" s="827"/>
      <c r="N1419" s="827"/>
      <c r="O1419" s="827"/>
      <c r="P1419" s="827"/>
    </row>
    <row r="1420" spans="1:16" ht="12">
      <c r="A1420" s="834"/>
      <c r="B1420" s="833"/>
      <c r="F1420" s="827"/>
      <c r="G1420" s="827"/>
      <c r="H1420" s="827"/>
      <c r="I1420" s="827"/>
      <c r="M1420" s="827"/>
      <c r="N1420" s="827"/>
      <c r="O1420" s="827"/>
      <c r="P1420" s="827"/>
    </row>
    <row r="1421" spans="1:16" ht="12">
      <c r="A1421" s="834"/>
      <c r="B1421" s="833"/>
      <c r="F1421" s="827"/>
      <c r="G1421" s="827"/>
      <c r="H1421" s="827"/>
      <c r="I1421" s="827"/>
      <c r="M1421" s="827"/>
      <c r="N1421" s="827"/>
      <c r="O1421" s="827"/>
      <c r="P1421" s="827"/>
    </row>
    <row r="1422" spans="1:16" ht="12">
      <c r="A1422" s="834"/>
      <c r="B1422" s="833"/>
      <c r="F1422" s="827"/>
      <c r="G1422" s="827"/>
      <c r="H1422" s="827"/>
      <c r="I1422" s="827"/>
      <c r="M1422" s="827"/>
      <c r="N1422" s="827"/>
      <c r="O1422" s="827"/>
      <c r="P1422" s="827"/>
    </row>
    <row r="1423" spans="1:16" ht="12">
      <c r="A1423" s="834"/>
      <c r="B1423" s="833"/>
      <c r="F1423" s="827"/>
      <c r="G1423" s="827"/>
      <c r="H1423" s="827"/>
      <c r="I1423" s="827"/>
      <c r="M1423" s="827"/>
      <c r="N1423" s="827"/>
      <c r="O1423" s="827"/>
      <c r="P1423" s="827"/>
    </row>
    <row r="1424" spans="1:16" ht="12">
      <c r="A1424" s="834"/>
      <c r="B1424" s="833"/>
      <c r="F1424" s="827"/>
      <c r="G1424" s="827"/>
      <c r="H1424" s="827"/>
      <c r="I1424" s="827"/>
      <c r="M1424" s="827"/>
      <c r="N1424" s="827"/>
      <c r="O1424" s="827"/>
      <c r="P1424" s="827"/>
    </row>
    <row r="1425" spans="1:16" ht="12">
      <c r="A1425" s="834"/>
      <c r="B1425" s="833"/>
      <c r="F1425" s="827"/>
      <c r="G1425" s="827"/>
      <c r="H1425" s="827"/>
      <c r="I1425" s="827"/>
      <c r="M1425" s="827"/>
      <c r="N1425" s="827"/>
      <c r="O1425" s="827"/>
      <c r="P1425" s="827"/>
    </row>
    <row r="1426" spans="1:16" ht="12">
      <c r="A1426" s="834"/>
      <c r="B1426" s="833"/>
      <c r="F1426" s="827"/>
      <c r="G1426" s="827"/>
      <c r="H1426" s="827"/>
      <c r="I1426" s="827"/>
      <c r="M1426" s="827"/>
      <c r="N1426" s="827"/>
      <c r="O1426" s="827"/>
      <c r="P1426" s="827"/>
    </row>
    <row r="1427" spans="1:16" ht="12">
      <c r="A1427" s="834"/>
      <c r="B1427" s="833"/>
      <c r="F1427" s="827"/>
      <c r="G1427" s="827"/>
      <c r="H1427" s="827"/>
      <c r="I1427" s="827"/>
      <c r="M1427" s="827"/>
      <c r="N1427" s="827"/>
      <c r="O1427" s="827"/>
      <c r="P1427" s="827"/>
    </row>
    <row r="1428" spans="1:16" ht="12">
      <c r="A1428" s="834"/>
      <c r="B1428" s="833"/>
      <c r="F1428" s="827"/>
      <c r="G1428" s="827"/>
      <c r="H1428" s="827"/>
      <c r="I1428" s="827"/>
      <c r="M1428" s="827"/>
      <c r="N1428" s="827"/>
      <c r="O1428" s="827"/>
      <c r="P1428" s="827"/>
    </row>
    <row r="1429" spans="1:16" ht="12">
      <c r="A1429" s="834"/>
      <c r="B1429" s="833"/>
      <c r="F1429" s="827"/>
      <c r="G1429" s="827"/>
      <c r="H1429" s="827"/>
      <c r="I1429" s="827"/>
      <c r="M1429" s="827"/>
      <c r="N1429" s="827"/>
      <c r="O1429" s="827"/>
      <c r="P1429" s="827"/>
    </row>
    <row r="1430" spans="1:16" ht="12">
      <c r="A1430" s="834"/>
      <c r="B1430" s="833"/>
      <c r="F1430" s="827"/>
      <c r="G1430" s="827"/>
      <c r="H1430" s="827"/>
      <c r="I1430" s="827"/>
      <c r="M1430" s="827"/>
      <c r="N1430" s="827"/>
      <c r="O1430" s="827"/>
      <c r="P1430" s="827"/>
    </row>
    <row r="1431" spans="1:16" ht="12">
      <c r="A1431" s="834"/>
      <c r="B1431" s="833"/>
      <c r="F1431" s="827"/>
      <c r="G1431" s="827"/>
      <c r="H1431" s="827"/>
      <c r="I1431" s="827"/>
      <c r="M1431" s="827"/>
      <c r="N1431" s="827"/>
      <c r="O1431" s="827"/>
      <c r="P1431" s="827"/>
    </row>
    <row r="1432" spans="1:16" ht="12">
      <c r="A1432" s="834"/>
      <c r="B1432" s="833"/>
      <c r="F1432" s="827"/>
      <c r="G1432" s="827"/>
      <c r="H1432" s="827"/>
      <c r="I1432" s="827"/>
      <c r="M1432" s="827"/>
      <c r="N1432" s="827"/>
      <c r="O1432" s="827"/>
      <c r="P1432" s="827"/>
    </row>
    <row r="1433" spans="1:16" ht="12">
      <c r="A1433" s="834"/>
      <c r="B1433" s="833"/>
      <c r="F1433" s="827"/>
      <c r="G1433" s="827"/>
      <c r="H1433" s="827"/>
      <c r="I1433" s="827"/>
      <c r="M1433" s="827"/>
      <c r="N1433" s="827"/>
      <c r="O1433" s="827"/>
      <c r="P1433" s="827"/>
    </row>
    <row r="1434" spans="1:16" ht="12">
      <c r="A1434" s="834"/>
      <c r="B1434" s="833"/>
      <c r="F1434" s="827"/>
      <c r="G1434" s="827"/>
      <c r="H1434" s="827"/>
      <c r="I1434" s="827"/>
      <c r="M1434" s="827"/>
      <c r="N1434" s="827"/>
      <c r="O1434" s="827"/>
      <c r="P1434" s="827"/>
    </row>
    <row r="1435" spans="1:16" ht="12">
      <c r="A1435" s="834"/>
      <c r="B1435" s="833"/>
      <c r="F1435" s="827"/>
      <c r="G1435" s="827"/>
      <c r="H1435" s="827"/>
      <c r="I1435" s="827"/>
      <c r="M1435" s="827"/>
      <c r="N1435" s="827"/>
      <c r="O1435" s="827"/>
      <c r="P1435" s="827"/>
    </row>
    <row r="1436" spans="1:16" ht="12">
      <c r="A1436" s="834"/>
      <c r="B1436" s="833"/>
      <c r="F1436" s="827"/>
      <c r="G1436" s="827"/>
      <c r="H1436" s="827"/>
      <c r="I1436" s="827"/>
      <c r="M1436" s="827"/>
      <c r="N1436" s="827"/>
      <c r="O1436" s="827"/>
      <c r="P1436" s="827"/>
    </row>
    <row r="1437" spans="1:16" ht="12">
      <c r="A1437" s="834"/>
      <c r="B1437" s="833"/>
      <c r="F1437" s="827"/>
      <c r="G1437" s="827"/>
      <c r="H1437" s="827"/>
      <c r="I1437" s="827"/>
      <c r="M1437" s="827"/>
      <c r="N1437" s="827"/>
      <c r="O1437" s="827"/>
      <c r="P1437" s="827"/>
    </row>
    <row r="1438" spans="1:16" ht="12">
      <c r="A1438" s="834"/>
      <c r="B1438" s="833"/>
      <c r="F1438" s="827"/>
      <c r="G1438" s="827"/>
      <c r="H1438" s="827"/>
      <c r="I1438" s="827"/>
      <c r="M1438" s="827"/>
      <c r="N1438" s="827"/>
      <c r="O1438" s="827"/>
      <c r="P1438" s="827"/>
    </row>
    <row r="1439" spans="1:16" ht="12">
      <c r="A1439" s="834"/>
      <c r="B1439" s="833"/>
      <c r="F1439" s="827"/>
      <c r="G1439" s="827"/>
      <c r="H1439" s="827"/>
      <c r="I1439" s="827"/>
      <c r="M1439" s="827"/>
      <c r="N1439" s="827"/>
      <c r="O1439" s="827"/>
      <c r="P1439" s="827"/>
    </row>
    <row r="1440" spans="1:16" ht="12">
      <c r="A1440" s="834"/>
      <c r="B1440" s="833"/>
      <c r="F1440" s="827"/>
      <c r="G1440" s="827"/>
      <c r="H1440" s="827"/>
      <c r="I1440" s="827"/>
      <c r="M1440" s="827"/>
      <c r="N1440" s="827"/>
      <c r="O1440" s="827"/>
      <c r="P1440" s="827"/>
    </row>
    <row r="1441" spans="1:16" ht="12">
      <c r="A1441" s="834"/>
      <c r="B1441" s="833"/>
      <c r="F1441" s="827"/>
      <c r="G1441" s="827"/>
      <c r="H1441" s="827"/>
      <c r="I1441" s="827"/>
      <c r="M1441" s="827"/>
      <c r="N1441" s="827"/>
      <c r="O1441" s="827"/>
      <c r="P1441" s="827"/>
    </row>
    <row r="1442" spans="1:16" ht="12">
      <c r="A1442" s="834"/>
      <c r="B1442" s="833"/>
      <c r="F1442" s="827"/>
      <c r="G1442" s="827"/>
      <c r="H1442" s="827"/>
      <c r="I1442" s="827"/>
      <c r="M1442" s="827"/>
      <c r="N1442" s="827"/>
      <c r="O1442" s="827"/>
      <c r="P1442" s="827"/>
    </row>
    <row r="1443" spans="1:16" ht="12">
      <c r="A1443" s="834"/>
      <c r="B1443" s="833"/>
      <c r="F1443" s="827"/>
      <c r="G1443" s="827"/>
      <c r="H1443" s="827"/>
      <c r="I1443" s="827"/>
      <c r="M1443" s="827"/>
      <c r="N1443" s="827"/>
      <c r="O1443" s="827"/>
      <c r="P1443" s="827"/>
    </row>
    <row r="1444" spans="1:16" ht="12">
      <c r="A1444" s="834"/>
      <c r="B1444" s="833"/>
      <c r="F1444" s="827"/>
      <c r="G1444" s="827"/>
      <c r="H1444" s="827"/>
      <c r="I1444" s="827"/>
      <c r="M1444" s="827"/>
      <c r="N1444" s="827"/>
      <c r="O1444" s="827"/>
      <c r="P1444" s="827"/>
    </row>
    <row r="1445" spans="1:16" ht="12">
      <c r="A1445" s="834"/>
      <c r="B1445" s="833"/>
      <c r="F1445" s="827"/>
      <c r="G1445" s="827"/>
      <c r="H1445" s="827"/>
      <c r="I1445" s="827"/>
      <c r="M1445" s="827"/>
      <c r="N1445" s="827"/>
      <c r="O1445" s="827"/>
      <c r="P1445" s="827"/>
    </row>
    <row r="1446" spans="1:16" ht="12">
      <c r="A1446" s="834"/>
      <c r="B1446" s="833"/>
      <c r="F1446" s="827"/>
      <c r="G1446" s="827"/>
      <c r="H1446" s="827"/>
      <c r="I1446" s="827"/>
      <c r="M1446" s="827"/>
      <c r="N1446" s="827"/>
      <c r="O1446" s="827"/>
      <c r="P1446" s="827"/>
    </row>
    <row r="1447" spans="1:16" ht="12">
      <c r="A1447" s="834"/>
      <c r="B1447" s="833"/>
      <c r="F1447" s="827"/>
      <c r="G1447" s="827"/>
      <c r="H1447" s="827"/>
      <c r="I1447" s="827"/>
      <c r="M1447" s="827"/>
      <c r="N1447" s="827"/>
      <c r="O1447" s="827"/>
      <c r="P1447" s="827"/>
    </row>
    <row r="1448" spans="1:16" ht="12">
      <c r="A1448" s="834"/>
      <c r="B1448" s="833"/>
      <c r="F1448" s="827"/>
      <c r="G1448" s="827"/>
      <c r="H1448" s="827"/>
      <c r="I1448" s="827"/>
      <c r="M1448" s="827"/>
      <c r="N1448" s="827"/>
      <c r="O1448" s="827"/>
      <c r="P1448" s="827"/>
    </row>
    <row r="1449" spans="1:16" ht="12">
      <c r="A1449" s="834"/>
      <c r="B1449" s="833"/>
      <c r="F1449" s="827"/>
      <c r="G1449" s="827"/>
      <c r="H1449" s="827"/>
      <c r="I1449" s="827"/>
      <c r="M1449" s="827"/>
      <c r="N1449" s="827"/>
      <c r="O1449" s="827"/>
      <c r="P1449" s="827"/>
    </row>
    <row r="1450" spans="1:16" ht="12">
      <c r="A1450" s="834"/>
      <c r="B1450" s="833"/>
      <c r="F1450" s="827"/>
      <c r="G1450" s="827"/>
      <c r="H1450" s="827"/>
      <c r="I1450" s="827"/>
      <c r="M1450" s="827"/>
      <c r="N1450" s="827"/>
      <c r="O1450" s="827"/>
      <c r="P1450" s="827"/>
    </row>
    <row r="1451" spans="1:16" ht="12">
      <c r="A1451" s="834"/>
      <c r="B1451" s="833"/>
      <c r="F1451" s="827"/>
      <c r="G1451" s="827"/>
      <c r="H1451" s="827"/>
      <c r="I1451" s="827"/>
      <c r="M1451" s="827"/>
      <c r="N1451" s="827"/>
      <c r="O1451" s="827"/>
      <c r="P1451" s="827"/>
    </row>
    <row r="1452" spans="1:16" ht="12">
      <c r="A1452" s="834"/>
      <c r="B1452" s="833"/>
      <c r="F1452" s="827"/>
      <c r="G1452" s="827"/>
      <c r="H1452" s="827"/>
      <c r="I1452" s="827"/>
      <c r="M1452" s="827"/>
      <c r="N1452" s="827"/>
      <c r="O1452" s="827"/>
      <c r="P1452" s="827"/>
    </row>
    <row r="1453" spans="1:16" ht="12">
      <c r="A1453" s="834"/>
      <c r="B1453" s="833"/>
      <c r="F1453" s="827"/>
      <c r="G1453" s="827"/>
      <c r="H1453" s="827"/>
      <c r="I1453" s="827"/>
      <c r="M1453" s="827"/>
      <c r="N1453" s="827"/>
      <c r="O1453" s="827"/>
      <c r="P1453" s="827"/>
    </row>
    <row r="1454" spans="1:16" ht="12">
      <c r="A1454" s="834"/>
      <c r="B1454" s="833"/>
      <c r="F1454" s="827"/>
      <c r="G1454" s="827"/>
      <c r="H1454" s="827"/>
      <c r="I1454" s="827"/>
      <c r="M1454" s="827"/>
      <c r="N1454" s="827"/>
      <c r="O1454" s="827"/>
      <c r="P1454" s="827"/>
    </row>
    <row r="1455" spans="1:16" ht="12">
      <c r="A1455" s="834"/>
      <c r="B1455" s="833"/>
      <c r="F1455" s="827"/>
      <c r="G1455" s="827"/>
      <c r="H1455" s="827"/>
      <c r="I1455" s="827"/>
      <c r="M1455" s="827"/>
      <c r="N1455" s="827"/>
      <c r="O1455" s="827"/>
      <c r="P1455" s="827"/>
    </row>
    <row r="1456" spans="1:16" ht="12">
      <c r="A1456" s="834"/>
      <c r="B1456" s="833"/>
      <c r="F1456" s="827"/>
      <c r="G1456" s="827"/>
      <c r="H1456" s="827"/>
      <c r="I1456" s="827"/>
      <c r="M1456" s="827"/>
      <c r="N1456" s="827"/>
      <c r="O1456" s="827"/>
      <c r="P1456" s="827"/>
    </row>
    <row r="1457" spans="1:16" ht="12">
      <c r="A1457" s="834"/>
      <c r="B1457" s="833"/>
      <c r="F1457" s="827"/>
      <c r="G1457" s="827"/>
      <c r="H1457" s="827"/>
      <c r="I1457" s="827"/>
      <c r="M1457" s="827"/>
      <c r="N1457" s="827"/>
      <c r="O1457" s="827"/>
      <c r="P1457" s="827"/>
    </row>
    <row r="1458" spans="1:16" ht="12">
      <c r="A1458" s="834"/>
      <c r="B1458" s="833"/>
      <c r="F1458" s="827"/>
      <c r="G1458" s="827"/>
      <c r="H1458" s="827"/>
      <c r="I1458" s="827"/>
      <c r="M1458" s="827"/>
      <c r="N1458" s="827"/>
      <c r="O1458" s="827"/>
      <c r="P1458" s="827"/>
    </row>
    <row r="1459" spans="1:16" ht="12">
      <c r="A1459" s="834"/>
      <c r="B1459" s="833"/>
      <c r="F1459" s="827"/>
      <c r="G1459" s="827"/>
      <c r="H1459" s="827"/>
      <c r="I1459" s="827"/>
      <c r="M1459" s="827"/>
      <c r="N1459" s="827"/>
      <c r="O1459" s="827"/>
      <c r="P1459" s="827"/>
    </row>
    <row r="1460" spans="1:16" ht="12">
      <c r="A1460" s="834"/>
      <c r="B1460" s="833"/>
      <c r="F1460" s="827"/>
      <c r="G1460" s="827"/>
      <c r="H1460" s="827"/>
      <c r="I1460" s="827"/>
      <c r="M1460" s="827"/>
      <c r="N1460" s="827"/>
      <c r="O1460" s="827"/>
      <c r="P1460" s="827"/>
    </row>
    <row r="1461" spans="1:16" ht="12">
      <c r="A1461" s="834"/>
      <c r="B1461" s="833"/>
      <c r="F1461" s="827"/>
      <c r="G1461" s="827"/>
      <c r="H1461" s="827"/>
      <c r="I1461" s="827"/>
      <c r="M1461" s="827"/>
      <c r="N1461" s="827"/>
      <c r="O1461" s="827"/>
      <c r="P1461" s="827"/>
    </row>
    <row r="1462" spans="1:16" ht="12">
      <c r="A1462" s="834"/>
      <c r="B1462" s="833"/>
      <c r="F1462" s="827"/>
      <c r="G1462" s="827"/>
      <c r="H1462" s="827"/>
      <c r="I1462" s="827"/>
      <c r="M1462" s="827"/>
      <c r="N1462" s="827"/>
      <c r="O1462" s="827"/>
      <c r="P1462" s="827"/>
    </row>
    <row r="1463" spans="1:16" ht="12">
      <c r="A1463" s="834"/>
      <c r="B1463" s="833"/>
      <c r="F1463" s="827"/>
      <c r="G1463" s="827"/>
      <c r="H1463" s="827"/>
      <c r="I1463" s="827"/>
      <c r="M1463" s="827"/>
      <c r="N1463" s="827"/>
      <c r="O1463" s="827"/>
      <c r="P1463" s="827"/>
    </row>
    <row r="1464" spans="1:16" ht="12">
      <c r="A1464" s="834"/>
      <c r="B1464" s="833"/>
      <c r="F1464" s="827"/>
      <c r="G1464" s="827"/>
      <c r="H1464" s="827"/>
      <c r="I1464" s="827"/>
      <c r="M1464" s="827"/>
      <c r="N1464" s="827"/>
      <c r="O1464" s="827"/>
      <c r="P1464" s="827"/>
    </row>
    <row r="1465" spans="1:16" ht="12">
      <c r="A1465" s="834"/>
      <c r="B1465" s="833"/>
      <c r="F1465" s="827"/>
      <c r="G1465" s="827"/>
      <c r="H1465" s="827"/>
      <c r="I1465" s="827"/>
      <c r="M1465" s="827"/>
      <c r="N1465" s="827"/>
      <c r="O1465" s="827"/>
      <c r="P1465" s="827"/>
    </row>
    <row r="1466" spans="1:16" ht="12">
      <c r="A1466" s="834"/>
      <c r="B1466" s="833"/>
      <c r="F1466" s="827"/>
      <c r="G1466" s="827"/>
      <c r="H1466" s="827"/>
      <c r="I1466" s="827"/>
      <c r="M1466" s="827"/>
      <c r="N1466" s="827"/>
      <c r="O1466" s="827"/>
      <c r="P1466" s="827"/>
    </row>
    <row r="1467" spans="1:16" ht="12">
      <c r="A1467" s="834"/>
      <c r="B1467" s="833"/>
      <c r="F1467" s="827"/>
      <c r="G1467" s="827"/>
      <c r="H1467" s="827"/>
      <c r="I1467" s="827"/>
      <c r="M1467" s="827"/>
      <c r="N1467" s="827"/>
      <c r="O1467" s="827"/>
      <c r="P1467" s="827"/>
    </row>
    <row r="1468" spans="1:16" ht="12">
      <c r="A1468" s="834"/>
      <c r="B1468" s="833"/>
      <c r="F1468" s="827"/>
      <c r="G1468" s="827"/>
      <c r="H1468" s="827"/>
      <c r="I1468" s="827"/>
      <c r="M1468" s="827"/>
      <c r="N1468" s="827"/>
      <c r="O1468" s="827"/>
      <c r="P1468" s="827"/>
    </row>
    <row r="1469" spans="1:16" ht="12">
      <c r="A1469" s="834"/>
      <c r="B1469" s="833"/>
      <c r="F1469" s="827"/>
      <c r="G1469" s="827"/>
      <c r="H1469" s="827"/>
      <c r="I1469" s="827"/>
      <c r="M1469" s="827"/>
      <c r="N1469" s="827"/>
      <c r="O1469" s="827"/>
      <c r="P1469" s="827"/>
    </row>
    <row r="1470" spans="1:16" ht="12">
      <c r="A1470" s="834"/>
      <c r="B1470" s="833"/>
      <c r="F1470" s="827"/>
      <c r="G1470" s="827"/>
      <c r="H1470" s="827"/>
      <c r="I1470" s="827"/>
      <c r="M1470" s="827"/>
      <c r="N1470" s="827"/>
      <c r="O1470" s="827"/>
      <c r="P1470" s="827"/>
    </row>
    <row r="1471" spans="1:16" ht="12">
      <c r="A1471" s="834"/>
      <c r="B1471" s="833"/>
      <c r="F1471" s="827"/>
      <c r="G1471" s="827"/>
      <c r="H1471" s="827"/>
      <c r="I1471" s="827"/>
      <c r="M1471" s="827"/>
      <c r="N1471" s="827"/>
      <c r="O1471" s="827"/>
      <c r="P1471" s="827"/>
    </row>
    <row r="1472" spans="1:16" ht="12">
      <c r="A1472" s="834"/>
      <c r="B1472" s="833"/>
      <c r="F1472" s="827"/>
      <c r="G1472" s="827"/>
      <c r="H1472" s="827"/>
      <c r="I1472" s="827"/>
      <c r="M1472" s="827"/>
      <c r="N1472" s="827"/>
      <c r="O1472" s="827"/>
      <c r="P1472" s="827"/>
    </row>
    <row r="1473" spans="1:16" ht="12">
      <c r="A1473" s="834"/>
      <c r="B1473" s="833"/>
      <c r="F1473" s="827"/>
      <c r="G1473" s="827"/>
      <c r="H1473" s="827"/>
      <c r="I1473" s="827"/>
      <c r="M1473" s="827"/>
      <c r="N1473" s="827"/>
      <c r="O1473" s="827"/>
      <c r="P1473" s="827"/>
    </row>
    <row r="1474" spans="1:16" ht="12">
      <c r="A1474" s="834"/>
      <c r="B1474" s="833"/>
      <c r="F1474" s="827"/>
      <c r="G1474" s="827"/>
      <c r="H1474" s="827"/>
      <c r="I1474" s="827"/>
      <c r="M1474" s="827"/>
      <c r="N1474" s="827"/>
      <c r="O1474" s="827"/>
      <c r="P1474" s="827"/>
    </row>
    <row r="1475" spans="1:16" ht="12">
      <c r="A1475" s="834"/>
      <c r="B1475" s="833"/>
      <c r="F1475" s="827"/>
      <c r="G1475" s="827"/>
      <c r="H1475" s="827"/>
      <c r="I1475" s="827"/>
      <c r="M1475" s="827"/>
      <c r="N1475" s="827"/>
      <c r="O1475" s="827"/>
      <c r="P1475" s="827"/>
    </row>
    <row r="1476" spans="1:16" ht="12">
      <c r="A1476" s="834"/>
      <c r="B1476" s="833"/>
      <c r="F1476" s="827"/>
      <c r="G1476" s="827"/>
      <c r="H1476" s="827"/>
      <c r="I1476" s="827"/>
      <c r="M1476" s="827"/>
      <c r="N1476" s="827"/>
      <c r="O1476" s="827"/>
      <c r="P1476" s="827"/>
    </row>
    <row r="1477" spans="1:16" ht="12">
      <c r="A1477" s="834"/>
      <c r="B1477" s="833"/>
      <c r="F1477" s="827"/>
      <c r="G1477" s="827"/>
      <c r="H1477" s="827"/>
      <c r="I1477" s="827"/>
      <c r="M1477" s="827"/>
      <c r="N1477" s="827"/>
      <c r="O1477" s="827"/>
      <c r="P1477" s="827"/>
    </row>
    <row r="1478" spans="1:16" ht="12">
      <c r="A1478" s="834"/>
      <c r="B1478" s="833"/>
      <c r="F1478" s="827"/>
      <c r="G1478" s="827"/>
      <c r="H1478" s="827"/>
      <c r="I1478" s="827"/>
      <c r="M1478" s="827"/>
      <c r="N1478" s="827"/>
      <c r="O1478" s="827"/>
      <c r="P1478" s="827"/>
    </row>
    <row r="1479" spans="1:16" ht="12">
      <c r="A1479" s="834"/>
      <c r="B1479" s="833"/>
      <c r="F1479" s="827"/>
      <c r="G1479" s="827"/>
      <c r="H1479" s="827"/>
      <c r="I1479" s="827"/>
      <c r="M1479" s="827"/>
      <c r="N1479" s="827"/>
      <c r="O1479" s="827"/>
      <c r="P1479" s="827"/>
    </row>
    <row r="1480" spans="1:16" ht="12">
      <c r="A1480" s="834"/>
      <c r="B1480" s="833"/>
      <c r="F1480" s="827"/>
      <c r="G1480" s="827"/>
      <c r="H1480" s="827"/>
      <c r="I1480" s="827"/>
      <c r="M1480" s="827"/>
      <c r="N1480" s="827"/>
      <c r="O1480" s="827"/>
      <c r="P1480" s="827"/>
    </row>
    <row r="1481" spans="1:16" ht="12">
      <c r="A1481" s="834"/>
      <c r="B1481" s="833"/>
      <c r="F1481" s="827"/>
      <c r="G1481" s="827"/>
      <c r="H1481" s="827"/>
      <c r="I1481" s="827"/>
      <c r="M1481" s="827"/>
      <c r="N1481" s="827"/>
      <c r="O1481" s="827"/>
      <c r="P1481" s="827"/>
    </row>
    <row r="1482" spans="1:16" ht="12">
      <c r="A1482" s="834"/>
      <c r="B1482" s="833"/>
      <c r="F1482" s="827"/>
      <c r="G1482" s="827"/>
      <c r="H1482" s="827"/>
      <c r="I1482" s="827"/>
      <c r="M1482" s="827"/>
      <c r="N1482" s="827"/>
      <c r="O1482" s="827"/>
      <c r="P1482" s="827"/>
    </row>
    <row r="1483" spans="1:16" ht="12">
      <c r="A1483" s="834"/>
      <c r="B1483" s="833"/>
      <c r="F1483" s="827"/>
      <c r="G1483" s="827"/>
      <c r="H1483" s="827"/>
      <c r="I1483" s="827"/>
      <c r="M1483" s="827"/>
      <c r="N1483" s="827"/>
      <c r="O1483" s="827"/>
      <c r="P1483" s="827"/>
    </row>
    <row r="1484" spans="1:16" ht="12">
      <c r="A1484" s="834"/>
      <c r="B1484" s="833"/>
      <c r="F1484" s="827"/>
      <c r="G1484" s="827"/>
      <c r="H1484" s="827"/>
      <c r="I1484" s="827"/>
      <c r="M1484" s="827"/>
      <c r="N1484" s="827"/>
      <c r="O1484" s="827"/>
      <c r="P1484" s="827"/>
    </row>
    <row r="1485" spans="1:16" ht="12">
      <c r="A1485" s="834"/>
      <c r="B1485" s="833"/>
      <c r="F1485" s="827"/>
      <c r="G1485" s="827"/>
      <c r="H1485" s="827"/>
      <c r="I1485" s="827"/>
      <c r="M1485" s="827"/>
      <c r="N1485" s="827"/>
      <c r="O1485" s="827"/>
      <c r="P1485" s="827"/>
    </row>
    <row r="1486" spans="1:16" ht="12">
      <c r="A1486" s="834"/>
      <c r="B1486" s="833"/>
      <c r="F1486" s="827"/>
      <c r="G1486" s="827"/>
      <c r="H1486" s="827"/>
      <c r="I1486" s="827"/>
      <c r="M1486" s="827"/>
      <c r="N1486" s="827"/>
      <c r="O1486" s="827"/>
      <c r="P1486" s="827"/>
    </row>
    <row r="1487" spans="1:16" ht="12">
      <c r="A1487" s="834"/>
      <c r="B1487" s="833"/>
      <c r="F1487" s="827"/>
      <c r="G1487" s="827"/>
      <c r="H1487" s="827"/>
      <c r="I1487" s="827"/>
      <c r="M1487" s="827"/>
      <c r="N1487" s="827"/>
      <c r="O1487" s="827"/>
      <c r="P1487" s="827"/>
    </row>
    <row r="1488" spans="1:16" ht="12">
      <c r="A1488" s="834"/>
      <c r="B1488" s="833"/>
      <c r="F1488" s="827"/>
      <c r="G1488" s="827"/>
      <c r="H1488" s="827"/>
      <c r="I1488" s="827"/>
      <c r="M1488" s="827"/>
      <c r="N1488" s="827"/>
      <c r="O1488" s="827"/>
      <c r="P1488" s="827"/>
    </row>
    <row r="1489" spans="1:16" ht="12">
      <c r="A1489" s="834"/>
      <c r="B1489" s="833"/>
      <c r="F1489" s="827"/>
      <c r="G1489" s="827"/>
      <c r="H1489" s="827"/>
      <c r="I1489" s="827"/>
      <c r="M1489" s="827"/>
      <c r="N1489" s="827"/>
      <c r="O1489" s="827"/>
      <c r="P1489" s="827"/>
    </row>
    <row r="1490" spans="1:16" ht="12">
      <c r="A1490" s="834"/>
      <c r="B1490" s="833"/>
      <c r="F1490" s="827"/>
      <c r="G1490" s="827"/>
      <c r="H1490" s="827"/>
      <c r="I1490" s="827"/>
      <c r="M1490" s="827"/>
      <c r="N1490" s="827"/>
      <c r="O1490" s="827"/>
      <c r="P1490" s="827"/>
    </row>
    <row r="1491" spans="1:16" ht="12">
      <c r="A1491" s="834"/>
      <c r="B1491" s="833"/>
      <c r="F1491" s="827"/>
      <c r="G1491" s="827"/>
      <c r="H1491" s="827"/>
      <c r="I1491" s="827"/>
      <c r="M1491" s="827"/>
      <c r="N1491" s="827"/>
      <c r="O1491" s="827"/>
      <c r="P1491" s="827"/>
    </row>
    <row r="1492" spans="1:16" ht="12">
      <c r="A1492" s="834"/>
      <c r="B1492" s="833"/>
      <c r="F1492" s="827"/>
      <c r="G1492" s="827"/>
      <c r="H1492" s="827"/>
      <c r="I1492" s="827"/>
      <c r="M1492" s="827"/>
      <c r="N1492" s="827"/>
      <c r="O1492" s="827"/>
      <c r="P1492" s="827"/>
    </row>
    <row r="1493" spans="1:16" ht="12">
      <c r="A1493" s="834"/>
      <c r="B1493" s="833"/>
      <c r="F1493" s="827"/>
      <c r="G1493" s="827"/>
      <c r="H1493" s="827"/>
      <c r="I1493" s="827"/>
      <c r="M1493" s="827"/>
      <c r="N1493" s="827"/>
      <c r="O1493" s="827"/>
      <c r="P1493" s="827"/>
    </row>
    <row r="1494" spans="1:16" ht="12">
      <c r="A1494" s="834"/>
      <c r="B1494" s="833"/>
      <c r="F1494" s="827"/>
      <c r="G1494" s="827"/>
      <c r="H1494" s="827"/>
      <c r="I1494" s="827"/>
      <c r="M1494" s="827"/>
      <c r="N1494" s="827"/>
      <c r="O1494" s="827"/>
      <c r="P1494" s="827"/>
    </row>
    <row r="1495" spans="1:16" ht="12">
      <c r="A1495" s="834"/>
      <c r="B1495" s="833"/>
      <c r="F1495" s="827"/>
      <c r="G1495" s="827"/>
      <c r="H1495" s="827"/>
      <c r="I1495" s="827"/>
      <c r="M1495" s="827"/>
      <c r="N1495" s="827"/>
      <c r="O1495" s="827"/>
      <c r="P1495" s="827"/>
    </row>
    <row r="1496" spans="1:16" ht="12">
      <c r="A1496" s="834"/>
      <c r="B1496" s="833"/>
      <c r="F1496" s="827"/>
      <c r="G1496" s="827"/>
      <c r="H1496" s="827"/>
      <c r="I1496" s="827"/>
      <c r="M1496" s="827"/>
      <c r="N1496" s="827"/>
      <c r="O1496" s="827"/>
      <c r="P1496" s="827"/>
    </row>
    <row r="1497" spans="1:16" ht="12">
      <c r="A1497" s="834"/>
      <c r="B1497" s="833"/>
      <c r="F1497" s="827"/>
      <c r="G1497" s="827"/>
      <c r="H1497" s="827"/>
      <c r="I1497" s="827"/>
      <c r="M1497" s="827"/>
      <c r="N1497" s="827"/>
      <c r="O1497" s="827"/>
      <c r="P1497" s="827"/>
    </row>
    <row r="1498" spans="1:16" ht="12">
      <c r="A1498" s="834"/>
      <c r="B1498" s="833"/>
      <c r="F1498" s="827"/>
      <c r="G1498" s="827"/>
      <c r="H1498" s="827"/>
      <c r="I1498" s="827"/>
      <c r="M1498" s="827"/>
      <c r="N1498" s="827"/>
      <c r="O1498" s="827"/>
      <c r="P1498" s="827"/>
    </row>
    <row r="1499" spans="1:16" ht="12">
      <c r="A1499" s="834"/>
      <c r="B1499" s="833"/>
      <c r="F1499" s="827"/>
      <c r="G1499" s="827"/>
      <c r="H1499" s="827"/>
      <c r="I1499" s="827"/>
      <c r="M1499" s="827"/>
      <c r="N1499" s="827"/>
      <c r="O1499" s="827"/>
      <c r="P1499" s="827"/>
    </row>
    <row r="1500" spans="1:16" ht="12">
      <c r="A1500" s="834"/>
      <c r="B1500" s="833"/>
      <c r="F1500" s="827"/>
      <c r="G1500" s="827"/>
      <c r="H1500" s="827"/>
      <c r="I1500" s="827"/>
      <c r="M1500" s="827"/>
      <c r="N1500" s="827"/>
      <c r="O1500" s="827"/>
      <c r="P1500" s="827"/>
    </row>
    <row r="1501" spans="1:16" ht="12">
      <c r="A1501" s="834"/>
      <c r="B1501" s="833"/>
      <c r="F1501" s="827"/>
      <c r="G1501" s="827"/>
      <c r="H1501" s="827"/>
      <c r="I1501" s="827"/>
      <c r="M1501" s="827"/>
      <c r="N1501" s="827"/>
      <c r="O1501" s="827"/>
      <c r="P1501" s="827"/>
    </row>
    <row r="1502" spans="1:16" ht="12">
      <c r="A1502" s="834"/>
      <c r="B1502" s="833"/>
      <c r="F1502" s="827"/>
      <c r="G1502" s="827"/>
      <c r="H1502" s="827"/>
      <c r="I1502" s="827"/>
      <c r="M1502" s="827"/>
      <c r="N1502" s="827"/>
      <c r="O1502" s="827"/>
      <c r="P1502" s="827"/>
    </row>
    <row r="1503" spans="1:16" ht="12">
      <c r="A1503" s="834"/>
      <c r="B1503" s="833"/>
      <c r="F1503" s="827"/>
      <c r="G1503" s="827"/>
      <c r="H1503" s="827"/>
      <c r="I1503" s="827"/>
      <c r="M1503" s="827"/>
      <c r="N1503" s="827"/>
      <c r="O1503" s="827"/>
      <c r="P1503" s="827"/>
    </row>
    <row r="1504" spans="1:16" ht="12">
      <c r="A1504" s="834"/>
      <c r="B1504" s="833"/>
      <c r="F1504" s="827"/>
      <c r="G1504" s="827"/>
      <c r="H1504" s="827"/>
      <c r="I1504" s="827"/>
      <c r="M1504" s="827"/>
      <c r="N1504" s="827"/>
      <c r="O1504" s="827"/>
      <c r="P1504" s="827"/>
    </row>
    <row r="1505" spans="1:16" ht="12">
      <c r="A1505" s="834"/>
      <c r="B1505" s="833"/>
      <c r="F1505" s="827"/>
      <c r="G1505" s="827"/>
      <c r="H1505" s="827"/>
      <c r="I1505" s="827"/>
      <c r="M1505" s="827"/>
      <c r="N1505" s="827"/>
      <c r="O1505" s="827"/>
      <c r="P1505" s="827"/>
    </row>
    <row r="1506" spans="1:16" ht="12">
      <c r="A1506" s="834"/>
      <c r="B1506" s="833"/>
      <c r="F1506" s="827"/>
      <c r="G1506" s="827"/>
      <c r="H1506" s="827"/>
      <c r="I1506" s="827"/>
      <c r="M1506" s="827"/>
      <c r="N1506" s="827"/>
      <c r="O1506" s="827"/>
      <c r="P1506" s="827"/>
    </row>
    <row r="1507" spans="1:16" ht="12">
      <c r="A1507" s="834"/>
      <c r="B1507" s="833"/>
      <c r="F1507" s="827"/>
      <c r="G1507" s="827"/>
      <c r="H1507" s="827"/>
      <c r="I1507" s="827"/>
      <c r="M1507" s="827"/>
      <c r="N1507" s="827"/>
      <c r="O1507" s="827"/>
      <c r="P1507" s="827"/>
    </row>
    <row r="1508" spans="1:16" ht="12">
      <c r="A1508" s="834"/>
      <c r="B1508" s="833"/>
      <c r="F1508" s="827"/>
      <c r="G1508" s="827"/>
      <c r="H1508" s="827"/>
      <c r="I1508" s="827"/>
      <c r="M1508" s="827"/>
      <c r="N1508" s="827"/>
      <c r="O1508" s="827"/>
      <c r="P1508" s="827"/>
    </row>
    <row r="1509" spans="1:16" ht="12">
      <c r="A1509" s="834"/>
      <c r="B1509" s="833"/>
      <c r="F1509" s="827"/>
      <c r="G1509" s="827"/>
      <c r="H1509" s="827"/>
      <c r="I1509" s="827"/>
      <c r="M1509" s="827"/>
      <c r="N1509" s="827"/>
      <c r="O1509" s="827"/>
      <c r="P1509" s="827"/>
    </row>
    <row r="1510" spans="1:16" ht="12">
      <c r="A1510" s="834"/>
      <c r="B1510" s="833"/>
      <c r="F1510" s="827"/>
      <c r="G1510" s="827"/>
      <c r="H1510" s="827"/>
      <c r="I1510" s="827"/>
      <c r="M1510" s="827"/>
      <c r="N1510" s="827"/>
      <c r="O1510" s="827"/>
      <c r="P1510" s="827"/>
    </row>
    <row r="1511" spans="1:16" ht="12">
      <c r="A1511" s="834"/>
      <c r="B1511" s="833"/>
      <c r="F1511" s="827"/>
      <c r="G1511" s="827"/>
      <c r="H1511" s="827"/>
      <c r="I1511" s="827"/>
      <c r="M1511" s="827"/>
      <c r="N1511" s="827"/>
      <c r="O1511" s="827"/>
      <c r="P1511" s="827"/>
    </row>
    <row r="1512" spans="1:16" ht="12">
      <c r="A1512" s="834"/>
      <c r="B1512" s="833"/>
      <c r="F1512" s="827"/>
      <c r="G1512" s="827"/>
      <c r="H1512" s="827"/>
      <c r="I1512" s="827"/>
      <c r="M1512" s="827"/>
      <c r="N1512" s="827"/>
      <c r="O1512" s="827"/>
      <c r="P1512" s="827"/>
    </row>
    <row r="1513" spans="1:16" ht="12">
      <c r="A1513" s="834"/>
      <c r="B1513" s="833"/>
      <c r="F1513" s="827"/>
      <c r="G1513" s="827"/>
      <c r="H1513" s="827"/>
      <c r="I1513" s="827"/>
      <c r="M1513" s="827"/>
      <c r="N1513" s="827"/>
      <c r="O1513" s="827"/>
      <c r="P1513" s="827"/>
    </row>
    <row r="1514" spans="1:16" ht="12">
      <c r="A1514" s="834"/>
      <c r="B1514" s="833"/>
      <c r="F1514" s="827"/>
      <c r="G1514" s="827"/>
      <c r="H1514" s="827"/>
      <c r="I1514" s="827"/>
      <c r="M1514" s="827"/>
      <c r="N1514" s="827"/>
      <c r="O1514" s="827"/>
      <c r="P1514" s="827"/>
    </row>
    <row r="1515" spans="1:16" ht="12">
      <c r="A1515" s="834"/>
      <c r="B1515" s="833"/>
      <c r="F1515" s="827"/>
      <c r="G1515" s="827"/>
      <c r="H1515" s="827"/>
      <c r="I1515" s="827"/>
      <c r="M1515" s="827"/>
      <c r="N1515" s="827"/>
      <c r="O1515" s="827"/>
      <c r="P1515" s="827"/>
    </row>
    <row r="1516" spans="1:16" ht="12">
      <c r="A1516" s="834"/>
      <c r="B1516" s="833"/>
      <c r="F1516" s="827"/>
      <c r="G1516" s="827"/>
      <c r="H1516" s="827"/>
      <c r="I1516" s="827"/>
      <c r="M1516" s="827"/>
      <c r="N1516" s="827"/>
      <c r="O1516" s="827"/>
      <c r="P1516" s="827"/>
    </row>
    <row r="1517" spans="1:16" ht="12">
      <c r="A1517" s="834"/>
      <c r="B1517" s="833"/>
      <c r="F1517" s="827"/>
      <c r="G1517" s="827"/>
      <c r="H1517" s="827"/>
      <c r="I1517" s="827"/>
      <c r="M1517" s="827"/>
      <c r="N1517" s="827"/>
      <c r="O1517" s="827"/>
      <c r="P1517" s="827"/>
    </row>
    <row r="1518" spans="1:16" ht="12">
      <c r="A1518" s="834"/>
      <c r="B1518" s="833"/>
      <c r="F1518" s="827"/>
      <c r="G1518" s="827"/>
      <c r="H1518" s="827"/>
      <c r="I1518" s="827"/>
      <c r="M1518" s="827"/>
      <c r="N1518" s="827"/>
      <c r="O1518" s="827"/>
      <c r="P1518" s="827"/>
    </row>
    <row r="1519" spans="1:16" ht="12">
      <c r="A1519" s="834"/>
      <c r="B1519" s="833"/>
      <c r="F1519" s="827"/>
      <c r="G1519" s="827"/>
      <c r="H1519" s="827"/>
      <c r="I1519" s="827"/>
      <c r="M1519" s="827"/>
      <c r="N1519" s="827"/>
      <c r="O1519" s="827"/>
      <c r="P1519" s="827"/>
    </row>
    <row r="1520" spans="1:16" ht="12">
      <c r="A1520" s="834"/>
      <c r="B1520" s="833"/>
      <c r="F1520" s="827"/>
      <c r="G1520" s="827"/>
      <c r="H1520" s="827"/>
      <c r="I1520" s="827"/>
      <c r="M1520" s="827"/>
      <c r="N1520" s="827"/>
      <c r="O1520" s="827"/>
      <c r="P1520" s="827"/>
    </row>
    <row r="1521" spans="1:16" ht="12">
      <c r="A1521" s="834"/>
      <c r="B1521" s="833"/>
      <c r="F1521" s="827"/>
      <c r="G1521" s="827"/>
      <c r="H1521" s="827"/>
      <c r="I1521" s="827"/>
      <c r="M1521" s="827"/>
      <c r="N1521" s="827"/>
      <c r="O1521" s="827"/>
      <c r="P1521" s="827"/>
    </row>
    <row r="1522" spans="1:16" ht="12">
      <c r="A1522" s="834"/>
      <c r="B1522" s="833"/>
      <c r="F1522" s="827"/>
      <c r="G1522" s="827"/>
      <c r="H1522" s="827"/>
      <c r="I1522" s="827"/>
      <c r="M1522" s="827"/>
      <c r="N1522" s="827"/>
      <c r="O1522" s="827"/>
      <c r="P1522" s="827"/>
    </row>
    <row r="1523" spans="1:16" ht="12">
      <c r="A1523" s="834"/>
      <c r="B1523" s="833"/>
      <c r="F1523" s="827"/>
      <c r="G1523" s="827"/>
      <c r="H1523" s="827"/>
      <c r="I1523" s="827"/>
      <c r="M1523" s="827"/>
      <c r="N1523" s="827"/>
      <c r="O1523" s="827"/>
      <c r="P1523" s="827"/>
    </row>
    <row r="1524" spans="1:16" ht="12">
      <c r="A1524" s="834"/>
      <c r="B1524" s="833"/>
      <c r="F1524" s="827"/>
      <c r="G1524" s="827"/>
      <c r="H1524" s="827"/>
      <c r="I1524" s="827"/>
      <c r="M1524" s="827"/>
      <c r="N1524" s="827"/>
      <c r="O1524" s="827"/>
      <c r="P1524" s="827"/>
    </row>
    <row r="1525" spans="1:16" ht="12">
      <c r="A1525" s="834"/>
      <c r="B1525" s="833"/>
      <c r="F1525" s="827"/>
      <c r="G1525" s="827"/>
      <c r="H1525" s="827"/>
      <c r="I1525" s="827"/>
      <c r="M1525" s="827"/>
      <c r="N1525" s="827"/>
      <c r="O1525" s="827"/>
      <c r="P1525" s="827"/>
    </row>
    <row r="1526" spans="1:16" ht="12">
      <c r="A1526" s="834"/>
      <c r="B1526" s="833"/>
      <c r="F1526" s="827"/>
      <c r="G1526" s="827"/>
      <c r="H1526" s="827"/>
      <c r="I1526" s="827"/>
      <c r="M1526" s="827"/>
      <c r="N1526" s="827"/>
      <c r="O1526" s="827"/>
      <c r="P1526" s="827"/>
    </row>
    <row r="1527" spans="1:16" ht="12">
      <c r="A1527" s="834"/>
      <c r="B1527" s="833"/>
      <c r="F1527" s="827"/>
      <c r="G1527" s="827"/>
      <c r="H1527" s="827"/>
      <c r="I1527" s="827"/>
      <c r="M1527" s="827"/>
      <c r="N1527" s="827"/>
      <c r="O1527" s="827"/>
      <c r="P1527" s="827"/>
    </row>
    <row r="1528" spans="1:16" ht="12">
      <c r="A1528" s="834"/>
      <c r="B1528" s="833"/>
      <c r="F1528" s="827"/>
      <c r="G1528" s="827"/>
      <c r="H1528" s="827"/>
      <c r="I1528" s="827"/>
      <c r="M1528" s="827"/>
      <c r="N1528" s="827"/>
      <c r="O1528" s="827"/>
      <c r="P1528" s="827"/>
    </row>
    <row r="1529" spans="1:16" ht="12">
      <c r="A1529" s="834"/>
      <c r="B1529" s="833"/>
      <c r="F1529" s="827"/>
      <c r="G1529" s="827"/>
      <c r="H1529" s="827"/>
      <c r="I1529" s="827"/>
      <c r="M1529" s="827"/>
      <c r="N1529" s="827"/>
      <c r="O1529" s="827"/>
      <c r="P1529" s="827"/>
    </row>
    <row r="1530" spans="1:16" ht="12">
      <c r="A1530" s="834"/>
      <c r="B1530" s="833"/>
      <c r="F1530" s="827"/>
      <c r="G1530" s="827"/>
      <c r="H1530" s="827"/>
      <c r="I1530" s="827"/>
      <c r="M1530" s="827"/>
      <c r="N1530" s="827"/>
      <c r="O1530" s="827"/>
      <c r="P1530" s="827"/>
    </row>
    <row r="1531" spans="1:16" ht="12">
      <c r="A1531" s="834"/>
      <c r="B1531" s="833"/>
      <c r="F1531" s="827"/>
      <c r="G1531" s="827"/>
      <c r="H1531" s="827"/>
      <c r="I1531" s="827"/>
      <c r="M1531" s="827"/>
      <c r="N1531" s="827"/>
      <c r="O1531" s="827"/>
      <c r="P1531" s="827"/>
    </row>
    <row r="1532" spans="1:16" ht="12">
      <c r="A1532" s="834"/>
      <c r="B1532" s="833"/>
      <c r="F1532" s="827"/>
      <c r="G1532" s="827"/>
      <c r="H1532" s="827"/>
      <c r="I1532" s="827"/>
      <c r="M1532" s="827"/>
      <c r="N1532" s="827"/>
      <c r="O1532" s="827"/>
      <c r="P1532" s="827"/>
    </row>
    <row r="1533" spans="1:16" ht="12">
      <c r="A1533" s="834"/>
      <c r="B1533" s="833"/>
      <c r="F1533" s="827"/>
      <c r="G1533" s="827"/>
      <c r="H1533" s="827"/>
      <c r="I1533" s="827"/>
      <c r="M1533" s="827"/>
      <c r="N1533" s="827"/>
      <c r="O1533" s="827"/>
      <c r="P1533" s="827"/>
    </row>
    <row r="1534" spans="1:16" ht="12">
      <c r="A1534" s="834"/>
      <c r="B1534" s="833"/>
      <c r="F1534" s="827"/>
      <c r="G1534" s="827"/>
      <c r="H1534" s="827"/>
      <c r="I1534" s="827"/>
      <c r="M1534" s="827"/>
      <c r="N1534" s="827"/>
      <c r="O1534" s="827"/>
      <c r="P1534" s="827"/>
    </row>
    <row r="1535" spans="1:16" ht="12">
      <c r="A1535" s="834"/>
      <c r="B1535" s="833"/>
      <c r="F1535" s="827"/>
      <c r="G1535" s="827"/>
      <c r="H1535" s="827"/>
      <c r="I1535" s="827"/>
      <c r="M1535" s="827"/>
      <c r="N1535" s="827"/>
      <c r="O1535" s="827"/>
      <c r="P1535" s="827"/>
    </row>
    <row r="1536" spans="1:16" ht="12">
      <c r="A1536" s="834"/>
      <c r="B1536" s="833"/>
      <c r="F1536" s="827"/>
      <c r="G1536" s="827"/>
      <c r="H1536" s="827"/>
      <c r="I1536" s="827"/>
      <c r="M1536" s="827"/>
      <c r="N1536" s="827"/>
      <c r="O1536" s="827"/>
      <c r="P1536" s="827"/>
    </row>
    <row r="1537" spans="1:16" ht="12">
      <c r="A1537" s="834"/>
      <c r="B1537" s="833"/>
      <c r="F1537" s="827"/>
      <c r="G1537" s="827"/>
      <c r="H1537" s="827"/>
      <c r="I1537" s="827"/>
      <c r="M1537" s="827"/>
      <c r="N1537" s="827"/>
      <c r="O1537" s="827"/>
      <c r="P1537" s="827"/>
    </row>
    <row r="1538" spans="1:16" ht="12">
      <c r="A1538" s="834"/>
      <c r="B1538" s="833"/>
      <c r="F1538" s="827"/>
      <c r="G1538" s="827"/>
      <c r="H1538" s="827"/>
      <c r="I1538" s="827"/>
      <c r="M1538" s="827"/>
      <c r="N1538" s="827"/>
      <c r="O1538" s="827"/>
      <c r="P1538" s="827"/>
    </row>
    <row r="1539" spans="1:16" ht="12">
      <c r="A1539" s="834"/>
      <c r="B1539" s="833"/>
      <c r="F1539" s="827"/>
      <c r="G1539" s="827"/>
      <c r="H1539" s="827"/>
      <c r="I1539" s="827"/>
      <c r="M1539" s="827"/>
      <c r="N1539" s="827"/>
      <c r="O1539" s="827"/>
      <c r="P1539" s="827"/>
    </row>
    <row r="1540" spans="1:16" ht="12">
      <c r="A1540" s="834"/>
      <c r="B1540" s="833"/>
      <c r="F1540" s="827"/>
      <c r="G1540" s="827"/>
      <c r="H1540" s="827"/>
      <c r="I1540" s="827"/>
      <c r="M1540" s="827"/>
      <c r="N1540" s="827"/>
      <c r="O1540" s="827"/>
      <c r="P1540" s="827"/>
    </row>
    <row r="1541" spans="1:16" ht="12">
      <c r="A1541" s="834"/>
      <c r="B1541" s="833"/>
      <c r="F1541" s="827"/>
      <c r="G1541" s="827"/>
      <c r="H1541" s="827"/>
      <c r="I1541" s="827"/>
      <c r="M1541" s="827"/>
      <c r="N1541" s="827"/>
      <c r="O1541" s="827"/>
      <c r="P1541" s="827"/>
    </row>
    <row r="1542" spans="1:16" ht="12">
      <c r="A1542" s="834"/>
      <c r="B1542" s="833"/>
      <c r="F1542" s="827"/>
      <c r="G1542" s="827"/>
      <c r="H1542" s="827"/>
      <c r="I1542" s="827"/>
      <c r="M1542" s="827"/>
      <c r="N1542" s="827"/>
      <c r="O1542" s="827"/>
      <c r="P1542" s="827"/>
    </row>
    <row r="1543" spans="1:16" ht="12">
      <c r="A1543" s="834"/>
      <c r="B1543" s="833"/>
      <c r="F1543" s="827"/>
      <c r="G1543" s="827"/>
      <c r="H1543" s="827"/>
      <c r="I1543" s="827"/>
      <c r="M1543" s="827"/>
      <c r="N1543" s="827"/>
      <c r="O1543" s="827"/>
      <c r="P1543" s="827"/>
    </row>
    <row r="1544" spans="1:16" ht="12">
      <c r="A1544" s="834"/>
      <c r="B1544" s="833"/>
      <c r="F1544" s="827"/>
      <c r="G1544" s="827"/>
      <c r="H1544" s="827"/>
      <c r="I1544" s="827"/>
      <c r="M1544" s="827"/>
      <c r="N1544" s="827"/>
      <c r="O1544" s="827"/>
      <c r="P1544" s="827"/>
    </row>
    <row r="1545" spans="1:16" ht="12">
      <c r="A1545" s="834"/>
      <c r="B1545" s="833"/>
      <c r="F1545" s="827"/>
      <c r="G1545" s="827"/>
      <c r="H1545" s="827"/>
      <c r="I1545" s="827"/>
      <c r="M1545" s="827"/>
      <c r="N1545" s="827"/>
      <c r="O1545" s="827"/>
      <c r="P1545" s="827"/>
    </row>
    <row r="1546" spans="1:16" ht="12">
      <c r="A1546" s="834"/>
      <c r="B1546" s="833"/>
      <c r="F1546" s="827"/>
      <c r="G1546" s="827"/>
      <c r="H1546" s="827"/>
      <c r="I1546" s="827"/>
      <c r="M1546" s="827"/>
      <c r="N1546" s="827"/>
      <c r="O1546" s="827"/>
      <c r="P1546" s="827"/>
    </row>
    <row r="1547" spans="1:16" ht="12">
      <c r="A1547" s="834"/>
      <c r="B1547" s="833"/>
      <c r="F1547" s="827"/>
      <c r="G1547" s="827"/>
      <c r="H1547" s="827"/>
      <c r="I1547" s="827"/>
      <c r="M1547" s="827"/>
      <c r="N1547" s="827"/>
      <c r="O1547" s="827"/>
      <c r="P1547" s="827"/>
    </row>
    <row r="1548" spans="1:16" ht="12">
      <c r="A1548" s="834"/>
      <c r="B1548" s="833"/>
      <c r="F1548" s="827"/>
      <c r="G1548" s="827"/>
      <c r="H1548" s="827"/>
      <c r="I1548" s="827"/>
      <c r="M1548" s="827"/>
      <c r="N1548" s="827"/>
      <c r="O1548" s="827"/>
      <c r="P1548" s="827"/>
    </row>
    <row r="1549" spans="1:16" ht="12">
      <c r="A1549" s="834"/>
      <c r="B1549" s="833"/>
      <c r="F1549" s="827"/>
      <c r="G1549" s="827"/>
      <c r="H1549" s="827"/>
      <c r="I1549" s="827"/>
      <c r="M1549" s="827"/>
      <c r="N1549" s="827"/>
      <c r="O1549" s="827"/>
      <c r="P1549" s="827"/>
    </row>
    <row r="1550" spans="1:16" ht="12">
      <c r="A1550" s="834"/>
      <c r="B1550" s="833"/>
      <c r="F1550" s="827"/>
      <c r="G1550" s="827"/>
      <c r="H1550" s="827"/>
      <c r="I1550" s="827"/>
      <c r="M1550" s="827"/>
      <c r="N1550" s="827"/>
      <c r="O1550" s="827"/>
      <c r="P1550" s="827"/>
    </row>
    <row r="1551" spans="1:16" ht="12">
      <c r="A1551" s="834"/>
      <c r="B1551" s="833"/>
      <c r="F1551" s="827"/>
      <c r="G1551" s="827"/>
      <c r="H1551" s="827"/>
      <c r="I1551" s="827"/>
      <c r="M1551" s="827"/>
      <c r="N1551" s="827"/>
      <c r="O1551" s="827"/>
      <c r="P1551" s="827"/>
    </row>
    <row r="1552" spans="1:16" ht="12">
      <c r="A1552" s="834"/>
      <c r="B1552" s="833"/>
      <c r="F1552" s="827"/>
      <c r="G1552" s="827"/>
      <c r="H1552" s="827"/>
      <c r="I1552" s="827"/>
      <c r="M1552" s="827"/>
      <c r="N1552" s="827"/>
      <c r="O1552" s="827"/>
      <c r="P1552" s="827"/>
    </row>
    <row r="1553" spans="1:16" ht="12">
      <c r="A1553" s="834"/>
      <c r="B1553" s="833"/>
      <c r="F1553" s="827"/>
      <c r="G1553" s="827"/>
      <c r="H1553" s="827"/>
      <c r="I1553" s="827"/>
      <c r="M1553" s="827"/>
      <c r="N1553" s="827"/>
      <c r="O1553" s="827"/>
      <c r="P1553" s="827"/>
    </row>
    <row r="1554" spans="1:16" ht="12">
      <c r="A1554" s="834"/>
      <c r="B1554" s="833"/>
      <c r="F1554" s="827"/>
      <c r="G1554" s="827"/>
      <c r="H1554" s="827"/>
      <c r="I1554" s="827"/>
      <c r="M1554" s="827"/>
      <c r="N1554" s="827"/>
      <c r="O1554" s="827"/>
      <c r="P1554" s="827"/>
    </row>
    <row r="1555" spans="1:16" ht="12">
      <c r="A1555" s="834"/>
      <c r="B1555" s="833"/>
      <c r="F1555" s="827"/>
      <c r="G1555" s="827"/>
      <c r="H1555" s="827"/>
      <c r="I1555" s="827"/>
      <c r="M1555" s="827"/>
      <c r="N1555" s="827"/>
      <c r="O1555" s="827"/>
      <c r="P1555" s="827"/>
    </row>
    <row r="1556" spans="1:16" ht="12">
      <c r="A1556" s="834"/>
      <c r="B1556" s="833"/>
      <c r="F1556" s="827"/>
      <c r="G1556" s="827"/>
      <c r="H1556" s="827"/>
      <c r="I1556" s="827"/>
      <c r="M1556" s="827"/>
      <c r="N1556" s="827"/>
      <c r="O1556" s="827"/>
      <c r="P1556" s="827"/>
    </row>
    <row r="1557" spans="1:16" ht="12">
      <c r="A1557" s="834"/>
      <c r="B1557" s="833"/>
      <c r="F1557" s="827"/>
      <c r="G1557" s="827"/>
      <c r="H1557" s="827"/>
      <c r="I1557" s="827"/>
      <c r="M1557" s="827"/>
      <c r="N1557" s="827"/>
      <c r="O1557" s="827"/>
      <c r="P1557" s="827"/>
    </row>
    <row r="1558" spans="1:16" ht="12">
      <c r="A1558" s="834"/>
      <c r="B1558" s="833"/>
      <c r="F1558" s="827"/>
      <c r="G1558" s="827"/>
      <c r="H1558" s="827"/>
      <c r="I1558" s="827"/>
      <c r="M1558" s="827"/>
      <c r="N1558" s="827"/>
      <c r="O1558" s="827"/>
      <c r="P1558" s="827"/>
    </row>
    <row r="1559" spans="1:16" ht="12">
      <c r="A1559" s="834"/>
      <c r="B1559" s="833"/>
      <c r="F1559" s="827"/>
      <c r="G1559" s="827"/>
      <c r="H1559" s="827"/>
      <c r="I1559" s="827"/>
      <c r="M1559" s="827"/>
      <c r="N1559" s="827"/>
      <c r="O1559" s="827"/>
      <c r="P1559" s="827"/>
    </row>
    <row r="1560" spans="1:16" ht="12">
      <c r="A1560" s="834"/>
      <c r="B1560" s="833"/>
      <c r="F1560" s="827"/>
      <c r="G1560" s="827"/>
      <c r="H1560" s="827"/>
      <c r="I1560" s="827"/>
      <c r="M1560" s="827"/>
      <c r="N1560" s="827"/>
      <c r="O1560" s="827"/>
      <c r="P1560" s="827"/>
    </row>
    <row r="1561" spans="1:16" ht="12">
      <c r="A1561" s="834"/>
      <c r="B1561" s="833"/>
      <c r="F1561" s="827"/>
      <c r="G1561" s="827"/>
      <c r="H1561" s="827"/>
      <c r="I1561" s="827"/>
      <c r="M1561" s="827"/>
      <c r="N1561" s="827"/>
      <c r="O1561" s="827"/>
      <c r="P1561" s="827"/>
    </row>
    <row r="1562" spans="1:16" ht="12">
      <c r="A1562" s="834"/>
      <c r="B1562" s="833"/>
      <c r="F1562" s="827"/>
      <c r="G1562" s="827"/>
      <c r="H1562" s="827"/>
      <c r="I1562" s="827"/>
      <c r="M1562" s="827"/>
      <c r="N1562" s="827"/>
      <c r="O1562" s="827"/>
      <c r="P1562" s="827"/>
    </row>
    <row r="1563" spans="1:16" ht="12">
      <c r="A1563" s="834"/>
      <c r="B1563" s="833"/>
      <c r="F1563" s="827"/>
      <c r="G1563" s="827"/>
      <c r="H1563" s="827"/>
      <c r="I1563" s="827"/>
      <c r="M1563" s="827"/>
      <c r="N1563" s="827"/>
      <c r="O1563" s="827"/>
      <c r="P1563" s="827"/>
    </row>
    <row r="1564" spans="1:16" ht="12">
      <c r="A1564" s="834"/>
      <c r="B1564" s="833"/>
      <c r="F1564" s="827"/>
      <c r="G1564" s="827"/>
      <c r="H1564" s="827"/>
      <c r="I1564" s="827"/>
      <c r="M1564" s="827"/>
      <c r="N1564" s="827"/>
      <c r="O1564" s="827"/>
      <c r="P1564" s="827"/>
    </row>
    <row r="1565" spans="1:16" ht="12">
      <c r="A1565" s="834"/>
      <c r="B1565" s="833"/>
      <c r="F1565" s="827"/>
      <c r="G1565" s="827"/>
      <c r="H1565" s="827"/>
      <c r="I1565" s="827"/>
      <c r="M1565" s="827"/>
      <c r="N1565" s="827"/>
      <c r="O1565" s="827"/>
      <c r="P1565" s="827"/>
    </row>
    <row r="1566" spans="1:16" ht="12">
      <c r="A1566" s="834"/>
      <c r="B1566" s="833"/>
      <c r="F1566" s="827"/>
      <c r="G1566" s="827"/>
      <c r="H1566" s="827"/>
      <c r="I1566" s="827"/>
      <c r="M1566" s="827"/>
      <c r="N1566" s="827"/>
      <c r="O1566" s="827"/>
      <c r="P1566" s="827"/>
    </row>
    <row r="1567" spans="1:16" ht="12">
      <c r="A1567" s="834"/>
      <c r="B1567" s="833"/>
      <c r="F1567" s="827"/>
      <c r="G1567" s="827"/>
      <c r="H1567" s="827"/>
      <c r="I1567" s="827"/>
      <c r="M1567" s="827"/>
      <c r="N1567" s="827"/>
      <c r="O1567" s="827"/>
      <c r="P1567" s="827"/>
    </row>
    <row r="1568" spans="1:16" ht="12">
      <c r="A1568" s="834"/>
      <c r="B1568" s="833"/>
      <c r="F1568" s="827"/>
      <c r="G1568" s="827"/>
      <c r="H1568" s="827"/>
      <c r="I1568" s="827"/>
      <c r="M1568" s="827"/>
      <c r="N1568" s="827"/>
      <c r="O1568" s="827"/>
      <c r="P1568" s="827"/>
    </row>
    <row r="1569" spans="1:16" ht="12">
      <c r="A1569" s="834"/>
      <c r="B1569" s="833"/>
      <c r="F1569" s="827"/>
      <c r="G1569" s="827"/>
      <c r="H1569" s="827"/>
      <c r="I1569" s="827"/>
      <c r="M1569" s="827"/>
      <c r="N1569" s="827"/>
      <c r="O1569" s="827"/>
      <c r="P1569" s="827"/>
    </row>
    <row r="1570" spans="1:16" ht="12">
      <c r="A1570" s="834"/>
      <c r="B1570" s="833"/>
      <c r="F1570" s="827"/>
      <c r="G1570" s="827"/>
      <c r="H1570" s="827"/>
      <c r="I1570" s="827"/>
      <c r="M1570" s="827"/>
      <c r="N1570" s="827"/>
      <c r="O1570" s="827"/>
      <c r="P1570" s="827"/>
    </row>
    <row r="1571" spans="1:16" ht="12">
      <c r="A1571" s="834"/>
      <c r="B1571" s="833"/>
      <c r="F1571" s="827"/>
      <c r="G1571" s="827"/>
      <c r="H1571" s="827"/>
      <c r="I1571" s="827"/>
      <c r="M1571" s="827"/>
      <c r="N1571" s="827"/>
      <c r="O1571" s="827"/>
      <c r="P1571" s="827"/>
    </row>
    <row r="1572" spans="1:16" ht="12">
      <c r="A1572" s="834"/>
      <c r="B1572" s="833"/>
      <c r="F1572" s="827"/>
      <c r="G1572" s="827"/>
      <c r="H1572" s="827"/>
      <c r="I1572" s="827"/>
      <c r="M1572" s="827"/>
      <c r="N1572" s="827"/>
      <c r="O1572" s="827"/>
      <c r="P1572" s="827"/>
    </row>
    <row r="1573" spans="1:16" ht="12">
      <c r="A1573" s="834"/>
      <c r="B1573" s="833"/>
      <c r="F1573" s="827"/>
      <c r="G1573" s="827"/>
      <c r="H1573" s="827"/>
      <c r="I1573" s="827"/>
      <c r="M1573" s="827"/>
      <c r="N1573" s="827"/>
      <c r="O1573" s="827"/>
      <c r="P1573" s="827"/>
    </row>
    <row r="1574" spans="1:16" ht="12">
      <c r="A1574" s="834"/>
      <c r="B1574" s="833"/>
      <c r="F1574" s="827"/>
      <c r="G1574" s="827"/>
      <c r="H1574" s="827"/>
      <c r="I1574" s="827"/>
      <c r="M1574" s="827"/>
      <c r="N1574" s="827"/>
      <c r="O1574" s="827"/>
      <c r="P1574" s="827"/>
    </row>
    <row r="1575" spans="1:16" ht="12">
      <c r="A1575" s="834"/>
      <c r="B1575" s="833"/>
      <c r="F1575" s="827"/>
      <c r="G1575" s="827"/>
      <c r="H1575" s="827"/>
      <c r="I1575" s="827"/>
      <c r="M1575" s="827"/>
      <c r="N1575" s="827"/>
      <c r="O1575" s="827"/>
      <c r="P1575" s="827"/>
    </row>
    <row r="1576" spans="1:16" ht="12">
      <c r="A1576" s="834"/>
      <c r="B1576" s="833"/>
      <c r="F1576" s="827"/>
      <c r="G1576" s="827"/>
      <c r="H1576" s="827"/>
      <c r="I1576" s="827"/>
      <c r="M1576" s="827"/>
      <c r="N1576" s="827"/>
      <c r="O1576" s="827"/>
      <c r="P1576" s="827"/>
    </row>
    <row r="1577" spans="1:16" ht="12">
      <c r="A1577" s="834"/>
      <c r="B1577" s="833"/>
      <c r="F1577" s="827"/>
      <c r="G1577" s="827"/>
      <c r="H1577" s="827"/>
      <c r="I1577" s="827"/>
      <c r="M1577" s="827"/>
      <c r="N1577" s="827"/>
      <c r="O1577" s="827"/>
      <c r="P1577" s="827"/>
    </row>
    <row r="1578" spans="1:16" ht="12">
      <c r="A1578" s="834"/>
      <c r="B1578" s="833"/>
      <c r="F1578" s="827"/>
      <c r="G1578" s="827"/>
      <c r="H1578" s="827"/>
      <c r="I1578" s="827"/>
      <c r="M1578" s="827"/>
      <c r="N1578" s="827"/>
      <c r="O1578" s="827"/>
      <c r="P1578" s="827"/>
    </row>
    <row r="1579" spans="1:16" ht="12">
      <c r="A1579" s="834"/>
      <c r="B1579" s="833"/>
      <c r="F1579" s="827"/>
      <c r="G1579" s="827"/>
      <c r="H1579" s="827"/>
      <c r="I1579" s="827"/>
      <c r="M1579" s="827"/>
      <c r="N1579" s="827"/>
      <c r="O1579" s="827"/>
      <c r="P1579" s="827"/>
    </row>
    <row r="1580" spans="1:16" ht="12">
      <c r="A1580" s="834"/>
      <c r="B1580" s="833"/>
      <c r="F1580" s="827"/>
      <c r="G1580" s="827"/>
      <c r="H1580" s="827"/>
      <c r="I1580" s="827"/>
      <c r="M1580" s="827"/>
      <c r="N1580" s="827"/>
      <c r="O1580" s="827"/>
      <c r="P1580" s="827"/>
    </row>
    <row r="1581" spans="1:16" ht="12">
      <c r="A1581" s="834"/>
      <c r="B1581" s="833"/>
      <c r="F1581" s="827"/>
      <c r="G1581" s="827"/>
      <c r="H1581" s="827"/>
      <c r="I1581" s="827"/>
      <c r="M1581" s="827"/>
      <c r="N1581" s="827"/>
      <c r="O1581" s="827"/>
      <c r="P1581" s="827"/>
    </row>
    <row r="1582" spans="1:16" ht="12">
      <c r="A1582" s="834"/>
      <c r="B1582" s="833"/>
      <c r="F1582" s="827"/>
      <c r="G1582" s="827"/>
      <c r="H1582" s="827"/>
      <c r="I1582" s="827"/>
      <c r="M1582" s="827"/>
      <c r="N1582" s="827"/>
      <c r="O1582" s="827"/>
      <c r="P1582" s="827"/>
    </row>
    <row r="1583" spans="1:16" ht="12">
      <c r="A1583" s="834"/>
      <c r="B1583" s="833"/>
      <c r="F1583" s="827"/>
      <c r="G1583" s="827"/>
      <c r="H1583" s="827"/>
      <c r="I1583" s="827"/>
      <c r="M1583" s="827"/>
      <c r="N1583" s="827"/>
      <c r="O1583" s="827"/>
      <c r="P1583" s="827"/>
    </row>
    <row r="1584" spans="1:16" ht="12">
      <c r="A1584" s="834"/>
      <c r="B1584" s="833"/>
      <c r="F1584" s="827"/>
      <c r="G1584" s="827"/>
      <c r="H1584" s="827"/>
      <c r="I1584" s="827"/>
      <c r="M1584" s="827"/>
      <c r="N1584" s="827"/>
      <c r="O1584" s="827"/>
      <c r="P1584" s="827"/>
    </row>
    <row r="1585" spans="1:16" ht="12">
      <c r="A1585" s="834"/>
      <c r="B1585" s="833"/>
      <c r="F1585" s="827"/>
      <c r="G1585" s="827"/>
      <c r="H1585" s="827"/>
      <c r="I1585" s="827"/>
      <c r="M1585" s="827"/>
      <c r="N1585" s="827"/>
      <c r="O1585" s="827"/>
      <c r="P1585" s="827"/>
    </row>
    <row r="1586" spans="1:16" ht="12">
      <c r="A1586" s="834"/>
      <c r="B1586" s="833"/>
      <c r="F1586" s="827"/>
      <c r="G1586" s="827"/>
      <c r="H1586" s="827"/>
      <c r="I1586" s="827"/>
      <c r="M1586" s="827"/>
      <c r="N1586" s="827"/>
      <c r="O1586" s="827"/>
      <c r="P1586" s="827"/>
    </row>
    <row r="1587" spans="1:16" ht="12">
      <c r="A1587" s="834"/>
      <c r="B1587" s="833"/>
      <c r="F1587" s="827"/>
      <c r="G1587" s="827"/>
      <c r="H1587" s="827"/>
      <c r="I1587" s="827"/>
      <c r="M1587" s="827"/>
      <c r="N1587" s="827"/>
      <c r="O1587" s="827"/>
      <c r="P1587" s="827"/>
    </row>
    <row r="1588" spans="1:16" ht="12">
      <c r="A1588" s="834"/>
      <c r="B1588" s="833"/>
      <c r="F1588" s="827"/>
      <c r="G1588" s="827"/>
      <c r="H1588" s="827"/>
      <c r="I1588" s="827"/>
      <c r="M1588" s="827"/>
      <c r="N1588" s="827"/>
      <c r="O1588" s="827"/>
      <c r="P1588" s="827"/>
    </row>
    <row r="1589" spans="1:16" ht="12">
      <c r="A1589" s="834"/>
      <c r="B1589" s="833"/>
      <c r="F1589" s="827"/>
      <c r="G1589" s="827"/>
      <c r="H1589" s="827"/>
      <c r="I1589" s="827"/>
      <c r="M1589" s="827"/>
      <c r="N1589" s="827"/>
      <c r="O1589" s="827"/>
      <c r="P1589" s="827"/>
    </row>
    <row r="1590" spans="1:16" ht="12">
      <c r="A1590" s="834"/>
      <c r="B1590" s="833"/>
      <c r="F1590" s="827"/>
      <c r="G1590" s="827"/>
      <c r="H1590" s="827"/>
      <c r="I1590" s="827"/>
      <c r="M1590" s="827"/>
      <c r="N1590" s="827"/>
      <c r="O1590" s="827"/>
      <c r="P1590" s="827"/>
    </row>
    <row r="1591" spans="1:16" ht="12">
      <c r="A1591" s="834"/>
      <c r="B1591" s="833"/>
      <c r="F1591" s="827"/>
      <c r="G1591" s="827"/>
      <c r="H1591" s="827"/>
      <c r="I1591" s="827"/>
      <c r="M1591" s="827"/>
      <c r="N1591" s="827"/>
      <c r="O1591" s="827"/>
      <c r="P1591" s="827"/>
    </row>
    <row r="1592" spans="1:16" ht="12">
      <c r="A1592" s="834"/>
      <c r="B1592" s="833"/>
      <c r="F1592" s="827"/>
      <c r="G1592" s="827"/>
      <c r="H1592" s="827"/>
      <c r="I1592" s="827"/>
      <c r="M1592" s="827"/>
      <c r="N1592" s="827"/>
      <c r="O1592" s="827"/>
      <c r="P1592" s="827"/>
    </row>
    <row r="1593" spans="1:16" ht="12">
      <c r="A1593" s="834"/>
      <c r="B1593" s="833"/>
      <c r="F1593" s="827"/>
      <c r="G1593" s="827"/>
      <c r="H1593" s="827"/>
      <c r="I1593" s="827"/>
      <c r="M1593" s="827"/>
      <c r="N1593" s="827"/>
      <c r="O1593" s="827"/>
      <c r="P1593" s="827"/>
    </row>
    <row r="1594" spans="1:16" ht="12">
      <c r="A1594" s="834"/>
      <c r="B1594" s="833"/>
      <c r="F1594" s="827"/>
      <c r="G1594" s="827"/>
      <c r="H1594" s="827"/>
      <c r="I1594" s="827"/>
      <c r="M1594" s="827"/>
      <c r="N1594" s="827"/>
      <c r="O1594" s="827"/>
      <c r="P1594" s="827"/>
    </row>
    <row r="1595" spans="1:16" ht="12">
      <c r="A1595" s="834"/>
      <c r="B1595" s="833"/>
      <c r="F1595" s="827"/>
      <c r="G1595" s="827"/>
      <c r="H1595" s="827"/>
      <c r="I1595" s="827"/>
      <c r="M1595" s="827"/>
      <c r="N1595" s="827"/>
      <c r="O1595" s="827"/>
      <c r="P1595" s="827"/>
    </row>
    <row r="1596" spans="1:16" ht="12">
      <c r="A1596" s="834"/>
      <c r="B1596" s="833"/>
      <c r="F1596" s="827"/>
      <c r="G1596" s="827"/>
      <c r="H1596" s="827"/>
      <c r="I1596" s="827"/>
      <c r="M1596" s="827"/>
      <c r="N1596" s="827"/>
      <c r="O1596" s="827"/>
      <c r="P1596" s="827"/>
    </row>
    <row r="1597" spans="1:16" ht="12">
      <c r="A1597" s="834"/>
      <c r="B1597" s="833"/>
      <c r="F1597" s="827"/>
      <c r="G1597" s="827"/>
      <c r="H1597" s="827"/>
      <c r="I1597" s="827"/>
      <c r="M1597" s="827"/>
      <c r="N1597" s="827"/>
      <c r="O1597" s="827"/>
      <c r="P1597" s="827"/>
    </row>
    <row r="1598" spans="1:16" ht="12">
      <c r="A1598" s="834"/>
      <c r="B1598" s="833"/>
      <c r="F1598" s="827"/>
      <c r="G1598" s="827"/>
      <c r="H1598" s="827"/>
      <c r="I1598" s="827"/>
      <c r="M1598" s="827"/>
      <c r="N1598" s="827"/>
      <c r="O1598" s="827"/>
      <c r="P1598" s="827"/>
    </row>
    <row r="1599" spans="1:16" ht="12">
      <c r="A1599" s="834"/>
      <c r="B1599" s="833"/>
      <c r="F1599" s="827"/>
      <c r="G1599" s="827"/>
      <c r="H1599" s="827"/>
      <c r="I1599" s="827"/>
      <c r="M1599" s="827"/>
      <c r="N1599" s="827"/>
      <c r="O1599" s="827"/>
      <c r="P1599" s="827"/>
    </row>
    <row r="1600" spans="1:16" ht="12">
      <c r="A1600" s="834"/>
      <c r="B1600" s="833"/>
      <c r="F1600" s="827"/>
      <c r="G1600" s="827"/>
      <c r="H1600" s="827"/>
      <c r="I1600" s="827"/>
      <c r="M1600" s="827"/>
      <c r="N1600" s="827"/>
      <c r="O1600" s="827"/>
      <c r="P1600" s="827"/>
    </row>
    <row r="1601" spans="1:16" ht="12">
      <c r="A1601" s="834"/>
      <c r="B1601" s="833"/>
      <c r="F1601" s="827"/>
      <c r="G1601" s="827"/>
      <c r="H1601" s="827"/>
      <c r="I1601" s="827"/>
      <c r="M1601" s="827"/>
      <c r="N1601" s="827"/>
      <c r="O1601" s="827"/>
      <c r="P1601" s="827"/>
    </row>
    <row r="1602" spans="1:16" ht="12">
      <c r="A1602" s="834"/>
      <c r="B1602" s="833"/>
      <c r="F1602" s="827"/>
      <c r="G1602" s="827"/>
      <c r="H1602" s="827"/>
      <c r="I1602" s="827"/>
      <c r="M1602" s="827"/>
      <c r="N1602" s="827"/>
      <c r="O1602" s="827"/>
      <c r="P1602" s="827"/>
    </row>
    <row r="1603" spans="1:16" ht="12">
      <c r="A1603" s="834"/>
      <c r="B1603" s="833"/>
      <c r="F1603" s="827"/>
      <c r="G1603" s="827"/>
      <c r="H1603" s="827"/>
      <c r="I1603" s="827"/>
      <c r="M1603" s="827"/>
      <c r="N1603" s="827"/>
      <c r="O1603" s="827"/>
      <c r="P1603" s="827"/>
    </row>
    <row r="1604" spans="1:16" ht="12">
      <c r="A1604" s="834"/>
      <c r="B1604" s="833"/>
      <c r="F1604" s="827"/>
      <c r="G1604" s="827"/>
      <c r="H1604" s="827"/>
      <c r="I1604" s="827"/>
      <c r="M1604" s="827"/>
      <c r="N1604" s="827"/>
      <c r="O1604" s="827"/>
      <c r="P1604" s="827"/>
    </row>
    <row r="1605" spans="1:16" ht="12">
      <c r="A1605" s="834"/>
      <c r="B1605" s="833"/>
      <c r="F1605" s="827"/>
      <c r="G1605" s="827"/>
      <c r="H1605" s="827"/>
      <c r="I1605" s="827"/>
      <c r="M1605" s="827"/>
      <c r="N1605" s="827"/>
      <c r="O1605" s="827"/>
      <c r="P1605" s="827"/>
    </row>
    <row r="1606" spans="1:16" ht="12">
      <c r="A1606" s="834"/>
      <c r="B1606" s="833"/>
      <c r="F1606" s="827"/>
      <c r="G1606" s="827"/>
      <c r="H1606" s="827"/>
      <c r="I1606" s="827"/>
      <c r="M1606" s="827"/>
      <c r="N1606" s="827"/>
      <c r="O1606" s="827"/>
      <c r="P1606" s="827"/>
    </row>
    <row r="1607" spans="1:16" ht="12">
      <c r="A1607" s="834"/>
      <c r="B1607" s="833"/>
      <c r="F1607" s="827"/>
      <c r="G1607" s="827"/>
      <c r="H1607" s="827"/>
      <c r="I1607" s="827"/>
      <c r="M1607" s="827"/>
      <c r="N1607" s="827"/>
      <c r="O1607" s="827"/>
      <c r="P1607" s="827"/>
    </row>
    <row r="1608" spans="1:16" ht="12">
      <c r="A1608" s="834"/>
      <c r="B1608" s="833"/>
      <c r="F1608" s="827"/>
      <c r="G1608" s="827"/>
      <c r="H1608" s="827"/>
      <c r="I1608" s="827"/>
      <c r="M1608" s="827"/>
      <c r="N1608" s="827"/>
      <c r="O1608" s="827"/>
      <c r="P1608" s="827"/>
    </row>
    <row r="1609" spans="1:16" ht="12">
      <c r="A1609" s="834"/>
      <c r="B1609" s="833"/>
      <c r="F1609" s="827"/>
      <c r="G1609" s="827"/>
      <c r="H1609" s="827"/>
      <c r="I1609" s="827"/>
      <c r="M1609" s="827"/>
      <c r="N1609" s="827"/>
      <c r="O1609" s="827"/>
      <c r="P1609" s="827"/>
    </row>
    <row r="1610" spans="1:16" ht="12">
      <c r="A1610" s="834"/>
      <c r="B1610" s="833"/>
      <c r="F1610" s="827"/>
      <c r="G1610" s="827"/>
      <c r="H1610" s="827"/>
      <c r="I1610" s="827"/>
      <c r="M1610" s="827"/>
      <c r="N1610" s="827"/>
      <c r="O1610" s="827"/>
      <c r="P1610" s="827"/>
    </row>
    <row r="1611" spans="1:16" ht="12">
      <c r="A1611" s="834"/>
      <c r="B1611" s="833"/>
      <c r="F1611" s="827"/>
      <c r="G1611" s="827"/>
      <c r="H1611" s="827"/>
      <c r="I1611" s="827"/>
      <c r="M1611" s="827"/>
      <c r="N1611" s="827"/>
      <c r="O1611" s="827"/>
      <c r="P1611" s="827"/>
    </row>
    <row r="1612" spans="1:16" ht="12">
      <c r="A1612" s="834"/>
      <c r="B1612" s="833"/>
      <c r="F1612" s="827"/>
      <c r="G1612" s="827"/>
      <c r="H1612" s="827"/>
      <c r="I1612" s="827"/>
      <c r="M1612" s="827"/>
      <c r="N1612" s="827"/>
      <c r="O1612" s="827"/>
      <c r="P1612" s="827"/>
    </row>
    <row r="1613" spans="1:16" ht="12">
      <c r="A1613" s="834"/>
      <c r="B1613" s="833"/>
      <c r="F1613" s="827"/>
      <c r="G1613" s="827"/>
      <c r="H1613" s="827"/>
      <c r="I1613" s="827"/>
      <c r="M1613" s="827"/>
      <c r="N1613" s="827"/>
      <c r="O1613" s="827"/>
      <c r="P1613" s="827"/>
    </row>
    <row r="1614" spans="1:16" ht="12">
      <c r="A1614" s="834"/>
      <c r="B1614" s="833"/>
      <c r="F1614" s="827"/>
      <c r="G1614" s="827"/>
      <c r="H1614" s="827"/>
      <c r="I1614" s="827"/>
      <c r="M1614" s="827"/>
      <c r="N1614" s="827"/>
      <c r="O1614" s="827"/>
      <c r="P1614" s="827"/>
    </row>
    <row r="1615" spans="1:16" ht="12">
      <c r="A1615" s="834"/>
      <c r="B1615" s="833"/>
      <c r="F1615" s="827"/>
      <c r="G1615" s="827"/>
      <c r="H1615" s="827"/>
      <c r="I1615" s="827"/>
      <c r="M1615" s="827"/>
      <c r="N1615" s="827"/>
      <c r="O1615" s="827"/>
      <c r="P1615" s="827"/>
    </row>
    <row r="1616" spans="1:16" ht="12">
      <c r="A1616" s="834"/>
      <c r="B1616" s="833"/>
      <c r="F1616" s="827"/>
      <c r="G1616" s="827"/>
      <c r="H1616" s="827"/>
      <c r="I1616" s="827"/>
      <c r="M1616" s="827"/>
      <c r="N1616" s="827"/>
      <c r="O1616" s="827"/>
      <c r="P1616" s="827"/>
    </row>
    <row r="1617" spans="1:16" ht="12">
      <c r="A1617" s="834"/>
      <c r="B1617" s="833"/>
      <c r="F1617" s="827"/>
      <c r="G1617" s="827"/>
      <c r="H1617" s="827"/>
      <c r="I1617" s="827"/>
      <c r="M1617" s="827"/>
      <c r="N1617" s="827"/>
      <c r="O1617" s="827"/>
      <c r="P1617" s="827"/>
    </row>
    <row r="1618" spans="1:16" ht="12">
      <c r="A1618" s="834"/>
      <c r="B1618" s="833"/>
      <c r="F1618" s="827"/>
      <c r="G1618" s="827"/>
      <c r="H1618" s="827"/>
      <c r="I1618" s="827"/>
      <c r="M1618" s="827"/>
      <c r="N1618" s="827"/>
      <c r="O1618" s="827"/>
      <c r="P1618" s="827"/>
    </row>
    <row r="1619" spans="1:16" ht="12">
      <c r="A1619" s="834"/>
      <c r="B1619" s="833"/>
      <c r="F1619" s="827"/>
      <c r="G1619" s="827"/>
      <c r="H1619" s="827"/>
      <c r="I1619" s="827"/>
      <c r="M1619" s="827"/>
      <c r="N1619" s="827"/>
      <c r="O1619" s="827"/>
      <c r="P1619" s="827"/>
    </row>
    <row r="1620" spans="1:16" ht="12">
      <c r="A1620" s="834"/>
      <c r="B1620" s="833"/>
      <c r="F1620" s="827"/>
      <c r="G1620" s="827"/>
      <c r="H1620" s="827"/>
      <c r="I1620" s="827"/>
      <c r="M1620" s="827"/>
      <c r="N1620" s="827"/>
      <c r="O1620" s="827"/>
      <c r="P1620" s="827"/>
    </row>
    <row r="1621" spans="1:16" ht="12">
      <c r="A1621" s="834"/>
      <c r="B1621" s="833"/>
      <c r="F1621" s="827"/>
      <c r="G1621" s="827"/>
      <c r="H1621" s="827"/>
      <c r="I1621" s="827"/>
      <c r="M1621" s="827"/>
      <c r="N1621" s="827"/>
      <c r="O1621" s="827"/>
      <c r="P1621" s="827"/>
    </row>
    <row r="1622" spans="1:16" ht="12">
      <c r="A1622" s="834"/>
      <c r="B1622" s="833"/>
      <c r="F1622" s="827"/>
      <c r="G1622" s="827"/>
      <c r="H1622" s="827"/>
      <c r="I1622" s="827"/>
      <c r="M1622" s="827"/>
      <c r="N1622" s="827"/>
      <c r="O1622" s="827"/>
      <c r="P1622" s="827"/>
    </row>
    <row r="1623" spans="1:16" ht="12">
      <c r="A1623" s="834"/>
      <c r="B1623" s="833"/>
      <c r="F1623" s="827"/>
      <c r="G1623" s="827"/>
      <c r="H1623" s="827"/>
      <c r="I1623" s="827"/>
      <c r="M1623" s="827"/>
      <c r="N1623" s="827"/>
      <c r="O1623" s="827"/>
      <c r="P1623" s="827"/>
    </row>
    <row r="1624" spans="1:16" ht="12">
      <c r="A1624" s="834"/>
      <c r="B1624" s="833"/>
      <c r="F1624" s="827"/>
      <c r="G1624" s="827"/>
      <c r="H1624" s="827"/>
      <c r="I1624" s="827"/>
      <c r="M1624" s="827"/>
      <c r="N1624" s="827"/>
      <c r="O1624" s="827"/>
      <c r="P1624" s="827"/>
    </row>
    <row r="1625" spans="1:16" ht="12">
      <c r="A1625" s="834"/>
      <c r="B1625" s="833"/>
      <c r="F1625" s="827"/>
      <c r="G1625" s="827"/>
      <c r="H1625" s="827"/>
      <c r="I1625" s="827"/>
      <c r="M1625" s="827"/>
      <c r="N1625" s="827"/>
      <c r="O1625" s="827"/>
      <c r="P1625" s="827"/>
    </row>
    <row r="1626" spans="1:16" ht="12">
      <c r="A1626" s="834"/>
      <c r="B1626" s="833"/>
      <c r="F1626" s="827"/>
      <c r="G1626" s="827"/>
      <c r="H1626" s="827"/>
      <c r="I1626" s="827"/>
      <c r="M1626" s="827"/>
      <c r="N1626" s="827"/>
      <c r="O1626" s="827"/>
      <c r="P1626" s="827"/>
    </row>
    <row r="1627" spans="1:16" ht="12">
      <c r="A1627" s="834"/>
      <c r="B1627" s="833"/>
      <c r="F1627" s="827"/>
      <c r="G1627" s="827"/>
      <c r="H1627" s="827"/>
      <c r="I1627" s="827"/>
      <c r="M1627" s="827"/>
      <c r="N1627" s="827"/>
      <c r="O1627" s="827"/>
      <c r="P1627" s="827"/>
    </row>
    <row r="1628" spans="1:16" ht="12">
      <c r="A1628" s="834"/>
      <c r="B1628" s="833"/>
      <c r="F1628" s="827"/>
      <c r="G1628" s="827"/>
      <c r="H1628" s="827"/>
      <c r="I1628" s="827"/>
      <c r="M1628" s="827"/>
      <c r="N1628" s="827"/>
      <c r="O1628" s="827"/>
      <c r="P1628" s="827"/>
    </row>
    <row r="1629" spans="1:16" ht="12">
      <c r="A1629" s="834"/>
      <c r="B1629" s="833"/>
      <c r="F1629" s="827"/>
      <c r="G1629" s="827"/>
      <c r="H1629" s="827"/>
      <c r="I1629" s="827"/>
      <c r="M1629" s="827"/>
      <c r="N1629" s="827"/>
      <c r="O1629" s="827"/>
      <c r="P1629" s="827"/>
    </row>
    <row r="1630" spans="1:16" ht="12">
      <c r="A1630" s="834"/>
      <c r="B1630" s="833"/>
      <c r="F1630" s="827"/>
      <c r="G1630" s="827"/>
      <c r="H1630" s="827"/>
      <c r="I1630" s="827"/>
      <c r="M1630" s="827"/>
      <c r="N1630" s="827"/>
      <c r="O1630" s="827"/>
      <c r="P1630" s="827"/>
    </row>
    <row r="1631" spans="1:16" ht="12">
      <c r="A1631" s="834"/>
      <c r="B1631" s="833"/>
      <c r="F1631" s="827"/>
      <c r="G1631" s="827"/>
      <c r="H1631" s="827"/>
      <c r="I1631" s="827"/>
      <c r="M1631" s="827"/>
      <c r="N1631" s="827"/>
      <c r="O1631" s="827"/>
      <c r="P1631" s="827"/>
    </row>
    <row r="1632" spans="1:16" ht="12">
      <c r="A1632" s="834"/>
      <c r="B1632" s="833"/>
      <c r="F1632" s="827"/>
      <c r="G1632" s="827"/>
      <c r="H1632" s="827"/>
      <c r="I1632" s="827"/>
      <c r="M1632" s="827"/>
      <c r="N1632" s="827"/>
      <c r="O1632" s="827"/>
      <c r="P1632" s="827"/>
    </row>
    <row r="1633" spans="1:16" ht="12">
      <c r="A1633" s="834"/>
      <c r="B1633" s="833"/>
      <c r="F1633" s="827"/>
      <c r="G1633" s="827"/>
      <c r="H1633" s="827"/>
      <c r="I1633" s="827"/>
      <c r="M1633" s="827"/>
      <c r="N1633" s="827"/>
      <c r="O1633" s="827"/>
      <c r="P1633" s="827"/>
    </row>
    <row r="1634" spans="1:16" ht="12">
      <c r="A1634" s="834"/>
      <c r="B1634" s="833"/>
      <c r="F1634" s="827"/>
      <c r="G1634" s="827"/>
      <c r="H1634" s="827"/>
      <c r="I1634" s="827"/>
      <c r="M1634" s="827"/>
      <c r="N1634" s="827"/>
      <c r="O1634" s="827"/>
      <c r="P1634" s="827"/>
    </row>
    <row r="1635" spans="1:16" ht="12">
      <c r="A1635" s="834"/>
      <c r="B1635" s="833"/>
      <c r="F1635" s="827"/>
      <c r="G1635" s="827"/>
      <c r="H1635" s="827"/>
      <c r="I1635" s="827"/>
      <c r="M1635" s="827"/>
      <c r="N1635" s="827"/>
      <c r="O1635" s="827"/>
      <c r="P1635" s="827"/>
    </row>
    <row r="1636" spans="1:16" ht="12">
      <c r="A1636" s="834"/>
      <c r="B1636" s="833"/>
      <c r="F1636" s="827"/>
      <c r="G1636" s="827"/>
      <c r="H1636" s="827"/>
      <c r="I1636" s="827"/>
      <c r="M1636" s="827"/>
      <c r="N1636" s="827"/>
      <c r="O1636" s="827"/>
      <c r="P1636" s="827"/>
    </row>
    <row r="1637" spans="1:16" ht="12">
      <c r="A1637" s="834"/>
      <c r="B1637" s="833"/>
      <c r="F1637" s="827"/>
      <c r="G1637" s="827"/>
      <c r="H1637" s="827"/>
      <c r="I1637" s="827"/>
      <c r="M1637" s="827"/>
      <c r="N1637" s="827"/>
      <c r="O1637" s="827"/>
      <c r="P1637" s="827"/>
    </row>
    <row r="1638" spans="1:16" ht="12">
      <c r="A1638" s="834"/>
      <c r="B1638" s="833"/>
      <c r="F1638" s="827"/>
      <c r="G1638" s="827"/>
      <c r="H1638" s="827"/>
      <c r="I1638" s="827"/>
      <c r="M1638" s="827"/>
      <c r="N1638" s="827"/>
      <c r="O1638" s="827"/>
      <c r="P1638" s="827"/>
    </row>
    <row r="1639" spans="1:16" ht="12">
      <c r="A1639" s="834"/>
      <c r="B1639" s="833"/>
      <c r="F1639" s="827"/>
      <c r="G1639" s="827"/>
      <c r="H1639" s="827"/>
      <c r="I1639" s="827"/>
      <c r="M1639" s="827"/>
      <c r="N1639" s="827"/>
      <c r="O1639" s="827"/>
      <c r="P1639" s="827"/>
    </row>
    <row r="1640" spans="1:16" ht="12">
      <c r="A1640" s="834"/>
      <c r="B1640" s="833"/>
      <c r="F1640" s="827"/>
      <c r="G1640" s="827"/>
      <c r="H1640" s="827"/>
      <c r="I1640" s="827"/>
      <c r="M1640" s="827"/>
      <c r="N1640" s="827"/>
      <c r="O1640" s="827"/>
      <c r="P1640" s="827"/>
    </row>
    <row r="1641" spans="1:16" ht="12">
      <c r="A1641" s="834"/>
      <c r="B1641" s="833"/>
      <c r="F1641" s="827"/>
      <c r="G1641" s="827"/>
      <c r="H1641" s="827"/>
      <c r="I1641" s="827"/>
      <c r="M1641" s="827"/>
      <c r="N1641" s="827"/>
      <c r="O1641" s="827"/>
      <c r="P1641" s="827"/>
    </row>
    <row r="1642" spans="1:16" ht="12">
      <c r="A1642" s="834"/>
      <c r="B1642" s="833"/>
      <c r="F1642" s="827"/>
      <c r="G1642" s="827"/>
      <c r="H1642" s="827"/>
      <c r="I1642" s="827"/>
      <c r="M1642" s="827"/>
      <c r="N1642" s="827"/>
      <c r="O1642" s="827"/>
      <c r="P1642" s="827"/>
    </row>
    <row r="1643" spans="1:16" ht="12">
      <c r="A1643" s="834"/>
      <c r="B1643" s="833"/>
      <c r="F1643" s="827"/>
      <c r="G1643" s="827"/>
      <c r="H1643" s="827"/>
      <c r="I1643" s="827"/>
      <c r="M1643" s="827"/>
      <c r="N1643" s="827"/>
      <c r="O1643" s="827"/>
      <c r="P1643" s="827"/>
    </row>
    <row r="1644" spans="1:16" ht="12">
      <c r="A1644" s="834"/>
      <c r="B1644" s="833"/>
      <c r="F1644" s="827"/>
      <c r="G1644" s="827"/>
      <c r="H1644" s="827"/>
      <c r="I1644" s="827"/>
      <c r="M1644" s="827"/>
      <c r="N1644" s="827"/>
      <c r="O1644" s="827"/>
      <c r="P1644" s="827"/>
    </row>
    <row r="1645" spans="1:16" ht="12">
      <c r="A1645" s="834"/>
      <c r="B1645" s="833"/>
      <c r="F1645" s="827"/>
      <c r="G1645" s="827"/>
      <c r="H1645" s="827"/>
      <c r="I1645" s="827"/>
      <c r="M1645" s="827"/>
      <c r="N1645" s="827"/>
      <c r="O1645" s="827"/>
      <c r="P1645" s="827"/>
    </row>
    <row r="1646" spans="1:16" ht="12">
      <c r="A1646" s="834"/>
      <c r="B1646" s="833"/>
      <c r="F1646" s="827"/>
      <c r="G1646" s="827"/>
      <c r="H1646" s="827"/>
      <c r="I1646" s="827"/>
      <c r="M1646" s="827"/>
      <c r="N1646" s="827"/>
      <c r="O1646" s="827"/>
      <c r="P1646" s="827"/>
    </row>
    <row r="1647" spans="1:16" ht="12">
      <c r="A1647" s="834"/>
      <c r="B1647" s="833"/>
      <c r="F1647" s="827"/>
      <c r="G1647" s="827"/>
      <c r="H1647" s="827"/>
      <c r="I1647" s="827"/>
      <c r="M1647" s="827"/>
      <c r="N1647" s="827"/>
      <c r="O1647" s="827"/>
      <c r="P1647" s="827"/>
    </row>
    <row r="1648" spans="1:16" ht="12">
      <c r="A1648" s="834"/>
      <c r="B1648" s="833"/>
      <c r="F1648" s="827"/>
      <c r="G1648" s="827"/>
      <c r="H1648" s="827"/>
      <c r="I1648" s="827"/>
      <c r="M1648" s="827"/>
      <c r="N1648" s="827"/>
      <c r="O1648" s="827"/>
      <c r="P1648" s="827"/>
    </row>
    <row r="1649" spans="1:16" ht="12">
      <c r="A1649" s="834"/>
      <c r="B1649" s="833"/>
      <c r="F1649" s="827"/>
      <c r="G1649" s="827"/>
      <c r="H1649" s="827"/>
      <c r="I1649" s="827"/>
      <c r="M1649" s="827"/>
      <c r="N1649" s="827"/>
      <c r="O1649" s="827"/>
      <c r="P1649" s="827"/>
    </row>
    <row r="1650" spans="1:16" ht="12">
      <c r="A1650" s="834"/>
      <c r="B1650" s="833"/>
      <c r="F1650" s="827"/>
      <c r="G1650" s="827"/>
      <c r="H1650" s="827"/>
      <c r="I1650" s="827"/>
      <c r="M1650" s="827"/>
      <c r="N1650" s="827"/>
      <c r="O1650" s="827"/>
      <c r="P1650" s="827"/>
    </row>
    <row r="1651" spans="1:16" ht="12">
      <c r="A1651" s="834"/>
      <c r="B1651" s="833"/>
      <c r="F1651" s="827"/>
      <c r="G1651" s="827"/>
      <c r="H1651" s="827"/>
      <c r="I1651" s="827"/>
      <c r="M1651" s="827"/>
      <c r="N1651" s="827"/>
      <c r="O1651" s="827"/>
      <c r="P1651" s="827"/>
    </row>
    <row r="1652" spans="1:16" ht="12">
      <c r="A1652" s="834"/>
      <c r="B1652" s="833"/>
      <c r="F1652" s="827"/>
      <c r="G1652" s="827"/>
      <c r="H1652" s="827"/>
      <c r="I1652" s="827"/>
      <c r="M1652" s="827"/>
      <c r="N1652" s="827"/>
      <c r="O1652" s="827"/>
      <c r="P1652" s="827"/>
    </row>
    <row r="1653" spans="1:16" ht="12">
      <c r="A1653" s="834"/>
      <c r="B1653" s="833"/>
      <c r="F1653" s="827"/>
      <c r="G1653" s="827"/>
      <c r="H1653" s="827"/>
      <c r="I1653" s="827"/>
      <c r="M1653" s="827"/>
      <c r="N1653" s="827"/>
      <c r="O1653" s="827"/>
      <c r="P1653" s="827"/>
    </row>
    <row r="1654" spans="1:16" ht="12">
      <c r="A1654" s="834"/>
      <c r="B1654" s="833"/>
      <c r="F1654" s="827"/>
      <c r="G1654" s="827"/>
      <c r="H1654" s="827"/>
      <c r="I1654" s="827"/>
      <c r="M1654" s="827"/>
      <c r="N1654" s="827"/>
      <c r="O1654" s="827"/>
      <c r="P1654" s="827"/>
    </row>
    <row r="1655" spans="1:16" ht="12">
      <c r="A1655" s="834"/>
      <c r="B1655" s="833"/>
      <c r="F1655" s="827"/>
      <c r="G1655" s="827"/>
      <c r="H1655" s="827"/>
      <c r="I1655" s="827"/>
      <c r="M1655" s="827"/>
      <c r="N1655" s="827"/>
      <c r="O1655" s="827"/>
      <c r="P1655" s="827"/>
    </row>
    <row r="1656" spans="1:16" ht="12">
      <c r="A1656" s="834"/>
      <c r="B1656" s="833"/>
      <c r="F1656" s="827"/>
      <c r="G1656" s="827"/>
      <c r="H1656" s="827"/>
      <c r="I1656" s="827"/>
      <c r="M1656" s="827"/>
      <c r="N1656" s="827"/>
      <c r="O1656" s="827"/>
      <c r="P1656" s="827"/>
    </row>
    <row r="1657" spans="1:16" ht="12">
      <c r="A1657" s="834"/>
      <c r="B1657" s="833"/>
      <c r="F1657" s="827"/>
      <c r="G1657" s="827"/>
      <c r="H1657" s="827"/>
      <c r="I1657" s="827"/>
      <c r="M1657" s="827"/>
      <c r="N1657" s="827"/>
      <c r="O1657" s="827"/>
      <c r="P1657" s="827"/>
    </row>
    <row r="1658" spans="1:16" ht="12">
      <c r="A1658" s="834"/>
      <c r="B1658" s="833"/>
      <c r="F1658" s="827"/>
      <c r="G1658" s="827"/>
      <c r="H1658" s="827"/>
      <c r="I1658" s="827"/>
      <c r="M1658" s="827"/>
      <c r="N1658" s="827"/>
      <c r="O1658" s="827"/>
      <c r="P1658" s="827"/>
    </row>
    <row r="1659" spans="1:16" ht="12">
      <c r="A1659" s="834"/>
      <c r="B1659" s="833"/>
      <c r="F1659" s="827"/>
      <c r="G1659" s="827"/>
      <c r="H1659" s="827"/>
      <c r="I1659" s="827"/>
      <c r="M1659" s="827"/>
      <c r="N1659" s="827"/>
      <c r="O1659" s="827"/>
      <c r="P1659" s="827"/>
    </row>
    <row r="1660" spans="1:16" ht="12">
      <c r="A1660" s="834"/>
      <c r="B1660" s="833"/>
      <c r="F1660" s="827"/>
      <c r="G1660" s="827"/>
      <c r="H1660" s="827"/>
      <c r="I1660" s="827"/>
      <c r="M1660" s="827"/>
      <c r="N1660" s="827"/>
      <c r="O1660" s="827"/>
      <c r="P1660" s="827"/>
    </row>
    <row r="1661" spans="1:16" ht="12">
      <c r="A1661" s="834"/>
      <c r="B1661" s="833"/>
      <c r="F1661" s="827"/>
      <c r="G1661" s="827"/>
      <c r="H1661" s="827"/>
      <c r="I1661" s="827"/>
      <c r="M1661" s="827"/>
      <c r="N1661" s="827"/>
      <c r="O1661" s="827"/>
      <c r="P1661" s="827"/>
    </row>
    <row r="1662" spans="1:16" ht="12">
      <c r="A1662" s="834"/>
      <c r="B1662" s="833"/>
      <c r="F1662" s="827"/>
      <c r="G1662" s="827"/>
      <c r="H1662" s="827"/>
      <c r="I1662" s="827"/>
      <c r="M1662" s="827"/>
      <c r="N1662" s="827"/>
      <c r="O1662" s="827"/>
      <c r="P1662" s="827"/>
    </row>
    <row r="1663" spans="1:16" ht="12">
      <c r="A1663" s="834"/>
      <c r="B1663" s="833"/>
      <c r="F1663" s="827"/>
      <c r="G1663" s="827"/>
      <c r="H1663" s="827"/>
      <c r="I1663" s="827"/>
      <c r="M1663" s="827"/>
      <c r="N1663" s="827"/>
      <c r="O1663" s="827"/>
      <c r="P1663" s="827"/>
    </row>
    <row r="1664" spans="1:16" ht="12">
      <c r="A1664" s="834"/>
      <c r="B1664" s="833"/>
      <c r="F1664" s="827"/>
      <c r="G1664" s="827"/>
      <c r="H1664" s="827"/>
      <c r="I1664" s="827"/>
      <c r="M1664" s="827"/>
      <c r="N1664" s="827"/>
      <c r="O1664" s="827"/>
      <c r="P1664" s="827"/>
    </row>
    <row r="1665" spans="1:16" ht="12">
      <c r="A1665" s="834"/>
      <c r="B1665" s="833"/>
      <c r="F1665" s="827"/>
      <c r="G1665" s="827"/>
      <c r="H1665" s="827"/>
      <c r="I1665" s="827"/>
      <c r="M1665" s="827"/>
      <c r="N1665" s="827"/>
      <c r="O1665" s="827"/>
      <c r="P1665" s="827"/>
    </row>
    <row r="1666" spans="1:16" ht="12">
      <c r="A1666" s="834"/>
      <c r="B1666" s="833"/>
      <c r="F1666" s="827"/>
      <c r="G1666" s="827"/>
      <c r="H1666" s="827"/>
      <c r="I1666" s="827"/>
      <c r="M1666" s="827"/>
      <c r="N1666" s="827"/>
      <c r="O1666" s="827"/>
      <c r="P1666" s="827"/>
    </row>
    <row r="1667" spans="1:16" ht="12">
      <c r="A1667" s="834"/>
      <c r="B1667" s="833"/>
      <c r="F1667" s="827"/>
      <c r="G1667" s="827"/>
      <c r="H1667" s="827"/>
      <c r="I1667" s="827"/>
      <c r="M1667" s="827"/>
      <c r="N1667" s="827"/>
      <c r="O1667" s="827"/>
      <c r="P1667" s="827"/>
    </row>
    <row r="1668" spans="1:16" ht="12">
      <c r="A1668" s="834"/>
      <c r="B1668" s="833"/>
      <c r="F1668" s="827"/>
      <c r="G1668" s="827"/>
      <c r="H1668" s="827"/>
      <c r="I1668" s="827"/>
      <c r="M1668" s="827"/>
      <c r="N1668" s="827"/>
      <c r="O1668" s="827"/>
      <c r="P1668" s="827"/>
    </row>
    <row r="1669" spans="1:16" ht="12">
      <c r="A1669" s="834"/>
      <c r="B1669" s="833"/>
      <c r="F1669" s="827"/>
      <c r="G1669" s="827"/>
      <c r="H1669" s="827"/>
      <c r="I1669" s="827"/>
      <c r="M1669" s="827"/>
      <c r="N1669" s="827"/>
      <c r="O1669" s="827"/>
      <c r="P1669" s="827"/>
    </row>
    <row r="1670" spans="1:16" ht="12">
      <c r="A1670" s="834"/>
      <c r="B1670" s="833"/>
      <c r="F1670" s="827"/>
      <c r="G1670" s="827"/>
      <c r="H1670" s="827"/>
      <c r="I1670" s="827"/>
      <c r="M1670" s="827"/>
      <c r="N1670" s="827"/>
      <c r="O1670" s="827"/>
      <c r="P1670" s="827"/>
    </row>
    <row r="1671" spans="1:16" ht="12">
      <c r="A1671" s="834"/>
      <c r="B1671" s="833"/>
      <c r="F1671" s="827"/>
      <c r="G1671" s="827"/>
      <c r="H1671" s="827"/>
      <c r="I1671" s="827"/>
      <c r="M1671" s="827"/>
      <c r="N1671" s="827"/>
      <c r="O1671" s="827"/>
      <c r="P1671" s="827"/>
    </row>
    <row r="1672" spans="1:16" ht="12">
      <c r="A1672" s="834"/>
      <c r="B1672" s="833"/>
      <c r="F1672" s="827"/>
      <c r="G1672" s="827"/>
      <c r="H1672" s="827"/>
      <c r="I1672" s="827"/>
      <c r="M1672" s="827"/>
      <c r="N1672" s="827"/>
      <c r="O1672" s="827"/>
      <c r="P1672" s="827"/>
    </row>
    <row r="1673" spans="1:16" ht="12">
      <c r="A1673" s="834"/>
      <c r="B1673" s="833"/>
      <c r="F1673" s="827"/>
      <c r="G1673" s="827"/>
      <c r="H1673" s="827"/>
      <c r="I1673" s="827"/>
      <c r="M1673" s="827"/>
      <c r="N1673" s="827"/>
      <c r="O1673" s="827"/>
      <c r="P1673" s="827"/>
    </row>
    <row r="1674" spans="1:16" ht="12">
      <c r="A1674" s="834"/>
      <c r="B1674" s="833"/>
      <c r="F1674" s="827"/>
      <c r="G1674" s="827"/>
      <c r="H1674" s="827"/>
      <c r="I1674" s="827"/>
      <c r="M1674" s="827"/>
      <c r="N1674" s="827"/>
      <c r="O1674" s="827"/>
      <c r="P1674" s="827"/>
    </row>
    <row r="1675" spans="1:16" ht="12">
      <c r="A1675" s="834"/>
      <c r="B1675" s="833"/>
      <c r="F1675" s="827"/>
      <c r="G1675" s="827"/>
      <c r="H1675" s="827"/>
      <c r="I1675" s="827"/>
      <c r="M1675" s="827"/>
      <c r="N1675" s="827"/>
      <c r="O1675" s="827"/>
      <c r="P1675" s="827"/>
    </row>
    <row r="1676" spans="1:16" ht="12">
      <c r="A1676" s="834"/>
      <c r="B1676" s="833"/>
      <c r="F1676" s="827"/>
      <c r="G1676" s="827"/>
      <c r="H1676" s="827"/>
      <c r="I1676" s="827"/>
      <c r="M1676" s="827"/>
      <c r="N1676" s="827"/>
      <c r="O1676" s="827"/>
      <c r="P1676" s="827"/>
    </row>
    <row r="1677" spans="1:16" ht="12">
      <c r="A1677" s="834"/>
      <c r="B1677" s="833"/>
      <c r="F1677" s="827"/>
      <c r="G1677" s="827"/>
      <c r="H1677" s="827"/>
      <c r="I1677" s="827"/>
      <c r="M1677" s="827"/>
      <c r="N1677" s="827"/>
      <c r="O1677" s="827"/>
      <c r="P1677" s="827"/>
    </row>
    <row r="1678" spans="1:16" ht="12">
      <c r="A1678" s="834"/>
      <c r="B1678" s="833"/>
      <c r="F1678" s="827"/>
      <c r="G1678" s="827"/>
      <c r="H1678" s="827"/>
      <c r="I1678" s="827"/>
      <c r="M1678" s="827"/>
      <c r="N1678" s="827"/>
      <c r="O1678" s="827"/>
      <c r="P1678" s="827"/>
    </row>
    <row r="1679" spans="1:16" ht="12">
      <c r="A1679" s="834"/>
      <c r="B1679" s="833"/>
      <c r="F1679" s="827"/>
      <c r="G1679" s="827"/>
      <c r="H1679" s="827"/>
      <c r="I1679" s="827"/>
      <c r="M1679" s="827"/>
      <c r="N1679" s="827"/>
      <c r="O1679" s="827"/>
      <c r="P1679" s="827"/>
    </row>
    <row r="1680" spans="1:16" ht="12">
      <c r="A1680" s="834"/>
      <c r="B1680" s="833"/>
      <c r="F1680" s="827"/>
      <c r="G1680" s="827"/>
      <c r="H1680" s="827"/>
      <c r="I1680" s="827"/>
      <c r="M1680" s="827"/>
      <c r="N1680" s="827"/>
      <c r="O1680" s="827"/>
      <c r="P1680" s="827"/>
    </row>
    <row r="1681" spans="1:16" ht="12">
      <c r="A1681" s="834"/>
      <c r="B1681" s="833"/>
      <c r="F1681" s="827"/>
      <c r="G1681" s="827"/>
      <c r="H1681" s="827"/>
      <c r="I1681" s="827"/>
      <c r="M1681" s="827"/>
      <c r="N1681" s="827"/>
      <c r="O1681" s="827"/>
      <c r="P1681" s="827"/>
    </row>
    <row r="1682" spans="1:16" ht="12">
      <c r="A1682" s="834"/>
      <c r="B1682" s="833"/>
      <c r="F1682" s="827"/>
      <c r="G1682" s="827"/>
      <c r="H1682" s="827"/>
      <c r="I1682" s="827"/>
      <c r="M1682" s="827"/>
      <c r="N1682" s="827"/>
      <c r="O1682" s="827"/>
      <c r="P1682" s="827"/>
    </row>
    <row r="1683" spans="1:16" ht="12">
      <c r="A1683" s="834"/>
      <c r="B1683" s="833"/>
      <c r="F1683" s="827"/>
      <c r="G1683" s="827"/>
      <c r="H1683" s="827"/>
      <c r="I1683" s="827"/>
      <c r="M1683" s="827"/>
      <c r="N1683" s="827"/>
      <c r="O1683" s="827"/>
      <c r="P1683" s="827"/>
    </row>
    <row r="1684" spans="1:16" ht="12">
      <c r="A1684" s="834"/>
      <c r="B1684" s="833"/>
      <c r="F1684" s="827"/>
      <c r="G1684" s="827"/>
      <c r="H1684" s="827"/>
      <c r="I1684" s="827"/>
      <c r="M1684" s="827"/>
      <c r="N1684" s="827"/>
      <c r="O1684" s="827"/>
      <c r="P1684" s="827"/>
    </row>
    <row r="1685" spans="1:16" ht="12">
      <c r="A1685" s="834"/>
      <c r="B1685" s="833"/>
      <c r="F1685" s="827"/>
      <c r="G1685" s="827"/>
      <c r="H1685" s="827"/>
      <c r="I1685" s="827"/>
      <c r="M1685" s="827"/>
      <c r="N1685" s="827"/>
      <c r="O1685" s="827"/>
      <c r="P1685" s="827"/>
    </row>
    <row r="1686" spans="1:16" ht="12">
      <c r="A1686" s="834"/>
      <c r="B1686" s="833"/>
      <c r="F1686" s="827"/>
      <c r="G1686" s="827"/>
      <c r="H1686" s="827"/>
      <c r="I1686" s="827"/>
      <c r="M1686" s="827"/>
      <c r="N1686" s="827"/>
      <c r="O1686" s="827"/>
      <c r="P1686" s="827"/>
    </row>
    <row r="1687" spans="1:16" ht="12">
      <c r="A1687" s="834"/>
      <c r="B1687" s="833"/>
      <c r="F1687" s="827"/>
      <c r="G1687" s="827"/>
      <c r="H1687" s="827"/>
      <c r="I1687" s="827"/>
      <c r="M1687" s="827"/>
      <c r="N1687" s="827"/>
      <c r="O1687" s="827"/>
      <c r="P1687" s="827"/>
    </row>
    <row r="1688" spans="1:16" ht="12">
      <c r="A1688" s="834"/>
      <c r="B1688" s="833"/>
      <c r="F1688" s="827"/>
      <c r="G1688" s="827"/>
      <c r="H1688" s="827"/>
      <c r="I1688" s="827"/>
      <c r="M1688" s="827"/>
      <c r="N1688" s="827"/>
      <c r="O1688" s="827"/>
      <c r="P1688" s="827"/>
    </row>
    <row r="1689" spans="1:16" ht="12">
      <c r="A1689" s="834"/>
      <c r="B1689" s="833"/>
      <c r="F1689" s="827"/>
      <c r="G1689" s="827"/>
      <c r="H1689" s="827"/>
      <c r="I1689" s="827"/>
      <c r="M1689" s="827"/>
      <c r="N1689" s="827"/>
      <c r="O1689" s="827"/>
      <c r="P1689" s="827"/>
    </row>
    <row r="1690" spans="1:16" ht="12">
      <c r="A1690" s="834"/>
      <c r="B1690" s="833"/>
      <c r="F1690" s="827"/>
      <c r="G1690" s="827"/>
      <c r="H1690" s="827"/>
      <c r="I1690" s="827"/>
      <c r="M1690" s="827"/>
      <c r="N1690" s="827"/>
      <c r="O1690" s="827"/>
      <c r="P1690" s="827"/>
    </row>
    <row r="1691" spans="1:16" ht="12">
      <c r="A1691" s="834"/>
      <c r="B1691" s="833"/>
      <c r="F1691" s="827"/>
      <c r="G1691" s="827"/>
      <c r="H1691" s="827"/>
      <c r="I1691" s="827"/>
      <c r="M1691" s="827"/>
      <c r="N1691" s="827"/>
      <c r="O1691" s="827"/>
      <c r="P1691" s="827"/>
    </row>
    <row r="1692" spans="1:16" ht="12">
      <c r="A1692" s="834"/>
      <c r="B1692" s="833"/>
      <c r="F1692" s="827"/>
      <c r="G1692" s="827"/>
      <c r="H1692" s="827"/>
      <c r="I1692" s="827"/>
      <c r="M1692" s="827"/>
      <c r="N1692" s="827"/>
      <c r="O1692" s="827"/>
      <c r="P1692" s="827"/>
    </row>
    <row r="1693" spans="1:16" ht="12">
      <c r="A1693" s="834"/>
      <c r="B1693" s="833"/>
      <c r="F1693" s="827"/>
      <c r="G1693" s="827"/>
      <c r="H1693" s="827"/>
      <c r="I1693" s="827"/>
      <c r="M1693" s="827"/>
      <c r="N1693" s="827"/>
      <c r="O1693" s="827"/>
      <c r="P1693" s="827"/>
    </row>
    <row r="1694" spans="1:16" ht="12">
      <c r="A1694" s="834"/>
      <c r="B1694" s="833"/>
      <c r="F1694" s="827"/>
      <c r="G1694" s="827"/>
      <c r="H1694" s="827"/>
      <c r="I1694" s="827"/>
      <c r="M1694" s="827"/>
      <c r="N1694" s="827"/>
      <c r="O1694" s="827"/>
      <c r="P1694" s="827"/>
    </row>
    <row r="1695" spans="1:16" ht="12">
      <c r="A1695" s="834"/>
      <c r="B1695" s="833"/>
      <c r="F1695" s="827"/>
      <c r="G1695" s="827"/>
      <c r="H1695" s="827"/>
      <c r="I1695" s="827"/>
      <c r="M1695" s="827"/>
      <c r="N1695" s="827"/>
      <c r="O1695" s="827"/>
      <c r="P1695" s="827"/>
    </row>
    <row r="1696" spans="1:16" ht="12">
      <c r="A1696" s="834"/>
      <c r="B1696" s="833"/>
      <c r="F1696" s="827"/>
      <c r="G1696" s="827"/>
      <c r="H1696" s="827"/>
      <c r="I1696" s="827"/>
      <c r="M1696" s="827"/>
      <c r="N1696" s="827"/>
      <c r="O1696" s="827"/>
      <c r="P1696" s="827"/>
    </row>
    <row r="1697" spans="1:16" ht="12">
      <c r="A1697" s="834"/>
      <c r="B1697" s="833"/>
      <c r="F1697" s="827"/>
      <c r="G1697" s="827"/>
      <c r="H1697" s="827"/>
      <c r="I1697" s="827"/>
      <c r="M1697" s="827"/>
      <c r="N1697" s="827"/>
      <c r="O1697" s="827"/>
      <c r="P1697" s="827"/>
    </row>
    <row r="1698" spans="1:16" ht="12">
      <c r="A1698" s="834"/>
      <c r="B1698" s="833"/>
      <c r="F1698" s="827"/>
      <c r="G1698" s="827"/>
      <c r="H1698" s="827"/>
      <c r="I1698" s="827"/>
      <c r="M1698" s="827"/>
      <c r="N1698" s="827"/>
      <c r="O1698" s="827"/>
      <c r="P1698" s="827"/>
    </row>
    <row r="1699" spans="1:16" ht="12">
      <c r="A1699" s="834"/>
      <c r="B1699" s="833"/>
      <c r="F1699" s="827"/>
      <c r="G1699" s="827"/>
      <c r="H1699" s="827"/>
      <c r="I1699" s="827"/>
      <c r="M1699" s="827"/>
      <c r="N1699" s="827"/>
      <c r="O1699" s="827"/>
      <c r="P1699" s="827"/>
    </row>
    <row r="1700" spans="1:16" ht="12">
      <c r="A1700" s="834"/>
      <c r="B1700" s="833"/>
      <c r="F1700" s="827"/>
      <c r="G1700" s="827"/>
      <c r="H1700" s="827"/>
      <c r="I1700" s="827"/>
      <c r="M1700" s="827"/>
      <c r="N1700" s="827"/>
      <c r="O1700" s="827"/>
      <c r="P1700" s="827"/>
    </row>
    <row r="1701" spans="1:16" ht="12">
      <c r="A1701" s="834"/>
      <c r="B1701" s="833"/>
      <c r="F1701" s="827"/>
      <c r="G1701" s="827"/>
      <c r="H1701" s="827"/>
      <c r="I1701" s="827"/>
      <c r="M1701" s="827"/>
      <c r="N1701" s="827"/>
      <c r="O1701" s="827"/>
      <c r="P1701" s="827"/>
    </row>
    <row r="1702" spans="1:16" ht="12">
      <c r="A1702" s="834"/>
      <c r="B1702" s="833"/>
      <c r="F1702" s="827"/>
      <c r="G1702" s="827"/>
      <c r="H1702" s="827"/>
      <c r="I1702" s="827"/>
      <c r="M1702" s="827"/>
      <c r="N1702" s="827"/>
      <c r="O1702" s="827"/>
      <c r="P1702" s="827"/>
    </row>
    <row r="1703" spans="1:16" ht="12">
      <c r="A1703" s="834"/>
      <c r="B1703" s="833"/>
      <c r="F1703" s="827"/>
      <c r="G1703" s="827"/>
      <c r="H1703" s="827"/>
      <c r="I1703" s="827"/>
      <c r="M1703" s="827"/>
      <c r="N1703" s="827"/>
      <c r="O1703" s="827"/>
      <c r="P1703" s="827"/>
    </row>
    <row r="1704" spans="1:16" ht="12">
      <c r="A1704" s="834"/>
      <c r="B1704" s="833"/>
      <c r="F1704" s="827"/>
      <c r="G1704" s="827"/>
      <c r="H1704" s="827"/>
      <c r="I1704" s="827"/>
      <c r="M1704" s="827"/>
      <c r="N1704" s="827"/>
      <c r="O1704" s="827"/>
      <c r="P1704" s="827"/>
    </row>
    <row r="1705" spans="1:16" ht="12">
      <c r="A1705" s="834"/>
      <c r="B1705" s="833"/>
      <c r="F1705" s="827"/>
      <c r="G1705" s="827"/>
      <c r="H1705" s="827"/>
      <c r="I1705" s="827"/>
      <c r="M1705" s="827"/>
      <c r="N1705" s="827"/>
      <c r="O1705" s="827"/>
      <c r="P1705" s="827"/>
    </row>
    <row r="1706" spans="1:16" ht="12">
      <c r="A1706" s="834"/>
      <c r="B1706" s="833"/>
      <c r="F1706" s="827"/>
      <c r="G1706" s="827"/>
      <c r="H1706" s="827"/>
      <c r="I1706" s="827"/>
      <c r="M1706" s="827"/>
      <c r="N1706" s="827"/>
      <c r="O1706" s="827"/>
      <c r="P1706" s="827"/>
    </row>
    <row r="1707" spans="1:16" ht="12">
      <c r="A1707" s="834"/>
      <c r="B1707" s="833"/>
      <c r="F1707" s="827"/>
      <c r="G1707" s="827"/>
      <c r="H1707" s="827"/>
      <c r="I1707" s="827"/>
      <c r="M1707" s="827"/>
      <c r="N1707" s="827"/>
      <c r="O1707" s="827"/>
      <c r="P1707" s="827"/>
    </row>
    <row r="1708" spans="1:16" ht="12">
      <c r="A1708" s="834"/>
      <c r="B1708" s="833"/>
      <c r="F1708" s="827"/>
      <c r="G1708" s="827"/>
      <c r="H1708" s="827"/>
      <c r="I1708" s="827"/>
      <c r="M1708" s="827"/>
      <c r="N1708" s="827"/>
      <c r="O1708" s="827"/>
      <c r="P1708" s="827"/>
    </row>
    <row r="1709" spans="1:16" ht="12">
      <c r="A1709" s="834"/>
      <c r="B1709" s="833"/>
      <c r="F1709" s="827"/>
      <c r="G1709" s="827"/>
      <c r="H1709" s="827"/>
      <c r="I1709" s="827"/>
      <c r="M1709" s="827"/>
      <c r="N1709" s="827"/>
      <c r="O1709" s="827"/>
      <c r="P1709" s="827"/>
    </row>
    <row r="1710" spans="1:16" ht="12">
      <c r="A1710" s="834"/>
      <c r="B1710" s="833"/>
      <c r="F1710" s="827"/>
      <c r="G1710" s="827"/>
      <c r="H1710" s="827"/>
      <c r="I1710" s="827"/>
      <c r="M1710" s="827"/>
      <c r="N1710" s="827"/>
      <c r="O1710" s="827"/>
      <c r="P1710" s="827"/>
    </row>
    <row r="1711" spans="1:16" ht="12">
      <c r="A1711" s="834"/>
      <c r="B1711" s="833"/>
      <c r="F1711" s="827"/>
      <c r="G1711" s="827"/>
      <c r="H1711" s="827"/>
      <c r="I1711" s="827"/>
      <c r="M1711" s="827"/>
      <c r="N1711" s="827"/>
      <c r="O1711" s="827"/>
      <c r="P1711" s="827"/>
    </row>
    <row r="1712" spans="1:16" ht="12">
      <c r="A1712" s="834"/>
      <c r="B1712" s="833"/>
      <c r="F1712" s="827"/>
      <c r="G1712" s="827"/>
      <c r="H1712" s="827"/>
      <c r="I1712" s="827"/>
      <c r="M1712" s="827"/>
      <c r="N1712" s="827"/>
      <c r="O1712" s="827"/>
      <c r="P1712" s="827"/>
    </row>
    <row r="1713" spans="1:16" ht="12">
      <c r="A1713" s="834"/>
      <c r="B1713" s="833"/>
      <c r="F1713" s="827"/>
      <c r="G1713" s="827"/>
      <c r="H1713" s="827"/>
      <c r="I1713" s="827"/>
      <c r="M1713" s="827"/>
      <c r="N1713" s="827"/>
      <c r="O1713" s="827"/>
      <c r="P1713" s="827"/>
    </row>
    <row r="1714" spans="1:16" ht="12">
      <c r="A1714" s="834"/>
      <c r="B1714" s="833"/>
      <c r="F1714" s="827"/>
      <c r="G1714" s="827"/>
      <c r="H1714" s="827"/>
      <c r="I1714" s="827"/>
      <c r="M1714" s="827"/>
      <c r="N1714" s="827"/>
      <c r="O1714" s="827"/>
      <c r="P1714" s="827"/>
    </row>
    <row r="1715" spans="1:16" ht="12">
      <c r="A1715" s="834"/>
      <c r="B1715" s="833"/>
      <c r="F1715" s="827"/>
      <c r="G1715" s="827"/>
      <c r="H1715" s="827"/>
      <c r="I1715" s="827"/>
      <c r="M1715" s="827"/>
      <c r="N1715" s="827"/>
      <c r="O1715" s="827"/>
      <c r="P1715" s="827"/>
    </row>
    <row r="1716" spans="1:16" ht="12">
      <c r="A1716" s="834"/>
      <c r="B1716" s="833"/>
      <c r="F1716" s="827"/>
      <c r="G1716" s="827"/>
      <c r="H1716" s="827"/>
      <c r="I1716" s="827"/>
      <c r="M1716" s="827"/>
      <c r="N1716" s="827"/>
      <c r="O1716" s="827"/>
      <c r="P1716" s="827"/>
    </row>
    <row r="1717" spans="1:16" ht="12">
      <c r="A1717" s="834"/>
      <c r="B1717" s="833"/>
      <c r="F1717" s="827"/>
      <c r="G1717" s="827"/>
      <c r="H1717" s="827"/>
      <c r="I1717" s="827"/>
      <c r="M1717" s="827"/>
      <c r="N1717" s="827"/>
      <c r="O1717" s="827"/>
      <c r="P1717" s="827"/>
    </row>
    <row r="1718" spans="1:16" ht="12">
      <c r="A1718" s="834"/>
      <c r="B1718" s="833"/>
      <c r="F1718" s="827"/>
      <c r="G1718" s="827"/>
      <c r="H1718" s="827"/>
      <c r="I1718" s="827"/>
      <c r="M1718" s="827"/>
      <c r="N1718" s="827"/>
      <c r="O1718" s="827"/>
      <c r="P1718" s="827"/>
    </row>
    <row r="1719" spans="1:16" ht="12">
      <c r="A1719" s="834"/>
      <c r="B1719" s="833"/>
      <c r="F1719" s="827"/>
      <c r="G1719" s="827"/>
      <c r="H1719" s="827"/>
      <c r="I1719" s="827"/>
      <c r="M1719" s="827"/>
      <c r="N1719" s="827"/>
      <c r="O1719" s="827"/>
      <c r="P1719" s="827"/>
    </row>
    <row r="1720" spans="1:16" ht="12">
      <c r="A1720" s="834"/>
      <c r="B1720" s="833"/>
      <c r="F1720" s="827"/>
      <c r="G1720" s="827"/>
      <c r="H1720" s="827"/>
      <c r="I1720" s="827"/>
      <c r="M1720" s="827"/>
      <c r="N1720" s="827"/>
      <c r="O1720" s="827"/>
      <c r="P1720" s="827"/>
    </row>
    <row r="1721" spans="1:16" ht="12">
      <c r="A1721" s="834"/>
      <c r="B1721" s="833"/>
      <c r="F1721" s="827"/>
      <c r="G1721" s="827"/>
      <c r="H1721" s="827"/>
      <c r="I1721" s="827"/>
      <c r="M1721" s="827"/>
      <c r="N1721" s="827"/>
      <c r="O1721" s="827"/>
      <c r="P1721" s="827"/>
    </row>
    <row r="1722" spans="1:16" ht="12">
      <c r="A1722" s="834"/>
      <c r="B1722" s="833"/>
      <c r="F1722" s="827"/>
      <c r="G1722" s="827"/>
      <c r="H1722" s="827"/>
      <c r="I1722" s="827"/>
      <c r="M1722" s="827"/>
      <c r="N1722" s="827"/>
      <c r="O1722" s="827"/>
      <c r="P1722" s="827"/>
    </row>
    <row r="1723" spans="1:16" ht="12">
      <c r="A1723" s="834"/>
      <c r="B1723" s="833"/>
      <c r="F1723" s="827"/>
      <c r="G1723" s="827"/>
      <c r="H1723" s="827"/>
      <c r="I1723" s="827"/>
      <c r="M1723" s="827"/>
      <c r="N1723" s="827"/>
      <c r="O1723" s="827"/>
      <c r="P1723" s="827"/>
    </row>
    <row r="1724" spans="1:16" ht="12">
      <c r="A1724" s="834"/>
      <c r="B1724" s="833"/>
      <c r="F1724" s="827"/>
      <c r="G1724" s="827"/>
      <c r="H1724" s="827"/>
      <c r="I1724" s="827"/>
      <c r="M1724" s="827"/>
      <c r="N1724" s="827"/>
      <c r="O1724" s="827"/>
      <c r="P1724" s="827"/>
    </row>
    <row r="1725" spans="1:16" ht="12">
      <c r="A1725" s="834"/>
      <c r="B1725" s="833"/>
      <c r="F1725" s="827"/>
      <c r="G1725" s="827"/>
      <c r="H1725" s="827"/>
      <c r="I1725" s="827"/>
      <c r="M1725" s="827"/>
      <c r="N1725" s="827"/>
      <c r="O1725" s="827"/>
      <c r="P1725" s="827"/>
    </row>
    <row r="1726" spans="1:16" ht="12">
      <c r="A1726" s="834"/>
      <c r="B1726" s="833"/>
      <c r="F1726" s="827"/>
      <c r="G1726" s="827"/>
      <c r="H1726" s="827"/>
      <c r="I1726" s="827"/>
      <c r="M1726" s="827"/>
      <c r="N1726" s="827"/>
      <c r="O1726" s="827"/>
      <c r="P1726" s="827"/>
    </row>
    <row r="1727" spans="1:16" ht="12">
      <c r="A1727" s="834"/>
      <c r="B1727" s="833"/>
      <c r="F1727" s="827"/>
      <c r="G1727" s="827"/>
      <c r="H1727" s="827"/>
      <c r="I1727" s="827"/>
      <c r="M1727" s="827"/>
      <c r="N1727" s="827"/>
      <c r="O1727" s="827"/>
      <c r="P1727" s="827"/>
    </row>
    <row r="1728" spans="1:16" ht="12">
      <c r="A1728" s="834"/>
      <c r="B1728" s="833"/>
      <c r="F1728" s="827"/>
      <c r="G1728" s="827"/>
      <c r="H1728" s="827"/>
      <c r="I1728" s="827"/>
      <c r="M1728" s="827"/>
      <c r="N1728" s="827"/>
      <c r="O1728" s="827"/>
      <c r="P1728" s="827"/>
    </row>
    <row r="1729" spans="1:16" ht="12">
      <c r="A1729" s="834"/>
      <c r="B1729" s="833"/>
      <c r="F1729" s="827"/>
      <c r="G1729" s="827"/>
      <c r="H1729" s="827"/>
      <c r="I1729" s="827"/>
      <c r="M1729" s="827"/>
      <c r="N1729" s="827"/>
      <c r="O1729" s="827"/>
      <c r="P1729" s="827"/>
    </row>
    <row r="1730" spans="1:16" ht="12">
      <c r="A1730" s="834"/>
      <c r="B1730" s="833"/>
      <c r="F1730" s="827"/>
      <c r="G1730" s="827"/>
      <c r="H1730" s="827"/>
      <c r="I1730" s="827"/>
      <c r="M1730" s="827"/>
      <c r="N1730" s="827"/>
      <c r="O1730" s="827"/>
      <c r="P1730" s="827"/>
    </row>
    <row r="1731" spans="1:16" ht="12">
      <c r="A1731" s="834"/>
      <c r="B1731" s="833"/>
      <c r="F1731" s="827"/>
      <c r="G1731" s="827"/>
      <c r="H1731" s="827"/>
      <c r="I1731" s="827"/>
      <c r="M1731" s="827"/>
      <c r="N1731" s="827"/>
      <c r="O1731" s="827"/>
      <c r="P1731" s="827"/>
    </row>
    <row r="1732" spans="1:16" ht="12">
      <c r="A1732" s="834"/>
      <c r="B1732" s="833"/>
      <c r="F1732" s="827"/>
      <c r="G1732" s="827"/>
      <c r="H1732" s="827"/>
      <c r="I1732" s="827"/>
      <c r="M1732" s="827"/>
      <c r="N1732" s="827"/>
      <c r="O1732" s="827"/>
      <c r="P1732" s="827"/>
    </row>
    <row r="1733" spans="1:16" ht="12">
      <c r="A1733" s="834"/>
      <c r="B1733" s="833"/>
      <c r="F1733" s="827"/>
      <c r="G1733" s="827"/>
      <c r="H1733" s="827"/>
      <c r="I1733" s="827"/>
      <c r="M1733" s="827"/>
      <c r="N1733" s="827"/>
      <c r="O1733" s="827"/>
      <c r="P1733" s="827"/>
    </row>
    <row r="1734" spans="1:16" ht="12">
      <c r="A1734" s="834"/>
      <c r="B1734" s="833"/>
      <c r="F1734" s="827"/>
      <c r="G1734" s="827"/>
      <c r="H1734" s="827"/>
      <c r="I1734" s="827"/>
      <c r="M1734" s="827"/>
      <c r="N1734" s="827"/>
      <c r="O1734" s="827"/>
      <c r="P1734" s="827"/>
    </row>
    <row r="1735" spans="1:16" ht="12">
      <c r="A1735" s="834"/>
      <c r="B1735" s="833"/>
      <c r="F1735" s="827"/>
      <c r="G1735" s="827"/>
      <c r="H1735" s="827"/>
      <c r="I1735" s="827"/>
      <c r="M1735" s="827"/>
      <c r="N1735" s="827"/>
      <c r="O1735" s="827"/>
      <c r="P1735" s="827"/>
    </row>
    <row r="1736" spans="1:16" ht="12">
      <c r="A1736" s="834"/>
      <c r="B1736" s="833"/>
      <c r="F1736" s="827"/>
      <c r="G1736" s="827"/>
      <c r="H1736" s="827"/>
      <c r="I1736" s="827"/>
      <c r="M1736" s="827"/>
      <c r="N1736" s="827"/>
      <c r="O1736" s="827"/>
      <c r="P1736" s="827"/>
    </row>
    <row r="1737" spans="1:16" ht="12">
      <c r="A1737" s="834"/>
      <c r="B1737" s="833"/>
      <c r="F1737" s="827"/>
      <c r="G1737" s="827"/>
      <c r="H1737" s="827"/>
      <c r="I1737" s="827"/>
      <c r="M1737" s="827"/>
      <c r="N1737" s="827"/>
      <c r="O1737" s="827"/>
      <c r="P1737" s="827"/>
    </row>
    <row r="1738" spans="1:16" ht="12">
      <c r="A1738" s="834"/>
      <c r="B1738" s="833"/>
      <c r="F1738" s="827"/>
      <c r="G1738" s="827"/>
      <c r="H1738" s="827"/>
      <c r="I1738" s="827"/>
      <c r="M1738" s="827"/>
      <c r="N1738" s="827"/>
      <c r="O1738" s="827"/>
      <c r="P1738" s="827"/>
    </row>
    <row r="1739" spans="1:16" ht="12">
      <c r="A1739" s="834"/>
      <c r="B1739" s="833"/>
      <c r="F1739" s="827"/>
      <c r="G1739" s="827"/>
      <c r="H1739" s="827"/>
      <c r="I1739" s="827"/>
      <c r="M1739" s="827"/>
      <c r="N1739" s="827"/>
      <c r="O1739" s="827"/>
      <c r="P1739" s="827"/>
    </row>
    <row r="1740" spans="1:16" ht="12">
      <c r="A1740" s="834"/>
      <c r="B1740" s="833"/>
      <c r="F1740" s="827"/>
      <c r="G1740" s="827"/>
      <c r="H1740" s="827"/>
      <c r="I1740" s="827"/>
      <c r="M1740" s="827"/>
      <c r="N1740" s="827"/>
      <c r="O1740" s="827"/>
      <c r="P1740" s="827"/>
    </row>
    <row r="1741" spans="1:16" ht="12">
      <c r="A1741" s="834"/>
      <c r="B1741" s="833"/>
      <c r="F1741" s="827"/>
      <c r="G1741" s="827"/>
      <c r="H1741" s="827"/>
      <c r="I1741" s="827"/>
      <c r="M1741" s="827"/>
      <c r="N1741" s="827"/>
      <c r="O1741" s="827"/>
      <c r="P1741" s="827"/>
    </row>
    <row r="1742" spans="1:16" ht="12">
      <c r="A1742" s="834"/>
      <c r="B1742" s="833"/>
      <c r="F1742" s="827"/>
      <c r="G1742" s="827"/>
      <c r="H1742" s="827"/>
      <c r="I1742" s="827"/>
      <c r="M1742" s="827"/>
      <c r="N1742" s="827"/>
      <c r="O1742" s="827"/>
      <c r="P1742" s="827"/>
    </row>
    <row r="1743" spans="1:16" ht="12">
      <c r="A1743" s="834"/>
      <c r="B1743" s="833"/>
      <c r="F1743" s="827"/>
      <c r="G1743" s="827"/>
      <c r="H1743" s="827"/>
      <c r="I1743" s="827"/>
      <c r="M1743" s="827"/>
      <c r="N1743" s="827"/>
      <c r="O1743" s="827"/>
      <c r="P1743" s="827"/>
    </row>
    <row r="1744" spans="1:16" ht="12">
      <c r="A1744" s="834"/>
      <c r="B1744" s="833"/>
      <c r="F1744" s="827"/>
      <c r="G1744" s="827"/>
      <c r="H1744" s="827"/>
      <c r="I1744" s="827"/>
      <c r="M1744" s="827"/>
      <c r="N1744" s="827"/>
      <c r="O1744" s="827"/>
      <c r="P1744" s="827"/>
    </row>
    <row r="1745" spans="1:16" ht="12">
      <c r="A1745" s="834"/>
      <c r="B1745" s="833"/>
      <c r="F1745" s="827"/>
      <c r="G1745" s="827"/>
      <c r="H1745" s="827"/>
      <c r="I1745" s="827"/>
      <c r="M1745" s="827"/>
      <c r="N1745" s="827"/>
      <c r="O1745" s="827"/>
      <c r="P1745" s="827"/>
    </row>
    <row r="1746" spans="1:16" ht="12">
      <c r="A1746" s="834"/>
      <c r="B1746" s="833"/>
      <c r="F1746" s="827"/>
      <c r="G1746" s="827"/>
      <c r="H1746" s="827"/>
      <c r="I1746" s="827"/>
      <c r="M1746" s="827"/>
      <c r="N1746" s="827"/>
      <c r="O1746" s="827"/>
      <c r="P1746" s="827"/>
    </row>
    <row r="1747" spans="1:16" ht="12">
      <c r="A1747" s="834"/>
      <c r="B1747" s="833"/>
      <c r="F1747" s="827"/>
      <c r="G1747" s="827"/>
      <c r="H1747" s="827"/>
      <c r="I1747" s="827"/>
      <c r="M1747" s="827"/>
      <c r="N1747" s="827"/>
      <c r="O1747" s="827"/>
      <c r="P1747" s="827"/>
    </row>
    <row r="1748" spans="1:16" ht="12">
      <c r="A1748" s="834"/>
      <c r="B1748" s="833"/>
      <c r="F1748" s="827"/>
      <c r="G1748" s="827"/>
      <c r="H1748" s="827"/>
      <c r="I1748" s="827"/>
      <c r="M1748" s="827"/>
      <c r="N1748" s="827"/>
      <c r="O1748" s="827"/>
      <c r="P1748" s="827"/>
    </row>
    <row r="1749" spans="1:16" ht="12">
      <c r="A1749" s="834"/>
      <c r="B1749" s="833"/>
      <c r="F1749" s="827"/>
      <c r="G1749" s="827"/>
      <c r="H1749" s="827"/>
      <c r="I1749" s="827"/>
      <c r="M1749" s="827"/>
      <c r="N1749" s="827"/>
      <c r="O1749" s="827"/>
      <c r="P1749" s="827"/>
    </row>
    <row r="1750" spans="1:16" ht="12">
      <c r="A1750" s="834"/>
      <c r="B1750" s="833"/>
      <c r="F1750" s="827"/>
      <c r="G1750" s="827"/>
      <c r="H1750" s="827"/>
      <c r="I1750" s="827"/>
      <c r="M1750" s="827"/>
      <c r="N1750" s="827"/>
      <c r="O1750" s="827"/>
      <c r="P1750" s="827"/>
    </row>
    <row r="1751" spans="1:16" ht="12">
      <c r="A1751" s="834"/>
      <c r="B1751" s="833"/>
      <c r="F1751" s="827"/>
      <c r="G1751" s="827"/>
      <c r="H1751" s="827"/>
      <c r="I1751" s="827"/>
      <c r="M1751" s="827"/>
      <c r="N1751" s="827"/>
      <c r="O1751" s="827"/>
      <c r="P1751" s="827"/>
    </row>
    <row r="1752" spans="1:16" ht="12">
      <c r="A1752" s="834"/>
      <c r="B1752" s="833"/>
      <c r="F1752" s="827"/>
      <c r="G1752" s="827"/>
      <c r="H1752" s="827"/>
      <c r="I1752" s="827"/>
      <c r="M1752" s="827"/>
      <c r="N1752" s="827"/>
      <c r="O1752" s="827"/>
      <c r="P1752" s="827"/>
    </row>
    <row r="1753" spans="1:16" ht="12">
      <c r="A1753" s="834"/>
      <c r="B1753" s="833"/>
      <c r="F1753" s="827"/>
      <c r="G1753" s="827"/>
      <c r="H1753" s="827"/>
      <c r="I1753" s="827"/>
      <c r="M1753" s="827"/>
      <c r="N1753" s="827"/>
      <c r="O1753" s="827"/>
      <c r="P1753" s="827"/>
    </row>
    <row r="1754" spans="1:16" ht="12">
      <c r="A1754" s="834"/>
      <c r="B1754" s="833"/>
      <c r="F1754" s="827"/>
      <c r="G1754" s="827"/>
      <c r="H1754" s="827"/>
      <c r="I1754" s="827"/>
      <c r="M1754" s="827"/>
      <c r="N1754" s="827"/>
      <c r="O1754" s="827"/>
      <c r="P1754" s="827"/>
    </row>
    <row r="1755" spans="1:16" ht="12">
      <c r="A1755" s="834"/>
      <c r="B1755" s="833"/>
      <c r="F1755" s="827"/>
      <c r="G1755" s="827"/>
      <c r="H1755" s="827"/>
      <c r="I1755" s="827"/>
      <c r="M1755" s="827"/>
      <c r="N1755" s="827"/>
      <c r="O1755" s="827"/>
      <c r="P1755" s="827"/>
    </row>
    <row r="1756" spans="1:16" ht="12">
      <c r="A1756" s="834"/>
      <c r="B1756" s="833"/>
      <c r="F1756" s="827"/>
      <c r="G1756" s="827"/>
      <c r="H1756" s="827"/>
      <c r="I1756" s="827"/>
      <c r="M1756" s="827"/>
      <c r="N1756" s="827"/>
      <c r="O1756" s="827"/>
      <c r="P1756" s="827"/>
    </row>
    <row r="1757" spans="1:16" ht="12">
      <c r="A1757" s="834"/>
      <c r="B1757" s="833"/>
      <c r="F1757" s="827"/>
      <c r="G1757" s="827"/>
      <c r="H1757" s="827"/>
      <c r="I1757" s="827"/>
      <c r="M1757" s="827"/>
      <c r="N1757" s="827"/>
      <c r="O1757" s="827"/>
      <c r="P1757" s="827"/>
    </row>
    <row r="1758" spans="1:16" ht="12">
      <c r="A1758" s="834"/>
      <c r="B1758" s="833"/>
      <c r="F1758" s="827"/>
      <c r="G1758" s="827"/>
      <c r="H1758" s="827"/>
      <c r="I1758" s="827"/>
      <c r="M1758" s="827"/>
      <c r="N1758" s="827"/>
      <c r="O1758" s="827"/>
      <c r="P1758" s="827"/>
    </row>
    <row r="1759" spans="1:16" ht="12">
      <c r="A1759" s="834"/>
      <c r="B1759" s="833"/>
      <c r="F1759" s="827"/>
      <c r="G1759" s="827"/>
      <c r="H1759" s="827"/>
      <c r="I1759" s="827"/>
      <c r="M1759" s="827"/>
      <c r="N1759" s="827"/>
      <c r="O1759" s="827"/>
      <c r="P1759" s="827"/>
    </row>
    <row r="1760" spans="1:16" ht="12">
      <c r="A1760" s="834"/>
      <c r="B1760" s="833"/>
      <c r="F1760" s="827"/>
      <c r="G1760" s="827"/>
      <c r="H1760" s="827"/>
      <c r="I1760" s="827"/>
      <c r="M1760" s="827"/>
      <c r="N1760" s="827"/>
      <c r="O1760" s="827"/>
      <c r="P1760" s="827"/>
    </row>
    <row r="1761" spans="1:16" ht="12">
      <c r="A1761" s="834"/>
      <c r="B1761" s="833"/>
      <c r="F1761" s="827"/>
      <c r="G1761" s="827"/>
      <c r="H1761" s="827"/>
      <c r="I1761" s="827"/>
      <c r="M1761" s="827"/>
      <c r="N1761" s="827"/>
      <c r="O1761" s="827"/>
      <c r="P1761" s="827"/>
    </row>
    <row r="1762" spans="1:16" ht="12">
      <c r="A1762" s="834"/>
      <c r="B1762" s="833"/>
      <c r="F1762" s="827"/>
      <c r="G1762" s="827"/>
      <c r="H1762" s="827"/>
      <c r="I1762" s="827"/>
      <c r="M1762" s="827"/>
      <c r="N1762" s="827"/>
      <c r="O1762" s="827"/>
      <c r="P1762" s="827"/>
    </row>
    <row r="1763" spans="1:16" ht="12">
      <c r="A1763" s="834"/>
      <c r="B1763" s="833"/>
      <c r="F1763" s="827"/>
      <c r="G1763" s="827"/>
      <c r="H1763" s="827"/>
      <c r="I1763" s="827"/>
      <c r="M1763" s="827"/>
      <c r="N1763" s="827"/>
      <c r="O1763" s="827"/>
      <c r="P1763" s="827"/>
    </row>
    <row r="1764" spans="1:16" ht="12">
      <c r="A1764" s="834"/>
      <c r="B1764" s="833"/>
      <c r="F1764" s="827"/>
      <c r="G1764" s="827"/>
      <c r="H1764" s="827"/>
      <c r="I1764" s="827"/>
      <c r="M1764" s="827"/>
      <c r="N1764" s="827"/>
      <c r="O1764" s="827"/>
      <c r="P1764" s="827"/>
    </row>
    <row r="1765" spans="1:16" ht="12">
      <c r="A1765" s="834"/>
      <c r="B1765" s="833"/>
      <c r="F1765" s="827"/>
      <c r="G1765" s="827"/>
      <c r="H1765" s="827"/>
      <c r="I1765" s="827"/>
      <c r="M1765" s="827"/>
      <c r="N1765" s="827"/>
      <c r="O1765" s="827"/>
      <c r="P1765" s="827"/>
    </row>
    <row r="1766" spans="1:16" ht="12">
      <c r="A1766" s="834"/>
      <c r="B1766" s="833"/>
      <c r="F1766" s="827"/>
      <c r="G1766" s="827"/>
      <c r="H1766" s="827"/>
      <c r="I1766" s="827"/>
      <c r="M1766" s="827"/>
      <c r="N1766" s="827"/>
      <c r="O1766" s="827"/>
      <c r="P1766" s="827"/>
    </row>
    <row r="1767" spans="1:16" ht="12">
      <c r="A1767" s="834"/>
      <c r="B1767" s="833"/>
      <c r="F1767" s="827"/>
      <c r="G1767" s="827"/>
      <c r="H1767" s="827"/>
      <c r="I1767" s="827"/>
      <c r="M1767" s="827"/>
      <c r="N1767" s="827"/>
      <c r="O1767" s="827"/>
      <c r="P1767" s="827"/>
    </row>
    <row r="1768" spans="1:16" ht="12">
      <c r="A1768" s="834"/>
      <c r="B1768" s="833"/>
      <c r="F1768" s="827"/>
      <c r="G1768" s="827"/>
      <c r="H1768" s="827"/>
      <c r="I1768" s="827"/>
      <c r="M1768" s="827"/>
      <c r="N1768" s="827"/>
      <c r="O1768" s="827"/>
      <c r="P1768" s="827"/>
    </row>
    <row r="1769" spans="1:16" ht="12">
      <c r="A1769" s="834"/>
      <c r="B1769" s="833"/>
      <c r="F1769" s="827"/>
      <c r="G1769" s="827"/>
      <c r="H1769" s="827"/>
      <c r="I1769" s="827"/>
      <c r="M1769" s="827"/>
      <c r="N1769" s="827"/>
      <c r="O1769" s="827"/>
      <c r="P1769" s="827"/>
    </row>
    <row r="1770" spans="1:16" ht="12">
      <c r="A1770" s="834"/>
      <c r="B1770" s="833"/>
      <c r="F1770" s="827"/>
      <c r="G1770" s="827"/>
      <c r="H1770" s="827"/>
      <c r="I1770" s="827"/>
      <c r="M1770" s="827"/>
      <c r="N1770" s="827"/>
      <c r="O1770" s="827"/>
      <c r="P1770" s="827"/>
    </row>
    <row r="1771" spans="1:16" ht="12">
      <c r="A1771" s="834"/>
      <c r="B1771" s="833"/>
      <c r="F1771" s="827"/>
      <c r="G1771" s="827"/>
      <c r="H1771" s="827"/>
      <c r="I1771" s="827"/>
      <c r="M1771" s="827"/>
      <c r="N1771" s="827"/>
      <c r="O1771" s="827"/>
      <c r="P1771" s="827"/>
    </row>
    <row r="1772" spans="1:16" ht="12">
      <c r="A1772" s="834"/>
      <c r="B1772" s="833"/>
      <c r="F1772" s="827"/>
      <c r="G1772" s="827"/>
      <c r="H1772" s="827"/>
      <c r="I1772" s="827"/>
      <c r="M1772" s="827"/>
      <c r="N1772" s="827"/>
      <c r="O1772" s="827"/>
      <c r="P1772" s="827"/>
    </row>
    <row r="1773" spans="1:16" ht="12">
      <c r="A1773" s="834"/>
      <c r="B1773" s="833"/>
      <c r="F1773" s="827"/>
      <c r="G1773" s="827"/>
      <c r="H1773" s="827"/>
      <c r="I1773" s="827"/>
      <c r="M1773" s="827"/>
      <c r="N1773" s="827"/>
      <c r="O1773" s="827"/>
      <c r="P1773" s="827"/>
    </row>
    <row r="1774" spans="1:16" ht="12">
      <c r="A1774" s="834"/>
      <c r="B1774" s="833"/>
      <c r="F1774" s="827"/>
      <c r="G1774" s="827"/>
      <c r="H1774" s="827"/>
      <c r="I1774" s="827"/>
      <c r="M1774" s="827"/>
      <c r="N1774" s="827"/>
      <c r="O1774" s="827"/>
      <c r="P1774" s="827"/>
    </row>
    <row r="1775" spans="1:16" ht="12">
      <c r="A1775" s="834"/>
      <c r="B1775" s="833"/>
      <c r="F1775" s="827"/>
      <c r="G1775" s="827"/>
      <c r="H1775" s="827"/>
      <c r="I1775" s="827"/>
      <c r="M1775" s="827"/>
      <c r="N1775" s="827"/>
      <c r="O1775" s="827"/>
      <c r="P1775" s="827"/>
    </row>
    <row r="1776" spans="1:16" ht="12">
      <c r="A1776" s="834"/>
      <c r="B1776" s="833"/>
      <c r="F1776" s="827"/>
      <c r="G1776" s="827"/>
      <c r="H1776" s="827"/>
      <c r="I1776" s="827"/>
      <c r="M1776" s="827"/>
      <c r="N1776" s="827"/>
      <c r="O1776" s="827"/>
      <c r="P1776" s="827"/>
    </row>
    <row r="1777" spans="1:16" ht="12">
      <c r="A1777" s="834"/>
      <c r="B1777" s="833"/>
      <c r="F1777" s="827"/>
      <c r="G1777" s="827"/>
      <c r="H1777" s="827"/>
      <c r="I1777" s="827"/>
      <c r="M1777" s="827"/>
      <c r="N1777" s="827"/>
      <c r="O1777" s="827"/>
      <c r="P1777" s="827"/>
    </row>
    <row r="1778" spans="1:16" ht="12">
      <c r="A1778" s="834"/>
      <c r="B1778" s="833"/>
      <c r="F1778" s="827"/>
      <c r="G1778" s="827"/>
      <c r="H1778" s="827"/>
      <c r="I1778" s="827"/>
      <c r="M1778" s="827"/>
      <c r="N1778" s="827"/>
      <c r="O1778" s="827"/>
      <c r="P1778" s="827"/>
    </row>
    <row r="1779" spans="1:16" ht="12">
      <c r="A1779" s="834"/>
      <c r="B1779" s="833"/>
      <c r="F1779" s="827"/>
      <c r="G1779" s="827"/>
      <c r="H1779" s="827"/>
      <c r="I1779" s="827"/>
      <c r="M1779" s="827"/>
      <c r="N1779" s="827"/>
      <c r="O1779" s="827"/>
      <c r="P1779" s="827"/>
    </row>
    <row r="1780" spans="1:16" ht="12">
      <c r="A1780" s="834"/>
      <c r="B1780" s="833"/>
      <c r="F1780" s="827"/>
      <c r="G1780" s="827"/>
      <c r="H1780" s="827"/>
      <c r="I1780" s="827"/>
      <c r="M1780" s="827"/>
      <c r="N1780" s="827"/>
      <c r="O1780" s="827"/>
      <c r="P1780" s="827"/>
    </row>
    <row r="1781" spans="1:16" ht="12">
      <c r="A1781" s="834"/>
      <c r="B1781" s="833"/>
      <c r="F1781" s="827"/>
      <c r="G1781" s="827"/>
      <c r="H1781" s="827"/>
      <c r="I1781" s="827"/>
      <c r="M1781" s="827"/>
      <c r="N1781" s="827"/>
      <c r="O1781" s="827"/>
      <c r="P1781" s="827"/>
    </row>
    <row r="1782" spans="1:16" ht="12">
      <c r="A1782" s="834"/>
      <c r="B1782" s="833"/>
      <c r="F1782" s="827"/>
      <c r="G1782" s="827"/>
      <c r="H1782" s="827"/>
      <c r="I1782" s="827"/>
      <c r="M1782" s="827"/>
      <c r="N1782" s="827"/>
      <c r="O1782" s="827"/>
      <c r="P1782" s="827"/>
    </row>
    <row r="1783" spans="1:16" ht="12">
      <c r="A1783" s="834"/>
      <c r="B1783" s="833"/>
      <c r="F1783" s="827"/>
      <c r="G1783" s="827"/>
      <c r="H1783" s="827"/>
      <c r="I1783" s="827"/>
      <c r="M1783" s="827"/>
      <c r="N1783" s="827"/>
      <c r="O1783" s="827"/>
      <c r="P1783" s="827"/>
    </row>
    <row r="1784" spans="1:16" ht="12">
      <c r="A1784" s="834"/>
      <c r="B1784" s="833"/>
      <c r="F1784" s="827"/>
      <c r="G1784" s="827"/>
      <c r="H1784" s="827"/>
      <c r="I1784" s="827"/>
      <c r="M1784" s="827"/>
      <c r="N1784" s="827"/>
      <c r="O1784" s="827"/>
      <c r="P1784" s="827"/>
    </row>
    <row r="1785" spans="1:16" ht="12">
      <c r="A1785" s="834"/>
      <c r="B1785" s="833"/>
      <c r="F1785" s="827"/>
      <c r="G1785" s="827"/>
      <c r="H1785" s="827"/>
      <c r="I1785" s="827"/>
      <c r="M1785" s="827"/>
      <c r="N1785" s="827"/>
      <c r="O1785" s="827"/>
      <c r="P1785" s="827"/>
    </row>
    <row r="1786" spans="1:16" ht="12">
      <c r="A1786" s="834"/>
      <c r="B1786" s="833"/>
      <c r="F1786" s="827"/>
      <c r="G1786" s="827"/>
      <c r="H1786" s="827"/>
      <c r="I1786" s="827"/>
      <c r="M1786" s="827"/>
      <c r="N1786" s="827"/>
      <c r="O1786" s="827"/>
      <c r="P1786" s="827"/>
    </row>
    <row r="1787" spans="1:16" ht="12">
      <c r="A1787" s="834"/>
      <c r="B1787" s="833"/>
      <c r="F1787" s="827"/>
      <c r="G1787" s="827"/>
      <c r="H1787" s="827"/>
      <c r="I1787" s="827"/>
      <c r="M1787" s="827"/>
      <c r="N1787" s="827"/>
      <c r="O1787" s="827"/>
      <c r="P1787" s="827"/>
    </row>
    <row r="1788" spans="1:16" ht="12">
      <c r="A1788" s="834"/>
      <c r="B1788" s="833"/>
      <c r="F1788" s="827"/>
      <c r="G1788" s="827"/>
      <c r="H1788" s="827"/>
      <c r="I1788" s="827"/>
      <c r="M1788" s="827"/>
      <c r="N1788" s="827"/>
      <c r="O1788" s="827"/>
      <c r="P1788" s="827"/>
    </row>
    <row r="1789" spans="1:16" ht="12">
      <c r="A1789" s="834"/>
      <c r="B1789" s="833"/>
      <c r="F1789" s="827"/>
      <c r="G1789" s="827"/>
      <c r="H1789" s="827"/>
      <c r="I1789" s="827"/>
      <c r="M1789" s="827"/>
      <c r="N1789" s="827"/>
      <c r="O1789" s="827"/>
      <c r="P1789" s="827"/>
    </row>
    <row r="1790" spans="1:16" ht="12">
      <c r="A1790" s="834"/>
      <c r="B1790" s="833"/>
      <c r="F1790" s="827"/>
      <c r="G1790" s="827"/>
      <c r="H1790" s="827"/>
      <c r="I1790" s="827"/>
      <c r="M1790" s="827"/>
      <c r="N1790" s="827"/>
      <c r="O1790" s="827"/>
      <c r="P1790" s="827"/>
    </row>
    <row r="1791" spans="1:16" ht="12">
      <c r="A1791" s="834"/>
      <c r="B1791" s="833"/>
      <c r="F1791" s="827"/>
      <c r="G1791" s="827"/>
      <c r="H1791" s="827"/>
      <c r="I1791" s="827"/>
      <c r="M1791" s="827"/>
      <c r="N1791" s="827"/>
      <c r="O1791" s="827"/>
      <c r="P1791" s="827"/>
    </row>
    <row r="1792" spans="1:16" ht="12">
      <c r="A1792" s="834"/>
      <c r="B1792" s="833"/>
      <c r="F1792" s="827"/>
      <c r="G1792" s="827"/>
      <c r="H1792" s="827"/>
      <c r="I1792" s="827"/>
      <c r="M1792" s="827"/>
      <c r="N1792" s="827"/>
      <c r="O1792" s="827"/>
      <c r="P1792" s="827"/>
    </row>
    <row r="1793" spans="1:16" ht="12">
      <c r="A1793" s="834"/>
      <c r="B1793" s="833"/>
      <c r="F1793" s="827"/>
      <c r="G1793" s="827"/>
      <c r="H1793" s="827"/>
      <c r="I1793" s="827"/>
      <c r="M1793" s="827"/>
      <c r="N1793" s="827"/>
      <c r="O1793" s="827"/>
      <c r="P1793" s="827"/>
    </row>
    <row r="1794" spans="1:16" ht="12">
      <c r="A1794" s="834"/>
      <c r="B1794" s="833"/>
      <c r="F1794" s="827"/>
      <c r="G1794" s="827"/>
      <c r="H1794" s="827"/>
      <c r="I1794" s="827"/>
      <c r="M1794" s="827"/>
      <c r="N1794" s="827"/>
      <c r="O1794" s="827"/>
      <c r="P1794" s="827"/>
    </row>
    <row r="1795" spans="1:16" ht="12">
      <c r="A1795" s="834"/>
      <c r="B1795" s="833"/>
      <c r="F1795" s="827"/>
      <c r="G1795" s="827"/>
      <c r="H1795" s="827"/>
      <c r="I1795" s="827"/>
      <c r="M1795" s="827"/>
      <c r="N1795" s="827"/>
      <c r="O1795" s="827"/>
      <c r="P1795" s="827"/>
    </row>
    <row r="1796" spans="1:16" ht="12">
      <c r="A1796" s="834"/>
      <c r="B1796" s="833"/>
      <c r="F1796" s="827"/>
      <c r="G1796" s="827"/>
      <c r="H1796" s="827"/>
      <c r="I1796" s="827"/>
      <c r="M1796" s="827"/>
      <c r="N1796" s="827"/>
      <c r="O1796" s="827"/>
      <c r="P1796" s="827"/>
    </row>
    <row r="1797" spans="1:16" ht="12">
      <c r="A1797" s="834"/>
      <c r="B1797" s="833"/>
      <c r="F1797" s="827"/>
      <c r="G1797" s="827"/>
      <c r="H1797" s="827"/>
      <c r="I1797" s="827"/>
      <c r="M1797" s="827"/>
      <c r="N1797" s="827"/>
      <c r="O1797" s="827"/>
      <c r="P1797" s="827"/>
    </row>
    <row r="1798" spans="1:16" ht="12">
      <c r="A1798" s="834"/>
      <c r="B1798" s="833"/>
      <c r="F1798" s="827"/>
      <c r="G1798" s="827"/>
      <c r="H1798" s="827"/>
      <c r="I1798" s="827"/>
      <c r="M1798" s="827"/>
      <c r="N1798" s="827"/>
      <c r="O1798" s="827"/>
      <c r="P1798" s="827"/>
    </row>
    <row r="1799" spans="1:16" ht="12">
      <c r="A1799" s="834"/>
      <c r="B1799" s="833"/>
      <c r="F1799" s="827"/>
      <c r="G1799" s="827"/>
      <c r="H1799" s="827"/>
      <c r="I1799" s="827"/>
      <c r="M1799" s="827"/>
      <c r="N1799" s="827"/>
      <c r="O1799" s="827"/>
      <c r="P1799" s="827"/>
    </row>
    <row r="1800" spans="1:16" ht="12">
      <c r="A1800" s="834"/>
      <c r="B1800" s="833"/>
      <c r="F1800" s="827"/>
      <c r="G1800" s="827"/>
      <c r="H1800" s="827"/>
      <c r="I1800" s="827"/>
      <c r="M1800" s="827"/>
      <c r="N1800" s="827"/>
      <c r="O1800" s="827"/>
      <c r="P1800" s="827"/>
    </row>
    <row r="1801" spans="1:16" ht="12">
      <c r="A1801" s="834"/>
      <c r="B1801" s="833"/>
      <c r="F1801" s="827"/>
      <c r="G1801" s="827"/>
      <c r="H1801" s="827"/>
      <c r="I1801" s="827"/>
      <c r="M1801" s="827"/>
      <c r="N1801" s="827"/>
      <c r="O1801" s="827"/>
      <c r="P1801" s="827"/>
    </row>
    <row r="1802" spans="1:16" ht="12">
      <c r="A1802" s="834"/>
      <c r="B1802" s="833"/>
      <c r="F1802" s="827"/>
      <c r="G1802" s="827"/>
      <c r="H1802" s="827"/>
      <c r="I1802" s="827"/>
      <c r="M1802" s="827"/>
      <c r="N1802" s="827"/>
      <c r="O1802" s="827"/>
      <c r="P1802" s="827"/>
    </row>
    <row r="1803" spans="1:16" ht="12">
      <c r="A1803" s="834"/>
      <c r="B1803" s="833"/>
      <c r="F1803" s="827"/>
      <c r="G1803" s="827"/>
      <c r="H1803" s="827"/>
      <c r="I1803" s="827"/>
      <c r="M1803" s="827"/>
      <c r="N1803" s="827"/>
      <c r="O1803" s="827"/>
      <c r="P1803" s="827"/>
    </row>
    <row r="1804" spans="1:16" ht="12">
      <c r="A1804" s="834"/>
      <c r="B1804" s="833"/>
      <c r="F1804" s="827"/>
      <c r="G1804" s="827"/>
      <c r="H1804" s="827"/>
      <c r="I1804" s="827"/>
      <c r="M1804" s="827"/>
      <c r="N1804" s="827"/>
      <c r="O1804" s="827"/>
      <c r="P1804" s="827"/>
    </row>
    <row r="1805" spans="1:16" ht="12">
      <c r="A1805" s="834"/>
      <c r="B1805" s="833"/>
      <c r="F1805" s="827"/>
      <c r="G1805" s="827"/>
      <c r="H1805" s="827"/>
      <c r="I1805" s="827"/>
      <c r="M1805" s="827"/>
      <c r="N1805" s="827"/>
      <c r="O1805" s="827"/>
      <c r="P1805" s="827"/>
    </row>
    <row r="1806" spans="1:16" ht="12">
      <c r="A1806" s="834"/>
      <c r="B1806" s="833"/>
      <c r="F1806" s="827"/>
      <c r="G1806" s="827"/>
      <c r="H1806" s="827"/>
      <c r="I1806" s="827"/>
      <c r="M1806" s="827"/>
      <c r="N1806" s="827"/>
      <c r="O1806" s="827"/>
      <c r="P1806" s="827"/>
    </row>
    <row r="1807" spans="1:16" ht="12">
      <c r="A1807" s="834"/>
      <c r="B1807" s="833"/>
      <c r="F1807" s="827"/>
      <c r="G1807" s="827"/>
      <c r="H1807" s="827"/>
      <c r="I1807" s="827"/>
      <c r="M1807" s="827"/>
      <c r="N1807" s="827"/>
      <c r="O1807" s="827"/>
      <c r="P1807" s="827"/>
    </row>
    <row r="1808" spans="1:16" ht="12">
      <c r="A1808" s="834"/>
      <c r="B1808" s="833"/>
      <c r="F1808" s="827"/>
      <c r="G1808" s="827"/>
      <c r="H1808" s="827"/>
      <c r="I1808" s="827"/>
      <c r="M1808" s="827"/>
      <c r="N1808" s="827"/>
      <c r="O1808" s="827"/>
      <c r="P1808" s="827"/>
    </row>
    <row r="1809" spans="1:16" ht="12">
      <c r="A1809" s="834"/>
      <c r="B1809" s="833"/>
      <c r="F1809" s="827"/>
      <c r="G1809" s="827"/>
      <c r="H1809" s="827"/>
      <c r="I1809" s="827"/>
      <c r="M1809" s="827"/>
      <c r="N1809" s="827"/>
      <c r="O1809" s="827"/>
      <c r="P1809" s="827"/>
    </row>
    <row r="1810" spans="1:16" ht="12">
      <c r="A1810" s="834"/>
      <c r="B1810" s="833"/>
      <c r="F1810" s="827"/>
      <c r="G1810" s="827"/>
      <c r="H1810" s="827"/>
      <c r="I1810" s="827"/>
      <c r="M1810" s="827"/>
      <c r="N1810" s="827"/>
      <c r="O1810" s="827"/>
      <c r="P1810" s="827"/>
    </row>
    <row r="1811" spans="1:16" ht="12">
      <c r="A1811" s="834"/>
      <c r="B1811" s="833"/>
      <c r="F1811" s="827"/>
      <c r="G1811" s="827"/>
      <c r="H1811" s="827"/>
      <c r="I1811" s="827"/>
      <c r="M1811" s="827"/>
      <c r="N1811" s="827"/>
      <c r="O1811" s="827"/>
      <c r="P1811" s="827"/>
    </row>
    <row r="1812" spans="1:16" ht="12">
      <c r="A1812" s="834"/>
      <c r="B1812" s="833"/>
      <c r="F1812" s="827"/>
      <c r="G1812" s="827"/>
      <c r="H1812" s="827"/>
      <c r="I1812" s="827"/>
      <c r="M1812" s="827"/>
      <c r="N1812" s="827"/>
      <c r="O1812" s="827"/>
      <c r="P1812" s="827"/>
    </row>
    <row r="1813" spans="1:16" ht="12">
      <c r="A1813" s="834"/>
      <c r="B1813" s="833"/>
      <c r="F1813" s="827"/>
      <c r="G1813" s="827"/>
      <c r="H1813" s="827"/>
      <c r="I1813" s="827"/>
      <c r="M1813" s="827"/>
      <c r="N1813" s="827"/>
      <c r="O1813" s="827"/>
      <c r="P1813" s="827"/>
    </row>
    <row r="1814" spans="1:16" ht="12">
      <c r="A1814" s="834"/>
      <c r="B1814" s="833"/>
      <c r="F1814" s="827"/>
      <c r="G1814" s="827"/>
      <c r="H1814" s="827"/>
      <c r="I1814" s="827"/>
      <c r="M1814" s="827"/>
      <c r="N1814" s="827"/>
      <c r="O1814" s="827"/>
      <c r="P1814" s="827"/>
    </row>
    <row r="1815" spans="1:16" ht="12">
      <c r="A1815" s="834"/>
      <c r="B1815" s="833"/>
      <c r="F1815" s="827"/>
      <c r="G1815" s="827"/>
      <c r="H1815" s="827"/>
      <c r="I1815" s="827"/>
      <c r="M1815" s="827"/>
      <c r="N1815" s="827"/>
      <c r="O1815" s="827"/>
      <c r="P1815" s="827"/>
    </row>
    <row r="1816" spans="1:16" ht="12">
      <c r="A1816" s="834"/>
      <c r="B1816" s="833"/>
      <c r="F1816" s="827"/>
      <c r="G1816" s="827"/>
      <c r="H1816" s="827"/>
      <c r="I1816" s="827"/>
      <c r="M1816" s="827"/>
      <c r="N1816" s="827"/>
      <c r="O1816" s="827"/>
      <c r="P1816" s="827"/>
    </row>
    <row r="1817" spans="1:16" ht="12">
      <c r="A1817" s="834"/>
      <c r="B1817" s="833"/>
      <c r="F1817" s="827"/>
      <c r="G1817" s="827"/>
      <c r="H1817" s="827"/>
      <c r="I1817" s="827"/>
      <c r="M1817" s="827"/>
      <c r="N1817" s="827"/>
      <c r="O1817" s="827"/>
      <c r="P1817" s="827"/>
    </row>
    <row r="1818" spans="1:16" ht="12">
      <c r="A1818" s="834"/>
      <c r="B1818" s="833"/>
      <c r="F1818" s="827"/>
      <c r="G1818" s="827"/>
      <c r="H1818" s="827"/>
      <c r="I1818" s="827"/>
      <c r="M1818" s="827"/>
      <c r="N1818" s="827"/>
      <c r="O1818" s="827"/>
      <c r="P1818" s="827"/>
    </row>
    <row r="1819" spans="1:16" ht="12">
      <c r="A1819" s="834"/>
      <c r="B1819" s="833"/>
      <c r="F1819" s="827"/>
      <c r="G1819" s="827"/>
      <c r="H1819" s="827"/>
      <c r="I1819" s="827"/>
      <c r="M1819" s="827"/>
      <c r="N1819" s="827"/>
      <c r="O1819" s="827"/>
      <c r="P1819" s="827"/>
    </row>
    <row r="1820" spans="1:16" ht="12">
      <c r="A1820" s="834"/>
      <c r="B1820" s="833"/>
      <c r="F1820" s="827"/>
      <c r="G1820" s="827"/>
      <c r="H1820" s="827"/>
      <c r="I1820" s="827"/>
      <c r="M1820" s="827"/>
      <c r="N1820" s="827"/>
      <c r="O1820" s="827"/>
      <c r="P1820" s="827"/>
    </row>
    <row r="1821" spans="1:16" ht="12">
      <c r="A1821" s="834"/>
      <c r="B1821" s="833"/>
      <c r="F1821" s="827"/>
      <c r="G1821" s="827"/>
      <c r="H1821" s="827"/>
      <c r="I1821" s="827"/>
      <c r="M1821" s="827"/>
      <c r="N1821" s="827"/>
      <c r="O1821" s="827"/>
      <c r="P1821" s="827"/>
    </row>
    <row r="1822" spans="1:16" ht="12">
      <c r="A1822" s="834"/>
      <c r="B1822" s="833"/>
      <c r="F1822" s="827"/>
      <c r="G1822" s="827"/>
      <c r="H1822" s="827"/>
      <c r="I1822" s="827"/>
      <c r="M1822" s="827"/>
      <c r="N1822" s="827"/>
      <c r="O1822" s="827"/>
      <c r="P1822" s="827"/>
    </row>
    <row r="1823" spans="1:16" ht="12">
      <c r="A1823" s="834"/>
      <c r="B1823" s="833"/>
      <c r="F1823" s="827"/>
      <c r="G1823" s="827"/>
      <c r="H1823" s="827"/>
      <c r="I1823" s="827"/>
      <c r="M1823" s="827"/>
      <c r="N1823" s="827"/>
      <c r="O1823" s="827"/>
      <c r="P1823" s="827"/>
    </row>
    <row r="1824" spans="1:16" ht="12">
      <c r="A1824" s="834"/>
      <c r="B1824" s="833"/>
      <c r="F1824" s="827"/>
      <c r="G1824" s="827"/>
      <c r="H1824" s="827"/>
      <c r="I1824" s="827"/>
      <c r="M1824" s="827"/>
      <c r="N1824" s="827"/>
      <c r="O1824" s="827"/>
      <c r="P1824" s="827"/>
    </row>
    <row r="1825" spans="1:16" ht="12">
      <c r="A1825" s="834"/>
      <c r="B1825" s="833"/>
      <c r="F1825" s="827"/>
      <c r="G1825" s="827"/>
      <c r="H1825" s="827"/>
      <c r="I1825" s="827"/>
      <c r="M1825" s="827"/>
      <c r="N1825" s="827"/>
      <c r="O1825" s="827"/>
      <c r="P1825" s="827"/>
    </row>
    <row r="1826" spans="1:16" ht="12">
      <c r="A1826" s="834"/>
      <c r="B1826" s="833"/>
      <c r="F1826" s="827"/>
      <c r="G1826" s="827"/>
      <c r="H1826" s="827"/>
      <c r="I1826" s="827"/>
      <c r="M1826" s="827"/>
      <c r="N1826" s="827"/>
      <c r="O1826" s="827"/>
      <c r="P1826" s="827"/>
    </row>
    <row r="1827" spans="1:16" ht="12">
      <c r="A1827" s="834"/>
      <c r="B1827" s="833"/>
      <c r="F1827" s="827"/>
      <c r="G1827" s="827"/>
      <c r="H1827" s="827"/>
      <c r="I1827" s="827"/>
      <c r="M1827" s="827"/>
      <c r="N1827" s="827"/>
      <c r="O1827" s="827"/>
      <c r="P1827" s="827"/>
    </row>
    <row r="1828" spans="1:16" ht="12">
      <c r="A1828" s="834"/>
      <c r="B1828" s="833"/>
      <c r="F1828" s="827"/>
      <c r="G1828" s="827"/>
      <c r="H1828" s="827"/>
      <c r="I1828" s="827"/>
      <c r="M1828" s="827"/>
      <c r="N1828" s="827"/>
      <c r="O1828" s="827"/>
      <c r="P1828" s="827"/>
    </row>
    <row r="1829" spans="1:16" ht="12">
      <c r="A1829" s="834"/>
      <c r="B1829" s="833"/>
      <c r="F1829" s="827"/>
      <c r="G1829" s="827"/>
      <c r="H1829" s="827"/>
      <c r="I1829" s="827"/>
      <c r="M1829" s="827"/>
      <c r="N1829" s="827"/>
      <c r="O1829" s="827"/>
      <c r="P1829" s="827"/>
    </row>
    <row r="1830" spans="1:16" ht="12">
      <c r="A1830" s="834"/>
      <c r="B1830" s="833"/>
      <c r="F1830" s="827"/>
      <c r="G1830" s="827"/>
      <c r="H1830" s="827"/>
      <c r="I1830" s="827"/>
      <c r="M1830" s="827"/>
      <c r="N1830" s="827"/>
      <c r="O1830" s="827"/>
      <c r="P1830" s="827"/>
    </row>
    <row r="1831" spans="1:16" ht="12">
      <c r="A1831" s="834"/>
      <c r="B1831" s="833"/>
      <c r="F1831" s="827"/>
      <c r="G1831" s="827"/>
      <c r="H1831" s="827"/>
      <c r="I1831" s="827"/>
      <c r="M1831" s="827"/>
      <c r="N1831" s="827"/>
      <c r="O1831" s="827"/>
      <c r="P1831" s="827"/>
    </row>
    <row r="1832" spans="1:16" ht="12">
      <c r="A1832" s="834"/>
      <c r="B1832" s="833"/>
      <c r="F1832" s="827"/>
      <c r="G1832" s="827"/>
      <c r="H1832" s="827"/>
      <c r="I1832" s="827"/>
      <c r="M1832" s="827"/>
      <c r="N1832" s="827"/>
      <c r="O1832" s="827"/>
      <c r="P1832" s="827"/>
    </row>
    <row r="1833" spans="1:16" ht="12">
      <c r="A1833" s="834"/>
      <c r="B1833" s="833"/>
      <c r="F1833" s="827"/>
      <c r="G1833" s="827"/>
      <c r="H1833" s="827"/>
      <c r="I1833" s="827"/>
      <c r="M1833" s="827"/>
      <c r="N1833" s="827"/>
      <c r="O1833" s="827"/>
      <c r="P1833" s="827"/>
    </row>
    <row r="1834" spans="1:16" ht="12">
      <c r="A1834" s="834"/>
      <c r="B1834" s="833"/>
      <c r="F1834" s="827"/>
      <c r="G1834" s="827"/>
      <c r="H1834" s="827"/>
      <c r="I1834" s="827"/>
      <c r="M1834" s="827"/>
      <c r="N1834" s="827"/>
      <c r="O1834" s="827"/>
      <c r="P1834" s="827"/>
    </row>
    <row r="1835" spans="1:16" ht="12">
      <c r="A1835" s="834"/>
      <c r="B1835" s="833"/>
      <c r="F1835" s="827"/>
      <c r="G1835" s="827"/>
      <c r="H1835" s="827"/>
      <c r="I1835" s="827"/>
      <c r="M1835" s="827"/>
      <c r="N1835" s="827"/>
      <c r="O1835" s="827"/>
      <c r="P1835" s="827"/>
    </row>
    <row r="1836" spans="1:16" ht="12">
      <c r="A1836" s="834"/>
      <c r="B1836" s="833"/>
      <c r="F1836" s="827"/>
      <c r="G1836" s="827"/>
      <c r="H1836" s="827"/>
      <c r="I1836" s="827"/>
      <c r="M1836" s="827"/>
      <c r="N1836" s="827"/>
      <c r="O1836" s="827"/>
      <c r="P1836" s="827"/>
    </row>
    <row r="1837" spans="1:16" ht="12">
      <c r="A1837" s="834"/>
      <c r="B1837" s="833"/>
      <c r="F1837" s="827"/>
      <c r="G1837" s="827"/>
      <c r="H1837" s="827"/>
      <c r="I1837" s="827"/>
      <c r="M1837" s="827"/>
      <c r="N1837" s="827"/>
      <c r="O1837" s="827"/>
      <c r="P1837" s="827"/>
    </row>
    <row r="1838" spans="1:16" ht="12">
      <c r="A1838" s="834"/>
      <c r="B1838" s="833"/>
      <c r="F1838" s="827"/>
      <c r="G1838" s="827"/>
      <c r="H1838" s="827"/>
      <c r="I1838" s="827"/>
      <c r="M1838" s="827"/>
      <c r="N1838" s="827"/>
      <c r="O1838" s="827"/>
      <c r="P1838" s="827"/>
    </row>
    <row r="1839" spans="1:16" ht="12">
      <c r="A1839" s="834"/>
      <c r="B1839" s="833"/>
      <c r="F1839" s="827"/>
      <c r="G1839" s="827"/>
      <c r="H1839" s="827"/>
      <c r="I1839" s="827"/>
      <c r="M1839" s="827"/>
      <c r="N1839" s="827"/>
      <c r="O1839" s="827"/>
      <c r="P1839" s="827"/>
    </row>
    <row r="1840" spans="1:16" ht="12">
      <c r="A1840" s="834"/>
      <c r="B1840" s="833"/>
      <c r="F1840" s="827"/>
      <c r="G1840" s="827"/>
      <c r="H1840" s="827"/>
      <c r="I1840" s="827"/>
      <c r="M1840" s="827"/>
      <c r="N1840" s="827"/>
      <c r="O1840" s="827"/>
      <c r="P1840" s="827"/>
    </row>
    <row r="1841" spans="1:16" ht="12">
      <c r="A1841" s="834"/>
      <c r="B1841" s="833"/>
      <c r="F1841" s="827"/>
      <c r="G1841" s="827"/>
      <c r="H1841" s="827"/>
      <c r="I1841" s="827"/>
      <c r="M1841" s="827"/>
      <c r="N1841" s="827"/>
      <c r="O1841" s="827"/>
      <c r="P1841" s="827"/>
    </row>
    <row r="1842" spans="1:16" ht="12">
      <c r="A1842" s="834"/>
      <c r="B1842" s="833"/>
      <c r="F1842" s="827"/>
      <c r="G1842" s="827"/>
      <c r="H1842" s="827"/>
      <c r="I1842" s="827"/>
      <c r="M1842" s="827"/>
      <c r="N1842" s="827"/>
      <c r="O1842" s="827"/>
      <c r="P1842" s="827"/>
    </row>
    <row r="1843" spans="1:16" ht="12">
      <c r="A1843" s="834"/>
      <c r="B1843" s="833"/>
      <c r="F1843" s="827"/>
      <c r="G1843" s="827"/>
      <c r="H1843" s="827"/>
      <c r="I1843" s="827"/>
      <c r="M1843" s="827"/>
      <c r="N1843" s="827"/>
      <c r="O1843" s="827"/>
      <c r="P1843" s="827"/>
    </row>
    <row r="1844" spans="1:16" ht="12">
      <c r="A1844" s="834"/>
      <c r="B1844" s="833"/>
      <c r="F1844" s="827"/>
      <c r="G1844" s="827"/>
      <c r="H1844" s="827"/>
      <c r="I1844" s="827"/>
      <c r="M1844" s="827"/>
      <c r="N1844" s="827"/>
      <c r="O1844" s="827"/>
      <c r="P1844" s="827"/>
    </row>
    <row r="1845" spans="1:16" ht="12">
      <c r="A1845" s="834"/>
      <c r="B1845" s="833"/>
      <c r="F1845" s="827"/>
      <c r="G1845" s="827"/>
      <c r="H1845" s="827"/>
      <c r="I1845" s="827"/>
      <c r="M1845" s="827"/>
      <c r="N1845" s="827"/>
      <c r="O1845" s="827"/>
      <c r="P1845" s="827"/>
    </row>
    <row r="1846" spans="1:16" ht="12">
      <c r="A1846" s="834"/>
      <c r="B1846" s="833"/>
      <c r="F1846" s="827"/>
      <c r="G1846" s="827"/>
      <c r="H1846" s="827"/>
      <c r="I1846" s="827"/>
      <c r="M1846" s="827"/>
      <c r="N1846" s="827"/>
      <c r="O1846" s="827"/>
      <c r="P1846" s="827"/>
    </row>
    <row r="1847" spans="1:16" ht="12">
      <c r="A1847" s="834"/>
      <c r="B1847" s="833"/>
      <c r="F1847" s="827"/>
      <c r="G1847" s="827"/>
      <c r="H1847" s="827"/>
      <c r="I1847" s="827"/>
      <c r="M1847" s="827"/>
      <c r="N1847" s="827"/>
      <c r="O1847" s="827"/>
      <c r="P1847" s="827"/>
    </row>
    <row r="1848" spans="1:16" ht="12">
      <c r="A1848" s="834"/>
      <c r="B1848" s="833"/>
      <c r="F1848" s="827"/>
      <c r="G1848" s="827"/>
      <c r="H1848" s="827"/>
      <c r="I1848" s="827"/>
      <c r="M1848" s="827"/>
      <c r="N1848" s="827"/>
      <c r="O1848" s="827"/>
      <c r="P1848" s="827"/>
    </row>
    <row r="1849" spans="1:16" ht="12">
      <c r="A1849" s="834"/>
      <c r="B1849" s="833"/>
      <c r="F1849" s="827"/>
      <c r="G1849" s="827"/>
      <c r="H1849" s="827"/>
      <c r="I1849" s="827"/>
      <c r="M1849" s="827"/>
      <c r="N1849" s="827"/>
      <c r="O1849" s="827"/>
      <c r="P1849" s="827"/>
    </row>
    <row r="1850" spans="1:16" ht="12">
      <c r="A1850" s="834"/>
      <c r="B1850" s="833"/>
      <c r="F1850" s="827"/>
      <c r="G1850" s="827"/>
      <c r="H1850" s="827"/>
      <c r="I1850" s="827"/>
      <c r="M1850" s="827"/>
      <c r="N1850" s="827"/>
      <c r="O1850" s="827"/>
      <c r="P1850" s="827"/>
    </row>
    <row r="1851" spans="1:16" ht="12">
      <c r="A1851" s="834"/>
      <c r="B1851" s="833"/>
      <c r="F1851" s="827"/>
      <c r="G1851" s="827"/>
      <c r="H1851" s="827"/>
      <c r="I1851" s="827"/>
      <c r="M1851" s="827"/>
      <c r="N1851" s="827"/>
      <c r="O1851" s="827"/>
      <c r="P1851" s="827"/>
    </row>
    <row r="1852" spans="1:16" ht="12">
      <c r="A1852" s="834"/>
      <c r="B1852" s="833"/>
      <c r="F1852" s="827"/>
      <c r="G1852" s="827"/>
      <c r="H1852" s="827"/>
      <c r="I1852" s="827"/>
      <c r="M1852" s="827"/>
      <c r="N1852" s="827"/>
      <c r="O1852" s="827"/>
      <c r="P1852" s="827"/>
    </row>
    <row r="1853" spans="1:16" ht="12">
      <c r="A1853" s="834"/>
      <c r="B1853" s="833"/>
      <c r="F1853" s="827"/>
      <c r="G1853" s="827"/>
      <c r="H1853" s="827"/>
      <c r="I1853" s="827"/>
      <c r="M1853" s="827"/>
      <c r="N1853" s="827"/>
      <c r="O1853" s="827"/>
      <c r="P1853" s="827"/>
    </row>
    <row r="1854" spans="1:16" ht="12">
      <c r="A1854" s="834"/>
      <c r="B1854" s="833"/>
      <c r="F1854" s="827"/>
      <c r="G1854" s="827"/>
      <c r="H1854" s="827"/>
      <c r="I1854" s="827"/>
      <c r="M1854" s="827"/>
      <c r="N1854" s="827"/>
      <c r="O1854" s="827"/>
      <c r="P1854" s="827"/>
    </row>
    <row r="1855" spans="1:16" ht="12">
      <c r="A1855" s="834"/>
      <c r="B1855" s="833"/>
      <c r="F1855" s="827"/>
      <c r="G1855" s="827"/>
      <c r="H1855" s="827"/>
      <c r="I1855" s="827"/>
      <c r="M1855" s="827"/>
      <c r="N1855" s="827"/>
      <c r="O1855" s="827"/>
      <c r="P1855" s="827"/>
    </row>
    <row r="1856" spans="1:16" ht="12">
      <c r="A1856" s="834"/>
      <c r="B1856" s="833"/>
      <c r="F1856" s="827"/>
      <c r="G1856" s="827"/>
      <c r="H1856" s="827"/>
      <c r="I1856" s="827"/>
      <c r="M1856" s="827"/>
      <c r="N1856" s="827"/>
      <c r="O1856" s="827"/>
      <c r="P1856" s="827"/>
    </row>
    <row r="1857" spans="1:16" ht="12">
      <c r="A1857" s="834"/>
      <c r="B1857" s="833"/>
      <c r="F1857" s="827"/>
      <c r="G1857" s="827"/>
      <c r="H1857" s="827"/>
      <c r="I1857" s="827"/>
      <c r="M1857" s="827"/>
      <c r="N1857" s="827"/>
      <c r="O1857" s="827"/>
      <c r="P1857" s="827"/>
    </row>
    <row r="1858" spans="1:16" ht="12">
      <c r="A1858" s="834"/>
      <c r="B1858" s="833"/>
      <c r="F1858" s="827"/>
      <c r="G1858" s="827"/>
      <c r="H1858" s="827"/>
      <c r="I1858" s="827"/>
      <c r="M1858" s="827"/>
      <c r="N1858" s="827"/>
      <c r="O1858" s="827"/>
      <c r="P1858" s="827"/>
    </row>
    <row r="1859" spans="1:16" ht="12">
      <c r="A1859" s="834"/>
      <c r="B1859" s="833"/>
      <c r="F1859" s="827"/>
      <c r="G1859" s="827"/>
      <c r="H1859" s="827"/>
      <c r="I1859" s="827"/>
      <c r="M1859" s="827"/>
      <c r="N1859" s="827"/>
      <c r="O1859" s="827"/>
      <c r="P1859" s="827"/>
    </row>
    <row r="1860" spans="1:16" ht="12">
      <c r="A1860" s="834"/>
      <c r="B1860" s="833"/>
      <c r="F1860" s="827"/>
      <c r="G1860" s="827"/>
      <c r="H1860" s="827"/>
      <c r="I1860" s="827"/>
      <c r="M1860" s="827"/>
      <c r="N1860" s="827"/>
      <c r="O1860" s="827"/>
      <c r="P1860" s="827"/>
    </row>
    <row r="1861" spans="1:16" ht="12">
      <c r="A1861" s="834"/>
      <c r="B1861" s="833"/>
      <c r="F1861" s="827"/>
      <c r="G1861" s="827"/>
      <c r="H1861" s="827"/>
      <c r="I1861" s="827"/>
      <c r="M1861" s="827"/>
      <c r="N1861" s="827"/>
      <c r="O1861" s="827"/>
      <c r="P1861" s="827"/>
    </row>
    <row r="1862" spans="1:16" ht="12">
      <c r="A1862" s="834"/>
      <c r="B1862" s="833"/>
      <c r="F1862" s="827"/>
      <c r="G1862" s="827"/>
      <c r="H1862" s="827"/>
      <c r="I1862" s="827"/>
      <c r="M1862" s="827"/>
      <c r="N1862" s="827"/>
      <c r="O1862" s="827"/>
      <c r="P1862" s="827"/>
    </row>
    <row r="1863" spans="1:16" ht="12">
      <c r="A1863" s="834"/>
      <c r="B1863" s="833"/>
      <c r="F1863" s="827"/>
      <c r="G1863" s="827"/>
      <c r="H1863" s="827"/>
      <c r="I1863" s="827"/>
      <c r="M1863" s="827"/>
      <c r="N1863" s="827"/>
      <c r="O1863" s="827"/>
      <c r="P1863" s="827"/>
    </row>
    <row r="1864" spans="1:16" ht="12">
      <c r="A1864" s="834"/>
      <c r="B1864" s="833"/>
      <c r="F1864" s="827"/>
      <c r="G1864" s="827"/>
      <c r="H1864" s="827"/>
      <c r="I1864" s="827"/>
      <c r="M1864" s="827"/>
      <c r="N1864" s="827"/>
      <c r="O1864" s="827"/>
      <c r="P1864" s="827"/>
    </row>
    <row r="1865" spans="1:16" ht="12">
      <c r="A1865" s="834"/>
      <c r="B1865" s="833"/>
      <c r="F1865" s="827"/>
      <c r="G1865" s="827"/>
      <c r="H1865" s="827"/>
      <c r="I1865" s="827"/>
      <c r="M1865" s="827"/>
      <c r="N1865" s="827"/>
      <c r="O1865" s="827"/>
      <c r="P1865" s="827"/>
    </row>
    <row r="1866" spans="1:16" ht="12">
      <c r="A1866" s="834"/>
      <c r="B1866" s="833"/>
      <c r="F1866" s="827"/>
      <c r="G1866" s="827"/>
      <c r="H1866" s="827"/>
      <c r="I1866" s="827"/>
      <c r="M1866" s="827"/>
      <c r="N1866" s="827"/>
      <c r="O1866" s="827"/>
      <c r="P1866" s="827"/>
    </row>
    <row r="1867" spans="1:16" ht="12">
      <c r="A1867" s="834"/>
      <c r="B1867" s="833"/>
      <c r="F1867" s="827"/>
      <c r="G1867" s="827"/>
      <c r="H1867" s="827"/>
      <c r="I1867" s="827"/>
      <c r="M1867" s="827"/>
      <c r="N1867" s="827"/>
      <c r="O1867" s="827"/>
      <c r="P1867" s="827"/>
    </row>
    <row r="1868" spans="1:16" ht="12">
      <c r="A1868" s="834"/>
      <c r="B1868" s="833"/>
      <c r="F1868" s="827"/>
      <c r="G1868" s="827"/>
      <c r="H1868" s="827"/>
      <c r="I1868" s="827"/>
      <c r="M1868" s="827"/>
      <c r="N1868" s="827"/>
      <c r="O1868" s="827"/>
      <c r="P1868" s="827"/>
    </row>
    <row r="1869" spans="1:16" ht="12">
      <c r="A1869" s="834"/>
      <c r="B1869" s="833"/>
      <c r="F1869" s="827"/>
      <c r="G1869" s="827"/>
      <c r="H1869" s="827"/>
      <c r="I1869" s="827"/>
      <c r="M1869" s="827"/>
      <c r="N1869" s="827"/>
      <c r="O1869" s="827"/>
      <c r="P1869" s="827"/>
    </row>
    <row r="1870" spans="1:16" ht="12">
      <c r="A1870" s="834"/>
      <c r="B1870" s="833"/>
      <c r="F1870" s="827"/>
      <c r="G1870" s="827"/>
      <c r="H1870" s="827"/>
      <c r="I1870" s="827"/>
      <c r="M1870" s="827"/>
      <c r="N1870" s="827"/>
      <c r="O1870" s="827"/>
      <c r="P1870" s="827"/>
    </row>
    <row r="1871" spans="1:16" ht="12">
      <c r="A1871" s="834"/>
      <c r="B1871" s="833"/>
      <c r="F1871" s="827"/>
      <c r="G1871" s="827"/>
      <c r="H1871" s="827"/>
      <c r="I1871" s="827"/>
      <c r="M1871" s="827"/>
      <c r="N1871" s="827"/>
      <c r="O1871" s="827"/>
      <c r="P1871" s="827"/>
    </row>
    <row r="1872" spans="1:16" ht="12">
      <c r="A1872" s="834"/>
      <c r="B1872" s="833"/>
      <c r="F1872" s="827"/>
      <c r="G1872" s="827"/>
      <c r="H1872" s="827"/>
      <c r="I1872" s="827"/>
      <c r="M1872" s="827"/>
      <c r="N1872" s="827"/>
      <c r="O1872" s="827"/>
      <c r="P1872" s="827"/>
    </row>
    <row r="1873" spans="1:16" ht="12">
      <c r="A1873" s="834"/>
      <c r="B1873" s="833"/>
      <c r="F1873" s="827"/>
      <c r="G1873" s="827"/>
      <c r="H1873" s="827"/>
      <c r="I1873" s="827"/>
      <c r="M1873" s="827"/>
      <c r="N1873" s="827"/>
      <c r="O1873" s="827"/>
      <c r="P1873" s="827"/>
    </row>
    <row r="1874" spans="1:16" ht="12">
      <c r="A1874" s="834"/>
      <c r="B1874" s="833"/>
      <c r="F1874" s="827"/>
      <c r="G1874" s="827"/>
      <c r="H1874" s="827"/>
      <c r="I1874" s="827"/>
      <c r="M1874" s="827"/>
      <c r="N1874" s="827"/>
      <c r="O1874" s="827"/>
      <c r="P1874" s="827"/>
    </row>
    <row r="1875" spans="1:16" ht="12">
      <c r="A1875" s="834"/>
      <c r="B1875" s="833"/>
      <c r="F1875" s="827"/>
      <c r="G1875" s="827"/>
      <c r="H1875" s="827"/>
      <c r="I1875" s="827"/>
      <c r="M1875" s="827"/>
      <c r="N1875" s="827"/>
      <c r="O1875" s="827"/>
      <c r="P1875" s="827"/>
    </row>
    <row r="1876" spans="1:16" ht="12">
      <c r="A1876" s="834"/>
      <c r="B1876" s="833"/>
      <c r="F1876" s="827"/>
      <c r="G1876" s="827"/>
      <c r="H1876" s="827"/>
      <c r="I1876" s="827"/>
      <c r="M1876" s="827"/>
      <c r="N1876" s="827"/>
      <c r="O1876" s="827"/>
      <c r="P1876" s="827"/>
    </row>
    <row r="1877" spans="1:16" ht="12">
      <c r="A1877" s="834"/>
      <c r="B1877" s="833"/>
      <c r="F1877" s="827"/>
      <c r="G1877" s="827"/>
      <c r="H1877" s="827"/>
      <c r="I1877" s="827"/>
      <c r="M1877" s="827"/>
      <c r="N1877" s="827"/>
      <c r="O1877" s="827"/>
      <c r="P1877" s="827"/>
    </row>
    <row r="1878" spans="1:16" ht="12">
      <c r="A1878" s="834"/>
      <c r="B1878" s="833"/>
      <c r="F1878" s="827"/>
      <c r="G1878" s="827"/>
      <c r="H1878" s="827"/>
      <c r="I1878" s="827"/>
      <c r="M1878" s="827"/>
      <c r="N1878" s="827"/>
      <c r="O1878" s="827"/>
      <c r="P1878" s="827"/>
    </row>
    <row r="1879" spans="1:16" ht="12">
      <c r="A1879" s="834"/>
      <c r="B1879" s="833"/>
      <c r="F1879" s="827"/>
      <c r="G1879" s="827"/>
      <c r="H1879" s="827"/>
      <c r="I1879" s="827"/>
      <c r="M1879" s="827"/>
      <c r="N1879" s="827"/>
      <c r="O1879" s="827"/>
      <c r="P1879" s="827"/>
    </row>
    <row r="1880" spans="1:16" ht="12">
      <c r="A1880" s="834"/>
      <c r="B1880" s="833"/>
      <c r="F1880" s="827"/>
      <c r="G1880" s="827"/>
      <c r="H1880" s="827"/>
      <c r="I1880" s="827"/>
      <c r="M1880" s="827"/>
      <c r="N1880" s="827"/>
      <c r="O1880" s="827"/>
      <c r="P1880" s="827"/>
    </row>
    <row r="1881" spans="1:16" ht="12">
      <c r="A1881" s="834"/>
      <c r="B1881" s="833"/>
      <c r="F1881" s="827"/>
      <c r="G1881" s="827"/>
      <c r="H1881" s="827"/>
      <c r="I1881" s="827"/>
      <c r="M1881" s="827"/>
      <c r="N1881" s="827"/>
      <c r="O1881" s="827"/>
      <c r="P1881" s="827"/>
    </row>
    <row r="1882" spans="1:16" ht="12">
      <c r="A1882" s="834"/>
      <c r="B1882" s="833"/>
      <c r="F1882" s="827"/>
      <c r="G1882" s="827"/>
      <c r="H1882" s="827"/>
      <c r="I1882" s="827"/>
      <c r="M1882" s="827"/>
      <c r="N1882" s="827"/>
      <c r="O1882" s="827"/>
      <c r="P1882" s="827"/>
    </row>
    <row r="1883" spans="1:16" ht="12">
      <c r="A1883" s="834"/>
      <c r="B1883" s="833"/>
      <c r="F1883" s="827"/>
      <c r="G1883" s="827"/>
      <c r="H1883" s="827"/>
      <c r="I1883" s="827"/>
      <c r="M1883" s="827"/>
      <c r="N1883" s="827"/>
      <c r="O1883" s="827"/>
      <c r="P1883" s="827"/>
    </row>
    <row r="1884" spans="1:16" ht="12">
      <c r="A1884" s="834"/>
      <c r="B1884" s="833"/>
      <c r="F1884" s="827"/>
      <c r="G1884" s="827"/>
      <c r="H1884" s="827"/>
      <c r="I1884" s="827"/>
      <c r="M1884" s="827"/>
      <c r="N1884" s="827"/>
      <c r="O1884" s="827"/>
      <c r="P1884" s="827"/>
    </row>
    <row r="1885" spans="1:16" ht="12">
      <c r="A1885" s="834"/>
      <c r="B1885" s="833"/>
      <c r="F1885" s="827"/>
      <c r="G1885" s="827"/>
      <c r="H1885" s="827"/>
      <c r="I1885" s="827"/>
      <c r="M1885" s="827"/>
      <c r="N1885" s="827"/>
      <c r="O1885" s="827"/>
      <c r="P1885" s="827"/>
    </row>
    <row r="1886" spans="1:16" ht="12">
      <c r="A1886" s="834"/>
      <c r="B1886" s="833"/>
      <c r="F1886" s="827"/>
      <c r="G1886" s="827"/>
      <c r="H1886" s="827"/>
      <c r="I1886" s="827"/>
      <c r="M1886" s="827"/>
      <c r="N1886" s="827"/>
      <c r="O1886" s="827"/>
      <c r="P1886" s="827"/>
    </row>
    <row r="1887" spans="1:16" ht="12">
      <c r="A1887" s="834"/>
      <c r="B1887" s="833"/>
      <c r="F1887" s="827"/>
      <c r="G1887" s="827"/>
      <c r="H1887" s="827"/>
      <c r="I1887" s="827"/>
      <c r="M1887" s="827"/>
      <c r="N1887" s="827"/>
      <c r="O1887" s="827"/>
      <c r="P1887" s="827"/>
    </row>
    <row r="1888" spans="1:16" ht="12">
      <c r="A1888" s="834"/>
      <c r="B1888" s="833"/>
      <c r="F1888" s="827"/>
      <c r="G1888" s="827"/>
      <c r="H1888" s="827"/>
      <c r="I1888" s="827"/>
      <c r="M1888" s="827"/>
      <c r="N1888" s="827"/>
      <c r="O1888" s="827"/>
      <c r="P1888" s="827"/>
    </row>
    <row r="1889" spans="1:16" ht="12">
      <c r="A1889" s="834"/>
      <c r="B1889" s="833"/>
      <c r="F1889" s="827"/>
      <c r="G1889" s="827"/>
      <c r="H1889" s="827"/>
      <c r="I1889" s="827"/>
      <c r="M1889" s="827"/>
      <c r="N1889" s="827"/>
      <c r="O1889" s="827"/>
      <c r="P1889" s="827"/>
    </row>
    <row r="1890" spans="1:16" ht="12">
      <c r="A1890" s="834"/>
      <c r="B1890" s="833"/>
      <c r="F1890" s="827"/>
      <c r="G1890" s="827"/>
      <c r="H1890" s="827"/>
      <c r="I1890" s="827"/>
      <c r="M1890" s="827"/>
      <c r="N1890" s="827"/>
      <c r="O1890" s="827"/>
      <c r="P1890" s="827"/>
    </row>
    <row r="1891" spans="1:16" ht="12">
      <c r="A1891" s="834"/>
      <c r="B1891" s="833"/>
      <c r="F1891" s="827"/>
      <c r="G1891" s="827"/>
      <c r="H1891" s="827"/>
      <c r="I1891" s="827"/>
      <c r="M1891" s="827"/>
      <c r="N1891" s="827"/>
      <c r="O1891" s="827"/>
      <c r="P1891" s="827"/>
    </row>
    <row r="1892" spans="1:16" ht="12">
      <c r="A1892" s="834"/>
      <c r="B1892" s="833"/>
      <c r="F1892" s="827"/>
      <c r="G1892" s="827"/>
      <c r="H1892" s="827"/>
      <c r="I1892" s="827"/>
      <c r="M1892" s="827"/>
      <c r="N1892" s="827"/>
      <c r="O1892" s="827"/>
      <c r="P1892" s="827"/>
    </row>
    <row r="1893" spans="1:16" ht="12">
      <c r="A1893" s="834"/>
      <c r="B1893" s="833"/>
      <c r="F1893" s="827"/>
      <c r="G1893" s="827"/>
      <c r="H1893" s="827"/>
      <c r="I1893" s="827"/>
      <c r="M1893" s="827"/>
      <c r="N1893" s="827"/>
      <c r="O1893" s="827"/>
      <c r="P1893" s="827"/>
    </row>
    <row r="1894" spans="1:16" ht="12">
      <c r="A1894" s="834"/>
      <c r="B1894" s="833"/>
      <c r="F1894" s="827"/>
      <c r="G1894" s="827"/>
      <c r="H1894" s="827"/>
      <c r="I1894" s="827"/>
      <c r="M1894" s="827"/>
      <c r="N1894" s="827"/>
      <c r="O1894" s="827"/>
      <c r="P1894" s="827"/>
    </row>
    <row r="1895" spans="1:16" ht="12">
      <c r="A1895" s="834"/>
      <c r="B1895" s="833"/>
      <c r="F1895" s="827"/>
      <c r="G1895" s="827"/>
      <c r="H1895" s="827"/>
      <c r="I1895" s="827"/>
      <c r="M1895" s="827"/>
      <c r="N1895" s="827"/>
      <c r="O1895" s="827"/>
      <c r="P1895" s="827"/>
    </row>
    <row r="1896" spans="1:16" ht="12">
      <c r="A1896" s="834"/>
      <c r="B1896" s="833"/>
      <c r="F1896" s="827"/>
      <c r="G1896" s="827"/>
      <c r="H1896" s="827"/>
      <c r="I1896" s="827"/>
      <c r="M1896" s="827"/>
      <c r="N1896" s="827"/>
      <c r="O1896" s="827"/>
      <c r="P1896" s="827"/>
    </row>
    <row r="1897" spans="1:16" ht="12">
      <c r="A1897" s="834"/>
      <c r="B1897" s="833"/>
      <c r="F1897" s="827"/>
      <c r="G1897" s="827"/>
      <c r="H1897" s="827"/>
      <c r="I1897" s="827"/>
      <c r="M1897" s="827"/>
      <c r="N1897" s="827"/>
      <c r="O1897" s="827"/>
      <c r="P1897" s="827"/>
    </row>
    <row r="1898" spans="1:16" ht="12">
      <c r="A1898" s="834"/>
      <c r="B1898" s="833"/>
      <c r="F1898" s="827"/>
      <c r="G1898" s="827"/>
      <c r="H1898" s="827"/>
      <c r="I1898" s="827"/>
      <c r="M1898" s="827"/>
      <c r="N1898" s="827"/>
      <c r="O1898" s="827"/>
      <c r="P1898" s="827"/>
    </row>
    <row r="1899" spans="1:16" ht="12">
      <c r="A1899" s="834"/>
      <c r="B1899" s="833"/>
      <c r="F1899" s="827"/>
      <c r="G1899" s="827"/>
      <c r="H1899" s="827"/>
      <c r="I1899" s="827"/>
      <c r="M1899" s="827"/>
      <c r="N1899" s="827"/>
      <c r="O1899" s="827"/>
      <c r="P1899" s="827"/>
    </row>
    <row r="1900" spans="1:16" ht="12">
      <c r="A1900" s="834"/>
      <c r="B1900" s="833"/>
      <c r="F1900" s="827"/>
      <c r="G1900" s="827"/>
      <c r="H1900" s="827"/>
      <c r="I1900" s="827"/>
      <c r="M1900" s="827"/>
      <c r="N1900" s="827"/>
      <c r="O1900" s="827"/>
      <c r="P1900" s="827"/>
    </row>
    <row r="1901" spans="1:16" ht="12">
      <c r="A1901" s="834"/>
      <c r="B1901" s="833"/>
      <c r="F1901" s="827"/>
      <c r="G1901" s="827"/>
      <c r="H1901" s="827"/>
      <c r="I1901" s="827"/>
      <c r="M1901" s="827"/>
      <c r="N1901" s="827"/>
      <c r="O1901" s="827"/>
      <c r="P1901" s="827"/>
    </row>
    <row r="1902" spans="1:16" ht="12">
      <c r="A1902" s="834"/>
      <c r="B1902" s="833"/>
      <c r="F1902" s="827"/>
      <c r="G1902" s="827"/>
      <c r="H1902" s="827"/>
      <c r="I1902" s="827"/>
      <c r="M1902" s="827"/>
      <c r="N1902" s="827"/>
      <c r="O1902" s="827"/>
      <c r="P1902" s="827"/>
    </row>
    <row r="1903" spans="1:16" ht="12">
      <c r="A1903" s="834"/>
      <c r="B1903" s="833"/>
      <c r="F1903" s="827"/>
      <c r="G1903" s="827"/>
      <c r="H1903" s="827"/>
      <c r="I1903" s="827"/>
      <c r="M1903" s="827"/>
      <c r="N1903" s="827"/>
      <c r="O1903" s="827"/>
      <c r="P1903" s="827"/>
    </row>
    <row r="1904" spans="1:16" ht="12">
      <c r="A1904" s="834"/>
      <c r="B1904" s="833"/>
      <c r="F1904" s="827"/>
      <c r="G1904" s="827"/>
      <c r="H1904" s="827"/>
      <c r="I1904" s="827"/>
      <c r="M1904" s="827"/>
      <c r="N1904" s="827"/>
      <c r="O1904" s="827"/>
      <c r="P1904" s="827"/>
    </row>
    <row r="1905" spans="1:16" ht="12">
      <c r="A1905" s="834"/>
      <c r="B1905" s="833"/>
      <c r="F1905" s="827"/>
      <c r="G1905" s="827"/>
      <c r="H1905" s="827"/>
      <c r="I1905" s="827"/>
      <c r="M1905" s="827"/>
      <c r="N1905" s="827"/>
      <c r="O1905" s="827"/>
      <c r="P1905" s="827"/>
    </row>
    <row r="1906" spans="1:16" ht="12">
      <c r="A1906" s="834"/>
      <c r="B1906" s="833"/>
      <c r="F1906" s="827"/>
      <c r="G1906" s="827"/>
      <c r="H1906" s="827"/>
      <c r="I1906" s="827"/>
      <c r="M1906" s="827"/>
      <c r="N1906" s="827"/>
      <c r="O1906" s="827"/>
      <c r="P1906" s="827"/>
    </row>
    <row r="1907" spans="1:16" ht="12">
      <c r="A1907" s="834"/>
      <c r="B1907" s="833"/>
      <c r="F1907" s="827"/>
      <c r="G1907" s="827"/>
      <c r="H1907" s="827"/>
      <c r="I1907" s="827"/>
      <c r="M1907" s="827"/>
      <c r="N1907" s="827"/>
      <c r="O1907" s="827"/>
      <c r="P1907" s="827"/>
    </row>
    <row r="1908" spans="1:16" ht="12">
      <c r="A1908" s="834"/>
      <c r="B1908" s="833"/>
      <c r="F1908" s="827"/>
      <c r="G1908" s="827"/>
      <c r="H1908" s="827"/>
      <c r="I1908" s="827"/>
      <c r="M1908" s="827"/>
      <c r="N1908" s="827"/>
      <c r="O1908" s="827"/>
      <c r="P1908" s="827"/>
    </row>
    <row r="1909" spans="1:16" ht="12">
      <c r="A1909" s="834"/>
      <c r="B1909" s="833"/>
      <c r="F1909" s="827"/>
      <c r="G1909" s="827"/>
      <c r="H1909" s="827"/>
      <c r="I1909" s="827"/>
      <c r="M1909" s="827"/>
      <c r="N1909" s="827"/>
      <c r="O1909" s="827"/>
      <c r="P1909" s="827"/>
    </row>
    <row r="1910" spans="1:16" ht="12">
      <c r="A1910" s="834"/>
      <c r="B1910" s="833"/>
      <c r="F1910" s="827"/>
      <c r="G1910" s="827"/>
      <c r="H1910" s="827"/>
      <c r="I1910" s="827"/>
      <c r="M1910" s="827"/>
      <c r="N1910" s="827"/>
      <c r="O1910" s="827"/>
      <c r="P1910" s="827"/>
    </row>
    <row r="1911" spans="1:16" ht="12">
      <c r="A1911" s="834"/>
      <c r="B1911" s="833"/>
      <c r="F1911" s="827"/>
      <c r="G1911" s="827"/>
      <c r="H1911" s="827"/>
      <c r="I1911" s="827"/>
      <c r="M1911" s="827"/>
      <c r="N1911" s="827"/>
      <c r="O1911" s="827"/>
      <c r="P1911" s="827"/>
    </row>
    <row r="1912" spans="1:16" ht="12">
      <c r="A1912" s="834"/>
      <c r="B1912" s="833"/>
      <c r="F1912" s="827"/>
      <c r="G1912" s="827"/>
      <c r="H1912" s="827"/>
      <c r="I1912" s="827"/>
      <c r="M1912" s="827"/>
      <c r="N1912" s="827"/>
      <c r="O1912" s="827"/>
      <c r="P1912" s="827"/>
    </row>
    <row r="1913" spans="1:16" ht="12">
      <c r="A1913" s="834"/>
      <c r="B1913" s="833"/>
      <c r="F1913" s="827"/>
      <c r="G1913" s="827"/>
      <c r="H1913" s="827"/>
      <c r="I1913" s="827"/>
      <c r="M1913" s="827"/>
      <c r="N1913" s="827"/>
      <c r="O1913" s="827"/>
      <c r="P1913" s="827"/>
    </row>
    <row r="1914" spans="1:16" ht="12">
      <c r="A1914" s="834"/>
      <c r="B1914" s="833"/>
      <c r="F1914" s="827"/>
      <c r="G1914" s="827"/>
      <c r="H1914" s="827"/>
      <c r="I1914" s="827"/>
      <c r="M1914" s="827"/>
      <c r="N1914" s="827"/>
      <c r="O1914" s="827"/>
      <c r="P1914" s="827"/>
    </row>
    <row r="1915" spans="1:16" ht="12">
      <c r="A1915" s="834"/>
      <c r="B1915" s="833"/>
      <c r="F1915" s="827"/>
      <c r="G1915" s="827"/>
      <c r="H1915" s="827"/>
      <c r="I1915" s="827"/>
      <c r="M1915" s="827"/>
      <c r="N1915" s="827"/>
      <c r="O1915" s="827"/>
      <c r="P1915" s="827"/>
    </row>
    <row r="1916" spans="1:16" ht="12">
      <c r="A1916" s="834"/>
      <c r="B1916" s="833"/>
      <c r="F1916" s="827"/>
      <c r="G1916" s="827"/>
      <c r="H1916" s="827"/>
      <c r="I1916" s="827"/>
      <c r="M1916" s="827"/>
      <c r="N1916" s="827"/>
      <c r="O1916" s="827"/>
      <c r="P1916" s="827"/>
    </row>
    <row r="1917" spans="1:16" ht="12">
      <c r="A1917" s="834"/>
      <c r="B1917" s="833"/>
      <c r="F1917" s="827"/>
      <c r="G1917" s="827"/>
      <c r="H1917" s="827"/>
      <c r="I1917" s="827"/>
      <c r="M1917" s="827"/>
      <c r="N1917" s="827"/>
      <c r="O1917" s="827"/>
      <c r="P1917" s="827"/>
    </row>
    <row r="1918" spans="1:16" ht="12">
      <c r="A1918" s="834"/>
      <c r="B1918" s="833"/>
      <c r="F1918" s="827"/>
      <c r="G1918" s="827"/>
      <c r="H1918" s="827"/>
      <c r="I1918" s="827"/>
      <c r="M1918" s="827"/>
      <c r="N1918" s="827"/>
      <c r="O1918" s="827"/>
      <c r="P1918" s="827"/>
    </row>
    <row r="1919" spans="1:16" ht="12">
      <c r="A1919" s="834"/>
      <c r="B1919" s="833"/>
      <c r="F1919" s="827"/>
      <c r="G1919" s="827"/>
      <c r="H1919" s="827"/>
      <c r="I1919" s="827"/>
      <c r="M1919" s="827"/>
      <c r="N1919" s="827"/>
      <c r="O1919" s="827"/>
      <c r="P1919" s="827"/>
    </row>
    <row r="1920" spans="1:16" ht="12">
      <c r="A1920" s="834"/>
      <c r="B1920" s="833"/>
      <c r="F1920" s="827"/>
      <c r="G1920" s="827"/>
      <c r="H1920" s="827"/>
      <c r="I1920" s="827"/>
      <c r="M1920" s="827"/>
      <c r="N1920" s="827"/>
      <c r="O1920" s="827"/>
      <c r="P1920" s="827"/>
    </row>
    <row r="1921" spans="1:16" ht="12">
      <c r="A1921" s="834"/>
      <c r="B1921" s="833"/>
      <c r="F1921" s="827"/>
      <c r="G1921" s="827"/>
      <c r="H1921" s="827"/>
      <c r="I1921" s="827"/>
      <c r="M1921" s="827"/>
      <c r="N1921" s="827"/>
      <c r="O1921" s="827"/>
      <c r="P1921" s="827"/>
    </row>
    <row r="1922" spans="1:16" ht="12">
      <c r="A1922" s="834"/>
      <c r="B1922" s="833"/>
      <c r="F1922" s="827"/>
      <c r="G1922" s="827"/>
      <c r="H1922" s="827"/>
      <c r="I1922" s="827"/>
      <c r="M1922" s="827"/>
      <c r="N1922" s="827"/>
      <c r="O1922" s="827"/>
      <c r="P1922" s="827"/>
    </row>
    <row r="1923" spans="1:16" ht="12">
      <c r="A1923" s="834"/>
      <c r="B1923" s="833"/>
      <c r="F1923" s="827"/>
      <c r="G1923" s="827"/>
      <c r="H1923" s="827"/>
      <c r="I1923" s="827"/>
      <c r="M1923" s="827"/>
      <c r="N1923" s="827"/>
      <c r="O1923" s="827"/>
      <c r="P1923" s="827"/>
    </row>
    <row r="1924" spans="1:16" ht="12">
      <c r="A1924" s="834"/>
      <c r="B1924" s="833"/>
      <c r="F1924" s="827"/>
      <c r="G1924" s="827"/>
      <c r="H1924" s="827"/>
      <c r="I1924" s="827"/>
      <c r="M1924" s="827"/>
      <c r="N1924" s="827"/>
      <c r="O1924" s="827"/>
      <c r="P1924" s="827"/>
    </row>
    <row r="1925" spans="1:16" ht="12">
      <c r="A1925" s="834"/>
      <c r="B1925" s="833"/>
      <c r="F1925" s="827"/>
      <c r="G1925" s="827"/>
      <c r="H1925" s="827"/>
      <c r="I1925" s="827"/>
      <c r="M1925" s="827"/>
      <c r="N1925" s="827"/>
      <c r="O1925" s="827"/>
      <c r="P1925" s="827"/>
    </row>
    <row r="1926" spans="1:16" ht="12">
      <c r="A1926" s="834"/>
      <c r="B1926" s="833"/>
      <c r="F1926" s="827"/>
      <c r="G1926" s="827"/>
      <c r="H1926" s="827"/>
      <c r="I1926" s="827"/>
      <c r="M1926" s="827"/>
      <c r="N1926" s="827"/>
      <c r="O1926" s="827"/>
      <c r="P1926" s="827"/>
    </row>
    <row r="1927" spans="1:16" ht="12">
      <c r="A1927" s="834"/>
      <c r="B1927" s="833"/>
      <c r="F1927" s="827"/>
      <c r="G1927" s="827"/>
      <c r="H1927" s="827"/>
      <c r="I1927" s="827"/>
      <c r="M1927" s="827"/>
      <c r="N1927" s="827"/>
      <c r="O1927" s="827"/>
      <c r="P1927" s="827"/>
    </row>
    <row r="1928" spans="1:16" ht="12">
      <c r="A1928" s="834"/>
      <c r="B1928" s="833"/>
      <c r="F1928" s="827"/>
      <c r="G1928" s="827"/>
      <c r="H1928" s="827"/>
      <c r="I1928" s="827"/>
      <c r="M1928" s="827"/>
      <c r="N1928" s="827"/>
      <c r="O1928" s="827"/>
      <c r="P1928" s="827"/>
    </row>
    <row r="1929" spans="1:16" ht="12">
      <c r="A1929" s="834"/>
      <c r="B1929" s="833"/>
      <c r="F1929" s="827"/>
      <c r="G1929" s="827"/>
      <c r="H1929" s="827"/>
      <c r="I1929" s="827"/>
      <c r="M1929" s="827"/>
      <c r="N1929" s="827"/>
      <c r="O1929" s="827"/>
      <c r="P1929" s="827"/>
    </row>
    <row r="1930" spans="1:16" ht="12">
      <c r="A1930" s="834"/>
      <c r="B1930" s="833"/>
      <c r="F1930" s="827"/>
      <c r="G1930" s="827"/>
      <c r="H1930" s="827"/>
      <c r="I1930" s="827"/>
      <c r="M1930" s="827"/>
      <c r="N1930" s="827"/>
      <c r="O1930" s="827"/>
      <c r="P1930" s="827"/>
    </row>
    <row r="1931" spans="1:16" ht="12">
      <c r="A1931" s="834"/>
      <c r="B1931" s="833"/>
      <c r="F1931" s="827"/>
      <c r="G1931" s="827"/>
      <c r="H1931" s="827"/>
      <c r="I1931" s="827"/>
      <c r="M1931" s="827"/>
      <c r="N1931" s="827"/>
      <c r="O1931" s="827"/>
      <c r="P1931" s="827"/>
    </row>
    <row r="1932" spans="1:16" ht="12">
      <c r="A1932" s="834"/>
      <c r="B1932" s="833"/>
      <c r="F1932" s="827"/>
      <c r="G1932" s="827"/>
      <c r="H1932" s="827"/>
      <c r="I1932" s="827"/>
      <c r="M1932" s="827"/>
      <c r="N1932" s="827"/>
      <c r="O1932" s="827"/>
      <c r="P1932" s="827"/>
    </row>
    <row r="1933" spans="1:16" ht="12">
      <c r="A1933" s="834"/>
      <c r="B1933" s="833"/>
      <c r="F1933" s="827"/>
      <c r="G1933" s="827"/>
      <c r="H1933" s="827"/>
      <c r="I1933" s="827"/>
      <c r="M1933" s="827"/>
      <c r="N1933" s="827"/>
      <c r="O1933" s="827"/>
      <c r="P1933" s="827"/>
    </row>
    <row r="1934" spans="1:16" ht="12">
      <c r="A1934" s="834"/>
      <c r="B1934" s="833"/>
      <c r="F1934" s="827"/>
      <c r="G1934" s="827"/>
      <c r="H1934" s="827"/>
      <c r="I1934" s="827"/>
      <c r="M1934" s="827"/>
      <c r="N1934" s="827"/>
      <c r="O1934" s="827"/>
      <c r="P1934" s="827"/>
    </row>
    <row r="1935" spans="1:16" ht="12">
      <c r="A1935" s="834"/>
      <c r="B1935" s="833"/>
      <c r="F1935" s="827"/>
      <c r="G1935" s="827"/>
      <c r="H1935" s="827"/>
      <c r="I1935" s="827"/>
      <c r="M1935" s="827"/>
      <c r="N1935" s="827"/>
      <c r="O1935" s="827"/>
      <c r="P1935" s="827"/>
    </row>
    <row r="1936" spans="1:16" ht="12">
      <c r="A1936" s="834"/>
      <c r="B1936" s="833"/>
      <c r="F1936" s="827"/>
      <c r="G1936" s="827"/>
      <c r="H1936" s="827"/>
      <c r="I1936" s="827"/>
      <c r="M1936" s="827"/>
      <c r="N1936" s="827"/>
      <c r="O1936" s="827"/>
      <c r="P1936" s="827"/>
    </row>
    <row r="1937" spans="1:16" ht="12">
      <c r="A1937" s="834"/>
      <c r="B1937" s="833"/>
      <c r="F1937" s="827"/>
      <c r="G1937" s="827"/>
      <c r="H1937" s="827"/>
      <c r="I1937" s="827"/>
      <c r="M1937" s="827"/>
      <c r="N1937" s="827"/>
      <c r="O1937" s="827"/>
      <c r="P1937" s="827"/>
    </row>
    <row r="1938" spans="1:16" ht="12">
      <c r="A1938" s="834"/>
      <c r="B1938" s="833"/>
      <c r="F1938" s="827"/>
      <c r="G1938" s="827"/>
      <c r="H1938" s="827"/>
      <c r="I1938" s="827"/>
      <c r="M1938" s="827"/>
      <c r="N1938" s="827"/>
      <c r="O1938" s="827"/>
      <c r="P1938" s="827"/>
    </row>
    <row r="1939" spans="1:16" ht="12">
      <c r="A1939" s="834"/>
      <c r="B1939" s="833"/>
      <c r="F1939" s="827"/>
      <c r="G1939" s="827"/>
      <c r="H1939" s="827"/>
      <c r="I1939" s="827"/>
      <c r="M1939" s="827"/>
      <c r="N1939" s="827"/>
      <c r="O1939" s="827"/>
      <c r="P1939" s="827"/>
    </row>
    <row r="1940" spans="1:16" ht="12">
      <c r="A1940" s="834"/>
      <c r="B1940" s="833"/>
      <c r="F1940" s="827"/>
      <c r="G1940" s="827"/>
      <c r="H1940" s="827"/>
      <c r="I1940" s="827"/>
      <c r="M1940" s="827"/>
      <c r="N1940" s="827"/>
      <c r="O1940" s="827"/>
      <c r="P1940" s="827"/>
    </row>
    <row r="1941" spans="1:16" ht="12">
      <c r="A1941" s="834"/>
      <c r="B1941" s="833"/>
      <c r="F1941" s="827"/>
      <c r="G1941" s="827"/>
      <c r="H1941" s="827"/>
      <c r="I1941" s="827"/>
      <c r="M1941" s="827"/>
      <c r="N1941" s="827"/>
      <c r="O1941" s="827"/>
      <c r="P1941" s="827"/>
    </row>
    <row r="1942" spans="1:16" ht="12">
      <c r="A1942" s="834"/>
      <c r="B1942" s="833"/>
      <c r="F1942" s="827"/>
      <c r="G1942" s="827"/>
      <c r="H1942" s="827"/>
      <c r="I1942" s="827"/>
      <c r="M1942" s="827"/>
      <c r="N1942" s="827"/>
      <c r="O1942" s="827"/>
      <c r="P1942" s="827"/>
    </row>
    <row r="1943" spans="1:16" ht="12">
      <c r="A1943" s="834"/>
      <c r="B1943" s="833"/>
      <c r="F1943" s="827"/>
      <c r="G1943" s="827"/>
      <c r="H1943" s="827"/>
      <c r="I1943" s="827"/>
      <c r="M1943" s="827"/>
      <c r="N1943" s="827"/>
      <c r="O1943" s="827"/>
      <c r="P1943" s="827"/>
    </row>
    <row r="1944" spans="1:16" ht="12">
      <c r="A1944" s="834"/>
      <c r="B1944" s="833"/>
      <c r="F1944" s="827"/>
      <c r="G1944" s="827"/>
      <c r="H1944" s="827"/>
      <c r="I1944" s="827"/>
      <c r="M1944" s="827"/>
      <c r="N1944" s="827"/>
      <c r="O1944" s="827"/>
      <c r="P1944" s="827"/>
    </row>
    <row r="1945" spans="1:16" ht="12">
      <c r="A1945" s="834"/>
      <c r="B1945" s="833"/>
      <c r="F1945" s="827"/>
      <c r="G1945" s="827"/>
      <c r="H1945" s="827"/>
      <c r="I1945" s="827"/>
      <c r="M1945" s="827"/>
      <c r="N1945" s="827"/>
      <c r="O1945" s="827"/>
      <c r="P1945" s="827"/>
    </row>
    <row r="1946" spans="1:16" ht="12">
      <c r="A1946" s="834"/>
      <c r="B1946" s="833"/>
      <c r="F1946" s="827"/>
      <c r="G1946" s="827"/>
      <c r="H1946" s="827"/>
      <c r="I1946" s="827"/>
      <c r="M1946" s="827"/>
      <c r="N1946" s="827"/>
      <c r="O1946" s="827"/>
      <c r="P1946" s="827"/>
    </row>
    <row r="1947" spans="1:16" ht="12">
      <c r="A1947" s="834"/>
      <c r="B1947" s="833"/>
      <c r="F1947" s="827"/>
      <c r="G1947" s="827"/>
      <c r="H1947" s="827"/>
      <c r="I1947" s="827"/>
      <c r="M1947" s="827"/>
      <c r="N1947" s="827"/>
      <c r="O1947" s="827"/>
      <c r="P1947" s="827"/>
    </row>
    <row r="1948" spans="1:16" ht="12">
      <c r="A1948" s="834"/>
      <c r="B1948" s="833"/>
      <c r="F1948" s="827"/>
      <c r="G1948" s="827"/>
      <c r="H1948" s="827"/>
      <c r="I1948" s="827"/>
      <c r="M1948" s="827"/>
      <c r="N1948" s="827"/>
      <c r="O1948" s="827"/>
      <c r="P1948" s="827"/>
    </row>
    <row r="1949" spans="1:16" ht="12">
      <c r="A1949" s="834"/>
      <c r="B1949" s="833"/>
      <c r="F1949" s="827"/>
      <c r="G1949" s="827"/>
      <c r="H1949" s="827"/>
      <c r="I1949" s="827"/>
      <c r="M1949" s="827"/>
      <c r="N1949" s="827"/>
      <c r="O1949" s="827"/>
      <c r="P1949" s="827"/>
    </row>
    <row r="1950" spans="1:16" ht="12">
      <c r="A1950" s="834"/>
      <c r="B1950" s="833"/>
      <c r="F1950" s="827"/>
      <c r="G1950" s="827"/>
      <c r="H1950" s="827"/>
      <c r="I1950" s="827"/>
      <c r="M1950" s="827"/>
      <c r="N1950" s="827"/>
      <c r="O1950" s="827"/>
      <c r="P1950" s="827"/>
    </row>
    <row r="1951" spans="1:16" ht="12">
      <c r="A1951" s="834"/>
      <c r="B1951" s="833"/>
      <c r="F1951" s="827"/>
      <c r="G1951" s="827"/>
      <c r="H1951" s="827"/>
      <c r="I1951" s="827"/>
      <c r="M1951" s="827"/>
      <c r="N1951" s="827"/>
      <c r="O1951" s="827"/>
      <c r="P1951" s="827"/>
    </row>
    <row r="1952" spans="1:16" ht="12">
      <c r="A1952" s="834"/>
      <c r="B1952" s="833"/>
      <c r="F1952" s="827"/>
      <c r="G1952" s="827"/>
      <c r="H1952" s="827"/>
      <c r="I1952" s="827"/>
      <c r="M1952" s="827"/>
      <c r="N1952" s="827"/>
      <c r="O1952" s="827"/>
      <c r="P1952" s="827"/>
    </row>
    <row r="1953" spans="1:16" ht="12">
      <c r="A1953" s="834"/>
      <c r="B1953" s="833"/>
      <c r="F1953" s="827"/>
      <c r="G1953" s="827"/>
      <c r="H1953" s="827"/>
      <c r="I1953" s="827"/>
      <c r="M1953" s="827"/>
      <c r="N1953" s="827"/>
      <c r="O1953" s="827"/>
      <c r="P1953" s="827"/>
    </row>
    <row r="1954" spans="1:16" ht="12">
      <c r="A1954" s="834"/>
      <c r="B1954" s="833"/>
      <c r="F1954" s="827"/>
      <c r="G1954" s="827"/>
      <c r="H1954" s="827"/>
      <c r="I1954" s="827"/>
      <c r="M1954" s="827"/>
      <c r="N1954" s="827"/>
      <c r="O1954" s="827"/>
      <c r="P1954" s="827"/>
    </row>
    <row r="1955" spans="1:16" ht="12">
      <c r="A1955" s="834"/>
      <c r="B1955" s="833"/>
      <c r="F1955" s="827"/>
      <c r="G1955" s="827"/>
      <c r="H1955" s="827"/>
      <c r="I1955" s="827"/>
      <c r="M1955" s="827"/>
      <c r="N1955" s="827"/>
      <c r="O1955" s="827"/>
      <c r="P1955" s="827"/>
    </row>
    <row r="1956" spans="1:16" ht="12">
      <c r="A1956" s="834"/>
      <c r="B1956" s="833"/>
      <c r="F1956" s="827"/>
      <c r="G1956" s="827"/>
      <c r="H1956" s="827"/>
      <c r="I1956" s="827"/>
      <c r="M1956" s="827"/>
      <c r="N1956" s="827"/>
      <c r="O1956" s="827"/>
      <c r="P1956" s="827"/>
    </row>
    <row r="1957" spans="1:16" ht="12">
      <c r="A1957" s="834"/>
      <c r="B1957" s="833"/>
      <c r="F1957" s="827"/>
      <c r="G1957" s="827"/>
      <c r="H1957" s="827"/>
      <c r="I1957" s="827"/>
      <c r="M1957" s="827"/>
      <c r="N1957" s="827"/>
      <c r="O1957" s="827"/>
      <c r="P1957" s="827"/>
    </row>
    <row r="1958" spans="1:16" ht="12">
      <c r="A1958" s="834"/>
      <c r="B1958" s="833"/>
      <c r="F1958" s="827"/>
      <c r="G1958" s="827"/>
      <c r="H1958" s="827"/>
      <c r="I1958" s="827"/>
      <c r="M1958" s="827"/>
      <c r="N1958" s="827"/>
      <c r="O1958" s="827"/>
      <c r="P1958" s="827"/>
    </row>
    <row r="1959" spans="1:16" ht="12">
      <c r="A1959" s="834"/>
      <c r="B1959" s="833"/>
      <c r="F1959" s="827"/>
      <c r="G1959" s="827"/>
      <c r="H1959" s="827"/>
      <c r="I1959" s="827"/>
      <c r="M1959" s="827"/>
      <c r="N1959" s="827"/>
      <c r="O1959" s="827"/>
      <c r="P1959" s="827"/>
    </row>
    <row r="1960" spans="1:16" ht="12">
      <c r="A1960" s="834"/>
      <c r="B1960" s="833"/>
      <c r="F1960" s="827"/>
      <c r="G1960" s="827"/>
      <c r="H1960" s="827"/>
      <c r="I1960" s="827"/>
      <c r="M1960" s="827"/>
      <c r="N1960" s="827"/>
      <c r="O1960" s="827"/>
      <c r="P1960" s="827"/>
    </row>
    <row r="1961" spans="1:16" ht="12">
      <c r="A1961" s="834"/>
      <c r="B1961" s="833"/>
      <c r="F1961" s="827"/>
      <c r="G1961" s="827"/>
      <c r="H1961" s="827"/>
      <c r="I1961" s="827"/>
      <c r="M1961" s="827"/>
      <c r="N1961" s="827"/>
      <c r="O1961" s="827"/>
      <c r="P1961" s="827"/>
    </row>
    <row r="1962" spans="1:16" ht="12">
      <c r="A1962" s="834"/>
      <c r="B1962" s="833"/>
      <c r="F1962" s="827"/>
      <c r="G1962" s="827"/>
      <c r="H1962" s="827"/>
      <c r="I1962" s="827"/>
      <c r="M1962" s="827"/>
      <c r="N1962" s="827"/>
      <c r="O1962" s="827"/>
      <c r="P1962" s="827"/>
    </row>
    <row r="1963" spans="1:16" ht="12">
      <c r="A1963" s="834"/>
      <c r="B1963" s="833"/>
      <c r="F1963" s="827"/>
      <c r="G1963" s="827"/>
      <c r="H1963" s="827"/>
      <c r="I1963" s="827"/>
      <c r="M1963" s="827"/>
      <c r="N1963" s="827"/>
      <c r="O1963" s="827"/>
      <c r="P1963" s="827"/>
    </row>
    <row r="1964" spans="1:16" ht="12">
      <c r="A1964" s="834"/>
      <c r="B1964" s="833"/>
      <c r="F1964" s="827"/>
      <c r="G1964" s="827"/>
      <c r="H1964" s="827"/>
      <c r="I1964" s="827"/>
      <c r="M1964" s="827"/>
      <c r="N1964" s="827"/>
      <c r="O1964" s="827"/>
      <c r="P1964" s="827"/>
    </row>
    <row r="1965" spans="1:16" ht="12">
      <c r="A1965" s="834"/>
      <c r="B1965" s="833"/>
      <c r="F1965" s="827"/>
      <c r="G1965" s="827"/>
      <c r="H1965" s="827"/>
      <c r="I1965" s="827"/>
      <c r="M1965" s="827"/>
      <c r="N1965" s="827"/>
      <c r="O1965" s="827"/>
      <c r="P1965" s="827"/>
    </row>
    <row r="1966" spans="1:16" ht="12">
      <c r="A1966" s="834"/>
      <c r="B1966" s="833"/>
      <c r="F1966" s="827"/>
      <c r="G1966" s="827"/>
      <c r="H1966" s="827"/>
      <c r="I1966" s="827"/>
      <c r="M1966" s="827"/>
      <c r="N1966" s="827"/>
      <c r="O1966" s="827"/>
      <c r="P1966" s="827"/>
    </row>
    <row r="1967" spans="1:16" ht="12">
      <c r="A1967" s="834"/>
      <c r="B1967" s="833"/>
      <c r="F1967" s="827"/>
      <c r="G1967" s="827"/>
      <c r="H1967" s="827"/>
      <c r="I1967" s="827"/>
      <c r="M1967" s="827"/>
      <c r="N1967" s="827"/>
      <c r="O1967" s="827"/>
      <c r="P1967" s="827"/>
    </row>
    <row r="1968" spans="1:16" ht="12">
      <c r="A1968" s="834"/>
      <c r="B1968" s="833"/>
      <c r="F1968" s="827"/>
      <c r="G1968" s="827"/>
      <c r="H1968" s="827"/>
      <c r="I1968" s="827"/>
      <c r="M1968" s="827"/>
      <c r="N1968" s="827"/>
      <c r="O1968" s="827"/>
      <c r="P1968" s="827"/>
    </row>
    <row r="1969" spans="1:16" ht="12">
      <c r="A1969" s="834"/>
      <c r="B1969" s="833"/>
      <c r="F1969" s="827"/>
      <c r="G1969" s="827"/>
      <c r="H1969" s="827"/>
      <c r="I1969" s="827"/>
      <c r="M1969" s="827"/>
      <c r="N1969" s="827"/>
      <c r="O1969" s="827"/>
      <c r="P1969" s="827"/>
    </row>
    <row r="1970" spans="1:16" ht="12">
      <c r="A1970" s="834"/>
      <c r="B1970" s="833"/>
      <c r="F1970" s="827"/>
      <c r="G1970" s="827"/>
      <c r="H1970" s="827"/>
      <c r="I1970" s="827"/>
      <c r="M1970" s="827"/>
      <c r="N1970" s="827"/>
      <c r="O1970" s="827"/>
      <c r="P1970" s="827"/>
    </row>
    <row r="1971" spans="1:16" ht="12">
      <c r="A1971" s="834"/>
      <c r="B1971" s="833"/>
      <c r="F1971" s="827"/>
      <c r="G1971" s="827"/>
      <c r="H1971" s="827"/>
      <c r="I1971" s="827"/>
      <c r="M1971" s="827"/>
      <c r="N1971" s="827"/>
      <c r="O1971" s="827"/>
      <c r="P1971" s="827"/>
    </row>
    <row r="1972" spans="1:16" ht="12">
      <c r="A1972" s="834"/>
      <c r="B1972" s="833"/>
      <c r="F1972" s="827"/>
      <c r="G1972" s="827"/>
      <c r="H1972" s="827"/>
      <c r="I1972" s="827"/>
      <c r="M1972" s="827"/>
      <c r="N1972" s="827"/>
      <c r="O1972" s="827"/>
      <c r="P1972" s="827"/>
    </row>
    <row r="1973" spans="1:16" ht="12">
      <c r="A1973" s="834"/>
      <c r="B1973" s="833"/>
      <c r="F1973" s="827"/>
      <c r="G1973" s="827"/>
      <c r="H1973" s="827"/>
      <c r="I1973" s="827"/>
      <c r="M1973" s="827"/>
      <c r="N1973" s="827"/>
      <c r="O1973" s="827"/>
      <c r="P1973" s="827"/>
    </row>
    <row r="1974" spans="1:16" ht="12">
      <c r="A1974" s="834"/>
      <c r="B1974" s="833"/>
      <c r="F1974" s="827"/>
      <c r="G1974" s="827"/>
      <c r="H1974" s="827"/>
      <c r="I1974" s="827"/>
      <c r="M1974" s="827"/>
      <c r="N1974" s="827"/>
      <c r="O1974" s="827"/>
      <c r="P1974" s="827"/>
    </row>
    <row r="1975" spans="1:16" ht="12">
      <c r="A1975" s="834"/>
      <c r="B1975" s="833"/>
      <c r="F1975" s="827"/>
      <c r="G1975" s="827"/>
      <c r="H1975" s="827"/>
      <c r="I1975" s="827"/>
      <c r="M1975" s="827"/>
      <c r="N1975" s="827"/>
      <c r="O1975" s="827"/>
      <c r="P1975" s="827"/>
    </row>
    <row r="1976" spans="1:16" ht="12">
      <c r="A1976" s="834"/>
      <c r="B1976" s="833"/>
      <c r="F1976" s="827"/>
      <c r="G1976" s="827"/>
      <c r="H1976" s="827"/>
      <c r="I1976" s="827"/>
      <c r="M1976" s="827"/>
      <c r="N1976" s="827"/>
      <c r="O1976" s="827"/>
      <c r="P1976" s="827"/>
    </row>
    <row r="1977" spans="1:16" ht="12">
      <c r="A1977" s="834"/>
      <c r="B1977" s="833"/>
      <c r="F1977" s="827"/>
      <c r="G1977" s="827"/>
      <c r="H1977" s="827"/>
      <c r="I1977" s="827"/>
      <c r="M1977" s="827"/>
      <c r="N1977" s="827"/>
      <c r="O1977" s="827"/>
      <c r="P1977" s="827"/>
    </row>
    <row r="1978" spans="1:16" ht="12">
      <c r="A1978" s="834"/>
      <c r="B1978" s="833"/>
      <c r="F1978" s="827"/>
      <c r="G1978" s="827"/>
      <c r="H1978" s="827"/>
      <c r="I1978" s="827"/>
      <c r="M1978" s="827"/>
      <c r="N1978" s="827"/>
      <c r="O1978" s="827"/>
      <c r="P1978" s="827"/>
    </row>
    <row r="1979" spans="1:16" ht="12">
      <c r="A1979" s="834"/>
      <c r="B1979" s="833"/>
      <c r="F1979" s="827"/>
      <c r="G1979" s="827"/>
      <c r="H1979" s="827"/>
      <c r="I1979" s="827"/>
      <c r="M1979" s="827"/>
      <c r="N1979" s="827"/>
      <c r="O1979" s="827"/>
      <c r="P1979" s="827"/>
    </row>
    <row r="1980" spans="1:16" ht="12">
      <c r="A1980" s="834"/>
      <c r="B1980" s="833"/>
      <c r="F1980" s="827"/>
      <c r="G1980" s="827"/>
      <c r="H1980" s="827"/>
      <c r="I1980" s="827"/>
      <c r="M1980" s="827"/>
      <c r="N1980" s="827"/>
      <c r="O1980" s="827"/>
      <c r="P1980" s="827"/>
    </row>
    <row r="1981" spans="1:16" ht="12">
      <c r="A1981" s="834"/>
      <c r="B1981" s="833"/>
      <c r="F1981" s="827"/>
      <c r="G1981" s="827"/>
      <c r="H1981" s="827"/>
      <c r="I1981" s="827"/>
      <c r="M1981" s="827"/>
      <c r="N1981" s="827"/>
      <c r="O1981" s="827"/>
      <c r="P1981" s="827"/>
    </row>
    <row r="1982" spans="1:16" ht="12">
      <c r="A1982" s="834"/>
      <c r="B1982" s="833"/>
      <c r="F1982" s="827"/>
      <c r="G1982" s="827"/>
      <c r="H1982" s="827"/>
      <c r="I1982" s="827"/>
      <c r="M1982" s="827"/>
      <c r="N1982" s="827"/>
      <c r="O1982" s="827"/>
      <c r="P1982" s="827"/>
    </row>
    <row r="1983" spans="1:16" ht="12">
      <c r="A1983" s="834"/>
      <c r="B1983" s="833"/>
      <c r="F1983" s="827"/>
      <c r="G1983" s="827"/>
      <c r="H1983" s="827"/>
      <c r="I1983" s="827"/>
      <c r="M1983" s="827"/>
      <c r="N1983" s="827"/>
      <c r="O1983" s="827"/>
      <c r="P1983" s="827"/>
    </row>
    <row r="1984" spans="1:16" ht="12">
      <c r="A1984" s="834"/>
      <c r="B1984" s="833"/>
      <c r="F1984" s="827"/>
      <c r="G1984" s="827"/>
      <c r="H1984" s="827"/>
      <c r="I1984" s="827"/>
      <c r="M1984" s="827"/>
      <c r="N1984" s="827"/>
      <c r="O1984" s="827"/>
      <c r="P1984" s="827"/>
    </row>
    <row r="1985" spans="1:16" ht="12">
      <c r="A1985" s="834"/>
      <c r="B1985" s="833"/>
      <c r="F1985" s="827"/>
      <c r="G1985" s="827"/>
      <c r="H1985" s="827"/>
      <c r="I1985" s="827"/>
      <c r="M1985" s="827"/>
      <c r="N1985" s="827"/>
      <c r="O1985" s="827"/>
      <c r="P1985" s="827"/>
    </row>
    <row r="1986" spans="1:16" ht="12">
      <c r="A1986" s="834"/>
      <c r="B1986" s="833"/>
      <c r="F1986" s="827"/>
      <c r="G1986" s="827"/>
      <c r="H1986" s="827"/>
      <c r="I1986" s="827"/>
      <c r="M1986" s="827"/>
      <c r="N1986" s="827"/>
      <c r="O1986" s="827"/>
      <c r="P1986" s="827"/>
    </row>
    <row r="1987" spans="1:16" ht="12">
      <c r="A1987" s="834"/>
      <c r="B1987" s="833"/>
      <c r="F1987" s="827"/>
      <c r="G1987" s="827"/>
      <c r="H1987" s="827"/>
      <c r="I1987" s="827"/>
      <c r="M1987" s="827"/>
      <c r="N1987" s="827"/>
      <c r="O1987" s="827"/>
      <c r="P1987" s="827"/>
    </row>
    <row r="1988" spans="1:16" ht="12">
      <c r="A1988" s="834"/>
      <c r="B1988" s="833"/>
      <c r="F1988" s="827"/>
      <c r="G1988" s="827"/>
      <c r="H1988" s="827"/>
      <c r="I1988" s="827"/>
      <c r="M1988" s="827"/>
      <c r="N1988" s="827"/>
      <c r="O1988" s="827"/>
      <c r="P1988" s="827"/>
    </row>
    <row r="1989" spans="1:16" ht="12">
      <c r="A1989" s="834"/>
      <c r="B1989" s="833"/>
      <c r="F1989" s="827"/>
      <c r="G1989" s="827"/>
      <c r="H1989" s="827"/>
      <c r="I1989" s="827"/>
      <c r="M1989" s="827"/>
      <c r="N1989" s="827"/>
      <c r="O1989" s="827"/>
      <c r="P1989" s="827"/>
    </row>
    <row r="1990" spans="1:16" ht="12">
      <c r="A1990" s="834"/>
      <c r="B1990" s="833"/>
      <c r="F1990" s="827"/>
      <c r="G1990" s="827"/>
      <c r="H1990" s="827"/>
      <c r="I1990" s="827"/>
      <c r="M1990" s="827"/>
      <c r="N1990" s="827"/>
      <c r="O1990" s="827"/>
      <c r="P1990" s="827"/>
    </row>
    <row r="1991" spans="1:16" ht="12">
      <c r="A1991" s="834"/>
      <c r="B1991" s="833"/>
      <c r="F1991" s="827"/>
      <c r="G1991" s="827"/>
      <c r="H1991" s="827"/>
      <c r="I1991" s="827"/>
      <c r="M1991" s="827"/>
      <c r="N1991" s="827"/>
      <c r="O1991" s="827"/>
      <c r="P1991" s="827"/>
    </row>
    <row r="1992" spans="1:16" ht="12">
      <c r="A1992" s="834"/>
      <c r="B1992" s="833"/>
      <c r="F1992" s="827"/>
      <c r="G1992" s="827"/>
      <c r="H1992" s="827"/>
      <c r="I1992" s="827"/>
      <c r="M1992" s="827"/>
      <c r="N1992" s="827"/>
      <c r="O1992" s="827"/>
      <c r="P1992" s="827"/>
    </row>
    <row r="1993" spans="1:16" ht="12">
      <c r="A1993" s="834"/>
      <c r="B1993" s="833"/>
      <c r="F1993" s="827"/>
      <c r="G1993" s="827"/>
      <c r="H1993" s="827"/>
      <c r="I1993" s="827"/>
      <c r="M1993" s="827"/>
      <c r="N1993" s="827"/>
      <c r="O1993" s="827"/>
      <c r="P1993" s="827"/>
    </row>
    <row r="1994" spans="1:16" ht="12">
      <c r="A1994" s="834"/>
      <c r="B1994" s="833"/>
      <c r="F1994" s="827"/>
      <c r="G1994" s="827"/>
      <c r="H1994" s="827"/>
      <c r="I1994" s="827"/>
      <c r="M1994" s="827"/>
      <c r="N1994" s="827"/>
      <c r="O1994" s="827"/>
      <c r="P1994" s="827"/>
    </row>
    <row r="1995" spans="1:16" ht="12">
      <c r="A1995" s="834"/>
      <c r="B1995" s="833"/>
      <c r="F1995" s="827"/>
      <c r="G1995" s="827"/>
      <c r="H1995" s="827"/>
      <c r="I1995" s="827"/>
      <c r="M1995" s="827"/>
      <c r="N1995" s="827"/>
      <c r="O1995" s="827"/>
      <c r="P1995" s="827"/>
    </row>
    <row r="1996" spans="1:16" ht="12">
      <c r="A1996" s="834"/>
      <c r="B1996" s="833"/>
      <c r="F1996" s="827"/>
      <c r="G1996" s="827"/>
      <c r="H1996" s="827"/>
      <c r="I1996" s="827"/>
      <c r="M1996" s="827"/>
      <c r="N1996" s="827"/>
      <c r="O1996" s="827"/>
      <c r="P1996" s="827"/>
    </row>
    <row r="1997" spans="1:16" ht="12">
      <c r="A1997" s="834"/>
      <c r="B1997" s="833"/>
      <c r="F1997" s="827"/>
      <c r="G1997" s="827"/>
      <c r="H1997" s="827"/>
      <c r="I1997" s="827"/>
      <c r="M1997" s="827"/>
      <c r="N1997" s="827"/>
      <c r="O1997" s="827"/>
      <c r="P1997" s="827"/>
    </row>
    <row r="1998" spans="1:16" ht="12">
      <c r="A1998" s="834"/>
      <c r="B1998" s="833"/>
      <c r="F1998" s="827"/>
      <c r="G1998" s="827"/>
      <c r="H1998" s="827"/>
      <c r="I1998" s="827"/>
      <c r="M1998" s="827"/>
      <c r="N1998" s="827"/>
      <c r="O1998" s="827"/>
      <c r="P1998" s="827"/>
    </row>
    <row r="1999" spans="1:16" ht="12">
      <c r="A1999" s="834"/>
      <c r="B1999" s="833"/>
      <c r="F1999" s="827"/>
      <c r="G1999" s="827"/>
      <c r="H1999" s="827"/>
      <c r="I1999" s="827"/>
      <c r="M1999" s="827"/>
      <c r="N1999" s="827"/>
      <c r="O1999" s="827"/>
      <c r="P1999" s="827"/>
    </row>
    <row r="2000" spans="1:16" ht="12">
      <c r="A2000" s="834"/>
      <c r="B2000" s="833"/>
      <c r="F2000" s="827"/>
      <c r="G2000" s="827"/>
      <c r="H2000" s="827"/>
      <c r="I2000" s="827"/>
      <c r="M2000" s="827"/>
      <c r="N2000" s="827"/>
      <c r="O2000" s="827"/>
      <c r="P2000" s="827"/>
    </row>
    <row r="2001" spans="1:16" ht="12">
      <c r="A2001" s="834"/>
      <c r="B2001" s="833"/>
      <c r="F2001" s="827"/>
      <c r="G2001" s="827"/>
      <c r="H2001" s="827"/>
      <c r="I2001" s="827"/>
      <c r="M2001" s="827"/>
      <c r="N2001" s="827"/>
      <c r="O2001" s="827"/>
      <c r="P2001" s="827"/>
    </row>
    <row r="2002" spans="1:16" ht="12">
      <c r="A2002" s="834"/>
      <c r="B2002" s="833"/>
      <c r="F2002" s="827"/>
      <c r="G2002" s="827"/>
      <c r="H2002" s="827"/>
      <c r="I2002" s="827"/>
      <c r="M2002" s="827"/>
      <c r="N2002" s="827"/>
      <c r="O2002" s="827"/>
      <c r="P2002" s="827"/>
    </row>
    <row r="2003" spans="1:16" ht="12">
      <c r="A2003" s="834"/>
      <c r="B2003" s="833"/>
      <c r="F2003" s="827"/>
      <c r="G2003" s="827"/>
      <c r="H2003" s="827"/>
      <c r="I2003" s="827"/>
      <c r="M2003" s="827"/>
      <c r="N2003" s="827"/>
      <c r="O2003" s="827"/>
      <c r="P2003" s="827"/>
    </row>
    <row r="2004" spans="1:16" ht="12">
      <c r="A2004" s="834"/>
      <c r="B2004" s="833"/>
      <c r="F2004" s="827"/>
      <c r="G2004" s="827"/>
      <c r="H2004" s="827"/>
      <c r="I2004" s="827"/>
      <c r="M2004" s="827"/>
      <c r="N2004" s="827"/>
      <c r="O2004" s="827"/>
      <c r="P2004" s="827"/>
    </row>
    <row r="2005" spans="1:16" ht="12">
      <c r="A2005" s="834"/>
      <c r="B2005" s="833"/>
      <c r="F2005" s="827"/>
      <c r="G2005" s="827"/>
      <c r="H2005" s="827"/>
      <c r="I2005" s="827"/>
      <c r="M2005" s="827"/>
      <c r="N2005" s="827"/>
      <c r="O2005" s="827"/>
      <c r="P2005" s="827"/>
    </row>
    <row r="2006" spans="1:16" ht="12">
      <c r="A2006" s="834"/>
      <c r="B2006" s="833"/>
      <c r="F2006" s="827"/>
      <c r="G2006" s="827"/>
      <c r="H2006" s="827"/>
      <c r="I2006" s="827"/>
      <c r="M2006" s="827"/>
      <c r="N2006" s="827"/>
      <c r="O2006" s="827"/>
      <c r="P2006" s="827"/>
    </row>
    <row r="2007" spans="1:16" ht="12">
      <c r="A2007" s="834"/>
      <c r="B2007" s="833"/>
      <c r="F2007" s="827"/>
      <c r="G2007" s="827"/>
      <c r="H2007" s="827"/>
      <c r="I2007" s="827"/>
      <c r="M2007" s="827"/>
      <c r="N2007" s="827"/>
      <c r="O2007" s="827"/>
      <c r="P2007" s="827"/>
    </row>
    <row r="2008" spans="1:16" ht="12">
      <c r="A2008" s="834"/>
      <c r="B2008" s="833"/>
      <c r="F2008" s="827"/>
      <c r="G2008" s="827"/>
      <c r="H2008" s="827"/>
      <c r="I2008" s="827"/>
      <c r="M2008" s="827"/>
      <c r="N2008" s="827"/>
      <c r="O2008" s="827"/>
      <c r="P2008" s="827"/>
    </row>
    <row r="2009" spans="1:16" ht="12">
      <c r="A2009" s="834"/>
      <c r="B2009" s="833"/>
      <c r="F2009" s="827"/>
      <c r="G2009" s="827"/>
      <c r="H2009" s="827"/>
      <c r="I2009" s="827"/>
      <c r="M2009" s="827"/>
      <c r="N2009" s="827"/>
      <c r="O2009" s="827"/>
      <c r="P2009" s="827"/>
    </row>
    <row r="2010" spans="1:16" ht="12">
      <c r="A2010" s="834"/>
      <c r="B2010" s="833"/>
      <c r="F2010" s="827"/>
      <c r="G2010" s="827"/>
      <c r="H2010" s="827"/>
      <c r="I2010" s="827"/>
      <c r="M2010" s="827"/>
      <c r="N2010" s="827"/>
      <c r="O2010" s="827"/>
      <c r="P2010" s="827"/>
    </row>
    <row r="2011" spans="1:16" ht="12">
      <c r="A2011" s="834"/>
      <c r="B2011" s="833"/>
      <c r="F2011" s="827"/>
      <c r="G2011" s="827"/>
      <c r="H2011" s="827"/>
      <c r="I2011" s="827"/>
      <c r="M2011" s="827"/>
      <c r="N2011" s="827"/>
      <c r="O2011" s="827"/>
      <c r="P2011" s="827"/>
    </row>
    <row r="2012" spans="1:16" ht="12">
      <c r="A2012" s="834"/>
      <c r="B2012" s="833"/>
      <c r="F2012" s="827"/>
      <c r="G2012" s="827"/>
      <c r="H2012" s="827"/>
      <c r="I2012" s="827"/>
      <c r="M2012" s="827"/>
      <c r="N2012" s="827"/>
      <c r="O2012" s="827"/>
      <c r="P2012" s="827"/>
    </row>
    <row r="2013" spans="1:16" ht="12">
      <c r="A2013" s="834"/>
      <c r="B2013" s="833"/>
      <c r="F2013" s="827"/>
      <c r="G2013" s="827"/>
      <c r="H2013" s="827"/>
      <c r="I2013" s="827"/>
      <c r="M2013" s="827"/>
      <c r="N2013" s="827"/>
      <c r="O2013" s="827"/>
      <c r="P2013" s="827"/>
    </row>
    <row r="2014" spans="1:16" ht="12">
      <c r="A2014" s="834"/>
      <c r="B2014" s="833"/>
      <c r="F2014" s="827"/>
      <c r="G2014" s="827"/>
      <c r="H2014" s="827"/>
      <c r="I2014" s="827"/>
      <c r="M2014" s="827"/>
      <c r="N2014" s="827"/>
      <c r="O2014" s="827"/>
      <c r="P2014" s="827"/>
    </row>
    <row r="2015" spans="1:16" ht="12">
      <c r="A2015" s="834"/>
      <c r="B2015" s="833"/>
      <c r="F2015" s="827"/>
      <c r="G2015" s="827"/>
      <c r="H2015" s="827"/>
      <c r="I2015" s="827"/>
      <c r="M2015" s="827"/>
      <c r="N2015" s="827"/>
      <c r="O2015" s="827"/>
      <c r="P2015" s="827"/>
    </row>
    <row r="2016" spans="1:16" ht="12">
      <c r="A2016" s="834"/>
      <c r="B2016" s="833"/>
      <c r="F2016" s="827"/>
      <c r="G2016" s="827"/>
      <c r="H2016" s="827"/>
      <c r="I2016" s="827"/>
      <c r="M2016" s="827"/>
      <c r="N2016" s="827"/>
      <c r="O2016" s="827"/>
      <c r="P2016" s="827"/>
    </row>
    <row r="2017" spans="1:16" ht="12">
      <c r="A2017" s="834"/>
      <c r="B2017" s="833"/>
      <c r="F2017" s="827"/>
      <c r="G2017" s="827"/>
      <c r="H2017" s="827"/>
      <c r="I2017" s="827"/>
      <c r="M2017" s="827"/>
      <c r="N2017" s="827"/>
      <c r="O2017" s="827"/>
      <c r="P2017" s="827"/>
    </row>
    <row r="2018" spans="1:16" ht="12">
      <c r="A2018" s="834"/>
      <c r="B2018" s="833"/>
      <c r="F2018" s="827"/>
      <c r="G2018" s="827"/>
      <c r="H2018" s="827"/>
      <c r="I2018" s="827"/>
      <c r="M2018" s="827"/>
      <c r="N2018" s="827"/>
      <c r="O2018" s="827"/>
      <c r="P2018" s="827"/>
    </row>
    <row r="2019" spans="1:16" ht="12">
      <c r="A2019" s="834"/>
      <c r="B2019" s="833"/>
      <c r="F2019" s="827"/>
      <c r="G2019" s="827"/>
      <c r="H2019" s="827"/>
      <c r="I2019" s="827"/>
      <c r="M2019" s="827"/>
      <c r="N2019" s="827"/>
      <c r="O2019" s="827"/>
      <c r="P2019" s="827"/>
    </row>
    <row r="2020" spans="1:16" ht="12">
      <c r="A2020" s="834"/>
      <c r="B2020" s="833"/>
      <c r="F2020" s="827"/>
      <c r="G2020" s="827"/>
      <c r="H2020" s="827"/>
      <c r="I2020" s="827"/>
      <c r="M2020" s="827"/>
      <c r="N2020" s="827"/>
      <c r="O2020" s="827"/>
      <c r="P2020" s="827"/>
    </row>
    <row r="2021" spans="1:16" ht="12">
      <c r="A2021" s="834"/>
      <c r="B2021" s="833"/>
      <c r="F2021" s="827"/>
      <c r="G2021" s="827"/>
      <c r="H2021" s="827"/>
      <c r="I2021" s="827"/>
      <c r="M2021" s="827"/>
      <c r="N2021" s="827"/>
      <c r="O2021" s="827"/>
      <c r="P2021" s="827"/>
    </row>
    <row r="2022" spans="1:16" ht="12">
      <c r="A2022" s="834"/>
      <c r="B2022" s="833"/>
      <c r="F2022" s="827"/>
      <c r="G2022" s="827"/>
      <c r="H2022" s="827"/>
      <c r="I2022" s="827"/>
      <c r="M2022" s="827"/>
      <c r="N2022" s="827"/>
      <c r="O2022" s="827"/>
      <c r="P2022" s="827"/>
    </row>
    <row r="2023" spans="1:16" ht="12">
      <c r="A2023" s="834"/>
      <c r="B2023" s="833"/>
      <c r="F2023" s="827"/>
      <c r="G2023" s="827"/>
      <c r="H2023" s="827"/>
      <c r="I2023" s="827"/>
      <c r="M2023" s="827"/>
      <c r="N2023" s="827"/>
      <c r="O2023" s="827"/>
      <c r="P2023" s="827"/>
    </row>
    <row r="2024" spans="1:16" ht="12">
      <c r="A2024" s="834"/>
      <c r="B2024" s="833"/>
      <c r="F2024" s="827"/>
      <c r="G2024" s="827"/>
      <c r="H2024" s="827"/>
      <c r="I2024" s="827"/>
      <c r="M2024" s="827"/>
      <c r="N2024" s="827"/>
      <c r="O2024" s="827"/>
      <c r="P2024" s="827"/>
    </row>
    <row r="2025" spans="1:16" ht="12">
      <c r="A2025" s="834"/>
      <c r="B2025" s="833"/>
      <c r="F2025" s="827"/>
      <c r="G2025" s="827"/>
      <c r="H2025" s="827"/>
      <c r="I2025" s="827"/>
      <c r="M2025" s="827"/>
      <c r="N2025" s="827"/>
      <c r="O2025" s="827"/>
      <c r="P2025" s="827"/>
    </row>
    <row r="2026" spans="1:16" ht="12">
      <c r="A2026" s="834"/>
      <c r="B2026" s="833"/>
      <c r="F2026" s="827"/>
      <c r="G2026" s="827"/>
      <c r="H2026" s="827"/>
      <c r="I2026" s="827"/>
      <c r="M2026" s="827"/>
      <c r="N2026" s="827"/>
      <c r="O2026" s="827"/>
      <c r="P2026" s="827"/>
    </row>
    <row r="2027" spans="1:16" ht="12">
      <c r="A2027" s="834"/>
      <c r="B2027" s="833"/>
      <c r="F2027" s="827"/>
      <c r="G2027" s="827"/>
      <c r="H2027" s="827"/>
      <c r="I2027" s="827"/>
      <c r="M2027" s="827"/>
      <c r="N2027" s="827"/>
      <c r="O2027" s="827"/>
      <c r="P2027" s="827"/>
    </row>
    <row r="2028" spans="1:16" ht="12">
      <c r="A2028" s="834"/>
      <c r="B2028" s="833"/>
      <c r="F2028" s="827"/>
      <c r="G2028" s="827"/>
      <c r="H2028" s="827"/>
      <c r="I2028" s="827"/>
      <c r="M2028" s="827"/>
      <c r="N2028" s="827"/>
      <c r="O2028" s="827"/>
      <c r="P2028" s="827"/>
    </row>
    <row r="2029" spans="1:16" ht="12">
      <c r="A2029" s="834"/>
      <c r="B2029" s="833"/>
      <c r="F2029" s="827"/>
      <c r="G2029" s="827"/>
      <c r="H2029" s="827"/>
      <c r="I2029" s="827"/>
      <c r="M2029" s="827"/>
      <c r="N2029" s="827"/>
      <c r="O2029" s="827"/>
      <c r="P2029" s="827"/>
    </row>
    <row r="2030" spans="1:16" ht="12">
      <c r="A2030" s="834"/>
      <c r="B2030" s="833"/>
      <c r="F2030" s="827"/>
      <c r="G2030" s="827"/>
      <c r="H2030" s="827"/>
      <c r="I2030" s="827"/>
      <c r="M2030" s="827"/>
      <c r="N2030" s="827"/>
      <c r="O2030" s="827"/>
      <c r="P2030" s="827"/>
    </row>
    <row r="2031" spans="1:16" ht="12">
      <c r="A2031" s="834"/>
      <c r="B2031" s="833"/>
      <c r="F2031" s="827"/>
      <c r="G2031" s="827"/>
      <c r="H2031" s="827"/>
      <c r="I2031" s="827"/>
      <c r="M2031" s="827"/>
      <c r="N2031" s="827"/>
      <c r="O2031" s="827"/>
      <c r="P2031" s="827"/>
    </row>
    <row r="2032" spans="1:16" ht="12">
      <c r="A2032" s="834"/>
      <c r="B2032" s="833"/>
      <c r="F2032" s="827"/>
      <c r="G2032" s="827"/>
      <c r="H2032" s="827"/>
      <c r="I2032" s="827"/>
      <c r="M2032" s="827"/>
      <c r="N2032" s="827"/>
      <c r="O2032" s="827"/>
      <c r="P2032" s="827"/>
    </row>
    <row r="2033" spans="1:16" ht="12">
      <c r="A2033" s="834"/>
      <c r="B2033" s="833"/>
      <c r="F2033" s="827"/>
      <c r="G2033" s="827"/>
      <c r="H2033" s="827"/>
      <c r="I2033" s="827"/>
      <c r="M2033" s="827"/>
      <c r="N2033" s="827"/>
      <c r="O2033" s="827"/>
      <c r="P2033" s="827"/>
    </row>
    <row r="2034" spans="1:16" ht="12">
      <c r="A2034" s="834"/>
      <c r="B2034" s="833"/>
      <c r="F2034" s="827"/>
      <c r="G2034" s="827"/>
      <c r="H2034" s="827"/>
      <c r="I2034" s="827"/>
      <c r="M2034" s="827"/>
      <c r="N2034" s="827"/>
      <c r="O2034" s="827"/>
      <c r="P2034" s="827"/>
    </row>
    <row r="2035" spans="1:16" ht="12">
      <c r="A2035" s="834"/>
      <c r="B2035" s="833"/>
      <c r="F2035" s="827"/>
      <c r="G2035" s="827"/>
      <c r="H2035" s="827"/>
      <c r="I2035" s="827"/>
      <c r="M2035" s="827"/>
      <c r="N2035" s="827"/>
      <c r="O2035" s="827"/>
      <c r="P2035" s="827"/>
    </row>
    <row r="2036" spans="1:16" ht="12">
      <c r="A2036" s="834"/>
      <c r="B2036" s="833"/>
      <c r="F2036" s="827"/>
      <c r="G2036" s="827"/>
      <c r="H2036" s="827"/>
      <c r="I2036" s="827"/>
      <c r="M2036" s="827"/>
      <c r="N2036" s="827"/>
      <c r="O2036" s="827"/>
      <c r="P2036" s="827"/>
    </row>
    <row r="2037" spans="1:16" ht="12">
      <c r="A2037" s="834"/>
      <c r="B2037" s="833"/>
      <c r="F2037" s="827"/>
      <c r="G2037" s="827"/>
      <c r="H2037" s="827"/>
      <c r="I2037" s="827"/>
      <c r="M2037" s="827"/>
      <c r="N2037" s="827"/>
      <c r="O2037" s="827"/>
      <c r="P2037" s="827"/>
    </row>
    <row r="2038" spans="1:16" ht="12">
      <c r="A2038" s="834"/>
      <c r="B2038" s="833"/>
      <c r="F2038" s="827"/>
      <c r="G2038" s="827"/>
      <c r="H2038" s="827"/>
      <c r="I2038" s="827"/>
      <c r="M2038" s="827"/>
      <c r="N2038" s="827"/>
      <c r="O2038" s="827"/>
      <c r="P2038" s="827"/>
    </row>
    <row r="2039" spans="1:16" ht="12">
      <c r="A2039" s="834"/>
      <c r="B2039" s="833"/>
      <c r="F2039" s="827"/>
      <c r="G2039" s="827"/>
      <c r="H2039" s="827"/>
      <c r="I2039" s="827"/>
      <c r="M2039" s="827"/>
      <c r="N2039" s="827"/>
      <c r="O2039" s="827"/>
      <c r="P2039" s="827"/>
    </row>
    <row r="2040" spans="1:16" ht="12">
      <c r="A2040" s="834"/>
      <c r="B2040" s="833"/>
      <c r="F2040" s="827"/>
      <c r="G2040" s="827"/>
      <c r="H2040" s="827"/>
      <c r="I2040" s="827"/>
      <c r="M2040" s="827"/>
      <c r="N2040" s="827"/>
      <c r="O2040" s="827"/>
      <c r="P2040" s="827"/>
    </row>
    <row r="2041" spans="1:16" ht="12">
      <c r="A2041" s="834"/>
      <c r="B2041" s="833"/>
      <c r="F2041" s="827"/>
      <c r="G2041" s="827"/>
      <c r="H2041" s="827"/>
      <c r="I2041" s="827"/>
      <c r="M2041" s="827"/>
      <c r="N2041" s="827"/>
      <c r="O2041" s="827"/>
      <c r="P2041" s="827"/>
    </row>
    <row r="2042" spans="1:16" ht="12">
      <c r="A2042" s="834"/>
      <c r="B2042" s="833"/>
      <c r="F2042" s="827"/>
      <c r="G2042" s="827"/>
      <c r="H2042" s="827"/>
      <c r="I2042" s="827"/>
      <c r="M2042" s="827"/>
      <c r="N2042" s="827"/>
      <c r="O2042" s="827"/>
      <c r="P2042" s="827"/>
    </row>
    <row r="2043" spans="1:16" ht="12">
      <c r="A2043" s="834"/>
      <c r="B2043" s="833"/>
      <c r="F2043" s="827"/>
      <c r="G2043" s="827"/>
      <c r="H2043" s="827"/>
      <c r="I2043" s="827"/>
      <c r="M2043" s="827"/>
      <c r="N2043" s="827"/>
      <c r="O2043" s="827"/>
      <c r="P2043" s="827"/>
    </row>
    <row r="2044" spans="1:16" ht="12">
      <c r="A2044" s="834"/>
      <c r="B2044" s="833"/>
      <c r="F2044" s="827"/>
      <c r="G2044" s="827"/>
      <c r="H2044" s="827"/>
      <c r="I2044" s="827"/>
      <c r="M2044" s="827"/>
      <c r="N2044" s="827"/>
      <c r="O2044" s="827"/>
      <c r="P2044" s="827"/>
    </row>
    <row r="2045" spans="1:16" ht="12">
      <c r="A2045" s="834"/>
      <c r="B2045" s="833"/>
      <c r="F2045" s="827"/>
      <c r="G2045" s="827"/>
      <c r="H2045" s="827"/>
      <c r="I2045" s="827"/>
      <c r="M2045" s="827"/>
      <c r="N2045" s="827"/>
      <c r="O2045" s="827"/>
      <c r="P2045" s="827"/>
    </row>
    <row r="2046" spans="1:16" ht="12">
      <c r="A2046" s="834"/>
      <c r="B2046" s="833"/>
      <c r="F2046" s="827"/>
      <c r="G2046" s="827"/>
      <c r="H2046" s="827"/>
      <c r="I2046" s="827"/>
      <c r="M2046" s="827"/>
      <c r="N2046" s="827"/>
      <c r="O2046" s="827"/>
      <c r="P2046" s="827"/>
    </row>
    <row r="2047" spans="1:16" ht="12">
      <c r="A2047" s="834"/>
      <c r="B2047" s="833"/>
      <c r="F2047" s="827"/>
      <c r="G2047" s="827"/>
      <c r="H2047" s="827"/>
      <c r="I2047" s="827"/>
      <c r="M2047" s="827"/>
      <c r="N2047" s="827"/>
      <c r="O2047" s="827"/>
      <c r="P2047" s="827"/>
    </row>
    <row r="2048" spans="1:16" ht="12">
      <c r="A2048" s="834"/>
      <c r="B2048" s="833"/>
      <c r="F2048" s="827"/>
      <c r="G2048" s="827"/>
      <c r="H2048" s="827"/>
      <c r="I2048" s="827"/>
      <c r="M2048" s="827"/>
      <c r="N2048" s="827"/>
      <c r="O2048" s="827"/>
      <c r="P2048" s="827"/>
    </row>
    <row r="2049" spans="1:16" ht="12">
      <c r="A2049" s="834"/>
      <c r="B2049" s="833"/>
      <c r="F2049" s="827"/>
      <c r="G2049" s="827"/>
      <c r="H2049" s="827"/>
      <c r="I2049" s="827"/>
      <c r="M2049" s="827"/>
      <c r="N2049" s="827"/>
      <c r="O2049" s="827"/>
      <c r="P2049" s="827"/>
    </row>
    <row r="2050" spans="1:16" ht="12">
      <c r="A2050" s="834"/>
      <c r="B2050" s="833"/>
      <c r="F2050" s="827"/>
      <c r="G2050" s="827"/>
      <c r="H2050" s="827"/>
      <c r="I2050" s="827"/>
      <c r="M2050" s="827"/>
      <c r="N2050" s="827"/>
      <c r="O2050" s="827"/>
      <c r="P2050" s="827"/>
    </row>
    <row r="2051" spans="1:16" ht="12">
      <c r="A2051" s="834"/>
      <c r="B2051" s="833"/>
      <c r="F2051" s="827"/>
      <c r="G2051" s="827"/>
      <c r="H2051" s="827"/>
      <c r="I2051" s="827"/>
      <c r="M2051" s="827"/>
      <c r="N2051" s="827"/>
      <c r="O2051" s="827"/>
      <c r="P2051" s="827"/>
    </row>
    <row r="2052" spans="1:16" ht="12">
      <c r="A2052" s="834"/>
      <c r="B2052" s="833"/>
      <c r="F2052" s="827"/>
      <c r="G2052" s="827"/>
      <c r="H2052" s="827"/>
      <c r="I2052" s="827"/>
      <c r="M2052" s="827"/>
      <c r="N2052" s="827"/>
      <c r="O2052" s="827"/>
      <c r="P2052" s="827"/>
    </row>
    <row r="2053" spans="1:16" ht="12">
      <c r="A2053" s="834"/>
      <c r="B2053" s="833"/>
      <c r="F2053" s="827"/>
      <c r="G2053" s="827"/>
      <c r="H2053" s="827"/>
      <c r="I2053" s="827"/>
      <c r="M2053" s="827"/>
      <c r="N2053" s="827"/>
      <c r="O2053" s="827"/>
      <c r="P2053" s="827"/>
    </row>
    <row r="2054" spans="1:16" ht="12">
      <c r="A2054" s="834"/>
      <c r="B2054" s="833"/>
      <c r="F2054" s="827"/>
      <c r="G2054" s="827"/>
      <c r="H2054" s="827"/>
      <c r="I2054" s="827"/>
      <c r="M2054" s="827"/>
      <c r="N2054" s="827"/>
      <c r="O2054" s="827"/>
      <c r="P2054" s="827"/>
    </row>
    <row r="2055" spans="1:16" ht="12">
      <c r="A2055" s="834"/>
      <c r="B2055" s="833"/>
      <c r="F2055" s="827"/>
      <c r="G2055" s="827"/>
      <c r="H2055" s="827"/>
      <c r="I2055" s="827"/>
      <c r="M2055" s="827"/>
      <c r="N2055" s="827"/>
      <c r="O2055" s="827"/>
      <c r="P2055" s="827"/>
    </row>
    <row r="2056" spans="1:16" ht="12">
      <c r="A2056" s="834"/>
      <c r="B2056" s="833"/>
      <c r="F2056" s="827"/>
      <c r="G2056" s="827"/>
      <c r="H2056" s="827"/>
      <c r="I2056" s="827"/>
      <c r="M2056" s="827"/>
      <c r="N2056" s="827"/>
      <c r="O2056" s="827"/>
      <c r="P2056" s="827"/>
    </row>
    <row r="2057" spans="1:16" ht="12">
      <c r="A2057" s="834"/>
      <c r="B2057" s="833"/>
      <c r="F2057" s="827"/>
      <c r="G2057" s="827"/>
      <c r="H2057" s="827"/>
      <c r="I2057" s="827"/>
      <c r="M2057" s="827"/>
      <c r="N2057" s="827"/>
      <c r="O2057" s="827"/>
      <c r="P2057" s="827"/>
    </row>
    <row r="2058" spans="1:16" ht="12">
      <c r="A2058" s="834"/>
      <c r="B2058" s="833"/>
      <c r="F2058" s="827"/>
      <c r="G2058" s="827"/>
      <c r="H2058" s="827"/>
      <c r="I2058" s="827"/>
      <c r="M2058" s="827"/>
      <c r="N2058" s="827"/>
      <c r="O2058" s="827"/>
      <c r="P2058" s="827"/>
    </row>
    <row r="2059" spans="1:16" ht="12">
      <c r="A2059" s="834"/>
      <c r="B2059" s="833"/>
      <c r="F2059" s="827"/>
      <c r="G2059" s="827"/>
      <c r="H2059" s="827"/>
      <c r="I2059" s="827"/>
      <c r="M2059" s="827"/>
      <c r="N2059" s="827"/>
      <c r="O2059" s="827"/>
      <c r="P2059" s="827"/>
    </row>
    <row r="2060" spans="1:16" ht="12">
      <c r="A2060" s="834"/>
      <c r="B2060" s="833"/>
      <c r="F2060" s="827"/>
      <c r="G2060" s="827"/>
      <c r="H2060" s="827"/>
      <c r="I2060" s="827"/>
      <c r="M2060" s="827"/>
      <c r="N2060" s="827"/>
      <c r="O2060" s="827"/>
      <c r="P2060" s="827"/>
    </row>
    <row r="2061" spans="1:16" ht="12">
      <c r="A2061" s="834"/>
      <c r="B2061" s="833"/>
      <c r="F2061" s="827"/>
      <c r="G2061" s="827"/>
      <c r="H2061" s="827"/>
      <c r="I2061" s="827"/>
      <c r="M2061" s="827"/>
      <c r="N2061" s="827"/>
      <c r="O2061" s="827"/>
      <c r="P2061" s="827"/>
    </row>
    <row r="2062" spans="1:16" ht="12">
      <c r="A2062" s="834"/>
      <c r="B2062" s="833"/>
      <c r="F2062" s="827"/>
      <c r="G2062" s="827"/>
      <c r="H2062" s="827"/>
      <c r="I2062" s="827"/>
      <c r="M2062" s="827"/>
      <c r="N2062" s="827"/>
      <c r="O2062" s="827"/>
      <c r="P2062" s="827"/>
    </row>
    <row r="2063" spans="1:16" ht="12">
      <c r="A2063" s="834"/>
      <c r="B2063" s="833"/>
      <c r="F2063" s="827"/>
      <c r="G2063" s="827"/>
      <c r="H2063" s="827"/>
      <c r="I2063" s="827"/>
      <c r="M2063" s="827"/>
      <c r="N2063" s="827"/>
      <c r="O2063" s="827"/>
      <c r="P2063" s="827"/>
    </row>
    <row r="2064" spans="1:16" ht="12">
      <c r="A2064" s="834"/>
      <c r="B2064" s="833"/>
      <c r="F2064" s="827"/>
      <c r="G2064" s="827"/>
      <c r="H2064" s="827"/>
      <c r="I2064" s="827"/>
      <c r="M2064" s="827"/>
      <c r="N2064" s="827"/>
      <c r="O2064" s="827"/>
      <c r="P2064" s="827"/>
    </row>
    <row r="2065" spans="1:16" ht="12">
      <c r="A2065" s="834"/>
      <c r="B2065" s="833"/>
      <c r="F2065" s="827"/>
      <c r="G2065" s="827"/>
      <c r="H2065" s="827"/>
      <c r="I2065" s="827"/>
      <c r="M2065" s="827"/>
      <c r="N2065" s="827"/>
      <c r="O2065" s="827"/>
      <c r="P2065" s="827"/>
    </row>
    <row r="2066" spans="1:16" ht="12">
      <c r="A2066" s="834"/>
      <c r="B2066" s="833"/>
      <c r="F2066" s="827"/>
      <c r="G2066" s="827"/>
      <c r="H2066" s="827"/>
      <c r="I2066" s="827"/>
      <c r="M2066" s="827"/>
      <c r="N2066" s="827"/>
      <c r="O2066" s="827"/>
      <c r="P2066" s="827"/>
    </row>
    <row r="2067" spans="1:16" ht="12">
      <c r="A2067" s="834"/>
      <c r="B2067" s="833"/>
      <c r="F2067" s="827"/>
      <c r="G2067" s="827"/>
      <c r="H2067" s="827"/>
      <c r="I2067" s="827"/>
      <c r="M2067" s="827"/>
      <c r="N2067" s="827"/>
      <c r="O2067" s="827"/>
      <c r="P2067" s="827"/>
    </row>
    <row r="2068" spans="1:16" ht="12">
      <c r="A2068" s="834"/>
      <c r="B2068" s="833"/>
      <c r="F2068" s="827"/>
      <c r="G2068" s="827"/>
      <c r="H2068" s="827"/>
      <c r="I2068" s="827"/>
      <c r="M2068" s="827"/>
      <c r="N2068" s="827"/>
      <c r="O2068" s="827"/>
      <c r="P2068" s="827"/>
    </row>
    <row r="2069" spans="1:16" ht="12">
      <c r="A2069" s="834"/>
      <c r="B2069" s="833"/>
      <c r="F2069" s="827"/>
      <c r="G2069" s="827"/>
      <c r="H2069" s="827"/>
      <c r="I2069" s="827"/>
      <c r="M2069" s="827"/>
      <c r="N2069" s="827"/>
      <c r="O2069" s="827"/>
      <c r="P2069" s="827"/>
    </row>
    <row r="2070" spans="1:16" ht="12">
      <c r="A2070" s="834"/>
      <c r="B2070" s="833"/>
      <c r="F2070" s="827"/>
      <c r="G2070" s="827"/>
      <c r="H2070" s="827"/>
      <c r="I2070" s="827"/>
      <c r="M2070" s="827"/>
      <c r="N2070" s="827"/>
      <c r="O2070" s="827"/>
      <c r="P2070" s="827"/>
    </row>
    <row r="2071" spans="1:16" ht="12">
      <c r="A2071" s="834"/>
      <c r="B2071" s="833"/>
      <c r="F2071" s="827"/>
      <c r="G2071" s="827"/>
      <c r="H2071" s="827"/>
      <c r="I2071" s="827"/>
      <c r="M2071" s="827"/>
      <c r="N2071" s="827"/>
      <c r="O2071" s="827"/>
      <c r="P2071" s="827"/>
    </row>
    <row r="2072" spans="1:16" ht="12">
      <c r="A2072" s="834"/>
      <c r="B2072" s="833"/>
      <c r="F2072" s="827"/>
      <c r="G2072" s="827"/>
      <c r="H2072" s="827"/>
      <c r="I2072" s="827"/>
      <c r="M2072" s="827"/>
      <c r="N2072" s="827"/>
      <c r="O2072" s="827"/>
      <c r="P2072" s="827"/>
    </row>
    <row r="2073" spans="1:16" ht="12">
      <c r="A2073" s="834"/>
      <c r="B2073" s="833"/>
      <c r="F2073" s="827"/>
      <c r="G2073" s="827"/>
      <c r="H2073" s="827"/>
      <c r="I2073" s="827"/>
      <c r="M2073" s="827"/>
      <c r="N2073" s="827"/>
      <c r="O2073" s="827"/>
      <c r="P2073" s="827"/>
    </row>
    <row r="2074" spans="1:16" ht="12">
      <c r="A2074" s="834"/>
      <c r="B2074" s="833"/>
      <c r="F2074" s="827"/>
      <c r="G2074" s="827"/>
      <c r="H2074" s="827"/>
      <c r="I2074" s="827"/>
      <c r="M2074" s="827"/>
      <c r="N2074" s="827"/>
      <c r="O2074" s="827"/>
      <c r="P2074" s="827"/>
    </row>
    <row r="2075" spans="1:16" ht="12">
      <c r="A2075" s="834"/>
      <c r="B2075" s="833"/>
      <c r="F2075" s="827"/>
      <c r="G2075" s="827"/>
      <c r="H2075" s="827"/>
      <c r="I2075" s="827"/>
      <c r="M2075" s="827"/>
      <c r="N2075" s="827"/>
      <c r="O2075" s="827"/>
      <c r="P2075" s="827"/>
    </row>
    <row r="2076" spans="1:16" ht="12">
      <c r="A2076" s="834"/>
      <c r="B2076" s="833"/>
      <c r="F2076" s="827"/>
      <c r="G2076" s="827"/>
      <c r="H2076" s="827"/>
      <c r="I2076" s="827"/>
      <c r="M2076" s="827"/>
      <c r="N2076" s="827"/>
      <c r="O2076" s="827"/>
      <c r="P2076" s="827"/>
    </row>
    <row r="2077" spans="1:16" ht="12">
      <c r="A2077" s="834"/>
      <c r="B2077" s="833"/>
      <c r="F2077" s="827"/>
      <c r="G2077" s="827"/>
      <c r="H2077" s="827"/>
      <c r="I2077" s="827"/>
      <c r="M2077" s="827"/>
      <c r="N2077" s="827"/>
      <c r="O2077" s="827"/>
      <c r="P2077" s="827"/>
    </row>
    <row r="2078" spans="1:16" ht="12">
      <c r="A2078" s="834"/>
      <c r="B2078" s="833"/>
      <c r="F2078" s="827"/>
      <c r="G2078" s="827"/>
      <c r="H2078" s="827"/>
      <c r="I2078" s="827"/>
      <c r="M2078" s="827"/>
      <c r="N2078" s="827"/>
      <c r="O2078" s="827"/>
      <c r="P2078" s="827"/>
    </row>
    <row r="2079" spans="1:16" ht="12">
      <c r="A2079" s="834"/>
      <c r="B2079" s="833"/>
      <c r="F2079" s="827"/>
      <c r="G2079" s="827"/>
      <c r="H2079" s="827"/>
      <c r="I2079" s="827"/>
      <c r="M2079" s="827"/>
      <c r="N2079" s="827"/>
      <c r="O2079" s="827"/>
      <c r="P2079" s="827"/>
    </row>
    <row r="2080" spans="1:16" ht="12">
      <c r="A2080" s="834"/>
      <c r="B2080" s="833"/>
      <c r="F2080" s="827"/>
      <c r="G2080" s="827"/>
      <c r="H2080" s="827"/>
      <c r="I2080" s="827"/>
      <c r="M2080" s="827"/>
      <c r="N2080" s="827"/>
      <c r="O2080" s="827"/>
      <c r="P2080" s="827"/>
    </row>
    <row r="2081" spans="1:16" ht="12">
      <c r="A2081" s="834"/>
      <c r="B2081" s="833"/>
      <c r="F2081" s="827"/>
      <c r="G2081" s="827"/>
      <c r="H2081" s="827"/>
      <c r="I2081" s="827"/>
      <c r="M2081" s="827"/>
      <c r="N2081" s="827"/>
      <c r="O2081" s="827"/>
      <c r="P2081" s="827"/>
    </row>
    <row r="2082" spans="1:16" ht="12">
      <c r="A2082" s="834"/>
      <c r="B2082" s="833"/>
      <c r="F2082" s="827"/>
      <c r="G2082" s="827"/>
      <c r="H2082" s="827"/>
      <c r="I2082" s="827"/>
      <c r="M2082" s="827"/>
      <c r="N2082" s="827"/>
      <c r="O2082" s="827"/>
      <c r="P2082" s="827"/>
    </row>
    <row r="2083" spans="1:16" ht="12">
      <c r="A2083" s="834"/>
      <c r="B2083" s="833"/>
      <c r="F2083" s="827"/>
      <c r="G2083" s="827"/>
      <c r="H2083" s="827"/>
      <c r="I2083" s="827"/>
      <c r="M2083" s="827"/>
      <c r="N2083" s="827"/>
      <c r="O2083" s="827"/>
      <c r="P2083" s="827"/>
    </row>
    <row r="2084" spans="1:16" ht="12">
      <c r="A2084" s="834"/>
      <c r="B2084" s="833"/>
      <c r="F2084" s="827"/>
      <c r="G2084" s="827"/>
      <c r="H2084" s="827"/>
      <c r="I2084" s="827"/>
      <c r="M2084" s="827"/>
      <c r="N2084" s="827"/>
      <c r="O2084" s="827"/>
      <c r="P2084" s="827"/>
    </row>
    <row r="2085" spans="1:16" ht="12">
      <c r="A2085" s="834"/>
      <c r="B2085" s="833"/>
      <c r="F2085" s="827"/>
      <c r="G2085" s="827"/>
      <c r="H2085" s="827"/>
      <c r="I2085" s="827"/>
      <c r="M2085" s="827"/>
      <c r="N2085" s="827"/>
      <c r="O2085" s="827"/>
      <c r="P2085" s="827"/>
    </row>
    <row r="2086" spans="1:16" ht="12">
      <c r="A2086" s="834"/>
      <c r="B2086" s="833"/>
      <c r="F2086" s="827"/>
      <c r="G2086" s="827"/>
      <c r="H2086" s="827"/>
      <c r="I2086" s="827"/>
      <c r="M2086" s="827"/>
      <c r="N2086" s="827"/>
      <c r="O2086" s="827"/>
      <c r="P2086" s="827"/>
    </row>
    <row r="2087" spans="1:16" ht="12">
      <c r="A2087" s="834"/>
      <c r="B2087" s="833"/>
      <c r="F2087" s="827"/>
      <c r="G2087" s="827"/>
      <c r="H2087" s="827"/>
      <c r="I2087" s="827"/>
      <c r="M2087" s="827"/>
      <c r="N2087" s="827"/>
      <c r="O2087" s="827"/>
      <c r="P2087" s="827"/>
    </row>
    <row r="2088" spans="1:16" ht="12">
      <c r="A2088" s="834"/>
      <c r="B2088" s="833"/>
      <c r="F2088" s="827"/>
      <c r="G2088" s="827"/>
      <c r="H2088" s="827"/>
      <c r="I2088" s="827"/>
      <c r="M2088" s="827"/>
      <c r="N2088" s="827"/>
      <c r="O2088" s="827"/>
      <c r="P2088" s="827"/>
    </row>
    <row r="2089" spans="1:16" ht="12">
      <c r="A2089" s="834"/>
      <c r="B2089" s="833"/>
      <c r="F2089" s="827"/>
      <c r="G2089" s="827"/>
      <c r="H2089" s="827"/>
      <c r="I2089" s="827"/>
      <c r="M2089" s="827"/>
      <c r="N2089" s="827"/>
      <c r="O2089" s="827"/>
      <c r="P2089" s="827"/>
    </row>
    <row r="2090" spans="1:16" ht="12">
      <c r="A2090" s="834"/>
      <c r="B2090" s="833"/>
      <c r="F2090" s="827"/>
      <c r="G2090" s="827"/>
      <c r="H2090" s="827"/>
      <c r="I2090" s="827"/>
      <c r="M2090" s="827"/>
      <c r="N2090" s="827"/>
      <c r="O2090" s="827"/>
      <c r="P2090" s="827"/>
    </row>
    <row r="2091" spans="1:16" ht="12">
      <c r="A2091" s="834"/>
      <c r="B2091" s="833"/>
      <c r="F2091" s="827"/>
      <c r="G2091" s="827"/>
      <c r="H2091" s="827"/>
      <c r="I2091" s="827"/>
      <c r="M2091" s="827"/>
      <c r="N2091" s="827"/>
      <c r="O2091" s="827"/>
      <c r="P2091" s="827"/>
    </row>
    <row r="2092" spans="1:16" ht="12">
      <c r="A2092" s="834"/>
      <c r="B2092" s="833"/>
      <c r="F2092" s="827"/>
      <c r="G2092" s="827"/>
      <c r="H2092" s="827"/>
      <c r="I2092" s="827"/>
      <c r="M2092" s="827"/>
      <c r="N2092" s="827"/>
      <c r="O2092" s="827"/>
      <c r="P2092" s="827"/>
    </row>
    <row r="2093" spans="1:16" ht="12">
      <c r="A2093" s="834"/>
      <c r="B2093" s="833"/>
      <c r="F2093" s="827"/>
      <c r="G2093" s="827"/>
      <c r="H2093" s="827"/>
      <c r="I2093" s="827"/>
      <c r="M2093" s="827"/>
      <c r="N2093" s="827"/>
      <c r="O2093" s="827"/>
      <c r="P2093" s="827"/>
    </row>
    <row r="2094" spans="1:16" ht="12">
      <c r="A2094" s="834"/>
      <c r="B2094" s="833"/>
      <c r="F2094" s="827"/>
      <c r="G2094" s="827"/>
      <c r="H2094" s="827"/>
      <c r="I2094" s="827"/>
      <c r="M2094" s="827"/>
      <c r="N2094" s="827"/>
      <c r="O2094" s="827"/>
      <c r="P2094" s="827"/>
    </row>
    <row r="2095" spans="1:16" ht="12">
      <c r="A2095" s="834"/>
      <c r="B2095" s="833"/>
      <c r="F2095" s="827"/>
      <c r="G2095" s="827"/>
      <c r="H2095" s="827"/>
      <c r="I2095" s="827"/>
      <c r="M2095" s="827"/>
      <c r="N2095" s="827"/>
      <c r="O2095" s="827"/>
      <c r="P2095" s="827"/>
    </row>
    <row r="2096" spans="1:16" ht="12">
      <c r="A2096" s="834"/>
      <c r="B2096" s="833"/>
      <c r="F2096" s="827"/>
      <c r="G2096" s="827"/>
      <c r="H2096" s="827"/>
      <c r="I2096" s="827"/>
      <c r="M2096" s="827"/>
      <c r="N2096" s="827"/>
      <c r="O2096" s="827"/>
      <c r="P2096" s="827"/>
    </row>
    <row r="2097" spans="1:16" ht="12">
      <c r="A2097" s="834"/>
      <c r="B2097" s="833"/>
      <c r="F2097" s="827"/>
      <c r="G2097" s="827"/>
      <c r="H2097" s="827"/>
      <c r="I2097" s="827"/>
      <c r="M2097" s="827"/>
      <c r="N2097" s="827"/>
      <c r="O2097" s="827"/>
      <c r="P2097" s="827"/>
    </row>
    <row r="2098" spans="1:16" ht="12">
      <c r="A2098" s="834"/>
      <c r="B2098" s="833"/>
      <c r="F2098" s="827"/>
      <c r="G2098" s="827"/>
      <c r="H2098" s="827"/>
      <c r="I2098" s="827"/>
      <c r="M2098" s="827"/>
      <c r="N2098" s="827"/>
      <c r="O2098" s="827"/>
      <c r="P2098" s="827"/>
    </row>
    <row r="2099" spans="1:16" ht="12">
      <c r="A2099" s="834"/>
      <c r="B2099" s="833"/>
      <c r="F2099" s="827"/>
      <c r="G2099" s="827"/>
      <c r="H2099" s="827"/>
      <c r="I2099" s="827"/>
      <c r="M2099" s="827"/>
      <c r="N2099" s="827"/>
      <c r="O2099" s="827"/>
      <c r="P2099" s="827"/>
    </row>
    <row r="2100" spans="1:16" ht="12">
      <c r="A2100" s="834"/>
      <c r="B2100" s="833"/>
      <c r="F2100" s="827"/>
      <c r="G2100" s="827"/>
      <c r="H2100" s="827"/>
      <c r="I2100" s="827"/>
      <c r="M2100" s="827"/>
      <c r="N2100" s="827"/>
      <c r="O2100" s="827"/>
      <c r="P2100" s="827"/>
    </row>
    <row r="2101" spans="1:16" ht="12">
      <c r="A2101" s="834"/>
      <c r="B2101" s="833"/>
      <c r="F2101" s="827"/>
      <c r="G2101" s="827"/>
      <c r="H2101" s="827"/>
      <c r="I2101" s="827"/>
      <c r="M2101" s="827"/>
      <c r="N2101" s="827"/>
      <c r="O2101" s="827"/>
      <c r="P2101" s="827"/>
    </row>
    <row r="2102" spans="1:16" ht="12">
      <c r="A2102" s="834"/>
      <c r="B2102" s="833"/>
      <c r="F2102" s="827"/>
      <c r="G2102" s="827"/>
      <c r="H2102" s="827"/>
      <c r="I2102" s="827"/>
      <c r="M2102" s="827"/>
      <c r="N2102" s="827"/>
      <c r="O2102" s="827"/>
      <c r="P2102" s="827"/>
    </row>
    <row r="2103" spans="1:16" ht="12">
      <c r="A2103" s="834"/>
      <c r="B2103" s="833"/>
      <c r="F2103" s="827"/>
      <c r="G2103" s="827"/>
      <c r="H2103" s="827"/>
      <c r="I2103" s="827"/>
      <c r="M2103" s="827"/>
      <c r="N2103" s="827"/>
      <c r="O2103" s="827"/>
      <c r="P2103" s="827"/>
    </row>
    <row r="2104" spans="1:16" ht="12">
      <c r="A2104" s="834"/>
      <c r="B2104" s="833"/>
      <c r="F2104" s="827"/>
      <c r="G2104" s="827"/>
      <c r="H2104" s="827"/>
      <c r="I2104" s="827"/>
      <c r="M2104" s="827"/>
      <c r="N2104" s="827"/>
      <c r="O2104" s="827"/>
      <c r="P2104" s="827"/>
    </row>
    <row r="2105" spans="1:16" ht="12">
      <c r="A2105" s="834"/>
      <c r="B2105" s="833"/>
      <c r="F2105" s="827"/>
      <c r="G2105" s="827"/>
      <c r="H2105" s="827"/>
      <c r="I2105" s="827"/>
      <c r="M2105" s="827"/>
      <c r="N2105" s="827"/>
      <c r="O2105" s="827"/>
      <c r="P2105" s="827"/>
    </row>
    <row r="2106" spans="1:16" ht="12">
      <c r="A2106" s="834"/>
      <c r="B2106" s="833"/>
      <c r="F2106" s="827"/>
      <c r="G2106" s="827"/>
      <c r="H2106" s="827"/>
      <c r="I2106" s="827"/>
      <c r="M2106" s="827"/>
      <c r="N2106" s="827"/>
      <c r="O2106" s="827"/>
      <c r="P2106" s="827"/>
    </row>
    <row r="2107" spans="1:16" ht="12">
      <c r="A2107" s="834"/>
      <c r="B2107" s="833"/>
      <c r="F2107" s="827"/>
      <c r="G2107" s="827"/>
      <c r="H2107" s="827"/>
      <c r="I2107" s="827"/>
      <c r="M2107" s="827"/>
      <c r="N2107" s="827"/>
      <c r="O2107" s="827"/>
      <c r="P2107" s="827"/>
    </row>
    <row r="2108" spans="1:16" ht="12">
      <c r="A2108" s="834"/>
      <c r="B2108" s="833"/>
      <c r="F2108" s="827"/>
      <c r="G2108" s="827"/>
      <c r="H2108" s="827"/>
      <c r="I2108" s="827"/>
      <c r="M2108" s="827"/>
      <c r="N2108" s="827"/>
      <c r="O2108" s="827"/>
      <c r="P2108" s="827"/>
    </row>
    <row r="2109" spans="1:16" ht="12">
      <c r="A2109" s="834"/>
      <c r="B2109" s="833"/>
      <c r="F2109" s="827"/>
      <c r="G2109" s="827"/>
      <c r="H2109" s="827"/>
      <c r="I2109" s="827"/>
      <c r="M2109" s="827"/>
      <c r="N2109" s="827"/>
      <c r="O2109" s="827"/>
      <c r="P2109" s="827"/>
    </row>
    <row r="2110" spans="1:16" ht="12">
      <c r="A2110" s="834"/>
      <c r="B2110" s="833"/>
      <c r="F2110" s="827"/>
      <c r="G2110" s="827"/>
      <c r="H2110" s="827"/>
      <c r="I2110" s="827"/>
      <c r="M2110" s="827"/>
      <c r="N2110" s="827"/>
      <c r="O2110" s="827"/>
      <c r="P2110" s="827"/>
    </row>
    <row r="2111" spans="1:16" ht="12">
      <c r="A2111" s="834"/>
      <c r="B2111" s="833"/>
      <c r="F2111" s="827"/>
      <c r="G2111" s="827"/>
      <c r="H2111" s="827"/>
      <c r="I2111" s="827"/>
      <c r="M2111" s="827"/>
      <c r="N2111" s="827"/>
      <c r="O2111" s="827"/>
      <c r="P2111" s="827"/>
    </row>
    <row r="2112" spans="1:16" ht="12">
      <c r="A2112" s="834"/>
      <c r="B2112" s="833"/>
      <c r="F2112" s="827"/>
      <c r="G2112" s="827"/>
      <c r="H2112" s="827"/>
      <c r="I2112" s="827"/>
      <c r="M2112" s="827"/>
      <c r="N2112" s="827"/>
      <c r="O2112" s="827"/>
      <c r="P2112" s="827"/>
    </row>
    <row r="2113" spans="1:16" ht="12">
      <c r="A2113" s="834"/>
      <c r="B2113" s="833"/>
      <c r="F2113" s="827"/>
      <c r="G2113" s="827"/>
      <c r="H2113" s="827"/>
      <c r="I2113" s="827"/>
      <c r="M2113" s="827"/>
      <c r="N2113" s="827"/>
      <c r="O2113" s="827"/>
      <c r="P2113" s="827"/>
    </row>
    <row r="2114" spans="1:16" ht="12">
      <c r="A2114" s="834"/>
      <c r="B2114" s="833"/>
      <c r="F2114" s="827"/>
      <c r="G2114" s="827"/>
      <c r="H2114" s="827"/>
      <c r="I2114" s="827"/>
      <c r="M2114" s="827"/>
      <c r="N2114" s="827"/>
      <c r="O2114" s="827"/>
      <c r="P2114" s="827"/>
    </row>
    <row r="2115" spans="1:16" ht="12">
      <c r="A2115" s="834"/>
      <c r="B2115" s="833"/>
      <c r="F2115" s="827"/>
      <c r="G2115" s="827"/>
      <c r="H2115" s="827"/>
      <c r="I2115" s="827"/>
      <c r="M2115" s="827"/>
      <c r="N2115" s="827"/>
      <c r="O2115" s="827"/>
      <c r="P2115" s="827"/>
    </row>
    <row r="2116" spans="1:16" ht="12">
      <c r="A2116" s="834"/>
      <c r="B2116" s="833"/>
      <c r="F2116" s="827"/>
      <c r="G2116" s="827"/>
      <c r="H2116" s="827"/>
      <c r="I2116" s="827"/>
      <c r="M2116" s="827"/>
      <c r="N2116" s="827"/>
      <c r="O2116" s="827"/>
      <c r="P2116" s="827"/>
    </row>
    <row r="2117" spans="1:16" ht="12">
      <c r="A2117" s="834"/>
      <c r="B2117" s="833"/>
      <c r="F2117" s="827"/>
      <c r="G2117" s="827"/>
      <c r="H2117" s="827"/>
      <c r="I2117" s="827"/>
      <c r="M2117" s="827"/>
      <c r="N2117" s="827"/>
      <c r="O2117" s="827"/>
      <c r="P2117" s="827"/>
    </row>
    <row r="2118" spans="1:16" ht="12">
      <c r="A2118" s="834"/>
      <c r="B2118" s="833"/>
      <c r="F2118" s="827"/>
      <c r="G2118" s="827"/>
      <c r="H2118" s="827"/>
      <c r="I2118" s="827"/>
      <c r="M2118" s="827"/>
      <c r="N2118" s="827"/>
      <c r="O2118" s="827"/>
      <c r="P2118" s="827"/>
    </row>
    <row r="2119" spans="1:16" ht="12">
      <c r="A2119" s="834"/>
      <c r="B2119" s="833"/>
      <c r="F2119" s="827"/>
      <c r="G2119" s="827"/>
      <c r="H2119" s="827"/>
      <c r="I2119" s="827"/>
      <c r="M2119" s="827"/>
      <c r="N2119" s="827"/>
      <c r="O2119" s="827"/>
      <c r="P2119" s="827"/>
    </row>
    <row r="2120" spans="1:16" ht="12">
      <c r="A2120" s="834"/>
      <c r="B2120" s="833"/>
      <c r="F2120" s="827"/>
      <c r="G2120" s="827"/>
      <c r="H2120" s="827"/>
      <c r="I2120" s="827"/>
      <c r="M2120" s="827"/>
      <c r="N2120" s="827"/>
      <c r="O2120" s="827"/>
      <c r="P2120" s="827"/>
    </row>
    <row r="2121" spans="1:16" ht="12">
      <c r="A2121" s="834"/>
      <c r="B2121" s="833"/>
      <c r="F2121" s="827"/>
      <c r="G2121" s="827"/>
      <c r="H2121" s="827"/>
      <c r="I2121" s="827"/>
      <c r="M2121" s="827"/>
      <c r="N2121" s="827"/>
      <c r="O2121" s="827"/>
      <c r="P2121" s="827"/>
    </row>
    <row r="2122" spans="1:16" ht="12">
      <c r="A2122" s="834"/>
      <c r="B2122" s="833"/>
      <c r="F2122" s="827"/>
      <c r="G2122" s="827"/>
      <c r="H2122" s="827"/>
      <c r="I2122" s="827"/>
      <c r="M2122" s="827"/>
      <c r="N2122" s="827"/>
      <c r="O2122" s="827"/>
      <c r="P2122" s="827"/>
    </row>
    <row r="2123" spans="1:16" ht="12">
      <c r="A2123" s="834"/>
      <c r="B2123" s="833"/>
      <c r="F2123" s="827"/>
      <c r="G2123" s="827"/>
      <c r="H2123" s="827"/>
      <c r="I2123" s="827"/>
      <c r="M2123" s="827"/>
      <c r="N2123" s="827"/>
      <c r="O2123" s="827"/>
      <c r="P2123" s="827"/>
    </row>
    <row r="2124" spans="1:16" ht="12">
      <c r="A2124" s="834"/>
      <c r="B2124" s="833"/>
      <c r="F2124" s="827"/>
      <c r="G2124" s="827"/>
      <c r="H2124" s="827"/>
      <c r="I2124" s="827"/>
      <c r="M2124" s="827"/>
      <c r="N2124" s="827"/>
      <c r="O2124" s="827"/>
      <c r="P2124" s="827"/>
    </row>
    <row r="2125" spans="1:16" ht="12">
      <c r="A2125" s="834"/>
      <c r="B2125" s="833"/>
      <c r="F2125" s="827"/>
      <c r="G2125" s="827"/>
      <c r="H2125" s="827"/>
      <c r="I2125" s="827"/>
      <c r="M2125" s="827"/>
      <c r="N2125" s="827"/>
      <c r="O2125" s="827"/>
      <c r="P2125" s="827"/>
    </row>
    <row r="2126" spans="1:16" ht="12">
      <c r="A2126" s="834"/>
      <c r="B2126" s="833"/>
      <c r="F2126" s="827"/>
      <c r="G2126" s="827"/>
      <c r="H2126" s="827"/>
      <c r="I2126" s="827"/>
      <c r="M2126" s="827"/>
      <c r="N2126" s="827"/>
      <c r="O2126" s="827"/>
      <c r="P2126" s="827"/>
    </row>
    <row r="2127" spans="1:16" ht="12">
      <c r="A2127" s="834"/>
      <c r="B2127" s="833"/>
      <c r="F2127" s="827"/>
      <c r="G2127" s="827"/>
      <c r="H2127" s="827"/>
      <c r="I2127" s="827"/>
      <c r="M2127" s="827"/>
      <c r="N2127" s="827"/>
      <c r="O2127" s="827"/>
      <c r="P2127" s="827"/>
    </row>
    <row r="2128" spans="1:16" ht="12">
      <c r="A2128" s="834"/>
      <c r="B2128" s="833"/>
      <c r="F2128" s="827"/>
      <c r="G2128" s="827"/>
      <c r="H2128" s="827"/>
      <c r="I2128" s="827"/>
      <c r="M2128" s="827"/>
      <c r="N2128" s="827"/>
      <c r="O2128" s="827"/>
      <c r="P2128" s="827"/>
    </row>
    <row r="2129" spans="1:16" ht="12">
      <c r="A2129" s="834"/>
      <c r="B2129" s="833"/>
      <c r="F2129" s="827"/>
      <c r="G2129" s="827"/>
      <c r="H2129" s="827"/>
      <c r="I2129" s="827"/>
      <c r="M2129" s="827"/>
      <c r="N2129" s="827"/>
      <c r="O2129" s="827"/>
      <c r="P2129" s="827"/>
    </row>
    <row r="2130" spans="1:16" ht="12">
      <c r="A2130" s="834"/>
      <c r="B2130" s="833"/>
      <c r="F2130" s="827"/>
      <c r="G2130" s="827"/>
      <c r="H2130" s="827"/>
      <c r="I2130" s="827"/>
      <c r="M2130" s="827"/>
      <c r="N2130" s="827"/>
      <c r="O2130" s="827"/>
      <c r="P2130" s="827"/>
    </row>
    <row r="2131" spans="1:16" ht="12">
      <c r="A2131" s="834"/>
      <c r="B2131" s="833"/>
      <c r="F2131" s="827"/>
      <c r="G2131" s="827"/>
      <c r="H2131" s="827"/>
      <c r="I2131" s="827"/>
      <c r="M2131" s="827"/>
      <c r="N2131" s="827"/>
      <c r="O2131" s="827"/>
      <c r="P2131" s="827"/>
    </row>
    <row r="2132" spans="1:16" ht="12">
      <c r="A2132" s="834"/>
      <c r="B2132" s="833"/>
      <c r="F2132" s="827"/>
      <c r="G2132" s="827"/>
      <c r="H2132" s="827"/>
      <c r="I2132" s="827"/>
      <c r="M2132" s="827"/>
      <c r="N2132" s="827"/>
      <c r="O2132" s="827"/>
      <c r="P2132" s="827"/>
    </row>
    <row r="2133" spans="1:16" ht="12">
      <c r="A2133" s="834"/>
      <c r="B2133" s="833"/>
      <c r="F2133" s="827"/>
      <c r="G2133" s="827"/>
      <c r="H2133" s="827"/>
      <c r="I2133" s="827"/>
      <c r="M2133" s="827"/>
      <c r="N2133" s="827"/>
      <c r="O2133" s="827"/>
      <c r="P2133" s="827"/>
    </row>
    <row r="2134" spans="1:16" ht="12">
      <c r="A2134" s="834"/>
      <c r="B2134" s="833"/>
      <c r="F2134" s="827"/>
      <c r="G2134" s="827"/>
      <c r="H2134" s="827"/>
      <c r="I2134" s="827"/>
      <c r="M2134" s="827"/>
      <c r="N2134" s="827"/>
      <c r="O2134" s="827"/>
      <c r="P2134" s="827"/>
    </row>
    <row r="2135" spans="1:16" ht="12">
      <c r="A2135" s="834"/>
      <c r="B2135" s="833"/>
      <c r="F2135" s="827"/>
      <c r="G2135" s="827"/>
      <c r="H2135" s="827"/>
      <c r="I2135" s="827"/>
      <c r="M2135" s="827"/>
      <c r="N2135" s="827"/>
      <c r="O2135" s="827"/>
      <c r="P2135" s="827"/>
    </row>
    <row r="2136" spans="1:16" ht="12">
      <c r="A2136" s="834"/>
      <c r="B2136" s="833"/>
      <c r="F2136" s="827"/>
      <c r="G2136" s="827"/>
      <c r="H2136" s="827"/>
      <c r="I2136" s="827"/>
      <c r="M2136" s="827"/>
      <c r="N2136" s="827"/>
      <c r="O2136" s="827"/>
      <c r="P2136" s="827"/>
    </row>
    <row r="2137" spans="1:16" ht="12">
      <c r="A2137" s="834"/>
      <c r="B2137" s="833"/>
      <c r="F2137" s="827"/>
      <c r="G2137" s="827"/>
      <c r="H2137" s="827"/>
      <c r="I2137" s="827"/>
      <c r="M2137" s="827"/>
      <c r="N2137" s="827"/>
      <c r="O2137" s="827"/>
      <c r="P2137" s="827"/>
    </row>
    <row r="2138" spans="1:16" ht="12">
      <c r="A2138" s="834"/>
      <c r="B2138" s="833"/>
      <c r="F2138" s="827"/>
      <c r="G2138" s="827"/>
      <c r="H2138" s="827"/>
      <c r="I2138" s="827"/>
      <c r="M2138" s="827"/>
      <c r="N2138" s="827"/>
      <c r="O2138" s="827"/>
      <c r="P2138" s="827"/>
    </row>
    <row r="2139" spans="1:16" ht="12">
      <c r="A2139" s="834"/>
      <c r="B2139" s="833"/>
      <c r="F2139" s="827"/>
      <c r="G2139" s="827"/>
      <c r="H2139" s="827"/>
      <c r="I2139" s="827"/>
      <c r="M2139" s="827"/>
      <c r="N2139" s="827"/>
      <c r="O2139" s="827"/>
      <c r="P2139" s="827"/>
    </row>
    <row r="2140" spans="1:16" ht="12">
      <c r="A2140" s="834"/>
      <c r="B2140" s="833"/>
      <c r="F2140" s="827"/>
      <c r="G2140" s="827"/>
      <c r="H2140" s="827"/>
      <c r="I2140" s="827"/>
      <c r="M2140" s="827"/>
      <c r="N2140" s="827"/>
      <c r="O2140" s="827"/>
      <c r="P2140" s="827"/>
    </row>
    <row r="2141" spans="1:16" ht="12">
      <c r="A2141" s="834"/>
      <c r="B2141" s="833"/>
      <c r="F2141" s="827"/>
      <c r="G2141" s="827"/>
      <c r="H2141" s="827"/>
      <c r="I2141" s="827"/>
      <c r="M2141" s="827"/>
      <c r="N2141" s="827"/>
      <c r="O2141" s="827"/>
      <c r="P2141" s="827"/>
    </row>
    <row r="2142" spans="1:16" ht="12">
      <c r="A2142" s="834"/>
      <c r="B2142" s="833"/>
      <c r="F2142" s="827"/>
      <c r="G2142" s="827"/>
      <c r="H2142" s="827"/>
      <c r="I2142" s="827"/>
      <c r="M2142" s="827"/>
      <c r="N2142" s="827"/>
      <c r="O2142" s="827"/>
      <c r="P2142" s="827"/>
    </row>
    <row r="2143" spans="1:16" ht="12">
      <c r="A2143" s="834"/>
      <c r="B2143" s="833"/>
      <c r="F2143" s="827"/>
      <c r="G2143" s="827"/>
      <c r="H2143" s="827"/>
      <c r="I2143" s="827"/>
      <c r="M2143" s="827"/>
      <c r="N2143" s="827"/>
      <c r="O2143" s="827"/>
      <c r="P2143" s="827"/>
    </row>
    <row r="2144" spans="1:16" ht="12">
      <c r="A2144" s="834"/>
      <c r="B2144" s="833"/>
      <c r="F2144" s="827"/>
      <c r="G2144" s="827"/>
      <c r="H2144" s="827"/>
      <c r="I2144" s="827"/>
      <c r="M2144" s="827"/>
      <c r="N2144" s="827"/>
      <c r="O2144" s="827"/>
      <c r="P2144" s="827"/>
    </row>
    <row r="2145" spans="1:16" ht="12">
      <c r="A2145" s="834"/>
      <c r="B2145" s="833"/>
      <c r="F2145" s="827"/>
      <c r="G2145" s="827"/>
      <c r="H2145" s="827"/>
      <c r="I2145" s="827"/>
      <c r="M2145" s="827"/>
      <c r="N2145" s="827"/>
      <c r="O2145" s="827"/>
      <c r="P2145" s="827"/>
    </row>
    <row r="2146" spans="1:16" ht="12">
      <c r="A2146" s="834"/>
      <c r="B2146" s="833"/>
      <c r="F2146" s="827"/>
      <c r="G2146" s="827"/>
      <c r="H2146" s="827"/>
      <c r="I2146" s="827"/>
      <c r="M2146" s="827"/>
      <c r="N2146" s="827"/>
      <c r="O2146" s="827"/>
      <c r="P2146" s="827"/>
    </row>
    <row r="2147" spans="1:16" ht="12">
      <c r="A2147" s="834"/>
      <c r="B2147" s="833"/>
      <c r="F2147" s="827"/>
      <c r="G2147" s="827"/>
      <c r="H2147" s="827"/>
      <c r="I2147" s="827"/>
      <c r="M2147" s="827"/>
      <c r="N2147" s="827"/>
      <c r="O2147" s="827"/>
      <c r="P2147" s="827"/>
    </row>
    <row r="2148" spans="1:16" ht="12">
      <c r="A2148" s="834"/>
      <c r="B2148" s="833"/>
      <c r="F2148" s="827"/>
      <c r="G2148" s="827"/>
      <c r="H2148" s="827"/>
      <c r="I2148" s="827"/>
      <c r="M2148" s="827"/>
      <c r="N2148" s="827"/>
      <c r="O2148" s="827"/>
      <c r="P2148" s="827"/>
    </row>
    <row r="2149" spans="1:16" ht="12">
      <c r="A2149" s="834"/>
      <c r="B2149" s="833"/>
      <c r="F2149" s="827"/>
      <c r="G2149" s="827"/>
      <c r="H2149" s="827"/>
      <c r="I2149" s="827"/>
      <c r="M2149" s="827"/>
      <c r="N2149" s="827"/>
      <c r="O2149" s="827"/>
      <c r="P2149" s="827"/>
    </row>
    <row r="2150" spans="1:16" ht="12">
      <c r="A2150" s="834"/>
      <c r="B2150" s="833"/>
      <c r="F2150" s="827"/>
      <c r="G2150" s="827"/>
      <c r="H2150" s="827"/>
      <c r="I2150" s="827"/>
      <c r="M2150" s="827"/>
      <c r="N2150" s="827"/>
      <c r="O2150" s="827"/>
      <c r="P2150" s="827"/>
    </row>
    <row r="2151" spans="1:16" ht="12">
      <c r="A2151" s="834"/>
      <c r="B2151" s="833"/>
      <c r="F2151" s="827"/>
      <c r="G2151" s="827"/>
      <c r="H2151" s="827"/>
      <c r="I2151" s="827"/>
      <c r="M2151" s="827"/>
      <c r="N2151" s="827"/>
      <c r="O2151" s="827"/>
      <c r="P2151" s="827"/>
    </row>
    <row r="2152" spans="1:16" ht="12">
      <c r="A2152" s="834"/>
      <c r="B2152" s="833"/>
      <c r="F2152" s="827"/>
      <c r="G2152" s="827"/>
      <c r="H2152" s="827"/>
      <c r="I2152" s="827"/>
      <c r="M2152" s="827"/>
      <c r="N2152" s="827"/>
      <c r="O2152" s="827"/>
      <c r="P2152" s="827"/>
    </row>
    <row r="2153" spans="1:16" ht="12">
      <c r="A2153" s="834"/>
      <c r="B2153" s="833"/>
      <c r="F2153" s="827"/>
      <c r="G2153" s="827"/>
      <c r="H2153" s="827"/>
      <c r="I2153" s="827"/>
      <c r="M2153" s="827"/>
      <c r="N2153" s="827"/>
      <c r="O2153" s="827"/>
      <c r="P2153" s="827"/>
    </row>
    <row r="2154" spans="1:16" ht="12">
      <c r="A2154" s="834"/>
      <c r="B2154" s="833"/>
      <c r="F2154" s="827"/>
      <c r="G2154" s="827"/>
      <c r="H2154" s="827"/>
      <c r="I2154" s="827"/>
      <c r="M2154" s="827"/>
      <c r="N2154" s="827"/>
      <c r="O2154" s="827"/>
      <c r="P2154" s="827"/>
    </row>
    <row r="2155" spans="1:16" ht="12">
      <c r="A2155" s="834"/>
      <c r="B2155" s="833"/>
      <c r="F2155" s="827"/>
      <c r="G2155" s="827"/>
      <c r="H2155" s="827"/>
      <c r="I2155" s="827"/>
      <c r="M2155" s="827"/>
      <c r="N2155" s="827"/>
      <c r="O2155" s="827"/>
      <c r="P2155" s="827"/>
    </row>
    <row r="2156" spans="1:16" ht="12">
      <c r="A2156" s="834"/>
      <c r="B2156" s="833"/>
      <c r="F2156" s="827"/>
      <c r="G2156" s="827"/>
      <c r="H2156" s="827"/>
      <c r="I2156" s="827"/>
      <c r="M2156" s="827"/>
      <c r="N2156" s="827"/>
      <c r="O2156" s="827"/>
      <c r="P2156" s="827"/>
    </row>
    <row r="2157" spans="1:16" ht="12">
      <c r="A2157" s="834"/>
      <c r="B2157" s="833"/>
      <c r="F2157" s="827"/>
      <c r="G2157" s="827"/>
      <c r="H2157" s="827"/>
      <c r="I2157" s="827"/>
      <c r="M2157" s="827"/>
      <c r="N2157" s="827"/>
      <c r="O2157" s="827"/>
      <c r="P2157" s="827"/>
    </row>
    <row r="2158" spans="1:16" ht="12">
      <c r="A2158" s="834"/>
      <c r="B2158" s="833"/>
      <c r="F2158" s="827"/>
      <c r="G2158" s="827"/>
      <c r="H2158" s="827"/>
      <c r="I2158" s="827"/>
      <c r="M2158" s="827"/>
      <c r="N2158" s="827"/>
      <c r="O2158" s="827"/>
      <c r="P2158" s="827"/>
    </row>
    <row r="2159" spans="1:16" ht="12">
      <c r="A2159" s="834"/>
      <c r="B2159" s="833"/>
      <c r="F2159" s="827"/>
      <c r="G2159" s="827"/>
      <c r="H2159" s="827"/>
      <c r="I2159" s="827"/>
      <c r="M2159" s="827"/>
      <c r="N2159" s="827"/>
      <c r="O2159" s="827"/>
      <c r="P2159" s="827"/>
    </row>
    <row r="2160" spans="1:16" ht="12">
      <c r="A2160" s="834"/>
      <c r="B2160" s="833"/>
      <c r="F2160" s="827"/>
      <c r="G2160" s="827"/>
      <c r="H2160" s="827"/>
      <c r="I2160" s="827"/>
      <c r="M2160" s="827"/>
      <c r="N2160" s="827"/>
      <c r="O2160" s="827"/>
      <c r="P2160" s="827"/>
    </row>
    <row r="2161" spans="1:16" ht="12">
      <c r="A2161" s="834"/>
      <c r="B2161" s="833"/>
      <c r="F2161" s="827"/>
      <c r="G2161" s="827"/>
      <c r="H2161" s="827"/>
      <c r="I2161" s="827"/>
      <c r="M2161" s="827"/>
      <c r="N2161" s="827"/>
      <c r="O2161" s="827"/>
      <c r="P2161" s="827"/>
    </row>
    <row r="2162" spans="1:16" ht="12">
      <c r="A2162" s="834"/>
      <c r="B2162" s="833"/>
      <c r="F2162" s="827"/>
      <c r="G2162" s="827"/>
      <c r="H2162" s="827"/>
      <c r="I2162" s="827"/>
      <c r="M2162" s="827"/>
      <c r="N2162" s="827"/>
      <c r="O2162" s="827"/>
      <c r="P2162" s="827"/>
    </row>
    <row r="2163" spans="1:16" ht="12">
      <c r="A2163" s="834"/>
      <c r="B2163" s="833"/>
      <c r="F2163" s="827"/>
      <c r="G2163" s="827"/>
      <c r="H2163" s="827"/>
      <c r="I2163" s="827"/>
      <c r="M2163" s="827"/>
      <c r="N2163" s="827"/>
      <c r="O2163" s="827"/>
      <c r="P2163" s="827"/>
    </row>
    <row r="2164" spans="1:16" ht="12">
      <c r="A2164" s="834"/>
      <c r="B2164" s="833"/>
      <c r="F2164" s="827"/>
      <c r="G2164" s="827"/>
      <c r="H2164" s="827"/>
      <c r="I2164" s="827"/>
      <c r="M2164" s="827"/>
      <c r="N2164" s="827"/>
      <c r="O2164" s="827"/>
      <c r="P2164" s="827"/>
    </row>
    <row r="2165" spans="1:16" ht="12">
      <c r="A2165" s="834"/>
      <c r="B2165" s="833"/>
      <c r="F2165" s="827"/>
      <c r="G2165" s="827"/>
      <c r="H2165" s="827"/>
      <c r="I2165" s="827"/>
      <c r="M2165" s="827"/>
      <c r="N2165" s="827"/>
      <c r="O2165" s="827"/>
      <c r="P2165" s="827"/>
    </row>
    <row r="2166" spans="1:16" ht="12">
      <c r="A2166" s="834"/>
      <c r="B2166" s="833"/>
      <c r="F2166" s="827"/>
      <c r="G2166" s="827"/>
      <c r="H2166" s="827"/>
      <c r="I2166" s="827"/>
      <c r="M2166" s="827"/>
      <c r="N2166" s="827"/>
      <c r="O2166" s="827"/>
      <c r="P2166" s="827"/>
    </row>
    <row r="2167" spans="1:16" ht="12">
      <c r="A2167" s="834"/>
      <c r="B2167" s="833"/>
      <c r="F2167" s="827"/>
      <c r="G2167" s="827"/>
      <c r="H2167" s="827"/>
      <c r="I2167" s="827"/>
      <c r="M2167" s="827"/>
      <c r="N2167" s="827"/>
      <c r="O2167" s="827"/>
      <c r="P2167" s="827"/>
    </row>
    <row r="2168" spans="1:16" ht="12">
      <c r="A2168" s="834"/>
      <c r="B2168" s="833"/>
      <c r="F2168" s="827"/>
      <c r="G2168" s="827"/>
      <c r="H2168" s="827"/>
      <c r="I2168" s="827"/>
      <c r="M2168" s="827"/>
      <c r="N2168" s="827"/>
      <c r="O2168" s="827"/>
      <c r="P2168" s="827"/>
    </row>
    <row r="2169" spans="1:16" ht="12">
      <c r="A2169" s="834"/>
      <c r="B2169" s="833"/>
      <c r="F2169" s="827"/>
      <c r="G2169" s="827"/>
      <c r="H2169" s="827"/>
      <c r="I2169" s="827"/>
      <c r="M2169" s="827"/>
      <c r="N2169" s="827"/>
      <c r="O2169" s="827"/>
      <c r="P2169" s="827"/>
    </row>
    <row r="2170" spans="1:16" ht="12">
      <c r="A2170" s="834"/>
      <c r="B2170" s="833"/>
      <c r="F2170" s="827"/>
      <c r="G2170" s="827"/>
      <c r="H2170" s="827"/>
      <c r="I2170" s="827"/>
      <c r="M2170" s="827"/>
      <c r="N2170" s="827"/>
      <c r="O2170" s="827"/>
      <c r="P2170" s="827"/>
    </row>
    <row r="2171" spans="1:16" ht="12">
      <c r="A2171" s="834"/>
      <c r="B2171" s="833"/>
      <c r="F2171" s="827"/>
      <c r="G2171" s="827"/>
      <c r="H2171" s="827"/>
      <c r="I2171" s="827"/>
      <c r="M2171" s="827"/>
      <c r="N2171" s="827"/>
      <c r="O2171" s="827"/>
      <c r="P2171" s="827"/>
    </row>
    <row r="2172" spans="1:16" ht="12">
      <c r="A2172" s="834"/>
      <c r="B2172" s="833"/>
      <c r="F2172" s="827"/>
      <c r="G2172" s="827"/>
      <c r="H2172" s="827"/>
      <c r="I2172" s="827"/>
      <c r="M2172" s="827"/>
      <c r="N2172" s="827"/>
      <c r="O2172" s="827"/>
      <c r="P2172" s="827"/>
    </row>
    <row r="2173" spans="1:16" ht="12">
      <c r="A2173" s="834"/>
      <c r="B2173" s="833"/>
      <c r="F2173" s="827"/>
      <c r="G2173" s="827"/>
      <c r="H2173" s="827"/>
      <c r="I2173" s="827"/>
      <c r="M2173" s="827"/>
      <c r="N2173" s="827"/>
      <c r="O2173" s="827"/>
      <c r="P2173" s="827"/>
    </row>
    <row r="2174" spans="1:16" ht="12">
      <c r="A2174" s="834"/>
      <c r="B2174" s="833"/>
      <c r="F2174" s="827"/>
      <c r="G2174" s="827"/>
      <c r="H2174" s="827"/>
      <c r="I2174" s="827"/>
      <c r="M2174" s="827"/>
      <c r="N2174" s="827"/>
      <c r="O2174" s="827"/>
      <c r="P2174" s="827"/>
    </row>
    <row r="2175" spans="1:16" ht="12">
      <c r="A2175" s="834"/>
      <c r="B2175" s="833"/>
      <c r="F2175" s="827"/>
      <c r="G2175" s="827"/>
      <c r="H2175" s="827"/>
      <c r="I2175" s="827"/>
      <c r="M2175" s="827"/>
      <c r="N2175" s="827"/>
      <c r="O2175" s="827"/>
      <c r="P2175" s="827"/>
    </row>
    <row r="2176" spans="1:16" ht="12">
      <c r="A2176" s="834"/>
      <c r="B2176" s="833"/>
      <c r="F2176" s="827"/>
      <c r="G2176" s="827"/>
      <c r="H2176" s="827"/>
      <c r="I2176" s="827"/>
      <c r="M2176" s="827"/>
      <c r="N2176" s="827"/>
      <c r="O2176" s="827"/>
      <c r="P2176" s="827"/>
    </row>
    <row r="2177" spans="1:16" ht="12">
      <c r="A2177" s="834"/>
      <c r="B2177" s="833"/>
      <c r="F2177" s="827"/>
      <c r="G2177" s="827"/>
      <c r="H2177" s="827"/>
      <c r="I2177" s="827"/>
      <c r="M2177" s="827"/>
      <c r="N2177" s="827"/>
      <c r="O2177" s="827"/>
      <c r="P2177" s="827"/>
    </row>
    <row r="2178" spans="1:16" ht="12">
      <c r="A2178" s="834"/>
      <c r="B2178" s="833"/>
      <c r="F2178" s="827"/>
      <c r="G2178" s="827"/>
      <c r="H2178" s="827"/>
      <c r="I2178" s="827"/>
      <c r="M2178" s="827"/>
      <c r="N2178" s="827"/>
      <c r="O2178" s="827"/>
      <c r="P2178" s="827"/>
    </row>
    <row r="2179" spans="1:16" ht="12">
      <c r="A2179" s="834"/>
      <c r="B2179" s="833"/>
      <c r="F2179" s="827"/>
      <c r="G2179" s="827"/>
      <c r="H2179" s="827"/>
      <c r="I2179" s="827"/>
      <c r="M2179" s="827"/>
      <c r="N2179" s="827"/>
      <c r="O2179" s="827"/>
      <c r="P2179" s="827"/>
    </row>
    <row r="2180" spans="1:16" ht="12">
      <c r="A2180" s="834"/>
      <c r="B2180" s="833"/>
      <c r="F2180" s="827"/>
      <c r="G2180" s="827"/>
      <c r="H2180" s="827"/>
      <c r="I2180" s="827"/>
      <c r="M2180" s="827"/>
      <c r="N2180" s="827"/>
      <c r="O2180" s="827"/>
      <c r="P2180" s="827"/>
    </row>
    <row r="2181" spans="1:16" ht="12">
      <c r="A2181" s="834"/>
      <c r="B2181" s="833"/>
      <c r="F2181" s="827"/>
      <c r="G2181" s="827"/>
      <c r="H2181" s="827"/>
      <c r="I2181" s="827"/>
      <c r="M2181" s="827"/>
      <c r="N2181" s="827"/>
      <c r="O2181" s="827"/>
      <c r="P2181" s="827"/>
    </row>
    <row r="2182" spans="1:16" ht="12">
      <c r="A2182" s="834"/>
      <c r="B2182" s="833"/>
      <c r="F2182" s="827"/>
      <c r="G2182" s="827"/>
      <c r="H2182" s="827"/>
      <c r="I2182" s="827"/>
      <c r="M2182" s="827"/>
      <c r="N2182" s="827"/>
      <c r="O2182" s="827"/>
      <c r="P2182" s="827"/>
    </row>
    <row r="2183" spans="1:16" ht="12">
      <c r="A2183" s="834"/>
      <c r="B2183" s="833"/>
      <c r="F2183" s="827"/>
      <c r="G2183" s="827"/>
      <c r="H2183" s="827"/>
      <c r="I2183" s="827"/>
      <c r="M2183" s="827"/>
      <c r="N2183" s="827"/>
      <c r="O2183" s="827"/>
      <c r="P2183" s="827"/>
    </row>
    <row r="2184" spans="1:16" ht="12">
      <c r="A2184" s="834"/>
      <c r="B2184" s="833"/>
      <c r="F2184" s="827"/>
      <c r="G2184" s="827"/>
      <c r="H2184" s="827"/>
      <c r="I2184" s="827"/>
      <c r="M2184" s="827"/>
      <c r="N2184" s="827"/>
      <c r="O2184" s="827"/>
      <c r="P2184" s="827"/>
    </row>
    <row r="2185" spans="1:16" ht="12">
      <c r="A2185" s="834"/>
      <c r="B2185" s="833"/>
      <c r="F2185" s="827"/>
      <c r="G2185" s="827"/>
      <c r="H2185" s="827"/>
      <c r="I2185" s="827"/>
      <c r="M2185" s="827"/>
      <c r="N2185" s="827"/>
      <c r="O2185" s="827"/>
      <c r="P2185" s="827"/>
    </row>
    <row r="2186" spans="1:16" ht="12">
      <c r="A2186" s="834"/>
      <c r="B2186" s="833"/>
      <c r="F2186" s="827"/>
      <c r="G2186" s="827"/>
      <c r="H2186" s="827"/>
      <c r="I2186" s="827"/>
      <c r="M2186" s="827"/>
      <c r="N2186" s="827"/>
      <c r="O2186" s="827"/>
      <c r="P2186" s="827"/>
    </row>
    <row r="2187" spans="1:16" ht="12">
      <c r="A2187" s="834"/>
      <c r="B2187" s="833"/>
      <c r="F2187" s="827"/>
      <c r="G2187" s="827"/>
      <c r="H2187" s="827"/>
      <c r="I2187" s="827"/>
      <c r="M2187" s="827"/>
      <c r="N2187" s="827"/>
      <c r="O2187" s="827"/>
      <c r="P2187" s="827"/>
    </row>
    <row r="2188" spans="1:16" ht="12">
      <c r="A2188" s="834"/>
      <c r="B2188" s="833"/>
      <c r="F2188" s="827"/>
      <c r="G2188" s="827"/>
      <c r="H2188" s="827"/>
      <c r="I2188" s="827"/>
      <c r="M2188" s="827"/>
      <c r="N2188" s="827"/>
      <c r="O2188" s="827"/>
      <c r="P2188" s="827"/>
    </row>
    <row r="2189" spans="1:16" ht="12">
      <c r="A2189" s="834"/>
      <c r="B2189" s="833"/>
      <c r="F2189" s="827"/>
      <c r="G2189" s="827"/>
      <c r="H2189" s="827"/>
      <c r="I2189" s="827"/>
      <c r="M2189" s="827"/>
      <c r="N2189" s="827"/>
      <c r="O2189" s="827"/>
      <c r="P2189" s="827"/>
    </row>
    <row r="2190" spans="1:16" ht="12">
      <c r="A2190" s="834"/>
      <c r="B2190" s="833"/>
      <c r="F2190" s="827"/>
      <c r="G2190" s="827"/>
      <c r="H2190" s="827"/>
      <c r="I2190" s="827"/>
      <c r="M2190" s="827"/>
      <c r="N2190" s="827"/>
      <c r="O2190" s="827"/>
      <c r="P2190" s="827"/>
    </row>
    <row r="2191" spans="1:16" ht="12">
      <c r="A2191" s="834"/>
      <c r="B2191" s="833"/>
      <c r="F2191" s="827"/>
      <c r="G2191" s="827"/>
      <c r="H2191" s="827"/>
      <c r="I2191" s="827"/>
      <c r="M2191" s="827"/>
      <c r="N2191" s="827"/>
      <c r="O2191" s="827"/>
      <c r="P2191" s="827"/>
    </row>
    <row r="2192" spans="1:16" ht="12">
      <c r="A2192" s="834"/>
      <c r="B2192" s="833"/>
      <c r="F2192" s="827"/>
      <c r="G2192" s="827"/>
      <c r="H2192" s="827"/>
      <c r="I2192" s="827"/>
      <c r="M2192" s="827"/>
      <c r="N2192" s="827"/>
      <c r="O2192" s="827"/>
      <c r="P2192" s="827"/>
    </row>
    <row r="2193" spans="1:16" ht="12">
      <c r="A2193" s="834"/>
      <c r="B2193" s="833"/>
      <c r="F2193" s="827"/>
      <c r="G2193" s="827"/>
      <c r="H2193" s="827"/>
      <c r="I2193" s="827"/>
      <c r="M2193" s="827"/>
      <c r="N2193" s="827"/>
      <c r="O2193" s="827"/>
      <c r="P2193" s="827"/>
    </row>
    <row r="2194" spans="1:16" ht="12">
      <c r="A2194" s="834"/>
      <c r="B2194" s="833"/>
      <c r="F2194" s="827"/>
      <c r="G2194" s="827"/>
      <c r="H2194" s="827"/>
      <c r="I2194" s="827"/>
      <c r="M2194" s="827"/>
      <c r="N2194" s="827"/>
      <c r="O2194" s="827"/>
      <c r="P2194" s="827"/>
    </row>
    <row r="2195" spans="1:16" ht="12">
      <c r="A2195" s="834"/>
      <c r="B2195" s="833"/>
      <c r="F2195" s="827"/>
      <c r="G2195" s="827"/>
      <c r="H2195" s="827"/>
      <c r="I2195" s="827"/>
      <c r="M2195" s="827"/>
      <c r="N2195" s="827"/>
      <c r="O2195" s="827"/>
      <c r="P2195" s="827"/>
    </row>
    <row r="2196" spans="1:16" ht="12">
      <c r="A2196" s="834"/>
      <c r="B2196" s="833"/>
      <c r="F2196" s="827"/>
      <c r="G2196" s="827"/>
      <c r="H2196" s="827"/>
      <c r="I2196" s="827"/>
      <c r="M2196" s="827"/>
      <c r="N2196" s="827"/>
      <c r="O2196" s="827"/>
      <c r="P2196" s="827"/>
    </row>
    <row r="2197" spans="1:16" ht="12">
      <c r="A2197" s="834"/>
      <c r="B2197" s="833"/>
      <c r="F2197" s="827"/>
      <c r="G2197" s="827"/>
      <c r="H2197" s="827"/>
      <c r="I2197" s="827"/>
      <c r="M2197" s="827"/>
      <c r="N2197" s="827"/>
      <c r="O2197" s="827"/>
      <c r="P2197" s="827"/>
    </row>
    <row r="2198" spans="1:16" ht="12">
      <c r="A2198" s="834"/>
      <c r="B2198" s="833"/>
      <c r="F2198" s="827"/>
      <c r="G2198" s="827"/>
      <c r="H2198" s="827"/>
      <c r="I2198" s="827"/>
      <c r="M2198" s="827"/>
      <c r="N2198" s="827"/>
      <c r="O2198" s="827"/>
      <c r="P2198" s="827"/>
    </row>
    <row r="2199" spans="1:16" ht="12">
      <c r="A2199" s="834"/>
      <c r="B2199" s="833"/>
      <c r="F2199" s="827"/>
      <c r="G2199" s="827"/>
      <c r="H2199" s="827"/>
      <c r="I2199" s="827"/>
      <c r="M2199" s="827"/>
      <c r="N2199" s="827"/>
      <c r="O2199" s="827"/>
      <c r="P2199" s="827"/>
    </row>
    <row r="2200" spans="1:16" ht="12">
      <c r="A2200" s="834"/>
      <c r="B2200" s="833"/>
      <c r="F2200" s="827"/>
      <c r="G2200" s="827"/>
      <c r="H2200" s="827"/>
      <c r="I2200" s="827"/>
      <c r="M2200" s="827"/>
      <c r="N2200" s="827"/>
      <c r="O2200" s="827"/>
      <c r="P2200" s="827"/>
    </row>
    <row r="2201" spans="1:16" ht="12">
      <c r="A2201" s="834"/>
      <c r="B2201" s="833"/>
      <c r="F2201" s="827"/>
      <c r="G2201" s="827"/>
      <c r="H2201" s="827"/>
      <c r="I2201" s="827"/>
      <c r="M2201" s="827"/>
      <c r="N2201" s="827"/>
      <c r="O2201" s="827"/>
      <c r="P2201" s="827"/>
    </row>
    <row r="2202" spans="1:16" ht="12">
      <c r="A2202" s="834"/>
      <c r="B2202" s="833"/>
      <c r="F2202" s="827"/>
      <c r="G2202" s="827"/>
      <c r="H2202" s="827"/>
      <c r="I2202" s="827"/>
      <c r="M2202" s="827"/>
      <c r="N2202" s="827"/>
      <c r="O2202" s="827"/>
      <c r="P2202" s="827"/>
    </row>
    <row r="2203" spans="1:16" ht="12">
      <c r="A2203" s="834"/>
      <c r="B2203" s="833"/>
      <c r="F2203" s="827"/>
      <c r="G2203" s="827"/>
      <c r="H2203" s="827"/>
      <c r="I2203" s="827"/>
      <c r="M2203" s="827"/>
      <c r="N2203" s="827"/>
      <c r="O2203" s="827"/>
      <c r="P2203" s="827"/>
    </row>
    <row r="2204" spans="1:16" ht="12">
      <c r="A2204" s="834"/>
      <c r="B2204" s="833"/>
      <c r="F2204" s="827"/>
      <c r="G2204" s="827"/>
      <c r="H2204" s="827"/>
      <c r="I2204" s="827"/>
      <c r="M2204" s="827"/>
      <c r="N2204" s="827"/>
      <c r="O2204" s="827"/>
      <c r="P2204" s="827"/>
    </row>
    <row r="2205" spans="1:16" ht="12">
      <c r="A2205" s="834"/>
      <c r="B2205" s="833"/>
      <c r="F2205" s="827"/>
      <c r="G2205" s="827"/>
      <c r="H2205" s="827"/>
      <c r="I2205" s="827"/>
      <c r="M2205" s="827"/>
      <c r="N2205" s="827"/>
      <c r="O2205" s="827"/>
      <c r="P2205" s="827"/>
    </row>
    <row r="2206" spans="1:16" ht="12">
      <c r="A2206" s="834"/>
      <c r="B2206" s="833"/>
      <c r="F2206" s="827"/>
      <c r="G2206" s="827"/>
      <c r="H2206" s="827"/>
      <c r="I2206" s="827"/>
      <c r="M2206" s="827"/>
      <c r="N2206" s="827"/>
      <c r="O2206" s="827"/>
      <c r="P2206" s="827"/>
    </row>
    <row r="2207" spans="1:16" ht="12">
      <c r="A2207" s="834"/>
      <c r="B2207" s="833"/>
      <c r="F2207" s="827"/>
      <c r="G2207" s="827"/>
      <c r="H2207" s="827"/>
      <c r="I2207" s="827"/>
      <c r="M2207" s="827"/>
      <c r="N2207" s="827"/>
      <c r="O2207" s="827"/>
      <c r="P2207" s="827"/>
    </row>
    <row r="2208" spans="1:16" ht="12">
      <c r="A2208" s="834"/>
      <c r="B2208" s="833"/>
      <c r="F2208" s="827"/>
      <c r="G2208" s="827"/>
      <c r="H2208" s="827"/>
      <c r="I2208" s="827"/>
      <c r="M2208" s="827"/>
      <c r="N2208" s="827"/>
      <c r="O2208" s="827"/>
      <c r="P2208" s="827"/>
    </row>
    <row r="2209" spans="1:16" ht="12">
      <c r="A2209" s="834"/>
      <c r="B2209" s="833"/>
      <c r="F2209" s="827"/>
      <c r="G2209" s="827"/>
      <c r="H2209" s="827"/>
      <c r="I2209" s="827"/>
      <c r="M2209" s="827"/>
      <c r="N2209" s="827"/>
      <c r="O2209" s="827"/>
      <c r="P2209" s="827"/>
    </row>
    <row r="2210" spans="1:16" ht="12">
      <c r="A2210" s="834"/>
      <c r="B2210" s="833"/>
      <c r="F2210" s="827"/>
      <c r="G2210" s="827"/>
      <c r="H2210" s="827"/>
      <c r="I2210" s="827"/>
      <c r="M2210" s="827"/>
      <c r="N2210" s="827"/>
      <c r="O2210" s="827"/>
      <c r="P2210" s="827"/>
    </row>
    <row r="2211" spans="1:16" ht="12">
      <c r="A2211" s="834"/>
      <c r="B2211" s="833"/>
      <c r="F2211" s="827"/>
      <c r="G2211" s="827"/>
      <c r="H2211" s="827"/>
      <c r="I2211" s="827"/>
      <c r="M2211" s="827"/>
      <c r="N2211" s="827"/>
      <c r="O2211" s="827"/>
      <c r="P2211" s="827"/>
    </row>
    <row r="2212" spans="1:16" ht="12">
      <c r="A2212" s="834"/>
      <c r="B2212" s="833"/>
      <c r="F2212" s="827"/>
      <c r="G2212" s="827"/>
      <c r="H2212" s="827"/>
      <c r="I2212" s="827"/>
      <c r="M2212" s="827"/>
      <c r="N2212" s="827"/>
      <c r="O2212" s="827"/>
      <c r="P2212" s="827"/>
    </row>
    <row r="2213" spans="1:16" ht="12">
      <c r="A2213" s="834"/>
      <c r="B2213" s="833"/>
      <c r="F2213" s="827"/>
      <c r="G2213" s="827"/>
      <c r="H2213" s="827"/>
      <c r="I2213" s="827"/>
      <c r="M2213" s="827"/>
      <c r="N2213" s="827"/>
      <c r="O2213" s="827"/>
      <c r="P2213" s="827"/>
    </row>
    <row r="2214" spans="1:16" ht="12">
      <c r="A2214" s="834"/>
      <c r="B2214" s="833"/>
      <c r="F2214" s="827"/>
      <c r="G2214" s="827"/>
      <c r="H2214" s="827"/>
      <c r="I2214" s="827"/>
      <c r="M2214" s="827"/>
      <c r="N2214" s="827"/>
      <c r="O2214" s="827"/>
      <c r="P2214" s="827"/>
    </row>
    <row r="2215" spans="1:16" ht="12">
      <c r="A2215" s="834"/>
      <c r="B2215" s="833"/>
      <c r="F2215" s="827"/>
      <c r="G2215" s="827"/>
      <c r="H2215" s="827"/>
      <c r="I2215" s="827"/>
      <c r="M2215" s="827"/>
      <c r="N2215" s="827"/>
      <c r="O2215" s="827"/>
      <c r="P2215" s="827"/>
    </row>
    <row r="2216" spans="1:16" ht="12">
      <c r="A2216" s="834"/>
      <c r="B2216" s="833"/>
      <c r="F2216" s="827"/>
      <c r="G2216" s="827"/>
      <c r="H2216" s="827"/>
      <c r="I2216" s="827"/>
      <c r="M2216" s="827"/>
      <c r="N2216" s="827"/>
      <c r="O2216" s="827"/>
      <c r="P2216" s="827"/>
    </row>
    <row r="2217" spans="1:16" ht="12">
      <c r="A2217" s="834"/>
      <c r="B2217" s="833"/>
      <c r="F2217" s="827"/>
      <c r="G2217" s="827"/>
      <c r="H2217" s="827"/>
      <c r="I2217" s="827"/>
      <c r="M2217" s="827"/>
      <c r="N2217" s="827"/>
      <c r="O2217" s="827"/>
      <c r="P2217" s="827"/>
    </row>
    <row r="2218" spans="1:16" ht="12">
      <c r="A2218" s="834"/>
      <c r="B2218" s="833"/>
      <c r="F2218" s="827"/>
      <c r="G2218" s="827"/>
      <c r="H2218" s="827"/>
      <c r="I2218" s="827"/>
      <c r="M2218" s="827"/>
      <c r="N2218" s="827"/>
      <c r="O2218" s="827"/>
      <c r="P2218" s="827"/>
    </row>
    <row r="2219" spans="1:16" ht="12">
      <c r="A2219" s="834"/>
      <c r="B2219" s="833"/>
      <c r="F2219" s="827"/>
      <c r="G2219" s="827"/>
      <c r="H2219" s="827"/>
      <c r="I2219" s="827"/>
      <c r="M2219" s="827"/>
      <c r="N2219" s="827"/>
      <c r="O2219" s="827"/>
      <c r="P2219" s="827"/>
    </row>
    <row r="2220" spans="1:16" ht="12">
      <c r="A2220" s="834"/>
      <c r="B2220" s="833"/>
      <c r="F2220" s="827"/>
      <c r="G2220" s="827"/>
      <c r="H2220" s="827"/>
      <c r="I2220" s="827"/>
      <c r="M2220" s="827"/>
      <c r="N2220" s="827"/>
      <c r="O2220" s="827"/>
      <c r="P2220" s="827"/>
    </row>
    <row r="2221" spans="1:16" ht="12">
      <c r="A2221" s="834"/>
      <c r="B2221" s="833"/>
      <c r="F2221" s="827"/>
      <c r="G2221" s="827"/>
      <c r="H2221" s="827"/>
      <c r="I2221" s="827"/>
      <c r="M2221" s="827"/>
      <c r="N2221" s="827"/>
      <c r="O2221" s="827"/>
      <c r="P2221" s="827"/>
    </row>
    <row r="2222" spans="1:16" ht="12">
      <c r="A2222" s="834"/>
      <c r="B2222" s="833"/>
      <c r="F2222" s="827"/>
      <c r="G2222" s="827"/>
      <c r="H2222" s="827"/>
      <c r="I2222" s="827"/>
      <c r="M2222" s="827"/>
      <c r="N2222" s="827"/>
      <c r="O2222" s="827"/>
      <c r="P2222" s="827"/>
    </row>
    <row r="2223" spans="1:16" ht="12">
      <c r="A2223" s="834"/>
      <c r="B2223" s="833"/>
      <c r="F2223" s="827"/>
      <c r="G2223" s="827"/>
      <c r="H2223" s="827"/>
      <c r="I2223" s="827"/>
      <c r="M2223" s="827"/>
      <c r="N2223" s="827"/>
      <c r="O2223" s="827"/>
      <c r="P2223" s="827"/>
    </row>
    <row r="2224" spans="1:16" ht="12">
      <c r="A2224" s="834"/>
      <c r="B2224" s="833"/>
      <c r="F2224" s="827"/>
      <c r="G2224" s="827"/>
      <c r="H2224" s="827"/>
      <c r="I2224" s="827"/>
      <c r="M2224" s="827"/>
      <c r="N2224" s="827"/>
      <c r="O2224" s="827"/>
      <c r="P2224" s="827"/>
    </row>
    <row r="2225" spans="1:16" ht="12">
      <c r="A2225" s="834"/>
      <c r="B2225" s="833"/>
      <c r="F2225" s="827"/>
      <c r="G2225" s="827"/>
      <c r="H2225" s="827"/>
      <c r="I2225" s="827"/>
      <c r="M2225" s="827"/>
      <c r="N2225" s="827"/>
      <c r="O2225" s="827"/>
      <c r="P2225" s="827"/>
    </row>
    <row r="2226" spans="1:16" ht="12">
      <c r="A2226" s="834"/>
      <c r="B2226" s="833"/>
      <c r="F2226" s="827"/>
      <c r="G2226" s="827"/>
      <c r="H2226" s="827"/>
      <c r="I2226" s="827"/>
      <c r="M2226" s="827"/>
      <c r="N2226" s="827"/>
      <c r="O2226" s="827"/>
      <c r="P2226" s="827"/>
    </row>
    <row r="2227" spans="1:16" ht="12">
      <c r="A2227" s="834"/>
      <c r="B2227" s="833"/>
      <c r="F2227" s="827"/>
      <c r="G2227" s="827"/>
      <c r="H2227" s="827"/>
      <c r="I2227" s="827"/>
      <c r="M2227" s="827"/>
      <c r="N2227" s="827"/>
      <c r="O2227" s="827"/>
      <c r="P2227" s="827"/>
    </row>
    <row r="2228" spans="1:16" ht="12">
      <c r="A2228" s="834"/>
      <c r="B2228" s="833"/>
      <c r="F2228" s="827"/>
      <c r="G2228" s="827"/>
      <c r="H2228" s="827"/>
      <c r="I2228" s="827"/>
      <c r="M2228" s="827"/>
      <c r="N2228" s="827"/>
      <c r="O2228" s="827"/>
      <c r="P2228" s="827"/>
    </row>
    <row r="2229" spans="1:16" ht="12">
      <c r="A2229" s="834"/>
      <c r="B2229" s="833"/>
      <c r="F2229" s="827"/>
      <c r="G2229" s="827"/>
      <c r="H2229" s="827"/>
      <c r="I2229" s="827"/>
      <c r="M2229" s="827"/>
      <c r="N2229" s="827"/>
      <c r="O2229" s="827"/>
      <c r="P2229" s="827"/>
    </row>
    <row r="2230" spans="1:16" ht="12">
      <c r="A2230" s="834"/>
      <c r="B2230" s="833"/>
      <c r="F2230" s="827"/>
      <c r="G2230" s="827"/>
      <c r="H2230" s="827"/>
      <c r="I2230" s="827"/>
      <c r="M2230" s="827"/>
      <c r="N2230" s="827"/>
      <c r="O2230" s="827"/>
      <c r="P2230" s="827"/>
    </row>
    <row r="2231" spans="1:16" ht="12">
      <c r="A2231" s="834"/>
      <c r="B2231" s="833"/>
      <c r="F2231" s="827"/>
      <c r="G2231" s="827"/>
      <c r="H2231" s="827"/>
      <c r="I2231" s="827"/>
      <c r="M2231" s="827"/>
      <c r="N2231" s="827"/>
      <c r="O2231" s="827"/>
      <c r="P2231" s="827"/>
    </row>
    <row r="2232" spans="1:16" ht="12">
      <c r="A2232" s="834"/>
      <c r="B2232" s="833"/>
      <c r="F2232" s="827"/>
      <c r="G2232" s="827"/>
      <c r="H2232" s="827"/>
      <c r="I2232" s="827"/>
      <c r="M2232" s="827"/>
      <c r="N2232" s="827"/>
      <c r="O2232" s="827"/>
      <c r="P2232" s="827"/>
    </row>
    <row r="2233" spans="1:16" ht="12">
      <c r="A2233" s="834"/>
      <c r="B2233" s="833"/>
      <c r="F2233" s="827"/>
      <c r="G2233" s="827"/>
      <c r="H2233" s="827"/>
      <c r="I2233" s="827"/>
      <c r="M2233" s="827"/>
      <c r="N2233" s="827"/>
      <c r="O2233" s="827"/>
      <c r="P2233" s="827"/>
    </row>
    <row r="2234" spans="1:16" ht="12">
      <c r="A2234" s="834"/>
      <c r="B2234" s="833"/>
      <c r="F2234" s="827"/>
      <c r="G2234" s="827"/>
      <c r="H2234" s="827"/>
      <c r="I2234" s="827"/>
      <c r="M2234" s="827"/>
      <c r="N2234" s="827"/>
      <c r="O2234" s="827"/>
      <c r="P2234" s="827"/>
    </row>
    <row r="2235" spans="1:16" ht="12">
      <c r="A2235" s="834"/>
      <c r="B2235" s="833"/>
      <c r="F2235" s="827"/>
      <c r="G2235" s="827"/>
      <c r="H2235" s="827"/>
      <c r="I2235" s="827"/>
      <c r="M2235" s="827"/>
      <c r="N2235" s="827"/>
      <c r="O2235" s="827"/>
      <c r="P2235" s="827"/>
    </row>
    <row r="2236" spans="1:16" ht="12">
      <c r="A2236" s="834"/>
      <c r="B2236" s="833"/>
      <c r="F2236" s="827"/>
      <c r="G2236" s="827"/>
      <c r="H2236" s="827"/>
      <c r="I2236" s="827"/>
      <c r="M2236" s="827"/>
      <c r="N2236" s="827"/>
      <c r="O2236" s="827"/>
      <c r="P2236" s="827"/>
    </row>
    <row r="2237" spans="1:16" ht="12">
      <c r="A2237" s="834"/>
      <c r="B2237" s="833"/>
      <c r="F2237" s="827"/>
      <c r="G2237" s="827"/>
      <c r="H2237" s="827"/>
      <c r="I2237" s="827"/>
      <c r="M2237" s="827"/>
      <c r="N2237" s="827"/>
      <c r="O2237" s="827"/>
      <c r="P2237" s="827"/>
    </row>
    <row r="2238" spans="1:16" ht="12">
      <c r="A2238" s="834"/>
      <c r="B2238" s="833"/>
      <c r="F2238" s="827"/>
      <c r="G2238" s="827"/>
      <c r="H2238" s="827"/>
      <c r="I2238" s="827"/>
      <c r="M2238" s="827"/>
      <c r="N2238" s="827"/>
      <c r="O2238" s="827"/>
      <c r="P2238" s="827"/>
    </row>
    <row r="2239" spans="1:16" ht="12">
      <c r="A2239" s="834"/>
      <c r="B2239" s="833"/>
      <c r="F2239" s="827"/>
      <c r="G2239" s="827"/>
      <c r="H2239" s="827"/>
      <c r="I2239" s="827"/>
      <c r="M2239" s="827"/>
      <c r="N2239" s="827"/>
      <c r="O2239" s="827"/>
      <c r="P2239" s="827"/>
    </row>
    <row r="2240" spans="1:16" ht="12">
      <c r="A2240" s="834"/>
      <c r="B2240" s="833"/>
      <c r="F2240" s="827"/>
      <c r="G2240" s="827"/>
      <c r="H2240" s="827"/>
      <c r="I2240" s="827"/>
      <c r="M2240" s="827"/>
      <c r="N2240" s="827"/>
      <c r="O2240" s="827"/>
      <c r="P2240" s="827"/>
    </row>
    <row r="2241" spans="1:16" ht="12">
      <c r="A2241" s="834"/>
      <c r="B2241" s="833"/>
      <c r="F2241" s="827"/>
      <c r="G2241" s="827"/>
      <c r="H2241" s="827"/>
      <c r="I2241" s="827"/>
      <c r="M2241" s="827"/>
      <c r="N2241" s="827"/>
      <c r="O2241" s="827"/>
      <c r="P2241" s="827"/>
    </row>
    <row r="2242" spans="1:16" ht="12">
      <c r="A2242" s="834"/>
      <c r="B2242" s="833"/>
      <c r="F2242" s="827"/>
      <c r="G2242" s="827"/>
      <c r="H2242" s="827"/>
      <c r="I2242" s="827"/>
      <c r="M2242" s="827"/>
      <c r="N2242" s="827"/>
      <c r="O2242" s="827"/>
      <c r="P2242" s="827"/>
    </row>
    <row r="2243" spans="1:16" ht="12">
      <c r="A2243" s="834"/>
      <c r="B2243" s="833"/>
      <c r="F2243" s="827"/>
      <c r="G2243" s="827"/>
      <c r="H2243" s="827"/>
      <c r="I2243" s="827"/>
      <c r="M2243" s="827"/>
      <c r="N2243" s="827"/>
      <c r="O2243" s="827"/>
      <c r="P2243" s="827"/>
    </row>
    <row r="2244" spans="1:16" ht="12">
      <c r="A2244" s="834"/>
      <c r="B2244" s="833"/>
      <c r="F2244" s="827"/>
      <c r="G2244" s="827"/>
      <c r="H2244" s="827"/>
      <c r="I2244" s="827"/>
      <c r="M2244" s="827"/>
      <c r="N2244" s="827"/>
      <c r="O2244" s="827"/>
      <c r="P2244" s="827"/>
    </row>
    <row r="2245" spans="1:16" ht="12">
      <c r="A2245" s="834"/>
      <c r="B2245" s="833"/>
      <c r="F2245" s="827"/>
      <c r="G2245" s="827"/>
      <c r="H2245" s="827"/>
      <c r="I2245" s="827"/>
      <c r="M2245" s="827"/>
      <c r="N2245" s="827"/>
      <c r="O2245" s="827"/>
      <c r="P2245" s="827"/>
    </row>
    <row r="2246" spans="1:16" ht="12">
      <c r="A2246" s="834"/>
      <c r="B2246" s="833"/>
      <c r="F2246" s="827"/>
      <c r="G2246" s="827"/>
      <c r="H2246" s="827"/>
      <c r="I2246" s="827"/>
      <c r="M2246" s="827"/>
      <c r="N2246" s="827"/>
      <c r="O2246" s="827"/>
      <c r="P2246" s="827"/>
    </row>
    <row r="2247" spans="1:16" ht="12">
      <c r="A2247" s="834"/>
      <c r="B2247" s="833"/>
      <c r="F2247" s="827"/>
      <c r="G2247" s="827"/>
      <c r="H2247" s="827"/>
      <c r="I2247" s="827"/>
      <c r="M2247" s="827"/>
      <c r="N2247" s="827"/>
      <c r="O2247" s="827"/>
      <c r="P2247" s="827"/>
    </row>
    <row r="2248" spans="1:16" ht="12">
      <c r="A2248" s="834"/>
      <c r="B2248" s="833"/>
      <c r="F2248" s="827"/>
      <c r="G2248" s="827"/>
      <c r="H2248" s="827"/>
      <c r="I2248" s="827"/>
      <c r="M2248" s="827"/>
      <c r="N2248" s="827"/>
      <c r="O2248" s="827"/>
      <c r="P2248" s="827"/>
    </row>
    <row r="2249" spans="1:16" ht="12">
      <c r="A2249" s="834"/>
      <c r="B2249" s="833"/>
      <c r="F2249" s="827"/>
      <c r="G2249" s="827"/>
      <c r="H2249" s="827"/>
      <c r="I2249" s="827"/>
      <c r="M2249" s="827"/>
      <c r="N2249" s="827"/>
      <c r="O2249" s="827"/>
      <c r="P2249" s="827"/>
    </row>
    <row r="2250" spans="1:16" ht="12">
      <c r="A2250" s="834"/>
      <c r="B2250" s="833"/>
      <c r="F2250" s="827"/>
      <c r="G2250" s="827"/>
      <c r="H2250" s="827"/>
      <c r="I2250" s="827"/>
      <c r="M2250" s="827"/>
      <c r="N2250" s="827"/>
      <c r="O2250" s="827"/>
      <c r="P2250" s="827"/>
    </row>
    <row r="2251" spans="1:16" ht="12">
      <c r="A2251" s="834"/>
      <c r="B2251" s="833"/>
      <c r="F2251" s="827"/>
      <c r="G2251" s="827"/>
      <c r="H2251" s="827"/>
      <c r="I2251" s="827"/>
      <c r="M2251" s="827"/>
      <c r="N2251" s="827"/>
      <c r="O2251" s="827"/>
      <c r="P2251" s="827"/>
    </row>
    <row r="2252" spans="1:16" ht="12">
      <c r="A2252" s="834"/>
      <c r="B2252" s="833"/>
      <c r="F2252" s="827"/>
      <c r="G2252" s="827"/>
      <c r="H2252" s="827"/>
      <c r="I2252" s="827"/>
      <c r="M2252" s="827"/>
      <c r="N2252" s="827"/>
      <c r="O2252" s="827"/>
      <c r="P2252" s="827"/>
    </row>
    <row r="2253" spans="1:16" ht="12">
      <c r="A2253" s="834"/>
      <c r="B2253" s="833"/>
      <c r="F2253" s="827"/>
      <c r="G2253" s="827"/>
      <c r="H2253" s="827"/>
      <c r="I2253" s="827"/>
      <c r="M2253" s="827"/>
      <c r="N2253" s="827"/>
      <c r="O2253" s="827"/>
      <c r="P2253" s="827"/>
    </row>
    <row r="2254" spans="1:16" ht="12">
      <c r="A2254" s="834"/>
      <c r="B2254" s="833"/>
      <c r="F2254" s="827"/>
      <c r="G2254" s="827"/>
      <c r="H2254" s="827"/>
      <c r="I2254" s="827"/>
      <c r="M2254" s="827"/>
      <c r="N2254" s="827"/>
      <c r="O2254" s="827"/>
      <c r="P2254" s="827"/>
    </row>
    <row r="2255" spans="1:16" ht="12">
      <c r="A2255" s="834"/>
      <c r="B2255" s="833"/>
      <c r="F2255" s="827"/>
      <c r="G2255" s="827"/>
      <c r="H2255" s="827"/>
      <c r="I2255" s="827"/>
      <c r="M2255" s="827"/>
      <c r="N2255" s="827"/>
      <c r="O2255" s="827"/>
      <c r="P2255" s="827"/>
    </row>
    <row r="2256" spans="1:16" ht="12">
      <c r="A2256" s="834"/>
      <c r="B2256" s="833"/>
      <c r="F2256" s="827"/>
      <c r="G2256" s="827"/>
      <c r="H2256" s="827"/>
      <c r="I2256" s="827"/>
      <c r="M2256" s="827"/>
      <c r="N2256" s="827"/>
      <c r="O2256" s="827"/>
      <c r="P2256" s="827"/>
    </row>
    <row r="2257" spans="1:16" ht="12">
      <c r="A2257" s="834"/>
      <c r="B2257" s="833"/>
      <c r="F2257" s="827"/>
      <c r="G2257" s="827"/>
      <c r="H2257" s="827"/>
      <c r="I2257" s="827"/>
      <c r="M2257" s="827"/>
      <c r="N2257" s="827"/>
      <c r="O2257" s="827"/>
      <c r="P2257" s="827"/>
    </row>
    <row r="2258" spans="1:16" ht="12">
      <c r="A2258" s="834"/>
      <c r="B2258" s="833"/>
      <c r="F2258" s="827"/>
      <c r="G2258" s="827"/>
      <c r="H2258" s="827"/>
      <c r="I2258" s="827"/>
      <c r="M2258" s="827"/>
      <c r="N2258" s="827"/>
      <c r="O2258" s="827"/>
      <c r="P2258" s="827"/>
    </row>
    <row r="2259" spans="1:16" ht="12">
      <c r="A2259" s="834"/>
      <c r="B2259" s="833"/>
      <c r="F2259" s="827"/>
      <c r="G2259" s="827"/>
      <c r="H2259" s="827"/>
      <c r="I2259" s="827"/>
      <c r="M2259" s="827"/>
      <c r="N2259" s="827"/>
      <c r="O2259" s="827"/>
      <c r="P2259" s="827"/>
    </row>
    <row r="2260" spans="1:16" ht="12">
      <c r="A2260" s="834"/>
      <c r="B2260" s="833"/>
      <c r="F2260" s="827"/>
      <c r="G2260" s="827"/>
      <c r="H2260" s="827"/>
      <c r="I2260" s="827"/>
      <c r="M2260" s="827"/>
      <c r="N2260" s="827"/>
      <c r="O2260" s="827"/>
      <c r="P2260" s="827"/>
    </row>
    <row r="2261" spans="1:16" ht="12">
      <c r="A2261" s="834"/>
      <c r="B2261" s="833"/>
      <c r="F2261" s="827"/>
      <c r="G2261" s="827"/>
      <c r="H2261" s="827"/>
      <c r="I2261" s="827"/>
      <c r="M2261" s="827"/>
      <c r="N2261" s="827"/>
      <c r="O2261" s="827"/>
      <c r="P2261" s="827"/>
    </row>
    <row r="2262" spans="1:16" ht="12">
      <c r="A2262" s="834"/>
      <c r="B2262" s="833"/>
      <c r="F2262" s="827"/>
      <c r="G2262" s="827"/>
      <c r="H2262" s="827"/>
      <c r="I2262" s="827"/>
      <c r="M2262" s="827"/>
      <c r="N2262" s="827"/>
      <c r="O2262" s="827"/>
      <c r="P2262" s="827"/>
    </row>
    <row r="2263" spans="1:16" ht="12">
      <c r="A2263" s="834"/>
      <c r="B2263" s="833"/>
      <c r="F2263" s="827"/>
      <c r="G2263" s="827"/>
      <c r="H2263" s="827"/>
      <c r="I2263" s="827"/>
      <c r="M2263" s="827"/>
      <c r="N2263" s="827"/>
      <c r="O2263" s="827"/>
      <c r="P2263" s="827"/>
    </row>
    <row r="2264" spans="1:16" ht="12">
      <c r="A2264" s="834"/>
      <c r="B2264" s="833"/>
      <c r="F2264" s="827"/>
      <c r="G2264" s="827"/>
      <c r="H2264" s="827"/>
      <c r="I2264" s="827"/>
      <c r="M2264" s="827"/>
      <c r="N2264" s="827"/>
      <c r="O2264" s="827"/>
      <c r="P2264" s="827"/>
    </row>
    <row r="2265" spans="1:16" ht="12">
      <c r="A2265" s="834"/>
      <c r="B2265" s="833"/>
      <c r="F2265" s="827"/>
      <c r="G2265" s="827"/>
      <c r="H2265" s="827"/>
      <c r="I2265" s="827"/>
      <c r="M2265" s="827"/>
      <c r="N2265" s="827"/>
      <c r="O2265" s="827"/>
      <c r="P2265" s="827"/>
    </row>
    <row r="2266" spans="1:16" ht="12">
      <c r="A2266" s="834"/>
      <c r="B2266" s="833"/>
      <c r="F2266" s="827"/>
      <c r="G2266" s="827"/>
      <c r="H2266" s="827"/>
      <c r="I2266" s="827"/>
      <c r="M2266" s="827"/>
      <c r="N2266" s="827"/>
      <c r="O2266" s="827"/>
      <c r="P2266" s="827"/>
    </row>
    <row r="2267" spans="1:16" ht="12">
      <c r="A2267" s="834"/>
      <c r="B2267" s="833"/>
      <c r="F2267" s="827"/>
      <c r="G2267" s="827"/>
      <c r="H2267" s="827"/>
      <c r="I2267" s="827"/>
      <c r="M2267" s="827"/>
      <c r="N2267" s="827"/>
      <c r="O2267" s="827"/>
      <c r="P2267" s="827"/>
    </row>
    <row r="2268" spans="1:16" ht="12">
      <c r="A2268" s="834"/>
      <c r="B2268" s="833"/>
      <c r="F2268" s="827"/>
      <c r="G2268" s="827"/>
      <c r="H2268" s="827"/>
      <c r="I2268" s="827"/>
      <c r="M2268" s="827"/>
      <c r="N2268" s="827"/>
      <c r="O2268" s="827"/>
      <c r="P2268" s="827"/>
    </row>
    <row r="2269" spans="1:16" ht="12">
      <c r="A2269" s="834"/>
      <c r="B2269" s="833"/>
      <c r="F2269" s="827"/>
      <c r="G2269" s="827"/>
      <c r="H2269" s="827"/>
      <c r="I2269" s="827"/>
      <c r="M2269" s="827"/>
      <c r="N2269" s="827"/>
      <c r="O2269" s="827"/>
      <c r="P2269" s="827"/>
    </row>
    <row r="2270" spans="1:16" ht="12">
      <c r="A2270" s="834"/>
      <c r="B2270" s="833"/>
      <c r="F2270" s="827"/>
      <c r="G2270" s="827"/>
      <c r="H2270" s="827"/>
      <c r="I2270" s="827"/>
      <c r="M2270" s="827"/>
      <c r="N2270" s="827"/>
      <c r="O2270" s="827"/>
      <c r="P2270" s="827"/>
    </row>
    <row r="2271" spans="1:16" ht="12">
      <c r="A2271" s="834"/>
      <c r="B2271" s="833"/>
      <c r="F2271" s="827"/>
      <c r="G2271" s="827"/>
      <c r="H2271" s="827"/>
      <c r="I2271" s="827"/>
      <c r="M2271" s="827"/>
      <c r="N2271" s="827"/>
      <c r="O2271" s="827"/>
      <c r="P2271" s="827"/>
    </row>
    <row r="2272" spans="1:16" ht="12">
      <c r="A2272" s="834"/>
      <c r="B2272" s="833"/>
      <c r="F2272" s="827"/>
      <c r="G2272" s="827"/>
      <c r="H2272" s="827"/>
      <c r="I2272" s="827"/>
      <c r="M2272" s="827"/>
      <c r="N2272" s="827"/>
      <c r="O2272" s="827"/>
      <c r="P2272" s="827"/>
    </row>
    <row r="2273" spans="1:16" ht="12">
      <c r="A2273" s="834"/>
      <c r="B2273" s="833"/>
      <c r="F2273" s="827"/>
      <c r="G2273" s="827"/>
      <c r="H2273" s="827"/>
      <c r="I2273" s="827"/>
      <c r="M2273" s="827"/>
      <c r="N2273" s="827"/>
      <c r="O2273" s="827"/>
      <c r="P2273" s="827"/>
    </row>
    <row r="2274" spans="1:16" ht="12">
      <c r="A2274" s="834"/>
      <c r="B2274" s="833"/>
      <c r="F2274" s="827"/>
      <c r="G2274" s="827"/>
      <c r="H2274" s="827"/>
      <c r="I2274" s="827"/>
      <c r="M2274" s="827"/>
      <c r="N2274" s="827"/>
      <c r="O2274" s="827"/>
      <c r="P2274" s="827"/>
    </row>
    <row r="2275" spans="1:16" ht="12">
      <c r="A2275" s="834"/>
      <c r="B2275" s="833"/>
      <c r="F2275" s="827"/>
      <c r="G2275" s="827"/>
      <c r="H2275" s="827"/>
      <c r="I2275" s="827"/>
      <c r="M2275" s="827"/>
      <c r="N2275" s="827"/>
      <c r="O2275" s="827"/>
      <c r="P2275" s="827"/>
    </row>
    <row r="2276" spans="1:16" ht="12">
      <c r="A2276" s="834"/>
      <c r="B2276" s="833"/>
      <c r="F2276" s="827"/>
      <c r="G2276" s="827"/>
      <c r="H2276" s="827"/>
      <c r="I2276" s="827"/>
      <c r="M2276" s="827"/>
      <c r="N2276" s="827"/>
      <c r="O2276" s="827"/>
      <c r="P2276" s="827"/>
    </row>
    <row r="2277" spans="1:16" ht="12">
      <c r="A2277" s="834"/>
      <c r="B2277" s="833"/>
      <c r="F2277" s="827"/>
      <c r="G2277" s="827"/>
      <c r="H2277" s="827"/>
      <c r="I2277" s="827"/>
      <c r="M2277" s="827"/>
      <c r="N2277" s="827"/>
      <c r="O2277" s="827"/>
      <c r="P2277" s="827"/>
    </row>
    <row r="2278" spans="1:16" ht="12">
      <c r="A2278" s="834"/>
      <c r="B2278" s="833"/>
      <c r="F2278" s="827"/>
      <c r="G2278" s="827"/>
      <c r="H2278" s="827"/>
      <c r="I2278" s="827"/>
      <c r="M2278" s="827"/>
      <c r="N2278" s="827"/>
      <c r="O2278" s="827"/>
      <c r="P2278" s="827"/>
    </row>
    <row r="2279" spans="1:16" ht="12">
      <c r="A2279" s="834"/>
      <c r="B2279" s="833"/>
      <c r="F2279" s="827"/>
      <c r="G2279" s="827"/>
      <c r="H2279" s="827"/>
      <c r="I2279" s="827"/>
      <c r="M2279" s="827"/>
      <c r="N2279" s="827"/>
      <c r="O2279" s="827"/>
      <c r="P2279" s="827"/>
    </row>
    <row r="2280" spans="1:16" ht="12">
      <c r="A2280" s="834"/>
      <c r="B2280" s="833"/>
      <c r="F2280" s="827"/>
      <c r="G2280" s="827"/>
      <c r="H2280" s="827"/>
      <c r="I2280" s="827"/>
      <c r="M2280" s="827"/>
      <c r="N2280" s="827"/>
      <c r="O2280" s="827"/>
      <c r="P2280" s="827"/>
    </row>
    <row r="2281" spans="1:16" ht="12">
      <c r="A2281" s="834"/>
      <c r="B2281" s="833"/>
      <c r="F2281" s="827"/>
      <c r="G2281" s="827"/>
      <c r="H2281" s="827"/>
      <c r="I2281" s="827"/>
      <c r="M2281" s="827"/>
      <c r="N2281" s="827"/>
      <c r="O2281" s="827"/>
      <c r="P2281" s="827"/>
    </row>
    <row r="2282" spans="1:16" ht="12">
      <c r="A2282" s="834"/>
      <c r="B2282" s="833"/>
      <c r="F2282" s="827"/>
      <c r="G2282" s="827"/>
      <c r="H2282" s="827"/>
      <c r="I2282" s="827"/>
      <c r="M2282" s="827"/>
      <c r="N2282" s="827"/>
      <c r="O2282" s="827"/>
      <c r="P2282" s="827"/>
    </row>
    <row r="2283" spans="1:16" ht="12">
      <c r="A2283" s="834"/>
      <c r="B2283" s="833"/>
      <c r="F2283" s="827"/>
      <c r="G2283" s="827"/>
      <c r="H2283" s="827"/>
      <c r="I2283" s="827"/>
      <c r="M2283" s="827"/>
      <c r="N2283" s="827"/>
      <c r="O2283" s="827"/>
      <c r="P2283" s="827"/>
    </row>
    <row r="2284" spans="1:16" ht="12">
      <c r="A2284" s="834"/>
      <c r="B2284" s="833"/>
      <c r="F2284" s="827"/>
      <c r="G2284" s="827"/>
      <c r="H2284" s="827"/>
      <c r="I2284" s="827"/>
      <c r="M2284" s="827"/>
      <c r="N2284" s="827"/>
      <c r="O2284" s="827"/>
      <c r="P2284" s="827"/>
    </row>
    <row r="2285" spans="1:16" ht="12">
      <c r="A2285" s="834"/>
      <c r="B2285" s="833"/>
      <c r="F2285" s="827"/>
      <c r="G2285" s="827"/>
      <c r="H2285" s="827"/>
      <c r="I2285" s="827"/>
      <c r="M2285" s="827"/>
      <c r="N2285" s="827"/>
      <c r="O2285" s="827"/>
      <c r="P2285" s="827"/>
    </row>
    <row r="2286" spans="1:16" ht="12">
      <c r="A2286" s="834"/>
      <c r="B2286" s="833"/>
      <c r="F2286" s="827"/>
      <c r="G2286" s="827"/>
      <c r="H2286" s="827"/>
      <c r="I2286" s="827"/>
      <c r="M2286" s="827"/>
      <c r="N2286" s="827"/>
      <c r="O2286" s="827"/>
      <c r="P2286" s="827"/>
    </row>
    <row r="2287" spans="1:16" ht="12">
      <c r="A2287" s="834"/>
      <c r="B2287" s="833"/>
      <c r="F2287" s="827"/>
      <c r="G2287" s="827"/>
      <c r="H2287" s="827"/>
      <c r="I2287" s="827"/>
      <c r="M2287" s="827"/>
      <c r="N2287" s="827"/>
      <c r="O2287" s="827"/>
      <c r="P2287" s="827"/>
    </row>
    <row r="2288" spans="1:16" ht="12">
      <c r="A2288" s="834"/>
      <c r="B2288" s="833"/>
      <c r="F2288" s="827"/>
      <c r="G2288" s="827"/>
      <c r="H2288" s="827"/>
      <c r="I2288" s="827"/>
      <c r="M2288" s="827"/>
      <c r="N2288" s="827"/>
      <c r="O2288" s="827"/>
      <c r="P2288" s="827"/>
    </row>
    <row r="2289" spans="1:16" ht="12">
      <c r="A2289" s="834"/>
      <c r="B2289" s="833"/>
      <c r="F2289" s="827"/>
      <c r="G2289" s="827"/>
      <c r="H2289" s="827"/>
      <c r="I2289" s="827"/>
      <c r="M2289" s="827"/>
      <c r="N2289" s="827"/>
      <c r="O2289" s="827"/>
      <c r="P2289" s="827"/>
    </row>
    <row r="2290" spans="1:16" ht="12">
      <c r="A2290" s="834"/>
      <c r="B2290" s="833"/>
      <c r="F2290" s="827"/>
      <c r="G2290" s="827"/>
      <c r="H2290" s="827"/>
      <c r="I2290" s="827"/>
      <c r="M2290" s="827"/>
      <c r="N2290" s="827"/>
      <c r="O2290" s="827"/>
      <c r="P2290" s="827"/>
    </row>
    <row r="2291" spans="1:16" ht="12">
      <c r="A2291" s="834"/>
      <c r="B2291" s="833"/>
      <c r="F2291" s="827"/>
      <c r="G2291" s="827"/>
      <c r="H2291" s="827"/>
      <c r="I2291" s="827"/>
      <c r="M2291" s="827"/>
      <c r="N2291" s="827"/>
      <c r="O2291" s="827"/>
      <c r="P2291" s="827"/>
    </row>
    <row r="2292" spans="1:16" ht="12">
      <c r="A2292" s="834"/>
      <c r="B2292" s="833"/>
      <c r="F2292" s="827"/>
      <c r="G2292" s="827"/>
      <c r="H2292" s="827"/>
      <c r="I2292" s="827"/>
      <c r="M2292" s="827"/>
      <c r="N2292" s="827"/>
      <c r="O2292" s="827"/>
      <c r="P2292" s="827"/>
    </row>
    <row r="2293" spans="1:16" ht="12">
      <c r="A2293" s="834"/>
      <c r="B2293" s="833"/>
      <c r="F2293" s="827"/>
      <c r="G2293" s="827"/>
      <c r="H2293" s="827"/>
      <c r="I2293" s="827"/>
      <c r="M2293" s="827"/>
      <c r="N2293" s="827"/>
      <c r="O2293" s="827"/>
      <c r="P2293" s="827"/>
    </row>
    <row r="2294" spans="1:16" ht="12">
      <c r="A2294" s="834"/>
      <c r="B2294" s="833"/>
      <c r="F2294" s="827"/>
      <c r="G2294" s="827"/>
      <c r="H2294" s="827"/>
      <c r="I2294" s="827"/>
      <c r="M2294" s="827"/>
      <c r="N2294" s="827"/>
      <c r="O2294" s="827"/>
      <c r="P2294" s="827"/>
    </row>
    <row r="2295" spans="1:16" ht="12">
      <c r="A2295" s="834"/>
      <c r="B2295" s="833"/>
      <c r="F2295" s="827"/>
      <c r="G2295" s="827"/>
      <c r="H2295" s="827"/>
      <c r="I2295" s="827"/>
      <c r="M2295" s="827"/>
      <c r="N2295" s="827"/>
      <c r="O2295" s="827"/>
      <c r="P2295" s="827"/>
    </row>
    <row r="2296" spans="1:16" ht="12">
      <c r="A2296" s="834"/>
      <c r="B2296" s="833"/>
      <c r="F2296" s="827"/>
      <c r="G2296" s="827"/>
      <c r="H2296" s="827"/>
      <c r="I2296" s="827"/>
      <c r="M2296" s="827"/>
      <c r="N2296" s="827"/>
      <c r="O2296" s="827"/>
      <c r="P2296" s="827"/>
    </row>
    <row r="2297" spans="1:16" ht="12">
      <c r="A2297" s="834"/>
      <c r="B2297" s="833"/>
      <c r="F2297" s="827"/>
      <c r="G2297" s="827"/>
      <c r="H2297" s="827"/>
      <c r="I2297" s="827"/>
      <c r="M2297" s="827"/>
      <c r="N2297" s="827"/>
      <c r="O2297" s="827"/>
      <c r="P2297" s="827"/>
    </row>
    <row r="2298" spans="1:16" ht="12">
      <c r="A2298" s="834"/>
      <c r="B2298" s="833"/>
      <c r="F2298" s="827"/>
      <c r="G2298" s="827"/>
      <c r="H2298" s="827"/>
      <c r="I2298" s="827"/>
      <c r="M2298" s="827"/>
      <c r="N2298" s="827"/>
      <c r="O2298" s="827"/>
      <c r="P2298" s="827"/>
    </row>
    <row r="2299" spans="1:16" ht="12">
      <c r="A2299" s="834"/>
      <c r="B2299" s="833"/>
      <c r="F2299" s="827"/>
      <c r="G2299" s="827"/>
      <c r="H2299" s="827"/>
      <c r="I2299" s="827"/>
      <c r="M2299" s="827"/>
      <c r="N2299" s="827"/>
      <c r="O2299" s="827"/>
      <c r="P2299" s="827"/>
    </row>
    <row r="2300" spans="1:16" ht="12">
      <c r="A2300" s="834"/>
      <c r="B2300" s="833"/>
      <c r="F2300" s="827"/>
      <c r="G2300" s="827"/>
      <c r="H2300" s="827"/>
      <c r="I2300" s="827"/>
      <c r="M2300" s="827"/>
      <c r="N2300" s="827"/>
      <c r="O2300" s="827"/>
      <c r="P2300" s="827"/>
    </row>
    <row r="2301" spans="1:16" ht="12">
      <c r="A2301" s="834"/>
      <c r="B2301" s="833"/>
      <c r="F2301" s="827"/>
      <c r="G2301" s="827"/>
      <c r="H2301" s="827"/>
      <c r="I2301" s="827"/>
      <c r="M2301" s="827"/>
      <c r="N2301" s="827"/>
      <c r="O2301" s="827"/>
      <c r="P2301" s="827"/>
    </row>
    <row r="2302" spans="1:16" ht="12">
      <c r="A2302" s="834"/>
      <c r="B2302" s="833"/>
      <c r="F2302" s="827"/>
      <c r="G2302" s="827"/>
      <c r="H2302" s="827"/>
      <c r="I2302" s="827"/>
      <c r="M2302" s="827"/>
      <c r="N2302" s="827"/>
      <c r="O2302" s="827"/>
      <c r="P2302" s="827"/>
    </row>
    <row r="2303" spans="1:16" ht="12">
      <c r="A2303" s="834"/>
      <c r="B2303" s="833"/>
      <c r="F2303" s="827"/>
      <c r="G2303" s="827"/>
      <c r="H2303" s="827"/>
      <c r="I2303" s="827"/>
      <c r="M2303" s="827"/>
      <c r="N2303" s="827"/>
      <c r="O2303" s="827"/>
      <c r="P2303" s="827"/>
    </row>
    <row r="2304" spans="1:16" ht="12">
      <c r="A2304" s="834"/>
      <c r="B2304" s="833"/>
      <c r="F2304" s="827"/>
      <c r="G2304" s="827"/>
      <c r="H2304" s="827"/>
      <c r="I2304" s="827"/>
      <c r="M2304" s="827"/>
      <c r="N2304" s="827"/>
      <c r="O2304" s="827"/>
      <c r="P2304" s="827"/>
    </row>
    <row r="2305" spans="1:16" ht="12">
      <c r="A2305" s="834"/>
      <c r="B2305" s="833"/>
      <c r="F2305" s="827"/>
      <c r="G2305" s="827"/>
      <c r="H2305" s="827"/>
      <c r="I2305" s="827"/>
      <c r="M2305" s="827"/>
      <c r="N2305" s="827"/>
      <c r="O2305" s="827"/>
      <c r="P2305" s="827"/>
    </row>
    <row r="2306" spans="1:16" ht="12">
      <c r="A2306" s="834"/>
      <c r="B2306" s="833"/>
      <c r="F2306" s="827"/>
      <c r="G2306" s="827"/>
      <c r="H2306" s="827"/>
      <c r="I2306" s="827"/>
      <c r="M2306" s="827"/>
      <c r="N2306" s="827"/>
      <c r="O2306" s="827"/>
      <c r="P2306" s="827"/>
    </row>
    <row r="2307" spans="1:16" ht="12">
      <c r="A2307" s="834"/>
      <c r="B2307" s="833"/>
      <c r="F2307" s="827"/>
      <c r="G2307" s="827"/>
      <c r="H2307" s="827"/>
      <c r="I2307" s="827"/>
      <c r="M2307" s="827"/>
      <c r="N2307" s="827"/>
      <c r="O2307" s="827"/>
      <c r="P2307" s="827"/>
    </row>
    <row r="2308" spans="1:16" ht="12">
      <c r="A2308" s="834"/>
      <c r="B2308" s="833"/>
      <c r="F2308" s="827"/>
      <c r="G2308" s="827"/>
      <c r="H2308" s="827"/>
      <c r="I2308" s="827"/>
      <c r="M2308" s="827"/>
      <c r="N2308" s="827"/>
      <c r="O2308" s="827"/>
      <c r="P2308" s="827"/>
    </row>
    <row r="2309" spans="1:16" ht="12">
      <c r="A2309" s="834"/>
      <c r="B2309" s="833"/>
      <c r="F2309" s="827"/>
      <c r="G2309" s="827"/>
      <c r="H2309" s="827"/>
      <c r="I2309" s="827"/>
      <c r="M2309" s="827"/>
      <c r="N2309" s="827"/>
      <c r="O2309" s="827"/>
      <c r="P2309" s="827"/>
    </row>
    <row r="2310" spans="1:16" ht="12">
      <c r="A2310" s="834"/>
      <c r="B2310" s="833"/>
      <c r="F2310" s="827"/>
      <c r="G2310" s="827"/>
      <c r="H2310" s="827"/>
      <c r="I2310" s="827"/>
      <c r="M2310" s="827"/>
      <c r="N2310" s="827"/>
      <c r="O2310" s="827"/>
      <c r="P2310" s="827"/>
    </row>
    <row r="2311" spans="1:16" ht="12">
      <c r="A2311" s="834"/>
      <c r="B2311" s="833"/>
      <c r="F2311" s="827"/>
      <c r="G2311" s="827"/>
      <c r="H2311" s="827"/>
      <c r="I2311" s="827"/>
      <c r="M2311" s="827"/>
      <c r="N2311" s="827"/>
      <c r="O2311" s="827"/>
      <c r="P2311" s="827"/>
    </row>
    <row r="2312" spans="1:16" ht="12">
      <c r="A2312" s="834"/>
      <c r="B2312" s="833"/>
      <c r="F2312" s="827"/>
      <c r="G2312" s="827"/>
      <c r="H2312" s="827"/>
      <c r="I2312" s="827"/>
      <c r="M2312" s="827"/>
      <c r="N2312" s="827"/>
      <c r="O2312" s="827"/>
      <c r="P2312" s="827"/>
    </row>
    <row r="2313" spans="1:16" ht="12">
      <c r="A2313" s="834"/>
      <c r="B2313" s="833"/>
      <c r="F2313" s="827"/>
      <c r="G2313" s="827"/>
      <c r="H2313" s="827"/>
      <c r="I2313" s="827"/>
      <c r="M2313" s="827"/>
      <c r="N2313" s="827"/>
      <c r="O2313" s="827"/>
      <c r="P2313" s="827"/>
    </row>
    <row r="2314" spans="1:16" ht="12">
      <c r="A2314" s="834"/>
      <c r="B2314" s="833"/>
      <c r="F2314" s="827"/>
      <c r="G2314" s="827"/>
      <c r="H2314" s="827"/>
      <c r="I2314" s="827"/>
      <c r="M2314" s="827"/>
      <c r="N2314" s="827"/>
      <c r="O2314" s="827"/>
      <c r="P2314" s="827"/>
    </row>
    <row r="2315" spans="1:16" ht="12">
      <c r="A2315" s="834"/>
      <c r="B2315" s="833"/>
      <c r="F2315" s="827"/>
      <c r="G2315" s="827"/>
      <c r="H2315" s="827"/>
      <c r="I2315" s="827"/>
      <c r="M2315" s="827"/>
      <c r="N2315" s="827"/>
      <c r="O2315" s="827"/>
      <c r="P2315" s="827"/>
    </row>
    <row r="2316" spans="1:16" ht="12">
      <c r="A2316" s="834"/>
      <c r="B2316" s="833"/>
      <c r="F2316" s="827"/>
      <c r="G2316" s="827"/>
      <c r="H2316" s="827"/>
      <c r="I2316" s="827"/>
      <c r="M2316" s="827"/>
      <c r="N2316" s="827"/>
      <c r="O2316" s="827"/>
      <c r="P2316" s="827"/>
    </row>
    <row r="2317" spans="1:16" ht="12">
      <c r="A2317" s="834"/>
      <c r="B2317" s="833"/>
      <c r="F2317" s="827"/>
      <c r="G2317" s="827"/>
      <c r="H2317" s="827"/>
      <c r="I2317" s="827"/>
      <c r="M2317" s="827"/>
      <c r="N2317" s="827"/>
      <c r="O2317" s="827"/>
      <c r="P2317" s="827"/>
    </row>
    <row r="2318" spans="1:16" ht="12">
      <c r="A2318" s="834"/>
      <c r="B2318" s="833"/>
      <c r="F2318" s="827"/>
      <c r="G2318" s="827"/>
      <c r="H2318" s="827"/>
      <c r="I2318" s="827"/>
      <c r="M2318" s="827"/>
      <c r="N2318" s="827"/>
      <c r="O2318" s="827"/>
      <c r="P2318" s="827"/>
    </row>
    <row r="2319" spans="1:16" ht="12">
      <c r="A2319" s="834"/>
      <c r="B2319" s="833"/>
      <c r="F2319" s="827"/>
      <c r="G2319" s="827"/>
      <c r="H2319" s="827"/>
      <c r="I2319" s="827"/>
      <c r="M2319" s="827"/>
      <c r="N2319" s="827"/>
      <c r="O2319" s="827"/>
      <c r="P2319" s="827"/>
    </row>
    <row r="2320" spans="1:16" ht="12">
      <c r="A2320" s="834"/>
      <c r="B2320" s="833"/>
      <c r="F2320" s="827"/>
      <c r="G2320" s="827"/>
      <c r="H2320" s="827"/>
      <c r="I2320" s="827"/>
      <c r="M2320" s="827"/>
      <c r="N2320" s="827"/>
      <c r="O2320" s="827"/>
      <c r="P2320" s="827"/>
    </row>
    <row r="2321" spans="1:16" ht="12">
      <c r="A2321" s="834"/>
      <c r="B2321" s="833"/>
      <c r="F2321" s="827"/>
      <c r="G2321" s="827"/>
      <c r="H2321" s="827"/>
      <c r="I2321" s="827"/>
      <c r="M2321" s="827"/>
      <c r="N2321" s="827"/>
      <c r="O2321" s="827"/>
      <c r="P2321" s="827"/>
    </row>
    <row r="2322" spans="1:16" ht="12">
      <c r="A2322" s="834"/>
      <c r="B2322" s="833"/>
      <c r="F2322" s="827"/>
      <c r="G2322" s="827"/>
      <c r="H2322" s="827"/>
      <c r="I2322" s="827"/>
      <c r="M2322" s="827"/>
      <c r="N2322" s="827"/>
      <c r="O2322" s="827"/>
      <c r="P2322" s="827"/>
    </row>
    <row r="2323" spans="1:16" ht="12">
      <c r="A2323" s="834"/>
      <c r="B2323" s="833"/>
      <c r="F2323" s="827"/>
      <c r="G2323" s="827"/>
      <c r="H2323" s="827"/>
      <c r="I2323" s="827"/>
      <c r="M2323" s="827"/>
      <c r="N2323" s="827"/>
      <c r="O2323" s="827"/>
      <c r="P2323" s="827"/>
    </row>
    <row r="2324" spans="1:16" ht="12">
      <c r="A2324" s="834"/>
      <c r="B2324" s="833"/>
      <c r="F2324" s="827"/>
      <c r="G2324" s="827"/>
      <c r="H2324" s="827"/>
      <c r="I2324" s="827"/>
      <c r="M2324" s="827"/>
      <c r="N2324" s="827"/>
      <c r="O2324" s="827"/>
      <c r="P2324" s="827"/>
    </row>
    <row r="2325" spans="1:16" ht="12">
      <c r="A2325" s="834"/>
      <c r="B2325" s="833"/>
      <c r="F2325" s="827"/>
      <c r="G2325" s="827"/>
      <c r="H2325" s="827"/>
      <c r="I2325" s="827"/>
      <c r="M2325" s="827"/>
      <c r="N2325" s="827"/>
      <c r="O2325" s="827"/>
      <c r="P2325" s="827"/>
    </row>
    <row r="2326" spans="1:16" ht="12">
      <c r="A2326" s="834"/>
      <c r="B2326" s="833"/>
      <c r="F2326" s="827"/>
      <c r="G2326" s="827"/>
      <c r="H2326" s="827"/>
      <c r="I2326" s="827"/>
      <c r="M2326" s="827"/>
      <c r="N2326" s="827"/>
      <c r="O2326" s="827"/>
      <c r="P2326" s="827"/>
    </row>
    <row r="2327" spans="1:16" ht="12">
      <c r="A2327" s="834"/>
      <c r="B2327" s="833"/>
      <c r="F2327" s="827"/>
      <c r="G2327" s="827"/>
      <c r="H2327" s="827"/>
      <c r="I2327" s="827"/>
      <c r="M2327" s="827"/>
      <c r="N2327" s="827"/>
      <c r="O2327" s="827"/>
      <c r="P2327" s="827"/>
    </row>
    <row r="2328" spans="1:16" ht="12">
      <c r="A2328" s="834"/>
      <c r="B2328" s="833"/>
      <c r="F2328" s="827"/>
      <c r="G2328" s="827"/>
      <c r="H2328" s="827"/>
      <c r="I2328" s="827"/>
      <c r="M2328" s="827"/>
      <c r="N2328" s="827"/>
      <c r="O2328" s="827"/>
      <c r="P2328" s="827"/>
    </row>
    <row r="2329" spans="1:16" ht="12">
      <c r="A2329" s="834"/>
      <c r="B2329" s="833"/>
      <c r="F2329" s="827"/>
      <c r="G2329" s="827"/>
      <c r="H2329" s="827"/>
      <c r="I2329" s="827"/>
      <c r="M2329" s="827"/>
      <c r="N2329" s="827"/>
      <c r="O2329" s="827"/>
      <c r="P2329" s="827"/>
    </row>
    <row r="2330" spans="1:16" ht="12">
      <c r="A2330" s="834"/>
      <c r="B2330" s="833"/>
      <c r="F2330" s="827"/>
      <c r="G2330" s="827"/>
      <c r="H2330" s="827"/>
      <c r="I2330" s="827"/>
      <c r="M2330" s="827"/>
      <c r="N2330" s="827"/>
      <c r="O2330" s="827"/>
      <c r="P2330" s="827"/>
    </row>
    <row r="2331" spans="1:16" ht="12">
      <c r="A2331" s="834"/>
      <c r="B2331" s="833"/>
      <c r="F2331" s="827"/>
      <c r="G2331" s="827"/>
      <c r="H2331" s="827"/>
      <c r="I2331" s="827"/>
      <c r="M2331" s="827"/>
      <c r="N2331" s="827"/>
      <c r="O2331" s="827"/>
      <c r="P2331" s="827"/>
    </row>
    <row r="2332" spans="1:16" ht="12">
      <c r="A2332" s="834"/>
      <c r="B2332" s="833"/>
      <c r="F2332" s="827"/>
      <c r="G2332" s="827"/>
      <c r="H2332" s="827"/>
      <c r="I2332" s="827"/>
      <c r="M2332" s="827"/>
      <c r="N2332" s="827"/>
      <c r="O2332" s="827"/>
      <c r="P2332" s="827"/>
    </row>
    <row r="2333" spans="1:16" ht="12">
      <c r="A2333" s="834"/>
      <c r="B2333" s="833"/>
      <c r="F2333" s="827"/>
      <c r="G2333" s="827"/>
      <c r="H2333" s="827"/>
      <c r="I2333" s="827"/>
      <c r="M2333" s="827"/>
      <c r="N2333" s="827"/>
      <c r="O2333" s="827"/>
      <c r="P2333" s="827"/>
    </row>
    <row r="2334" spans="1:16" ht="12">
      <c r="A2334" s="834"/>
      <c r="B2334" s="833"/>
      <c r="F2334" s="827"/>
      <c r="G2334" s="827"/>
      <c r="H2334" s="827"/>
      <c r="I2334" s="827"/>
      <c r="M2334" s="827"/>
      <c r="N2334" s="827"/>
      <c r="O2334" s="827"/>
      <c r="P2334" s="827"/>
    </row>
    <row r="2335" spans="1:16" ht="12">
      <c r="A2335" s="834"/>
      <c r="B2335" s="833"/>
      <c r="F2335" s="827"/>
      <c r="G2335" s="827"/>
      <c r="H2335" s="827"/>
      <c r="I2335" s="827"/>
      <c r="M2335" s="827"/>
      <c r="N2335" s="827"/>
      <c r="O2335" s="827"/>
      <c r="P2335" s="827"/>
    </row>
    <row r="2336" spans="1:16" ht="12">
      <c r="A2336" s="834"/>
      <c r="B2336" s="833"/>
      <c r="F2336" s="827"/>
      <c r="G2336" s="827"/>
      <c r="H2336" s="827"/>
      <c r="I2336" s="827"/>
      <c r="M2336" s="827"/>
      <c r="N2336" s="827"/>
      <c r="O2336" s="827"/>
      <c r="P2336" s="827"/>
    </row>
    <row r="2337" spans="1:16" ht="12">
      <c r="A2337" s="834"/>
      <c r="B2337" s="833"/>
      <c r="F2337" s="827"/>
      <c r="G2337" s="827"/>
      <c r="H2337" s="827"/>
      <c r="I2337" s="827"/>
      <c r="M2337" s="827"/>
      <c r="N2337" s="827"/>
      <c r="O2337" s="827"/>
      <c r="P2337" s="827"/>
    </row>
    <row r="2338" spans="1:16" ht="12">
      <c r="A2338" s="834"/>
      <c r="B2338" s="833"/>
      <c r="F2338" s="827"/>
      <c r="G2338" s="827"/>
      <c r="H2338" s="827"/>
      <c r="I2338" s="827"/>
      <c r="M2338" s="827"/>
      <c r="N2338" s="827"/>
      <c r="O2338" s="827"/>
      <c r="P2338" s="827"/>
    </row>
    <row r="2339" spans="1:16" ht="12">
      <c r="A2339" s="834"/>
      <c r="B2339" s="833"/>
      <c r="F2339" s="827"/>
      <c r="G2339" s="827"/>
      <c r="H2339" s="827"/>
      <c r="I2339" s="827"/>
      <c r="M2339" s="827"/>
      <c r="N2339" s="827"/>
      <c r="O2339" s="827"/>
      <c r="P2339" s="827"/>
    </row>
    <row r="2340" spans="1:16" ht="12">
      <c r="A2340" s="834"/>
      <c r="B2340" s="833"/>
      <c r="F2340" s="827"/>
      <c r="G2340" s="827"/>
      <c r="H2340" s="827"/>
      <c r="I2340" s="827"/>
      <c r="M2340" s="827"/>
      <c r="N2340" s="827"/>
      <c r="O2340" s="827"/>
      <c r="P2340" s="827"/>
    </row>
    <row r="2341" spans="1:16" ht="12">
      <c r="A2341" s="834"/>
      <c r="B2341" s="833"/>
      <c r="F2341" s="827"/>
      <c r="G2341" s="827"/>
      <c r="H2341" s="827"/>
      <c r="I2341" s="827"/>
      <c r="M2341" s="827"/>
      <c r="N2341" s="827"/>
      <c r="O2341" s="827"/>
      <c r="P2341" s="827"/>
    </row>
    <row r="2342" spans="1:16" ht="12">
      <c r="A2342" s="834"/>
      <c r="B2342" s="833"/>
      <c r="F2342" s="827"/>
      <c r="G2342" s="827"/>
      <c r="H2342" s="827"/>
      <c r="I2342" s="827"/>
      <c r="M2342" s="827"/>
      <c r="N2342" s="827"/>
      <c r="O2342" s="827"/>
      <c r="P2342" s="827"/>
    </row>
    <row r="2343" spans="1:16" ht="12">
      <c r="A2343" s="834"/>
      <c r="B2343" s="833"/>
      <c r="F2343" s="827"/>
      <c r="G2343" s="827"/>
      <c r="H2343" s="827"/>
      <c r="I2343" s="827"/>
      <c r="M2343" s="827"/>
      <c r="N2343" s="827"/>
      <c r="O2343" s="827"/>
      <c r="P2343" s="827"/>
    </row>
    <row r="2344" spans="1:16" ht="12">
      <c r="A2344" s="834"/>
      <c r="B2344" s="833"/>
      <c r="F2344" s="827"/>
      <c r="G2344" s="827"/>
      <c r="H2344" s="827"/>
      <c r="I2344" s="827"/>
      <c r="M2344" s="827"/>
      <c r="N2344" s="827"/>
      <c r="O2344" s="827"/>
      <c r="P2344" s="827"/>
    </row>
    <row r="2345" spans="1:16" ht="12">
      <c r="A2345" s="834"/>
      <c r="B2345" s="833"/>
      <c r="F2345" s="827"/>
      <c r="G2345" s="827"/>
      <c r="H2345" s="827"/>
      <c r="I2345" s="827"/>
      <c r="M2345" s="827"/>
      <c r="N2345" s="827"/>
      <c r="O2345" s="827"/>
      <c r="P2345" s="827"/>
    </row>
    <row r="2346" spans="1:16" ht="12">
      <c r="A2346" s="834"/>
      <c r="B2346" s="833"/>
      <c r="F2346" s="827"/>
      <c r="G2346" s="827"/>
      <c r="H2346" s="827"/>
      <c r="I2346" s="827"/>
      <c r="M2346" s="827"/>
      <c r="N2346" s="827"/>
      <c r="O2346" s="827"/>
      <c r="P2346" s="827"/>
    </row>
    <row r="2347" spans="1:16" ht="12">
      <c r="A2347" s="834"/>
      <c r="B2347" s="833"/>
      <c r="F2347" s="827"/>
      <c r="G2347" s="827"/>
      <c r="H2347" s="827"/>
      <c r="I2347" s="827"/>
      <c r="M2347" s="827"/>
      <c r="N2347" s="827"/>
      <c r="O2347" s="827"/>
      <c r="P2347" s="827"/>
    </row>
    <row r="2348" spans="1:16" ht="12">
      <c r="A2348" s="834"/>
      <c r="B2348" s="833"/>
      <c r="F2348" s="827"/>
      <c r="G2348" s="827"/>
      <c r="H2348" s="827"/>
      <c r="I2348" s="827"/>
      <c r="M2348" s="827"/>
      <c r="N2348" s="827"/>
      <c r="O2348" s="827"/>
      <c r="P2348" s="827"/>
    </row>
    <row r="2349" spans="1:16" ht="12">
      <c r="A2349" s="834"/>
      <c r="B2349" s="833"/>
      <c r="F2349" s="827"/>
      <c r="G2349" s="827"/>
      <c r="H2349" s="827"/>
      <c r="I2349" s="827"/>
      <c r="M2349" s="827"/>
      <c r="N2349" s="827"/>
      <c r="O2349" s="827"/>
      <c r="P2349" s="827"/>
    </row>
    <row r="2350" spans="1:16" ht="12">
      <c r="A2350" s="834"/>
      <c r="B2350" s="833"/>
      <c r="F2350" s="827"/>
      <c r="G2350" s="827"/>
      <c r="H2350" s="827"/>
      <c r="I2350" s="827"/>
      <c r="M2350" s="827"/>
      <c r="N2350" s="827"/>
      <c r="O2350" s="827"/>
      <c r="P2350" s="827"/>
    </row>
    <row r="2351" spans="1:16" ht="12">
      <c r="A2351" s="834"/>
      <c r="B2351" s="833"/>
      <c r="F2351" s="827"/>
      <c r="G2351" s="827"/>
      <c r="H2351" s="827"/>
      <c r="I2351" s="827"/>
      <c r="M2351" s="827"/>
      <c r="N2351" s="827"/>
      <c r="O2351" s="827"/>
      <c r="P2351" s="827"/>
    </row>
    <row r="2352" spans="1:16" ht="12">
      <c r="A2352" s="834"/>
      <c r="B2352" s="833"/>
      <c r="F2352" s="827"/>
      <c r="G2352" s="827"/>
      <c r="H2352" s="827"/>
      <c r="I2352" s="827"/>
      <c r="M2352" s="827"/>
      <c r="N2352" s="827"/>
      <c r="O2352" s="827"/>
      <c r="P2352" s="827"/>
    </row>
    <row r="2353" spans="1:16" ht="12">
      <c r="A2353" s="834"/>
      <c r="B2353" s="833"/>
      <c r="F2353" s="827"/>
      <c r="G2353" s="827"/>
      <c r="H2353" s="827"/>
      <c r="I2353" s="827"/>
      <c r="M2353" s="827"/>
      <c r="N2353" s="827"/>
      <c r="O2353" s="827"/>
      <c r="P2353" s="827"/>
    </row>
    <row r="2354" spans="1:16" ht="12">
      <c r="A2354" s="834"/>
      <c r="B2354" s="833"/>
      <c r="F2354" s="827"/>
      <c r="G2354" s="827"/>
      <c r="H2354" s="827"/>
      <c r="I2354" s="827"/>
      <c r="M2354" s="827"/>
      <c r="N2354" s="827"/>
      <c r="O2354" s="827"/>
      <c r="P2354" s="827"/>
    </row>
    <row r="2355" spans="1:16" ht="12">
      <c r="A2355" s="834"/>
      <c r="B2355" s="833"/>
      <c r="F2355" s="827"/>
      <c r="G2355" s="827"/>
      <c r="H2355" s="827"/>
      <c r="I2355" s="827"/>
      <c r="M2355" s="827"/>
      <c r="N2355" s="827"/>
      <c r="O2355" s="827"/>
      <c r="P2355" s="827"/>
    </row>
    <row r="2356" spans="1:16" ht="12">
      <c r="A2356" s="834"/>
      <c r="B2356" s="833"/>
      <c r="F2356" s="827"/>
      <c r="G2356" s="827"/>
      <c r="H2356" s="827"/>
      <c r="I2356" s="827"/>
      <c r="M2356" s="827"/>
      <c r="N2356" s="827"/>
      <c r="O2356" s="827"/>
      <c r="P2356" s="827"/>
    </row>
    <row r="2357" spans="1:16" ht="12">
      <c r="A2357" s="834"/>
      <c r="B2357" s="833"/>
      <c r="F2357" s="827"/>
      <c r="G2357" s="827"/>
      <c r="H2357" s="827"/>
      <c r="I2357" s="827"/>
      <c r="M2357" s="827"/>
      <c r="N2357" s="827"/>
      <c r="O2357" s="827"/>
      <c r="P2357" s="827"/>
    </row>
    <row r="2358" spans="1:16" ht="12">
      <c r="A2358" s="834"/>
      <c r="B2358" s="833"/>
      <c r="F2358" s="827"/>
      <c r="G2358" s="827"/>
      <c r="H2358" s="827"/>
      <c r="I2358" s="827"/>
      <c r="M2358" s="827"/>
      <c r="N2358" s="827"/>
      <c r="O2358" s="827"/>
      <c r="P2358" s="827"/>
    </row>
    <row r="2359" spans="1:16" ht="12">
      <c r="A2359" s="834"/>
      <c r="B2359" s="833"/>
      <c r="F2359" s="827"/>
      <c r="G2359" s="827"/>
      <c r="H2359" s="827"/>
      <c r="I2359" s="827"/>
      <c r="M2359" s="827"/>
      <c r="N2359" s="827"/>
      <c r="O2359" s="827"/>
      <c r="P2359" s="827"/>
    </row>
    <row r="2360" spans="1:16" ht="12">
      <c r="A2360" s="834"/>
      <c r="B2360" s="833"/>
      <c r="F2360" s="827"/>
      <c r="G2360" s="827"/>
      <c r="H2360" s="827"/>
      <c r="I2360" s="827"/>
      <c r="M2360" s="827"/>
      <c r="N2360" s="827"/>
      <c r="O2360" s="827"/>
      <c r="P2360" s="827"/>
    </row>
    <row r="2361" spans="1:16" ht="12">
      <c r="A2361" s="834"/>
      <c r="B2361" s="833"/>
      <c r="F2361" s="827"/>
      <c r="G2361" s="827"/>
      <c r="H2361" s="827"/>
      <c r="I2361" s="827"/>
      <c r="M2361" s="827"/>
      <c r="N2361" s="827"/>
      <c r="O2361" s="827"/>
      <c r="P2361" s="827"/>
    </row>
    <row r="2362" spans="1:16" ht="12">
      <c r="A2362" s="834"/>
      <c r="B2362" s="833"/>
      <c r="F2362" s="827"/>
      <c r="G2362" s="827"/>
      <c r="H2362" s="827"/>
      <c r="I2362" s="827"/>
      <c r="M2362" s="827"/>
      <c r="N2362" s="827"/>
      <c r="O2362" s="827"/>
      <c r="P2362" s="827"/>
    </row>
    <row r="2363" spans="1:16" ht="12">
      <c r="A2363" s="834"/>
      <c r="B2363" s="833"/>
      <c r="F2363" s="827"/>
      <c r="G2363" s="827"/>
      <c r="H2363" s="827"/>
      <c r="I2363" s="827"/>
      <c r="M2363" s="827"/>
      <c r="N2363" s="827"/>
      <c r="O2363" s="827"/>
      <c r="P2363" s="827"/>
    </row>
    <row r="2364" spans="1:16" ht="12">
      <c r="A2364" s="834"/>
      <c r="B2364" s="833"/>
      <c r="F2364" s="827"/>
      <c r="G2364" s="827"/>
      <c r="H2364" s="827"/>
      <c r="I2364" s="827"/>
      <c r="M2364" s="827"/>
      <c r="N2364" s="827"/>
      <c r="O2364" s="827"/>
      <c r="P2364" s="827"/>
    </row>
    <row r="2365" spans="1:16" ht="12">
      <c r="A2365" s="834"/>
      <c r="B2365" s="833"/>
      <c r="F2365" s="827"/>
      <c r="G2365" s="827"/>
      <c r="H2365" s="827"/>
      <c r="I2365" s="827"/>
      <c r="M2365" s="827"/>
      <c r="N2365" s="827"/>
      <c r="O2365" s="827"/>
      <c r="P2365" s="827"/>
    </row>
    <row r="2366" spans="1:16" ht="12">
      <c r="A2366" s="834"/>
      <c r="B2366" s="833"/>
      <c r="F2366" s="827"/>
      <c r="G2366" s="827"/>
      <c r="H2366" s="827"/>
      <c r="I2366" s="827"/>
      <c r="M2366" s="827"/>
      <c r="N2366" s="827"/>
      <c r="O2366" s="827"/>
      <c r="P2366" s="827"/>
    </row>
    <row r="2367" spans="1:16" ht="12">
      <c r="A2367" s="834"/>
      <c r="B2367" s="833"/>
      <c r="F2367" s="827"/>
      <c r="G2367" s="827"/>
      <c r="H2367" s="827"/>
      <c r="I2367" s="827"/>
      <c r="M2367" s="827"/>
      <c r="N2367" s="827"/>
      <c r="O2367" s="827"/>
      <c r="P2367" s="827"/>
    </row>
    <row r="2368" spans="1:16" ht="12">
      <c r="A2368" s="834"/>
      <c r="B2368" s="833"/>
      <c r="F2368" s="827"/>
      <c r="G2368" s="827"/>
      <c r="H2368" s="827"/>
      <c r="I2368" s="827"/>
      <c r="M2368" s="827"/>
      <c r="N2368" s="827"/>
      <c r="O2368" s="827"/>
      <c r="P2368" s="827"/>
    </row>
    <row r="2369" spans="1:16" ht="12">
      <c r="A2369" s="834"/>
      <c r="B2369" s="833"/>
      <c r="F2369" s="827"/>
      <c r="G2369" s="827"/>
      <c r="H2369" s="827"/>
      <c r="I2369" s="827"/>
      <c r="M2369" s="827"/>
      <c r="N2369" s="827"/>
      <c r="O2369" s="827"/>
      <c r="P2369" s="827"/>
    </row>
    <row r="2370" spans="1:16" ht="12">
      <c r="A2370" s="834"/>
      <c r="B2370" s="833"/>
      <c r="F2370" s="827"/>
      <c r="G2370" s="827"/>
      <c r="H2370" s="827"/>
      <c r="I2370" s="827"/>
      <c r="M2370" s="827"/>
      <c r="N2370" s="827"/>
      <c r="O2370" s="827"/>
      <c r="P2370" s="827"/>
    </row>
    <row r="2371" spans="1:16" ht="12">
      <c r="A2371" s="834"/>
      <c r="B2371" s="833"/>
      <c r="F2371" s="827"/>
      <c r="G2371" s="827"/>
      <c r="H2371" s="827"/>
      <c r="I2371" s="827"/>
      <c r="M2371" s="827"/>
      <c r="N2371" s="827"/>
      <c r="O2371" s="827"/>
      <c r="P2371" s="827"/>
    </row>
    <row r="2372" spans="1:16" ht="12">
      <c r="A2372" s="834"/>
      <c r="B2372" s="833"/>
      <c r="F2372" s="827"/>
      <c r="G2372" s="827"/>
      <c r="H2372" s="827"/>
      <c r="I2372" s="827"/>
      <c r="M2372" s="827"/>
      <c r="N2372" s="827"/>
      <c r="O2372" s="827"/>
      <c r="P2372" s="827"/>
    </row>
    <row r="2373" spans="1:16" ht="12">
      <c r="A2373" s="834"/>
      <c r="B2373" s="833"/>
      <c r="F2373" s="827"/>
      <c r="G2373" s="827"/>
      <c r="H2373" s="827"/>
      <c r="I2373" s="827"/>
      <c r="M2373" s="827"/>
      <c r="N2373" s="827"/>
      <c r="O2373" s="827"/>
      <c r="P2373" s="827"/>
    </row>
    <row r="2374" spans="1:16" ht="12">
      <c r="A2374" s="834"/>
      <c r="B2374" s="833"/>
      <c r="F2374" s="827"/>
      <c r="G2374" s="827"/>
      <c r="H2374" s="827"/>
      <c r="I2374" s="827"/>
      <c r="M2374" s="827"/>
      <c r="N2374" s="827"/>
      <c r="O2374" s="827"/>
      <c r="P2374" s="827"/>
    </row>
    <row r="2375" spans="1:16" ht="12">
      <c r="A2375" s="834"/>
      <c r="B2375" s="833"/>
      <c r="F2375" s="827"/>
      <c r="G2375" s="827"/>
      <c r="H2375" s="827"/>
      <c r="I2375" s="827"/>
      <c r="M2375" s="827"/>
      <c r="N2375" s="827"/>
      <c r="O2375" s="827"/>
      <c r="P2375" s="827"/>
    </row>
    <row r="2376" spans="1:16" ht="12">
      <c r="A2376" s="834"/>
      <c r="B2376" s="833"/>
      <c r="F2376" s="827"/>
      <c r="G2376" s="827"/>
      <c r="H2376" s="827"/>
      <c r="I2376" s="827"/>
      <c r="M2376" s="827"/>
      <c r="N2376" s="827"/>
      <c r="O2376" s="827"/>
      <c r="P2376" s="827"/>
    </row>
    <row r="2377" spans="1:16" ht="12">
      <c r="A2377" s="834"/>
      <c r="B2377" s="833"/>
      <c r="F2377" s="827"/>
      <c r="G2377" s="827"/>
      <c r="H2377" s="827"/>
      <c r="I2377" s="827"/>
      <c r="M2377" s="827"/>
      <c r="N2377" s="827"/>
      <c r="O2377" s="827"/>
      <c r="P2377" s="827"/>
    </row>
    <row r="2378" spans="1:16" ht="12">
      <c r="A2378" s="834"/>
      <c r="B2378" s="833"/>
      <c r="F2378" s="827"/>
      <c r="G2378" s="827"/>
      <c r="H2378" s="827"/>
      <c r="I2378" s="827"/>
      <c r="M2378" s="827"/>
      <c r="N2378" s="827"/>
      <c r="O2378" s="827"/>
      <c r="P2378" s="827"/>
    </row>
    <row r="2379" spans="1:16" ht="12">
      <c r="A2379" s="834"/>
      <c r="B2379" s="833"/>
      <c r="F2379" s="827"/>
      <c r="G2379" s="827"/>
      <c r="H2379" s="827"/>
      <c r="I2379" s="827"/>
      <c r="M2379" s="827"/>
      <c r="N2379" s="827"/>
      <c r="O2379" s="827"/>
      <c r="P2379" s="827"/>
    </row>
    <row r="2380" spans="1:16" ht="12">
      <c r="A2380" s="834"/>
      <c r="B2380" s="833"/>
      <c r="F2380" s="827"/>
      <c r="G2380" s="827"/>
      <c r="H2380" s="827"/>
      <c r="I2380" s="827"/>
      <c r="M2380" s="827"/>
      <c r="N2380" s="827"/>
      <c r="O2380" s="827"/>
      <c r="P2380" s="827"/>
    </row>
    <row r="2381" spans="1:16" ht="12">
      <c r="A2381" s="834"/>
      <c r="B2381" s="833"/>
      <c r="F2381" s="827"/>
      <c r="G2381" s="827"/>
      <c r="H2381" s="827"/>
      <c r="I2381" s="827"/>
      <c r="M2381" s="827"/>
      <c r="N2381" s="827"/>
      <c r="O2381" s="827"/>
      <c r="P2381" s="827"/>
    </row>
    <row r="2382" spans="1:16" ht="12">
      <c r="A2382" s="834"/>
      <c r="B2382" s="833"/>
      <c r="F2382" s="827"/>
      <c r="G2382" s="827"/>
      <c r="H2382" s="827"/>
      <c r="I2382" s="827"/>
      <c r="M2382" s="827"/>
      <c r="N2382" s="827"/>
      <c r="O2382" s="827"/>
      <c r="P2382" s="827"/>
    </row>
    <row r="2383" spans="1:16" ht="12">
      <c r="A2383" s="834"/>
      <c r="B2383" s="833"/>
      <c r="F2383" s="827"/>
      <c r="G2383" s="827"/>
      <c r="H2383" s="827"/>
      <c r="I2383" s="827"/>
      <c r="M2383" s="827"/>
      <c r="N2383" s="827"/>
      <c r="O2383" s="827"/>
      <c r="P2383" s="827"/>
    </row>
    <row r="2384" spans="1:16" ht="12">
      <c r="A2384" s="834"/>
      <c r="B2384" s="833"/>
      <c r="F2384" s="827"/>
      <c r="G2384" s="827"/>
      <c r="H2384" s="827"/>
      <c r="I2384" s="827"/>
      <c r="M2384" s="827"/>
      <c r="N2384" s="827"/>
      <c r="O2384" s="827"/>
      <c r="P2384" s="827"/>
    </row>
    <row r="2385" spans="1:16" ht="12">
      <c r="A2385" s="834"/>
      <c r="B2385" s="833"/>
      <c r="F2385" s="827"/>
      <c r="G2385" s="827"/>
      <c r="H2385" s="827"/>
      <c r="I2385" s="827"/>
      <c r="M2385" s="827"/>
      <c r="N2385" s="827"/>
      <c r="O2385" s="827"/>
      <c r="P2385" s="827"/>
    </row>
    <row r="2386" spans="1:16" ht="12">
      <c r="A2386" s="834"/>
      <c r="B2386" s="833"/>
      <c r="F2386" s="827"/>
      <c r="G2386" s="827"/>
      <c r="H2386" s="827"/>
      <c r="I2386" s="827"/>
      <c r="M2386" s="827"/>
      <c r="N2386" s="827"/>
      <c r="O2386" s="827"/>
      <c r="P2386" s="827"/>
    </row>
    <row r="2387" spans="1:16" ht="12">
      <c r="A2387" s="834"/>
      <c r="B2387" s="833"/>
      <c r="F2387" s="827"/>
      <c r="G2387" s="827"/>
      <c r="H2387" s="827"/>
      <c r="I2387" s="827"/>
      <c r="M2387" s="827"/>
      <c r="N2387" s="827"/>
      <c r="O2387" s="827"/>
      <c r="P2387" s="827"/>
    </row>
    <row r="2388" spans="1:16" ht="12">
      <c r="A2388" s="834"/>
      <c r="B2388" s="833"/>
      <c r="F2388" s="827"/>
      <c r="G2388" s="827"/>
      <c r="H2388" s="827"/>
      <c r="I2388" s="827"/>
      <c r="M2388" s="827"/>
      <c r="N2388" s="827"/>
      <c r="O2388" s="827"/>
      <c r="P2388" s="827"/>
    </row>
    <row r="2389" spans="1:16" ht="12">
      <c r="A2389" s="834"/>
      <c r="B2389" s="833"/>
      <c r="F2389" s="827"/>
      <c r="G2389" s="827"/>
      <c r="H2389" s="827"/>
      <c r="I2389" s="827"/>
      <c r="M2389" s="827"/>
      <c r="N2389" s="827"/>
      <c r="O2389" s="827"/>
      <c r="P2389" s="827"/>
    </row>
    <row r="2390" spans="1:16" ht="12">
      <c r="A2390" s="834"/>
      <c r="B2390" s="833"/>
      <c r="F2390" s="827"/>
      <c r="G2390" s="827"/>
      <c r="H2390" s="827"/>
      <c r="I2390" s="827"/>
      <c r="M2390" s="827"/>
      <c r="N2390" s="827"/>
      <c r="O2390" s="827"/>
      <c r="P2390" s="827"/>
    </row>
    <row r="2391" spans="1:16" ht="12">
      <c r="A2391" s="834"/>
      <c r="B2391" s="833"/>
      <c r="F2391" s="827"/>
      <c r="G2391" s="827"/>
      <c r="H2391" s="827"/>
      <c r="I2391" s="827"/>
      <c r="M2391" s="827"/>
      <c r="N2391" s="827"/>
      <c r="O2391" s="827"/>
      <c r="P2391" s="827"/>
    </row>
    <row r="2392" spans="1:16" ht="12">
      <c r="A2392" s="834"/>
      <c r="B2392" s="833"/>
      <c r="F2392" s="827"/>
      <c r="G2392" s="827"/>
      <c r="H2392" s="827"/>
      <c r="I2392" s="827"/>
      <c r="M2392" s="827"/>
      <c r="N2392" s="827"/>
      <c r="O2392" s="827"/>
      <c r="P2392" s="827"/>
    </row>
    <row r="2393" spans="1:16" ht="12">
      <c r="A2393" s="834"/>
      <c r="B2393" s="833"/>
      <c r="F2393" s="827"/>
      <c r="G2393" s="827"/>
      <c r="H2393" s="827"/>
      <c r="I2393" s="827"/>
      <c r="M2393" s="827"/>
      <c r="N2393" s="827"/>
      <c r="O2393" s="827"/>
      <c r="P2393" s="827"/>
    </row>
    <row r="2394" spans="1:16" ht="12">
      <c r="A2394" s="834"/>
      <c r="B2394" s="833"/>
      <c r="F2394" s="827"/>
      <c r="G2394" s="827"/>
      <c r="H2394" s="827"/>
      <c r="I2394" s="827"/>
      <c r="M2394" s="827"/>
      <c r="N2394" s="827"/>
      <c r="O2394" s="827"/>
      <c r="P2394" s="827"/>
    </row>
    <row r="2395" spans="1:16" ht="12">
      <c r="A2395" s="834"/>
      <c r="B2395" s="833"/>
      <c r="F2395" s="827"/>
      <c r="G2395" s="827"/>
      <c r="H2395" s="827"/>
      <c r="I2395" s="827"/>
      <c r="M2395" s="827"/>
      <c r="N2395" s="827"/>
      <c r="O2395" s="827"/>
      <c r="P2395" s="827"/>
    </row>
    <row r="2396" spans="1:16" ht="12">
      <c r="A2396" s="834"/>
      <c r="B2396" s="833"/>
      <c r="F2396" s="827"/>
      <c r="G2396" s="827"/>
      <c r="H2396" s="827"/>
      <c r="I2396" s="827"/>
      <c r="M2396" s="827"/>
      <c r="N2396" s="827"/>
      <c r="O2396" s="827"/>
      <c r="P2396" s="827"/>
    </row>
    <row r="2397" spans="1:16" ht="12">
      <c r="A2397" s="834"/>
      <c r="B2397" s="833"/>
      <c r="F2397" s="827"/>
      <c r="G2397" s="827"/>
      <c r="H2397" s="827"/>
      <c r="I2397" s="827"/>
      <c r="M2397" s="827"/>
      <c r="N2397" s="827"/>
      <c r="O2397" s="827"/>
      <c r="P2397" s="827"/>
    </row>
    <row r="2398" spans="1:16" ht="12">
      <c r="A2398" s="834"/>
      <c r="B2398" s="833"/>
      <c r="F2398" s="827"/>
      <c r="G2398" s="827"/>
      <c r="H2398" s="827"/>
      <c r="I2398" s="827"/>
      <c r="M2398" s="827"/>
      <c r="N2398" s="827"/>
      <c r="O2398" s="827"/>
      <c r="P2398" s="827"/>
    </row>
    <row r="2399" spans="1:16" ht="12">
      <c r="A2399" s="834"/>
      <c r="B2399" s="833"/>
      <c r="F2399" s="827"/>
      <c r="G2399" s="827"/>
      <c r="H2399" s="827"/>
      <c r="I2399" s="827"/>
      <c r="M2399" s="827"/>
      <c r="N2399" s="827"/>
      <c r="O2399" s="827"/>
      <c r="P2399" s="827"/>
    </row>
    <row r="2400" spans="1:16" ht="12">
      <c r="A2400" s="834"/>
      <c r="B2400" s="833"/>
      <c r="F2400" s="827"/>
      <c r="G2400" s="827"/>
      <c r="H2400" s="827"/>
      <c r="I2400" s="827"/>
      <c r="M2400" s="827"/>
      <c r="N2400" s="827"/>
      <c r="O2400" s="827"/>
      <c r="P2400" s="827"/>
    </row>
    <row r="2401" spans="1:16" ht="12">
      <c r="A2401" s="834"/>
      <c r="B2401" s="833"/>
      <c r="F2401" s="827"/>
      <c r="G2401" s="827"/>
      <c r="H2401" s="827"/>
      <c r="I2401" s="827"/>
      <c r="M2401" s="827"/>
      <c r="N2401" s="827"/>
      <c r="O2401" s="827"/>
      <c r="P2401" s="827"/>
    </row>
    <row r="2402" spans="1:16" ht="12">
      <c r="A2402" s="834"/>
      <c r="B2402" s="833"/>
      <c r="F2402" s="827"/>
      <c r="G2402" s="827"/>
      <c r="H2402" s="827"/>
      <c r="I2402" s="827"/>
      <c r="M2402" s="827"/>
      <c r="N2402" s="827"/>
      <c r="O2402" s="827"/>
      <c r="P2402" s="827"/>
    </row>
    <row r="2403" spans="1:16" ht="12">
      <c r="A2403" s="834"/>
      <c r="B2403" s="833"/>
      <c r="F2403" s="827"/>
      <c r="G2403" s="827"/>
      <c r="H2403" s="827"/>
      <c r="I2403" s="827"/>
      <c r="M2403" s="827"/>
      <c r="N2403" s="827"/>
      <c r="O2403" s="827"/>
      <c r="P2403" s="827"/>
    </row>
    <row r="2404" spans="1:16" ht="12">
      <c r="A2404" s="834"/>
      <c r="B2404" s="833"/>
      <c r="F2404" s="827"/>
      <c r="G2404" s="827"/>
      <c r="H2404" s="827"/>
      <c r="I2404" s="827"/>
      <c r="M2404" s="827"/>
      <c r="N2404" s="827"/>
      <c r="O2404" s="827"/>
      <c r="P2404" s="827"/>
    </row>
    <row r="2405" spans="1:16" ht="12">
      <c r="A2405" s="834"/>
      <c r="B2405" s="833"/>
      <c r="F2405" s="827"/>
      <c r="G2405" s="827"/>
      <c r="H2405" s="827"/>
      <c r="I2405" s="827"/>
      <c r="M2405" s="827"/>
      <c r="N2405" s="827"/>
      <c r="O2405" s="827"/>
      <c r="P2405" s="827"/>
    </row>
    <row r="2406" spans="1:16" ht="12">
      <c r="A2406" s="834"/>
      <c r="B2406" s="833"/>
      <c r="F2406" s="827"/>
      <c r="G2406" s="827"/>
      <c r="H2406" s="827"/>
      <c r="I2406" s="827"/>
      <c r="M2406" s="827"/>
      <c r="N2406" s="827"/>
      <c r="O2406" s="827"/>
      <c r="P2406" s="827"/>
    </row>
    <row r="2407" spans="1:16" ht="12">
      <c r="A2407" s="834"/>
      <c r="B2407" s="833"/>
      <c r="F2407" s="827"/>
      <c r="G2407" s="827"/>
      <c r="H2407" s="827"/>
      <c r="I2407" s="827"/>
      <c r="M2407" s="827"/>
      <c r="N2407" s="827"/>
      <c r="O2407" s="827"/>
      <c r="P2407" s="827"/>
    </row>
    <row r="2408" spans="1:16" ht="12">
      <c r="A2408" s="834"/>
      <c r="B2408" s="833"/>
      <c r="F2408" s="827"/>
      <c r="G2408" s="827"/>
      <c r="H2408" s="827"/>
      <c r="I2408" s="827"/>
      <c r="M2408" s="827"/>
      <c r="N2408" s="827"/>
      <c r="O2408" s="827"/>
      <c r="P2408" s="827"/>
    </row>
    <row r="2409" spans="1:16" ht="12">
      <c r="A2409" s="834"/>
      <c r="B2409" s="833"/>
      <c r="F2409" s="827"/>
      <c r="G2409" s="827"/>
      <c r="H2409" s="827"/>
      <c r="I2409" s="827"/>
      <c r="M2409" s="827"/>
      <c r="N2409" s="827"/>
      <c r="O2409" s="827"/>
      <c r="P2409" s="827"/>
    </row>
    <row r="2410" spans="1:16" ht="12">
      <c r="A2410" s="834"/>
      <c r="B2410" s="833"/>
      <c r="F2410" s="827"/>
      <c r="G2410" s="827"/>
      <c r="H2410" s="827"/>
      <c r="I2410" s="827"/>
      <c r="M2410" s="827"/>
      <c r="N2410" s="827"/>
      <c r="O2410" s="827"/>
      <c r="P2410" s="827"/>
    </row>
    <row r="2411" spans="1:16" ht="12">
      <c r="A2411" s="834"/>
      <c r="B2411" s="833"/>
      <c r="F2411" s="827"/>
      <c r="G2411" s="827"/>
      <c r="H2411" s="827"/>
      <c r="I2411" s="827"/>
      <c r="M2411" s="827"/>
      <c r="N2411" s="827"/>
      <c r="O2411" s="827"/>
      <c r="P2411" s="827"/>
    </row>
    <row r="2412" spans="1:16" ht="12">
      <c r="A2412" s="834"/>
      <c r="B2412" s="833"/>
      <c r="F2412" s="827"/>
      <c r="G2412" s="827"/>
      <c r="H2412" s="827"/>
      <c r="I2412" s="827"/>
      <c r="M2412" s="827"/>
      <c r="N2412" s="827"/>
      <c r="O2412" s="827"/>
      <c r="P2412" s="827"/>
    </row>
    <row r="2413" spans="1:16" ht="12">
      <c r="A2413" s="834"/>
      <c r="B2413" s="833"/>
      <c r="F2413" s="827"/>
      <c r="G2413" s="827"/>
      <c r="H2413" s="827"/>
      <c r="I2413" s="827"/>
      <c r="M2413" s="827"/>
      <c r="N2413" s="827"/>
      <c r="O2413" s="827"/>
      <c r="P2413" s="827"/>
    </row>
    <row r="2414" spans="1:16" ht="12">
      <c r="A2414" s="834"/>
      <c r="B2414" s="833"/>
      <c r="F2414" s="827"/>
      <c r="G2414" s="827"/>
      <c r="H2414" s="827"/>
      <c r="I2414" s="827"/>
      <c r="M2414" s="827"/>
      <c r="N2414" s="827"/>
      <c r="O2414" s="827"/>
      <c r="P2414" s="827"/>
    </row>
    <row r="2415" spans="1:16" ht="12">
      <c r="A2415" s="834"/>
      <c r="B2415" s="833"/>
      <c r="F2415" s="827"/>
      <c r="G2415" s="827"/>
      <c r="H2415" s="827"/>
      <c r="I2415" s="827"/>
      <c r="M2415" s="827"/>
      <c r="N2415" s="827"/>
      <c r="O2415" s="827"/>
      <c r="P2415" s="827"/>
    </row>
    <row r="2416" spans="1:16" ht="12">
      <c r="A2416" s="834"/>
      <c r="B2416" s="833"/>
      <c r="F2416" s="827"/>
      <c r="G2416" s="827"/>
      <c r="H2416" s="827"/>
      <c r="I2416" s="827"/>
      <c r="M2416" s="827"/>
      <c r="N2416" s="827"/>
      <c r="O2416" s="827"/>
      <c r="P2416" s="827"/>
    </row>
    <row r="2417" spans="1:16" ht="12">
      <c r="A2417" s="834"/>
      <c r="B2417" s="833"/>
      <c r="F2417" s="827"/>
      <c r="G2417" s="827"/>
      <c r="H2417" s="827"/>
      <c r="I2417" s="827"/>
      <c r="M2417" s="827"/>
      <c r="N2417" s="827"/>
      <c r="O2417" s="827"/>
      <c r="P2417" s="827"/>
    </row>
    <row r="2418" spans="1:16" ht="12">
      <c r="A2418" s="834"/>
      <c r="B2418" s="833"/>
      <c r="F2418" s="827"/>
      <c r="G2418" s="827"/>
      <c r="H2418" s="827"/>
      <c r="I2418" s="827"/>
      <c r="M2418" s="827"/>
      <c r="N2418" s="827"/>
      <c r="O2418" s="827"/>
      <c r="P2418" s="827"/>
    </row>
    <row r="2419" spans="1:16" ht="12">
      <c r="A2419" s="834"/>
      <c r="B2419" s="833"/>
      <c r="F2419" s="827"/>
      <c r="G2419" s="827"/>
      <c r="H2419" s="827"/>
      <c r="I2419" s="827"/>
      <c r="M2419" s="827"/>
      <c r="N2419" s="827"/>
      <c r="O2419" s="827"/>
      <c r="P2419" s="827"/>
    </row>
    <row r="2420" spans="1:16" ht="12">
      <c r="A2420" s="834"/>
      <c r="B2420" s="833"/>
      <c r="F2420" s="827"/>
      <c r="G2420" s="827"/>
      <c r="H2420" s="827"/>
      <c r="I2420" s="827"/>
      <c r="M2420" s="827"/>
      <c r="N2420" s="827"/>
      <c r="O2420" s="827"/>
      <c r="P2420" s="827"/>
    </row>
    <row r="2421" spans="1:16" ht="12">
      <c r="A2421" s="834"/>
      <c r="B2421" s="833"/>
      <c r="F2421" s="827"/>
      <c r="G2421" s="827"/>
      <c r="H2421" s="827"/>
      <c r="I2421" s="827"/>
      <c r="M2421" s="827"/>
      <c r="N2421" s="827"/>
      <c r="O2421" s="827"/>
      <c r="P2421" s="827"/>
    </row>
    <row r="2422" spans="1:16" ht="12">
      <c r="A2422" s="834"/>
      <c r="B2422" s="833"/>
      <c r="F2422" s="827"/>
      <c r="G2422" s="827"/>
      <c r="H2422" s="827"/>
      <c r="I2422" s="827"/>
      <c r="M2422" s="827"/>
      <c r="N2422" s="827"/>
      <c r="O2422" s="827"/>
      <c r="P2422" s="827"/>
    </row>
    <row r="2423" spans="1:16" ht="12">
      <c r="A2423" s="834"/>
      <c r="B2423" s="833"/>
      <c r="F2423" s="827"/>
      <c r="G2423" s="827"/>
      <c r="H2423" s="827"/>
      <c r="I2423" s="827"/>
      <c r="M2423" s="827"/>
      <c r="N2423" s="827"/>
      <c r="O2423" s="827"/>
      <c r="P2423" s="827"/>
    </row>
    <row r="2424" spans="1:16" ht="12">
      <c r="A2424" s="834"/>
      <c r="B2424" s="833"/>
      <c r="F2424" s="827"/>
      <c r="G2424" s="827"/>
      <c r="H2424" s="827"/>
      <c r="I2424" s="827"/>
      <c r="M2424" s="827"/>
      <c r="N2424" s="827"/>
      <c r="O2424" s="827"/>
      <c r="P2424" s="827"/>
    </row>
    <row r="2425" spans="1:16" ht="12">
      <c r="A2425" s="834"/>
      <c r="B2425" s="833"/>
      <c r="F2425" s="827"/>
      <c r="G2425" s="827"/>
      <c r="H2425" s="827"/>
      <c r="I2425" s="827"/>
      <c r="M2425" s="827"/>
      <c r="N2425" s="827"/>
      <c r="O2425" s="827"/>
      <c r="P2425" s="827"/>
    </row>
    <row r="2426" spans="1:16" ht="12">
      <c r="A2426" s="834"/>
      <c r="B2426" s="833"/>
      <c r="F2426" s="827"/>
      <c r="G2426" s="827"/>
      <c r="H2426" s="827"/>
      <c r="I2426" s="827"/>
      <c r="M2426" s="827"/>
      <c r="N2426" s="827"/>
      <c r="O2426" s="827"/>
      <c r="P2426" s="827"/>
    </row>
    <row r="2427" spans="1:16" ht="12">
      <c r="A2427" s="834"/>
      <c r="B2427" s="833"/>
      <c r="F2427" s="827"/>
      <c r="G2427" s="827"/>
      <c r="H2427" s="827"/>
      <c r="I2427" s="827"/>
      <c r="M2427" s="827"/>
      <c r="N2427" s="827"/>
      <c r="O2427" s="827"/>
      <c r="P2427" s="827"/>
    </row>
    <row r="2428" spans="1:16" ht="12">
      <c r="A2428" s="834"/>
      <c r="B2428" s="833"/>
      <c r="F2428" s="827"/>
      <c r="G2428" s="827"/>
      <c r="H2428" s="827"/>
      <c r="I2428" s="827"/>
      <c r="M2428" s="827"/>
      <c r="N2428" s="827"/>
      <c r="O2428" s="827"/>
      <c r="P2428" s="827"/>
    </row>
    <row r="2429" spans="1:16" ht="12">
      <c r="A2429" s="834"/>
      <c r="B2429" s="833"/>
      <c r="F2429" s="827"/>
      <c r="G2429" s="827"/>
      <c r="H2429" s="827"/>
      <c r="I2429" s="827"/>
      <c r="M2429" s="827"/>
      <c r="N2429" s="827"/>
      <c r="O2429" s="827"/>
      <c r="P2429" s="827"/>
    </row>
    <row r="2430" spans="1:16" ht="12">
      <c r="A2430" s="834"/>
      <c r="B2430" s="833"/>
      <c r="F2430" s="827"/>
      <c r="G2430" s="827"/>
      <c r="H2430" s="827"/>
      <c r="I2430" s="827"/>
      <c r="M2430" s="827"/>
      <c r="N2430" s="827"/>
      <c r="O2430" s="827"/>
      <c r="P2430" s="827"/>
    </row>
    <row r="2431" spans="1:16" ht="12">
      <c r="A2431" s="834"/>
      <c r="B2431" s="833"/>
      <c r="F2431" s="827"/>
      <c r="G2431" s="827"/>
      <c r="H2431" s="827"/>
      <c r="I2431" s="827"/>
      <c r="M2431" s="827"/>
      <c r="N2431" s="827"/>
      <c r="O2431" s="827"/>
      <c r="P2431" s="827"/>
    </row>
    <row r="2432" spans="1:16" ht="12">
      <c r="A2432" s="834"/>
      <c r="B2432" s="833"/>
      <c r="F2432" s="827"/>
      <c r="G2432" s="827"/>
      <c r="H2432" s="827"/>
      <c r="I2432" s="827"/>
      <c r="M2432" s="827"/>
      <c r="N2432" s="827"/>
      <c r="O2432" s="827"/>
      <c r="P2432" s="827"/>
    </row>
    <row r="2433" spans="1:16" ht="12">
      <c r="A2433" s="834"/>
      <c r="B2433" s="833"/>
      <c r="F2433" s="827"/>
      <c r="G2433" s="827"/>
      <c r="H2433" s="827"/>
      <c r="I2433" s="827"/>
      <c r="M2433" s="827"/>
      <c r="N2433" s="827"/>
      <c r="O2433" s="827"/>
      <c r="P2433" s="827"/>
    </row>
    <row r="2434" spans="1:16" ht="12">
      <c r="A2434" s="834"/>
      <c r="B2434" s="833"/>
      <c r="F2434" s="827"/>
      <c r="G2434" s="827"/>
      <c r="H2434" s="827"/>
      <c r="I2434" s="827"/>
      <c r="M2434" s="827"/>
      <c r="N2434" s="827"/>
      <c r="O2434" s="827"/>
      <c r="P2434" s="827"/>
    </row>
    <row r="2435" spans="1:16" ht="12">
      <c r="A2435" s="834"/>
      <c r="B2435" s="833"/>
      <c r="F2435" s="827"/>
      <c r="G2435" s="827"/>
      <c r="H2435" s="827"/>
      <c r="I2435" s="827"/>
      <c r="M2435" s="827"/>
      <c r="N2435" s="827"/>
      <c r="O2435" s="827"/>
      <c r="P2435" s="827"/>
    </row>
    <row r="2436" spans="1:16" ht="12">
      <c r="A2436" s="834"/>
      <c r="B2436" s="833"/>
      <c r="F2436" s="827"/>
      <c r="G2436" s="827"/>
      <c r="H2436" s="827"/>
      <c r="I2436" s="827"/>
      <c r="M2436" s="827"/>
      <c r="N2436" s="827"/>
      <c r="O2436" s="827"/>
      <c r="P2436" s="827"/>
    </row>
    <row r="2437" spans="1:16" ht="12">
      <c r="A2437" s="834"/>
      <c r="B2437" s="833"/>
      <c r="F2437" s="827"/>
      <c r="G2437" s="827"/>
      <c r="H2437" s="827"/>
      <c r="I2437" s="827"/>
      <c r="M2437" s="827"/>
      <c r="N2437" s="827"/>
      <c r="O2437" s="827"/>
      <c r="P2437" s="827"/>
    </row>
    <row r="2438" spans="1:16" ht="12">
      <c r="A2438" s="834"/>
      <c r="B2438" s="833"/>
      <c r="F2438" s="827"/>
      <c r="G2438" s="827"/>
      <c r="H2438" s="827"/>
      <c r="I2438" s="827"/>
      <c r="M2438" s="827"/>
      <c r="N2438" s="827"/>
      <c r="O2438" s="827"/>
      <c r="P2438" s="827"/>
    </row>
    <row r="2439" spans="1:16" ht="12">
      <c r="A2439" s="834"/>
      <c r="B2439" s="833"/>
      <c r="F2439" s="827"/>
      <c r="G2439" s="827"/>
      <c r="H2439" s="827"/>
      <c r="I2439" s="827"/>
      <c r="M2439" s="827"/>
      <c r="N2439" s="827"/>
      <c r="O2439" s="827"/>
      <c r="P2439" s="827"/>
    </row>
    <row r="2440" spans="1:16" ht="12">
      <c r="A2440" s="834"/>
      <c r="B2440" s="833"/>
      <c r="F2440" s="827"/>
      <c r="G2440" s="827"/>
      <c r="H2440" s="827"/>
      <c r="I2440" s="827"/>
      <c r="M2440" s="827"/>
      <c r="N2440" s="827"/>
      <c r="O2440" s="827"/>
      <c r="P2440" s="827"/>
    </row>
    <row r="2441" spans="1:16" ht="12">
      <c r="A2441" s="834"/>
      <c r="B2441" s="833"/>
      <c r="F2441" s="827"/>
      <c r="G2441" s="827"/>
      <c r="H2441" s="827"/>
      <c r="I2441" s="827"/>
      <c r="M2441" s="827"/>
      <c r="N2441" s="827"/>
      <c r="O2441" s="827"/>
      <c r="P2441" s="827"/>
    </row>
    <row r="2442" spans="1:16" ht="12">
      <c r="A2442" s="834"/>
      <c r="B2442" s="833"/>
      <c r="F2442" s="827"/>
      <c r="G2442" s="827"/>
      <c r="H2442" s="827"/>
      <c r="I2442" s="827"/>
      <c r="M2442" s="827"/>
      <c r="N2442" s="827"/>
      <c r="O2442" s="827"/>
      <c r="P2442" s="827"/>
    </row>
    <row r="2443" spans="1:16" ht="12">
      <c r="A2443" s="834"/>
      <c r="B2443" s="833"/>
      <c r="F2443" s="827"/>
      <c r="G2443" s="827"/>
      <c r="H2443" s="827"/>
      <c r="I2443" s="827"/>
      <c r="M2443" s="827"/>
      <c r="N2443" s="827"/>
      <c r="O2443" s="827"/>
      <c r="P2443" s="827"/>
    </row>
    <row r="2444" spans="1:16" ht="12">
      <c r="A2444" s="834"/>
      <c r="B2444" s="833"/>
      <c r="F2444" s="827"/>
      <c r="G2444" s="827"/>
      <c r="H2444" s="827"/>
      <c r="I2444" s="827"/>
      <c r="M2444" s="827"/>
      <c r="N2444" s="827"/>
      <c r="O2444" s="827"/>
      <c r="P2444" s="827"/>
    </row>
    <row r="2445" spans="1:16" ht="12">
      <c r="A2445" s="834"/>
      <c r="B2445" s="833"/>
      <c r="F2445" s="827"/>
      <c r="G2445" s="827"/>
      <c r="H2445" s="827"/>
      <c r="I2445" s="827"/>
      <c r="M2445" s="827"/>
      <c r="N2445" s="827"/>
      <c r="O2445" s="827"/>
      <c r="P2445" s="827"/>
    </row>
    <row r="2446" spans="1:16" ht="12">
      <c r="A2446" s="834"/>
      <c r="B2446" s="833"/>
      <c r="F2446" s="827"/>
      <c r="G2446" s="827"/>
      <c r="H2446" s="827"/>
      <c r="I2446" s="827"/>
      <c r="M2446" s="827"/>
      <c r="N2446" s="827"/>
      <c r="O2446" s="827"/>
      <c r="P2446" s="827"/>
    </row>
    <row r="2447" spans="1:16" ht="12">
      <c r="A2447" s="834"/>
      <c r="B2447" s="833"/>
      <c r="F2447" s="827"/>
      <c r="G2447" s="827"/>
      <c r="H2447" s="827"/>
      <c r="I2447" s="827"/>
      <c r="M2447" s="827"/>
      <c r="N2447" s="827"/>
      <c r="O2447" s="827"/>
      <c r="P2447" s="827"/>
    </row>
    <row r="2448" spans="1:16" ht="12">
      <c r="A2448" s="834"/>
      <c r="B2448" s="833"/>
      <c r="F2448" s="827"/>
      <c r="G2448" s="827"/>
      <c r="H2448" s="827"/>
      <c r="I2448" s="827"/>
      <c r="M2448" s="827"/>
      <c r="N2448" s="827"/>
      <c r="O2448" s="827"/>
      <c r="P2448" s="827"/>
    </row>
    <row r="2449" spans="1:16" ht="12">
      <c r="A2449" s="834"/>
      <c r="B2449" s="833"/>
      <c r="F2449" s="827"/>
      <c r="G2449" s="827"/>
      <c r="H2449" s="827"/>
      <c r="I2449" s="827"/>
      <c r="M2449" s="827"/>
      <c r="N2449" s="827"/>
      <c r="O2449" s="827"/>
      <c r="P2449" s="827"/>
    </row>
    <row r="2450" spans="1:16" ht="12">
      <c r="A2450" s="834"/>
      <c r="B2450" s="833"/>
      <c r="F2450" s="827"/>
      <c r="G2450" s="827"/>
      <c r="H2450" s="827"/>
      <c r="I2450" s="827"/>
      <c r="M2450" s="827"/>
      <c r="N2450" s="827"/>
      <c r="O2450" s="827"/>
      <c r="P2450" s="827"/>
    </row>
    <row r="2451" spans="1:16" ht="12">
      <c r="A2451" s="834"/>
      <c r="B2451" s="833"/>
      <c r="F2451" s="827"/>
      <c r="G2451" s="827"/>
      <c r="H2451" s="827"/>
      <c r="I2451" s="827"/>
      <c r="M2451" s="827"/>
      <c r="N2451" s="827"/>
      <c r="O2451" s="827"/>
      <c r="P2451" s="827"/>
    </row>
    <row r="2452" spans="1:16" ht="12">
      <c r="A2452" s="834"/>
      <c r="B2452" s="833"/>
      <c r="F2452" s="827"/>
      <c r="G2452" s="827"/>
      <c r="H2452" s="827"/>
      <c r="I2452" s="827"/>
      <c r="M2452" s="827"/>
      <c r="N2452" s="827"/>
      <c r="O2452" s="827"/>
      <c r="P2452" s="827"/>
    </row>
    <row r="2453" spans="1:16" ht="12">
      <c r="A2453" s="834"/>
      <c r="B2453" s="833"/>
      <c r="F2453" s="827"/>
      <c r="G2453" s="827"/>
      <c r="H2453" s="827"/>
      <c r="I2453" s="827"/>
      <c r="M2453" s="827"/>
      <c r="N2453" s="827"/>
      <c r="O2453" s="827"/>
      <c r="P2453" s="827"/>
    </row>
    <row r="2454" spans="1:16" ht="12">
      <c r="A2454" s="834"/>
      <c r="B2454" s="833"/>
      <c r="F2454" s="827"/>
      <c r="G2454" s="827"/>
      <c r="H2454" s="827"/>
      <c r="I2454" s="827"/>
      <c r="M2454" s="827"/>
      <c r="N2454" s="827"/>
      <c r="O2454" s="827"/>
      <c r="P2454" s="827"/>
    </row>
    <row r="2455" spans="1:16" ht="12">
      <c r="A2455" s="834"/>
      <c r="B2455" s="833"/>
      <c r="F2455" s="827"/>
      <c r="G2455" s="827"/>
      <c r="H2455" s="827"/>
      <c r="I2455" s="827"/>
      <c r="M2455" s="827"/>
      <c r="N2455" s="827"/>
      <c r="O2455" s="827"/>
      <c r="P2455" s="827"/>
    </row>
    <row r="2456" spans="1:16" ht="12">
      <c r="A2456" s="834"/>
      <c r="B2456" s="833"/>
      <c r="F2456" s="827"/>
      <c r="G2456" s="827"/>
      <c r="H2456" s="827"/>
      <c r="I2456" s="827"/>
      <c r="M2456" s="827"/>
      <c r="N2456" s="827"/>
      <c r="O2456" s="827"/>
      <c r="P2456" s="827"/>
    </row>
    <row r="2457" spans="1:16" ht="12">
      <c r="A2457" s="834"/>
      <c r="B2457" s="833"/>
      <c r="F2457" s="827"/>
      <c r="G2457" s="827"/>
      <c r="H2457" s="827"/>
      <c r="I2457" s="827"/>
      <c r="M2457" s="827"/>
      <c r="N2457" s="827"/>
      <c r="O2457" s="827"/>
      <c r="P2457" s="827"/>
    </row>
    <row r="2458" spans="1:16" ht="12">
      <c r="A2458" s="834"/>
      <c r="B2458" s="833"/>
      <c r="F2458" s="827"/>
      <c r="G2458" s="827"/>
      <c r="H2458" s="827"/>
      <c r="I2458" s="827"/>
      <c r="M2458" s="827"/>
      <c r="N2458" s="827"/>
      <c r="O2458" s="827"/>
      <c r="P2458" s="827"/>
    </row>
    <row r="2459" spans="1:16" ht="12">
      <c r="A2459" s="834"/>
      <c r="B2459" s="833"/>
      <c r="F2459" s="827"/>
      <c r="G2459" s="827"/>
      <c r="H2459" s="827"/>
      <c r="I2459" s="827"/>
      <c r="M2459" s="827"/>
      <c r="N2459" s="827"/>
      <c r="O2459" s="827"/>
      <c r="P2459" s="827"/>
    </row>
    <row r="2460" spans="1:16" ht="12">
      <c r="A2460" s="834"/>
      <c r="B2460" s="833"/>
      <c r="F2460" s="827"/>
      <c r="G2460" s="827"/>
      <c r="H2460" s="827"/>
      <c r="I2460" s="827"/>
      <c r="M2460" s="827"/>
      <c r="N2460" s="827"/>
      <c r="O2460" s="827"/>
      <c r="P2460" s="827"/>
    </row>
    <row r="2461" spans="1:16" ht="12">
      <c r="A2461" s="834"/>
      <c r="B2461" s="833"/>
      <c r="F2461" s="827"/>
      <c r="G2461" s="827"/>
      <c r="H2461" s="827"/>
      <c r="I2461" s="827"/>
      <c r="M2461" s="827"/>
      <c r="N2461" s="827"/>
      <c r="O2461" s="827"/>
      <c r="P2461" s="827"/>
    </row>
    <row r="2462" spans="1:16" ht="12">
      <c r="A2462" s="834"/>
      <c r="B2462" s="833"/>
      <c r="F2462" s="827"/>
      <c r="G2462" s="827"/>
      <c r="H2462" s="827"/>
      <c r="I2462" s="827"/>
      <c r="M2462" s="827"/>
      <c r="N2462" s="827"/>
      <c r="O2462" s="827"/>
      <c r="P2462" s="827"/>
    </row>
    <row r="2463" spans="1:16" ht="12">
      <c r="A2463" s="834"/>
      <c r="B2463" s="833"/>
      <c r="F2463" s="827"/>
      <c r="G2463" s="827"/>
      <c r="H2463" s="827"/>
      <c r="I2463" s="827"/>
      <c r="M2463" s="827"/>
      <c r="N2463" s="827"/>
      <c r="O2463" s="827"/>
      <c r="P2463" s="827"/>
    </row>
    <row r="2464" spans="1:16" ht="12">
      <c r="A2464" s="834"/>
      <c r="B2464" s="833"/>
      <c r="F2464" s="827"/>
      <c r="G2464" s="827"/>
      <c r="H2464" s="827"/>
      <c r="I2464" s="827"/>
      <c r="M2464" s="827"/>
      <c r="N2464" s="827"/>
      <c r="O2464" s="827"/>
      <c r="P2464" s="827"/>
    </row>
    <row r="2465" spans="1:16" ht="12">
      <c r="A2465" s="834"/>
      <c r="B2465" s="833"/>
      <c r="F2465" s="827"/>
      <c r="G2465" s="827"/>
      <c r="H2465" s="827"/>
      <c r="I2465" s="827"/>
      <c r="M2465" s="827"/>
      <c r="N2465" s="827"/>
      <c r="O2465" s="827"/>
      <c r="P2465" s="827"/>
    </row>
    <row r="2466" spans="1:16" ht="12">
      <c r="A2466" s="834"/>
      <c r="B2466" s="833"/>
      <c r="F2466" s="827"/>
      <c r="G2466" s="827"/>
      <c r="H2466" s="827"/>
      <c r="I2466" s="827"/>
      <c r="M2466" s="827"/>
      <c r="N2466" s="827"/>
      <c r="O2466" s="827"/>
      <c r="P2466" s="827"/>
    </row>
    <row r="2467" spans="1:16" ht="12">
      <c r="A2467" s="834"/>
      <c r="B2467" s="833"/>
      <c r="F2467" s="827"/>
      <c r="G2467" s="827"/>
      <c r="H2467" s="827"/>
      <c r="I2467" s="827"/>
      <c r="M2467" s="827"/>
      <c r="N2467" s="827"/>
      <c r="O2467" s="827"/>
      <c r="P2467" s="827"/>
    </row>
    <row r="2468" spans="1:16" ht="12">
      <c r="A2468" s="834"/>
      <c r="B2468" s="833"/>
      <c r="F2468" s="827"/>
      <c r="G2468" s="827"/>
      <c r="H2468" s="827"/>
      <c r="I2468" s="827"/>
      <c r="M2468" s="827"/>
      <c r="N2468" s="827"/>
      <c r="O2468" s="827"/>
      <c r="P2468" s="827"/>
    </row>
    <row r="2469" spans="1:16" ht="12">
      <c r="A2469" s="834"/>
      <c r="B2469" s="833"/>
      <c r="F2469" s="827"/>
      <c r="G2469" s="827"/>
      <c r="H2469" s="827"/>
      <c r="I2469" s="827"/>
      <c r="M2469" s="827"/>
      <c r="N2469" s="827"/>
      <c r="O2469" s="827"/>
      <c r="P2469" s="827"/>
    </row>
    <row r="2470" spans="1:16" ht="12">
      <c r="A2470" s="834"/>
      <c r="B2470" s="833"/>
      <c r="F2470" s="827"/>
      <c r="G2470" s="827"/>
      <c r="H2470" s="827"/>
      <c r="I2470" s="827"/>
      <c r="M2470" s="827"/>
      <c r="N2470" s="827"/>
      <c r="O2470" s="827"/>
      <c r="P2470" s="827"/>
    </row>
    <row r="2471" spans="1:16" ht="12">
      <c r="A2471" s="834"/>
      <c r="B2471" s="833"/>
      <c r="F2471" s="827"/>
      <c r="G2471" s="827"/>
      <c r="H2471" s="827"/>
      <c r="I2471" s="827"/>
      <c r="M2471" s="827"/>
      <c r="N2471" s="827"/>
      <c r="O2471" s="827"/>
      <c r="P2471" s="827"/>
    </row>
    <row r="2472" spans="1:16" ht="12">
      <c r="A2472" s="834"/>
      <c r="B2472" s="833"/>
      <c r="F2472" s="827"/>
      <c r="G2472" s="827"/>
      <c r="H2472" s="827"/>
      <c r="I2472" s="827"/>
      <c r="M2472" s="827"/>
      <c r="N2472" s="827"/>
      <c r="O2472" s="827"/>
      <c r="P2472" s="827"/>
    </row>
    <row r="2473" spans="1:16" ht="12">
      <c r="A2473" s="834"/>
      <c r="B2473" s="833"/>
      <c r="F2473" s="827"/>
      <c r="G2473" s="827"/>
      <c r="H2473" s="827"/>
      <c r="I2473" s="827"/>
      <c r="M2473" s="827"/>
      <c r="N2473" s="827"/>
      <c r="O2473" s="827"/>
      <c r="P2473" s="827"/>
    </row>
    <row r="2474" spans="1:16" ht="12">
      <c r="A2474" s="834"/>
      <c r="B2474" s="833"/>
      <c r="F2474" s="827"/>
      <c r="G2474" s="827"/>
      <c r="H2474" s="827"/>
      <c r="I2474" s="827"/>
      <c r="M2474" s="827"/>
      <c r="N2474" s="827"/>
      <c r="O2474" s="827"/>
      <c r="P2474" s="827"/>
    </row>
    <row r="2475" spans="1:16" ht="12">
      <c r="A2475" s="834"/>
      <c r="B2475" s="833"/>
      <c r="F2475" s="827"/>
      <c r="G2475" s="827"/>
      <c r="H2475" s="827"/>
      <c r="I2475" s="827"/>
      <c r="M2475" s="827"/>
      <c r="N2475" s="827"/>
      <c r="O2475" s="827"/>
      <c r="P2475" s="827"/>
    </row>
    <row r="2476" spans="1:16" ht="12">
      <c r="A2476" s="834"/>
      <c r="B2476" s="833"/>
      <c r="F2476" s="827"/>
      <c r="G2476" s="827"/>
      <c r="H2476" s="827"/>
      <c r="I2476" s="827"/>
      <c r="M2476" s="827"/>
      <c r="N2476" s="827"/>
      <c r="O2476" s="827"/>
      <c r="P2476" s="827"/>
    </row>
    <row r="2477" spans="1:16" ht="12">
      <c r="A2477" s="834"/>
      <c r="B2477" s="833"/>
      <c r="F2477" s="827"/>
      <c r="G2477" s="827"/>
      <c r="H2477" s="827"/>
      <c r="I2477" s="827"/>
      <c r="M2477" s="827"/>
      <c r="N2477" s="827"/>
      <c r="O2477" s="827"/>
      <c r="P2477" s="827"/>
    </row>
    <row r="2478" spans="1:16" ht="12">
      <c r="A2478" s="834"/>
      <c r="B2478" s="833"/>
      <c r="F2478" s="827"/>
      <c r="G2478" s="827"/>
      <c r="H2478" s="827"/>
      <c r="I2478" s="827"/>
      <c r="M2478" s="827"/>
      <c r="N2478" s="827"/>
      <c r="O2478" s="827"/>
      <c r="P2478" s="827"/>
    </row>
    <row r="2479" spans="1:16" ht="12">
      <c r="A2479" s="834"/>
      <c r="B2479" s="833"/>
      <c r="F2479" s="827"/>
      <c r="G2479" s="827"/>
      <c r="H2479" s="827"/>
      <c r="I2479" s="827"/>
      <c r="M2479" s="827"/>
      <c r="N2479" s="827"/>
      <c r="O2479" s="827"/>
      <c r="P2479" s="827"/>
    </row>
    <row r="2480" spans="1:16" ht="12">
      <c r="A2480" s="834"/>
      <c r="B2480" s="833"/>
      <c r="F2480" s="827"/>
      <c r="G2480" s="827"/>
      <c r="H2480" s="827"/>
      <c r="I2480" s="827"/>
      <c r="M2480" s="827"/>
      <c r="N2480" s="827"/>
      <c r="O2480" s="827"/>
      <c r="P2480" s="827"/>
    </row>
    <row r="2481" spans="1:16" ht="12">
      <c r="A2481" s="834"/>
      <c r="B2481" s="833"/>
      <c r="F2481" s="827"/>
      <c r="G2481" s="827"/>
      <c r="H2481" s="827"/>
      <c r="I2481" s="827"/>
      <c r="M2481" s="827"/>
      <c r="N2481" s="827"/>
      <c r="O2481" s="827"/>
      <c r="P2481" s="827"/>
    </row>
    <row r="2482" spans="1:16" ht="12">
      <c r="A2482" s="834"/>
      <c r="B2482" s="833"/>
      <c r="F2482" s="827"/>
      <c r="G2482" s="827"/>
      <c r="H2482" s="827"/>
      <c r="I2482" s="827"/>
      <c r="M2482" s="827"/>
      <c r="N2482" s="827"/>
      <c r="O2482" s="827"/>
      <c r="P2482" s="827"/>
    </row>
    <row r="2483" spans="1:16" ht="12">
      <c r="A2483" s="834"/>
      <c r="B2483" s="833"/>
      <c r="F2483" s="827"/>
      <c r="G2483" s="827"/>
      <c r="H2483" s="827"/>
      <c r="I2483" s="827"/>
      <c r="M2483" s="827"/>
      <c r="N2483" s="827"/>
      <c r="O2483" s="827"/>
      <c r="P2483" s="827"/>
    </row>
    <row r="2484" spans="1:16" ht="12">
      <c r="A2484" s="834"/>
      <c r="B2484" s="833"/>
      <c r="F2484" s="827"/>
      <c r="G2484" s="827"/>
      <c r="H2484" s="827"/>
      <c r="I2484" s="827"/>
      <c r="M2484" s="827"/>
      <c r="N2484" s="827"/>
      <c r="O2484" s="827"/>
      <c r="P2484" s="827"/>
    </row>
    <row r="2485" spans="1:16" ht="12">
      <c r="A2485" s="834"/>
      <c r="B2485" s="833"/>
      <c r="F2485" s="827"/>
      <c r="G2485" s="827"/>
      <c r="H2485" s="827"/>
      <c r="I2485" s="827"/>
      <c r="M2485" s="827"/>
      <c r="N2485" s="827"/>
      <c r="O2485" s="827"/>
      <c r="P2485" s="827"/>
    </row>
    <row r="2486" spans="1:16" ht="12">
      <c r="A2486" s="834"/>
      <c r="B2486" s="833"/>
      <c r="F2486" s="827"/>
      <c r="G2486" s="827"/>
      <c r="H2486" s="827"/>
      <c r="I2486" s="827"/>
      <c r="M2486" s="827"/>
      <c r="N2486" s="827"/>
      <c r="O2486" s="827"/>
      <c r="P2486" s="827"/>
    </row>
    <row r="2487" spans="1:16" ht="12">
      <c r="A2487" s="834"/>
      <c r="B2487" s="833"/>
      <c r="F2487" s="827"/>
      <c r="G2487" s="827"/>
      <c r="H2487" s="827"/>
      <c r="I2487" s="827"/>
      <c r="M2487" s="827"/>
      <c r="N2487" s="827"/>
      <c r="O2487" s="827"/>
      <c r="P2487" s="827"/>
    </row>
    <row r="2488" spans="1:16" ht="12">
      <c r="A2488" s="834"/>
      <c r="B2488" s="833"/>
      <c r="F2488" s="827"/>
      <c r="G2488" s="827"/>
      <c r="H2488" s="827"/>
      <c r="I2488" s="827"/>
      <c r="M2488" s="827"/>
      <c r="N2488" s="827"/>
      <c r="O2488" s="827"/>
      <c r="P2488" s="827"/>
    </row>
    <row r="2489" spans="1:16" ht="12">
      <c r="A2489" s="834"/>
      <c r="B2489" s="833"/>
      <c r="F2489" s="827"/>
      <c r="G2489" s="827"/>
      <c r="H2489" s="827"/>
      <c r="I2489" s="827"/>
      <c r="M2489" s="827"/>
      <c r="N2489" s="827"/>
      <c r="O2489" s="827"/>
      <c r="P2489" s="827"/>
    </row>
    <row r="2490" spans="1:16" ht="12">
      <c r="A2490" s="834"/>
      <c r="B2490" s="833"/>
      <c r="F2490" s="827"/>
      <c r="G2490" s="827"/>
      <c r="H2490" s="827"/>
      <c r="I2490" s="827"/>
      <c r="M2490" s="827"/>
      <c r="N2490" s="827"/>
      <c r="O2490" s="827"/>
      <c r="P2490" s="827"/>
    </row>
    <row r="2491" spans="1:16" ht="12">
      <c r="A2491" s="834"/>
      <c r="B2491" s="833"/>
      <c r="F2491" s="827"/>
      <c r="G2491" s="827"/>
      <c r="H2491" s="827"/>
      <c r="I2491" s="827"/>
      <c r="M2491" s="827"/>
      <c r="N2491" s="827"/>
      <c r="O2491" s="827"/>
      <c r="P2491" s="827"/>
    </row>
    <row r="2492" spans="1:16" ht="12">
      <c r="A2492" s="834"/>
      <c r="B2492" s="833"/>
      <c r="F2492" s="827"/>
      <c r="G2492" s="827"/>
      <c r="H2492" s="827"/>
      <c r="I2492" s="827"/>
      <c r="M2492" s="827"/>
      <c r="N2492" s="827"/>
      <c r="O2492" s="827"/>
      <c r="P2492" s="827"/>
    </row>
    <row r="2493" spans="1:16" ht="12">
      <c r="A2493" s="834"/>
      <c r="B2493" s="833"/>
      <c r="F2493" s="827"/>
      <c r="G2493" s="827"/>
      <c r="H2493" s="827"/>
      <c r="I2493" s="827"/>
      <c r="M2493" s="827"/>
      <c r="N2493" s="827"/>
      <c r="O2493" s="827"/>
      <c r="P2493" s="827"/>
    </row>
    <row r="2494" spans="1:16" ht="12">
      <c r="A2494" s="834"/>
      <c r="B2494" s="833"/>
      <c r="F2494" s="827"/>
      <c r="G2494" s="827"/>
      <c r="H2494" s="827"/>
      <c r="I2494" s="827"/>
      <c r="M2494" s="827"/>
      <c r="N2494" s="827"/>
      <c r="O2494" s="827"/>
      <c r="P2494" s="827"/>
    </row>
    <row r="2495" spans="1:16" ht="12">
      <c r="A2495" s="834"/>
      <c r="B2495" s="833"/>
      <c r="F2495" s="827"/>
      <c r="G2495" s="827"/>
      <c r="H2495" s="827"/>
      <c r="I2495" s="827"/>
      <c r="M2495" s="827"/>
      <c r="N2495" s="827"/>
      <c r="O2495" s="827"/>
      <c r="P2495" s="827"/>
    </row>
    <row r="2496" spans="1:16" ht="12">
      <c r="A2496" s="834"/>
      <c r="B2496" s="833"/>
      <c r="F2496" s="827"/>
      <c r="G2496" s="827"/>
      <c r="H2496" s="827"/>
      <c r="I2496" s="827"/>
      <c r="M2496" s="827"/>
      <c r="N2496" s="827"/>
      <c r="O2496" s="827"/>
      <c r="P2496" s="827"/>
    </row>
    <row r="2497" spans="1:16" ht="12">
      <c r="A2497" s="834"/>
      <c r="B2497" s="833"/>
      <c r="F2497" s="827"/>
      <c r="G2497" s="827"/>
      <c r="H2497" s="827"/>
      <c r="I2497" s="827"/>
      <c r="M2497" s="827"/>
      <c r="N2497" s="827"/>
      <c r="O2497" s="827"/>
      <c r="P2497" s="827"/>
    </row>
    <row r="2498" spans="1:16" ht="12">
      <c r="A2498" s="834"/>
      <c r="B2498" s="833"/>
      <c r="F2498" s="827"/>
      <c r="G2498" s="827"/>
      <c r="H2498" s="827"/>
      <c r="I2498" s="827"/>
      <c r="M2498" s="827"/>
      <c r="N2498" s="827"/>
      <c r="O2498" s="827"/>
      <c r="P2498" s="827"/>
    </row>
    <row r="2499" spans="1:16" ht="12">
      <c r="A2499" s="834"/>
      <c r="B2499" s="833"/>
      <c r="F2499" s="827"/>
      <c r="G2499" s="827"/>
      <c r="H2499" s="827"/>
      <c r="I2499" s="827"/>
      <c r="M2499" s="827"/>
      <c r="N2499" s="827"/>
      <c r="O2499" s="827"/>
      <c r="P2499" s="827"/>
    </row>
    <row r="2500" spans="1:16" ht="12">
      <c r="A2500" s="834"/>
      <c r="B2500" s="833"/>
      <c r="F2500" s="827"/>
      <c r="G2500" s="827"/>
      <c r="H2500" s="827"/>
      <c r="I2500" s="827"/>
      <c r="M2500" s="827"/>
      <c r="N2500" s="827"/>
      <c r="O2500" s="827"/>
      <c r="P2500" s="827"/>
    </row>
    <row r="2501" spans="1:16" ht="12">
      <c r="A2501" s="834"/>
      <c r="B2501" s="833"/>
      <c r="F2501" s="827"/>
      <c r="G2501" s="827"/>
      <c r="H2501" s="827"/>
      <c r="I2501" s="827"/>
      <c r="M2501" s="827"/>
      <c r="N2501" s="827"/>
      <c r="O2501" s="827"/>
      <c r="P2501" s="827"/>
    </row>
    <row r="2502" spans="1:16" ht="12">
      <c r="A2502" s="834"/>
      <c r="B2502" s="833"/>
      <c r="F2502" s="827"/>
      <c r="G2502" s="827"/>
      <c r="H2502" s="827"/>
      <c r="I2502" s="827"/>
      <c r="M2502" s="827"/>
      <c r="N2502" s="827"/>
      <c r="O2502" s="827"/>
      <c r="P2502" s="827"/>
    </row>
    <row r="2503" spans="1:16" ht="12">
      <c r="A2503" s="834"/>
      <c r="B2503" s="833"/>
      <c r="F2503" s="827"/>
      <c r="G2503" s="827"/>
      <c r="H2503" s="827"/>
      <c r="I2503" s="827"/>
      <c r="M2503" s="827"/>
      <c r="N2503" s="827"/>
      <c r="O2503" s="827"/>
      <c r="P2503" s="827"/>
    </row>
    <row r="2504" spans="1:16" ht="12">
      <c r="A2504" s="834"/>
      <c r="B2504" s="833"/>
      <c r="F2504" s="827"/>
      <c r="G2504" s="827"/>
      <c r="H2504" s="827"/>
      <c r="I2504" s="827"/>
      <c r="M2504" s="827"/>
      <c r="N2504" s="827"/>
      <c r="O2504" s="827"/>
      <c r="P2504" s="827"/>
    </row>
    <row r="2505" spans="1:16" ht="12">
      <c r="A2505" s="834"/>
      <c r="B2505" s="833"/>
      <c r="F2505" s="827"/>
      <c r="G2505" s="827"/>
      <c r="H2505" s="827"/>
      <c r="I2505" s="827"/>
      <c r="M2505" s="827"/>
      <c r="N2505" s="827"/>
      <c r="O2505" s="827"/>
      <c r="P2505" s="827"/>
    </row>
    <row r="2506" spans="1:16" ht="12">
      <c r="A2506" s="834"/>
      <c r="B2506" s="833"/>
      <c r="F2506" s="827"/>
      <c r="G2506" s="827"/>
      <c r="H2506" s="827"/>
      <c r="I2506" s="827"/>
      <c r="M2506" s="827"/>
      <c r="N2506" s="827"/>
      <c r="O2506" s="827"/>
      <c r="P2506" s="827"/>
    </row>
    <row r="2507" spans="1:16" ht="12">
      <c r="A2507" s="834"/>
      <c r="B2507" s="833"/>
      <c r="F2507" s="827"/>
      <c r="G2507" s="827"/>
      <c r="H2507" s="827"/>
      <c r="I2507" s="827"/>
      <c r="M2507" s="827"/>
      <c r="N2507" s="827"/>
      <c r="O2507" s="827"/>
      <c r="P2507" s="827"/>
    </row>
    <row r="2508" spans="1:16" ht="12">
      <c r="A2508" s="834"/>
      <c r="B2508" s="833"/>
      <c r="F2508" s="827"/>
      <c r="G2508" s="827"/>
      <c r="H2508" s="827"/>
      <c r="I2508" s="827"/>
      <c r="M2508" s="827"/>
      <c r="N2508" s="827"/>
      <c r="O2508" s="827"/>
      <c r="P2508" s="827"/>
    </row>
    <row r="2509" spans="1:16" ht="12">
      <c r="A2509" s="834"/>
      <c r="B2509" s="833"/>
      <c r="F2509" s="827"/>
      <c r="G2509" s="827"/>
      <c r="H2509" s="827"/>
      <c r="I2509" s="827"/>
      <c r="M2509" s="827"/>
      <c r="N2509" s="827"/>
      <c r="O2509" s="827"/>
      <c r="P2509" s="827"/>
    </row>
    <row r="2510" spans="1:16" ht="12">
      <c r="A2510" s="834"/>
      <c r="B2510" s="833"/>
      <c r="F2510" s="827"/>
      <c r="G2510" s="827"/>
      <c r="H2510" s="827"/>
      <c r="I2510" s="827"/>
      <c r="M2510" s="827"/>
      <c r="N2510" s="827"/>
      <c r="O2510" s="827"/>
      <c r="P2510" s="827"/>
    </row>
    <row r="2511" spans="1:16" ht="12">
      <c r="A2511" s="834"/>
      <c r="B2511" s="833"/>
      <c r="F2511" s="827"/>
      <c r="G2511" s="827"/>
      <c r="H2511" s="827"/>
      <c r="I2511" s="827"/>
      <c r="M2511" s="827"/>
      <c r="N2511" s="827"/>
      <c r="O2511" s="827"/>
      <c r="P2511" s="827"/>
    </row>
    <row r="2512" spans="1:16" ht="12">
      <c r="A2512" s="834"/>
      <c r="B2512" s="833"/>
      <c r="F2512" s="827"/>
      <c r="G2512" s="827"/>
      <c r="H2512" s="827"/>
      <c r="I2512" s="827"/>
      <c r="M2512" s="827"/>
      <c r="N2512" s="827"/>
      <c r="O2512" s="827"/>
      <c r="P2512" s="827"/>
    </row>
    <row r="2513" spans="1:16" ht="12">
      <c r="A2513" s="834"/>
      <c r="B2513" s="833"/>
      <c r="F2513" s="827"/>
      <c r="G2513" s="827"/>
      <c r="H2513" s="827"/>
      <c r="I2513" s="827"/>
      <c r="M2513" s="827"/>
      <c r="N2513" s="827"/>
      <c r="O2513" s="827"/>
      <c r="P2513" s="827"/>
    </row>
    <row r="2514" spans="1:16" ht="12">
      <c r="A2514" s="834"/>
      <c r="B2514" s="833"/>
      <c r="F2514" s="827"/>
      <c r="G2514" s="827"/>
      <c r="H2514" s="827"/>
      <c r="I2514" s="827"/>
      <c r="M2514" s="827"/>
      <c r="N2514" s="827"/>
      <c r="O2514" s="827"/>
      <c r="P2514" s="827"/>
    </row>
    <row r="2515" spans="1:16" ht="12">
      <c r="A2515" s="834"/>
      <c r="B2515" s="833"/>
      <c r="F2515" s="827"/>
      <c r="G2515" s="827"/>
      <c r="H2515" s="827"/>
      <c r="I2515" s="827"/>
      <c r="M2515" s="827"/>
      <c r="N2515" s="827"/>
      <c r="O2515" s="827"/>
      <c r="P2515" s="827"/>
    </row>
    <row r="2516" spans="1:16" ht="12">
      <c r="A2516" s="834"/>
      <c r="B2516" s="833"/>
      <c r="F2516" s="827"/>
      <c r="G2516" s="827"/>
      <c r="H2516" s="827"/>
      <c r="I2516" s="827"/>
      <c r="M2516" s="827"/>
      <c r="N2516" s="827"/>
      <c r="O2516" s="827"/>
      <c r="P2516" s="827"/>
    </row>
    <row r="2517" spans="1:16" ht="12">
      <c r="A2517" s="834"/>
      <c r="B2517" s="833"/>
      <c r="F2517" s="827"/>
      <c r="G2517" s="827"/>
      <c r="H2517" s="827"/>
      <c r="I2517" s="827"/>
      <c r="M2517" s="827"/>
      <c r="N2517" s="827"/>
      <c r="O2517" s="827"/>
      <c r="P2517" s="827"/>
    </row>
    <row r="2518" spans="1:16" ht="12">
      <c r="A2518" s="834"/>
      <c r="B2518" s="833"/>
      <c r="F2518" s="827"/>
      <c r="G2518" s="827"/>
      <c r="H2518" s="827"/>
      <c r="I2518" s="827"/>
      <c r="M2518" s="827"/>
      <c r="N2518" s="827"/>
      <c r="O2518" s="827"/>
      <c r="P2518" s="827"/>
    </row>
    <row r="2519" spans="1:16" ht="12">
      <c r="A2519" s="834"/>
      <c r="B2519" s="833"/>
      <c r="F2519" s="827"/>
      <c r="G2519" s="827"/>
      <c r="H2519" s="827"/>
      <c r="I2519" s="827"/>
      <c r="M2519" s="827"/>
      <c r="N2519" s="827"/>
      <c r="O2519" s="827"/>
      <c r="P2519" s="827"/>
    </row>
    <row r="2520" spans="1:16" ht="12">
      <c r="A2520" s="834"/>
      <c r="B2520" s="833"/>
      <c r="F2520" s="827"/>
      <c r="G2520" s="827"/>
      <c r="H2520" s="827"/>
      <c r="I2520" s="827"/>
      <c r="M2520" s="827"/>
      <c r="N2520" s="827"/>
      <c r="O2520" s="827"/>
      <c r="P2520" s="827"/>
    </row>
    <row r="2521" spans="1:16" ht="12">
      <c r="A2521" s="834"/>
      <c r="B2521" s="833"/>
      <c r="F2521" s="827"/>
      <c r="G2521" s="827"/>
      <c r="H2521" s="827"/>
      <c r="I2521" s="827"/>
      <c r="M2521" s="827"/>
      <c r="N2521" s="827"/>
      <c r="O2521" s="827"/>
      <c r="P2521" s="827"/>
    </row>
    <row r="2522" spans="1:16" ht="12">
      <c r="A2522" s="834"/>
      <c r="B2522" s="833"/>
      <c r="F2522" s="827"/>
      <c r="G2522" s="827"/>
      <c r="H2522" s="827"/>
      <c r="I2522" s="827"/>
      <c r="M2522" s="827"/>
      <c r="N2522" s="827"/>
      <c r="O2522" s="827"/>
      <c r="P2522" s="827"/>
    </row>
    <row r="2523" spans="1:16" ht="12">
      <c r="A2523" s="834"/>
      <c r="B2523" s="833"/>
      <c r="F2523" s="827"/>
      <c r="G2523" s="827"/>
      <c r="H2523" s="827"/>
      <c r="I2523" s="827"/>
      <c r="M2523" s="827"/>
      <c r="N2523" s="827"/>
      <c r="O2523" s="827"/>
      <c r="P2523" s="827"/>
    </row>
    <row r="2524" spans="1:16" ht="12">
      <c r="A2524" s="834"/>
      <c r="B2524" s="833"/>
      <c r="F2524" s="827"/>
      <c r="G2524" s="827"/>
      <c r="H2524" s="827"/>
      <c r="I2524" s="827"/>
      <c r="M2524" s="827"/>
      <c r="N2524" s="827"/>
      <c r="O2524" s="827"/>
      <c r="P2524" s="827"/>
    </row>
    <row r="2525" spans="1:16" ht="12">
      <c r="A2525" s="834"/>
      <c r="B2525" s="833"/>
      <c r="F2525" s="827"/>
      <c r="G2525" s="827"/>
      <c r="H2525" s="827"/>
      <c r="I2525" s="827"/>
      <c r="M2525" s="827"/>
      <c r="N2525" s="827"/>
      <c r="O2525" s="827"/>
      <c r="P2525" s="827"/>
    </row>
    <row r="2526" spans="1:16" ht="12">
      <c r="A2526" s="834"/>
      <c r="B2526" s="833"/>
      <c r="F2526" s="827"/>
      <c r="G2526" s="827"/>
      <c r="H2526" s="827"/>
      <c r="I2526" s="827"/>
      <c r="M2526" s="827"/>
      <c r="N2526" s="827"/>
      <c r="O2526" s="827"/>
      <c r="P2526" s="827"/>
    </row>
    <row r="2527" spans="1:16" ht="12">
      <c r="A2527" s="834"/>
      <c r="B2527" s="833"/>
      <c r="F2527" s="827"/>
      <c r="G2527" s="827"/>
      <c r="H2527" s="827"/>
      <c r="I2527" s="827"/>
      <c r="M2527" s="827"/>
      <c r="N2527" s="827"/>
      <c r="O2527" s="827"/>
      <c r="P2527" s="827"/>
    </row>
    <row r="2528" spans="1:16" ht="12">
      <c r="A2528" s="834"/>
      <c r="B2528" s="833"/>
      <c r="F2528" s="827"/>
      <c r="G2528" s="827"/>
      <c r="H2528" s="827"/>
      <c r="I2528" s="827"/>
      <c r="M2528" s="827"/>
      <c r="N2528" s="827"/>
      <c r="O2528" s="827"/>
      <c r="P2528" s="827"/>
    </row>
    <row r="2529" spans="1:16" ht="12">
      <c r="A2529" s="834"/>
      <c r="B2529" s="833"/>
      <c r="F2529" s="827"/>
      <c r="G2529" s="827"/>
      <c r="H2529" s="827"/>
      <c r="I2529" s="827"/>
      <c r="M2529" s="827"/>
      <c r="N2529" s="827"/>
      <c r="O2529" s="827"/>
      <c r="P2529" s="827"/>
    </row>
    <row r="2530" spans="1:16" ht="12">
      <c r="A2530" s="834"/>
      <c r="B2530" s="833"/>
      <c r="F2530" s="827"/>
      <c r="G2530" s="827"/>
      <c r="H2530" s="827"/>
      <c r="I2530" s="827"/>
      <c r="M2530" s="827"/>
      <c r="N2530" s="827"/>
      <c r="O2530" s="827"/>
      <c r="P2530" s="827"/>
    </row>
    <row r="2531" spans="1:16" ht="12">
      <c r="A2531" s="834"/>
      <c r="B2531" s="833"/>
      <c r="F2531" s="827"/>
      <c r="G2531" s="827"/>
      <c r="H2531" s="827"/>
      <c r="I2531" s="827"/>
      <c r="M2531" s="827"/>
      <c r="N2531" s="827"/>
      <c r="O2531" s="827"/>
      <c r="P2531" s="827"/>
    </row>
    <row r="2532" spans="1:16" ht="12">
      <c r="A2532" s="834"/>
      <c r="B2532" s="833"/>
      <c r="F2532" s="827"/>
      <c r="G2532" s="827"/>
      <c r="H2532" s="827"/>
      <c r="I2532" s="827"/>
      <c r="M2532" s="827"/>
      <c r="N2532" s="827"/>
      <c r="O2532" s="827"/>
      <c r="P2532" s="827"/>
    </row>
    <row r="2533" spans="1:16" ht="12">
      <c r="A2533" s="834"/>
      <c r="B2533" s="833"/>
      <c r="F2533" s="827"/>
      <c r="G2533" s="827"/>
      <c r="H2533" s="827"/>
      <c r="I2533" s="827"/>
      <c r="M2533" s="827"/>
      <c r="N2533" s="827"/>
      <c r="O2533" s="827"/>
      <c r="P2533" s="827"/>
    </row>
    <row r="2534" spans="1:16" ht="12">
      <c r="A2534" s="834"/>
      <c r="B2534" s="833"/>
      <c r="F2534" s="827"/>
      <c r="G2534" s="827"/>
      <c r="H2534" s="827"/>
      <c r="I2534" s="827"/>
      <c r="M2534" s="827"/>
      <c r="N2534" s="827"/>
      <c r="O2534" s="827"/>
      <c r="P2534" s="827"/>
    </row>
    <row r="2535" spans="1:16" ht="12">
      <c r="A2535" s="834"/>
      <c r="B2535" s="833"/>
      <c r="F2535" s="827"/>
      <c r="G2535" s="827"/>
      <c r="H2535" s="827"/>
      <c r="I2535" s="827"/>
      <c r="M2535" s="827"/>
      <c r="N2535" s="827"/>
      <c r="O2535" s="827"/>
      <c r="P2535" s="827"/>
    </row>
    <row r="2536" spans="1:16" ht="12">
      <c r="A2536" s="834"/>
      <c r="B2536" s="833"/>
      <c r="F2536" s="827"/>
      <c r="G2536" s="827"/>
      <c r="H2536" s="827"/>
      <c r="I2536" s="827"/>
      <c r="M2536" s="827"/>
      <c r="N2536" s="827"/>
      <c r="O2536" s="827"/>
      <c r="P2536" s="827"/>
    </row>
    <row r="2537" spans="1:16" ht="12">
      <c r="A2537" s="834"/>
      <c r="B2537" s="833"/>
      <c r="F2537" s="827"/>
      <c r="G2537" s="827"/>
      <c r="H2537" s="827"/>
      <c r="I2537" s="827"/>
      <c r="M2537" s="827"/>
      <c r="N2537" s="827"/>
      <c r="O2537" s="827"/>
      <c r="P2537" s="827"/>
    </row>
    <row r="2538" spans="1:16" ht="12">
      <c r="A2538" s="834"/>
      <c r="B2538" s="833"/>
      <c r="F2538" s="827"/>
      <c r="G2538" s="827"/>
      <c r="H2538" s="827"/>
      <c r="I2538" s="827"/>
      <c r="M2538" s="827"/>
      <c r="N2538" s="827"/>
      <c r="O2538" s="827"/>
      <c r="P2538" s="827"/>
    </row>
    <row r="2539" spans="1:16" ht="12">
      <c r="A2539" s="834"/>
      <c r="B2539" s="833"/>
      <c r="F2539" s="827"/>
      <c r="G2539" s="827"/>
      <c r="H2539" s="827"/>
      <c r="I2539" s="827"/>
      <c r="M2539" s="827"/>
      <c r="N2539" s="827"/>
      <c r="O2539" s="827"/>
      <c r="P2539" s="827"/>
    </row>
    <row r="2540" spans="1:16" ht="12">
      <c r="A2540" s="834"/>
      <c r="B2540" s="833"/>
      <c r="F2540" s="827"/>
      <c r="G2540" s="827"/>
      <c r="H2540" s="827"/>
      <c r="I2540" s="827"/>
      <c r="M2540" s="827"/>
      <c r="N2540" s="827"/>
      <c r="O2540" s="827"/>
      <c r="P2540" s="827"/>
    </row>
    <row r="2541" spans="1:16" ht="12">
      <c r="A2541" s="834"/>
      <c r="B2541" s="833"/>
      <c r="F2541" s="827"/>
      <c r="G2541" s="827"/>
      <c r="H2541" s="827"/>
      <c r="I2541" s="827"/>
      <c r="M2541" s="827"/>
      <c r="N2541" s="827"/>
      <c r="O2541" s="827"/>
      <c r="P2541" s="827"/>
    </row>
    <row r="2542" spans="1:16" ht="12">
      <c r="A2542" s="834"/>
      <c r="B2542" s="833"/>
      <c r="F2542" s="827"/>
      <c r="G2542" s="827"/>
      <c r="H2542" s="827"/>
      <c r="I2542" s="827"/>
      <c r="M2542" s="827"/>
      <c r="N2542" s="827"/>
      <c r="O2542" s="827"/>
      <c r="P2542" s="827"/>
    </row>
    <row r="2543" spans="1:16" ht="12">
      <c r="A2543" s="834"/>
      <c r="B2543" s="833"/>
      <c r="F2543" s="827"/>
      <c r="G2543" s="827"/>
      <c r="H2543" s="827"/>
      <c r="I2543" s="827"/>
      <c r="M2543" s="827"/>
      <c r="N2543" s="827"/>
      <c r="O2543" s="827"/>
      <c r="P2543" s="827"/>
    </row>
    <row r="2544" spans="1:16" ht="12">
      <c r="A2544" s="834"/>
      <c r="B2544" s="833"/>
      <c r="F2544" s="827"/>
      <c r="G2544" s="827"/>
      <c r="H2544" s="827"/>
      <c r="I2544" s="827"/>
      <c r="M2544" s="827"/>
      <c r="N2544" s="827"/>
      <c r="O2544" s="827"/>
      <c r="P2544" s="827"/>
    </row>
    <row r="2545" spans="1:16" ht="12">
      <c r="A2545" s="834"/>
      <c r="B2545" s="833"/>
      <c r="F2545" s="827"/>
      <c r="G2545" s="827"/>
      <c r="H2545" s="827"/>
      <c r="I2545" s="827"/>
      <c r="M2545" s="827"/>
      <c r="N2545" s="827"/>
      <c r="O2545" s="827"/>
      <c r="P2545" s="827"/>
    </row>
    <row r="2546" spans="1:16" ht="12">
      <c r="A2546" s="834"/>
      <c r="B2546" s="833"/>
      <c r="F2546" s="827"/>
      <c r="G2546" s="827"/>
      <c r="H2546" s="827"/>
      <c r="I2546" s="827"/>
      <c r="M2546" s="827"/>
      <c r="N2546" s="827"/>
      <c r="O2546" s="827"/>
      <c r="P2546" s="827"/>
    </row>
    <row r="2547" spans="1:16" ht="12">
      <c r="A2547" s="834"/>
      <c r="B2547" s="833"/>
      <c r="F2547" s="827"/>
      <c r="G2547" s="827"/>
      <c r="H2547" s="827"/>
      <c r="I2547" s="827"/>
      <c r="M2547" s="827"/>
      <c r="N2547" s="827"/>
      <c r="O2547" s="827"/>
      <c r="P2547" s="827"/>
    </row>
    <row r="2548" spans="1:16" ht="12">
      <c r="A2548" s="834"/>
      <c r="B2548" s="833"/>
      <c r="F2548" s="827"/>
      <c r="G2548" s="827"/>
      <c r="H2548" s="827"/>
      <c r="I2548" s="827"/>
      <c r="M2548" s="827"/>
      <c r="N2548" s="827"/>
      <c r="O2548" s="827"/>
      <c r="P2548" s="827"/>
    </row>
    <row r="2549" spans="1:16" ht="12">
      <c r="A2549" s="834"/>
      <c r="B2549" s="833"/>
      <c r="F2549" s="827"/>
      <c r="G2549" s="827"/>
      <c r="H2549" s="827"/>
      <c r="I2549" s="827"/>
      <c r="M2549" s="827"/>
      <c r="N2549" s="827"/>
      <c r="O2549" s="827"/>
      <c r="P2549" s="827"/>
    </row>
    <row r="2550" spans="1:16" ht="12">
      <c r="A2550" s="834"/>
      <c r="B2550" s="833"/>
      <c r="F2550" s="827"/>
      <c r="G2550" s="827"/>
      <c r="H2550" s="827"/>
      <c r="I2550" s="827"/>
      <c r="M2550" s="827"/>
      <c r="N2550" s="827"/>
      <c r="O2550" s="827"/>
      <c r="P2550" s="827"/>
    </row>
    <row r="2551" spans="1:16" ht="12">
      <c r="A2551" s="834"/>
      <c r="B2551" s="833"/>
      <c r="F2551" s="827"/>
      <c r="G2551" s="827"/>
      <c r="H2551" s="827"/>
      <c r="I2551" s="827"/>
      <c r="M2551" s="827"/>
      <c r="N2551" s="827"/>
      <c r="O2551" s="827"/>
      <c r="P2551" s="827"/>
    </row>
    <row r="2552" spans="1:16" ht="12">
      <c r="A2552" s="834"/>
      <c r="B2552" s="833"/>
      <c r="F2552" s="827"/>
      <c r="G2552" s="827"/>
      <c r="H2552" s="827"/>
      <c r="I2552" s="827"/>
      <c r="M2552" s="827"/>
      <c r="N2552" s="827"/>
      <c r="O2552" s="827"/>
      <c r="P2552" s="827"/>
    </row>
    <row r="2553" spans="1:16" ht="12">
      <c r="A2553" s="834"/>
      <c r="B2553" s="833"/>
      <c r="F2553" s="827"/>
      <c r="G2553" s="827"/>
      <c r="H2553" s="827"/>
      <c r="I2553" s="827"/>
      <c r="M2553" s="827"/>
      <c r="N2553" s="827"/>
      <c r="O2553" s="827"/>
      <c r="P2553" s="827"/>
    </row>
    <row r="2554" spans="1:16" ht="12">
      <c r="A2554" s="834"/>
      <c r="B2554" s="833"/>
      <c r="F2554" s="827"/>
      <c r="G2554" s="827"/>
      <c r="H2554" s="827"/>
      <c r="I2554" s="827"/>
      <c r="M2554" s="827"/>
      <c r="N2554" s="827"/>
      <c r="O2554" s="827"/>
      <c r="P2554" s="827"/>
    </row>
    <row r="2555" spans="1:16" ht="12">
      <c r="A2555" s="834"/>
      <c r="B2555" s="833"/>
      <c r="F2555" s="827"/>
      <c r="G2555" s="827"/>
      <c r="H2555" s="827"/>
      <c r="I2555" s="827"/>
      <c r="M2555" s="827"/>
      <c r="N2555" s="827"/>
      <c r="O2555" s="827"/>
      <c r="P2555" s="827"/>
    </row>
    <row r="2556" spans="1:16" ht="12">
      <c r="A2556" s="834"/>
      <c r="B2556" s="833"/>
      <c r="F2556" s="827"/>
      <c r="G2556" s="827"/>
      <c r="H2556" s="827"/>
      <c r="I2556" s="827"/>
      <c r="M2556" s="827"/>
      <c r="N2556" s="827"/>
      <c r="O2556" s="827"/>
      <c r="P2556" s="827"/>
    </row>
    <row r="2557" spans="1:16" ht="12">
      <c r="A2557" s="834"/>
      <c r="B2557" s="833"/>
      <c r="F2557" s="827"/>
      <c r="G2557" s="827"/>
      <c r="H2557" s="827"/>
      <c r="I2557" s="827"/>
      <c r="M2557" s="827"/>
      <c r="N2557" s="827"/>
      <c r="O2557" s="827"/>
      <c r="P2557" s="827"/>
    </row>
    <row r="2558" spans="1:16" ht="12">
      <c r="A2558" s="834"/>
      <c r="B2558" s="833"/>
      <c r="F2558" s="827"/>
      <c r="G2558" s="827"/>
      <c r="H2558" s="827"/>
      <c r="I2558" s="827"/>
      <c r="M2558" s="827"/>
      <c r="N2558" s="827"/>
      <c r="O2558" s="827"/>
      <c r="P2558" s="827"/>
    </row>
    <row r="2559" spans="1:16" ht="12">
      <c r="A2559" s="834"/>
      <c r="B2559" s="833"/>
      <c r="F2559" s="827"/>
      <c r="G2559" s="827"/>
      <c r="H2559" s="827"/>
      <c r="I2559" s="827"/>
      <c r="M2559" s="827"/>
      <c r="N2559" s="827"/>
      <c r="O2559" s="827"/>
      <c r="P2559" s="827"/>
    </row>
    <row r="2560" spans="1:16" ht="12">
      <c r="A2560" s="834"/>
      <c r="B2560" s="833"/>
      <c r="F2560" s="827"/>
      <c r="G2560" s="827"/>
      <c r="H2560" s="827"/>
      <c r="I2560" s="827"/>
      <c r="M2560" s="827"/>
      <c r="N2560" s="827"/>
      <c r="O2560" s="827"/>
      <c r="P2560" s="827"/>
    </row>
    <row r="2561" spans="1:16" ht="12">
      <c r="A2561" s="834"/>
      <c r="B2561" s="833"/>
      <c r="F2561" s="827"/>
      <c r="G2561" s="827"/>
      <c r="H2561" s="827"/>
      <c r="I2561" s="827"/>
      <c r="M2561" s="827"/>
      <c r="N2561" s="827"/>
      <c r="O2561" s="827"/>
      <c r="P2561" s="827"/>
    </row>
    <row r="2562" spans="1:16" ht="12">
      <c r="A2562" s="834"/>
      <c r="B2562" s="833"/>
      <c r="F2562" s="827"/>
      <c r="G2562" s="827"/>
      <c r="H2562" s="827"/>
      <c r="I2562" s="827"/>
      <c r="M2562" s="827"/>
      <c r="N2562" s="827"/>
      <c r="O2562" s="827"/>
      <c r="P2562" s="827"/>
    </row>
    <row r="2563" spans="1:16" ht="12">
      <c r="A2563" s="834"/>
      <c r="B2563" s="833"/>
      <c r="F2563" s="827"/>
      <c r="G2563" s="827"/>
      <c r="H2563" s="827"/>
      <c r="I2563" s="827"/>
      <c r="M2563" s="827"/>
      <c r="N2563" s="827"/>
      <c r="O2563" s="827"/>
      <c r="P2563" s="827"/>
    </row>
    <row r="2564" spans="1:16" ht="12">
      <c r="A2564" s="834"/>
      <c r="B2564" s="833"/>
      <c r="F2564" s="827"/>
      <c r="G2564" s="827"/>
      <c r="H2564" s="827"/>
      <c r="I2564" s="827"/>
      <c r="M2564" s="827"/>
      <c r="N2564" s="827"/>
      <c r="O2564" s="827"/>
      <c r="P2564" s="827"/>
    </row>
    <row r="2565" spans="1:16" ht="12">
      <c r="A2565" s="834"/>
      <c r="B2565" s="833"/>
      <c r="F2565" s="827"/>
      <c r="G2565" s="827"/>
      <c r="H2565" s="827"/>
      <c r="I2565" s="827"/>
      <c r="M2565" s="827"/>
      <c r="N2565" s="827"/>
      <c r="O2565" s="827"/>
      <c r="P2565" s="827"/>
    </row>
    <row r="2566" spans="1:16" ht="12">
      <c r="A2566" s="834"/>
      <c r="B2566" s="833"/>
      <c r="F2566" s="827"/>
      <c r="G2566" s="827"/>
      <c r="H2566" s="827"/>
      <c r="I2566" s="827"/>
      <c r="M2566" s="827"/>
      <c r="N2566" s="827"/>
      <c r="O2566" s="827"/>
      <c r="P2566" s="827"/>
    </row>
    <row r="2567" spans="1:16" ht="12">
      <c r="A2567" s="834"/>
      <c r="B2567" s="833"/>
      <c r="F2567" s="827"/>
      <c r="G2567" s="827"/>
      <c r="H2567" s="827"/>
      <c r="I2567" s="827"/>
      <c r="M2567" s="827"/>
      <c r="N2567" s="827"/>
      <c r="O2567" s="827"/>
      <c r="P2567" s="827"/>
    </row>
    <row r="2568" spans="1:16" ht="12">
      <c r="A2568" s="834"/>
      <c r="B2568" s="833"/>
      <c r="F2568" s="827"/>
      <c r="G2568" s="827"/>
      <c r="H2568" s="827"/>
      <c r="I2568" s="827"/>
      <c r="M2568" s="827"/>
      <c r="N2568" s="827"/>
      <c r="O2568" s="827"/>
      <c r="P2568" s="827"/>
    </row>
    <row r="2569" spans="1:16" ht="12">
      <c r="A2569" s="834"/>
      <c r="B2569" s="833"/>
      <c r="F2569" s="827"/>
      <c r="G2569" s="827"/>
      <c r="H2569" s="827"/>
      <c r="I2569" s="827"/>
      <c r="M2569" s="827"/>
      <c r="N2569" s="827"/>
      <c r="O2569" s="827"/>
      <c r="P2569" s="827"/>
    </row>
    <row r="2570" spans="1:16" ht="12">
      <c r="A2570" s="834"/>
      <c r="B2570" s="833"/>
      <c r="F2570" s="827"/>
      <c r="G2570" s="827"/>
      <c r="H2570" s="827"/>
      <c r="I2570" s="827"/>
      <c r="M2570" s="827"/>
      <c r="N2570" s="827"/>
      <c r="O2570" s="827"/>
      <c r="P2570" s="827"/>
    </row>
    <row r="2571" spans="1:16" ht="12">
      <c r="A2571" s="834"/>
      <c r="B2571" s="833"/>
      <c r="F2571" s="827"/>
      <c r="G2571" s="827"/>
      <c r="H2571" s="827"/>
      <c r="I2571" s="827"/>
      <c r="M2571" s="827"/>
      <c r="N2571" s="827"/>
      <c r="O2571" s="827"/>
      <c r="P2571" s="827"/>
    </row>
    <row r="2572" spans="1:16" ht="12">
      <c r="A2572" s="834"/>
      <c r="B2572" s="833"/>
      <c r="F2572" s="827"/>
      <c r="G2572" s="827"/>
      <c r="H2572" s="827"/>
      <c r="I2572" s="827"/>
      <c r="M2572" s="827"/>
      <c r="N2572" s="827"/>
      <c r="O2572" s="827"/>
      <c r="P2572" s="827"/>
    </row>
    <row r="2573" spans="1:16" ht="12">
      <c r="A2573" s="834"/>
      <c r="B2573" s="833"/>
      <c r="F2573" s="827"/>
      <c r="G2573" s="827"/>
      <c r="H2573" s="827"/>
      <c r="I2573" s="827"/>
      <c r="M2573" s="827"/>
      <c r="N2573" s="827"/>
      <c r="O2573" s="827"/>
      <c r="P2573" s="827"/>
    </row>
    <row r="2574" spans="1:16" ht="12">
      <c r="A2574" s="834"/>
      <c r="B2574" s="833"/>
      <c r="F2574" s="827"/>
      <c r="G2574" s="827"/>
      <c r="H2574" s="827"/>
      <c r="I2574" s="827"/>
      <c r="M2574" s="827"/>
      <c r="N2574" s="827"/>
      <c r="O2574" s="827"/>
      <c r="P2574" s="827"/>
    </row>
    <row r="2575" spans="1:16" ht="12">
      <c r="A2575" s="834"/>
      <c r="B2575" s="833"/>
      <c r="F2575" s="827"/>
      <c r="G2575" s="827"/>
      <c r="H2575" s="827"/>
      <c r="I2575" s="827"/>
      <c r="M2575" s="827"/>
      <c r="N2575" s="827"/>
      <c r="O2575" s="827"/>
      <c r="P2575" s="827"/>
    </row>
    <row r="2576" spans="1:16" ht="12">
      <c r="A2576" s="834"/>
      <c r="B2576" s="833"/>
      <c r="F2576" s="827"/>
      <c r="G2576" s="827"/>
      <c r="H2576" s="827"/>
      <c r="I2576" s="827"/>
      <c r="M2576" s="827"/>
      <c r="N2576" s="827"/>
      <c r="O2576" s="827"/>
      <c r="P2576" s="827"/>
    </row>
    <row r="2577" spans="1:16" ht="12">
      <c r="A2577" s="834"/>
      <c r="B2577" s="833"/>
      <c r="F2577" s="827"/>
      <c r="G2577" s="827"/>
      <c r="H2577" s="827"/>
      <c r="I2577" s="827"/>
      <c r="M2577" s="827"/>
      <c r="N2577" s="827"/>
      <c r="O2577" s="827"/>
      <c r="P2577" s="827"/>
    </row>
    <row r="2578" spans="1:16" ht="12">
      <c r="A2578" s="834"/>
      <c r="B2578" s="833"/>
      <c r="F2578" s="827"/>
      <c r="G2578" s="827"/>
      <c r="H2578" s="827"/>
      <c r="I2578" s="827"/>
      <c r="M2578" s="827"/>
      <c r="N2578" s="827"/>
      <c r="O2578" s="827"/>
      <c r="P2578" s="827"/>
    </row>
    <row r="2579" spans="1:16" ht="12">
      <c r="A2579" s="834"/>
      <c r="B2579" s="833"/>
      <c r="F2579" s="827"/>
      <c r="G2579" s="827"/>
      <c r="H2579" s="827"/>
      <c r="I2579" s="827"/>
      <c r="M2579" s="827"/>
      <c r="N2579" s="827"/>
      <c r="O2579" s="827"/>
      <c r="P2579" s="827"/>
    </row>
    <row r="2580" spans="1:16" ht="12">
      <c r="A2580" s="834"/>
      <c r="B2580" s="833"/>
      <c r="F2580" s="827"/>
      <c r="G2580" s="827"/>
      <c r="H2580" s="827"/>
      <c r="I2580" s="827"/>
      <c r="M2580" s="827"/>
      <c r="N2580" s="827"/>
      <c r="O2580" s="827"/>
      <c r="P2580" s="827"/>
    </row>
    <row r="2581" spans="1:16" ht="12">
      <c r="A2581" s="834"/>
      <c r="B2581" s="833"/>
      <c r="F2581" s="827"/>
      <c r="G2581" s="827"/>
      <c r="H2581" s="827"/>
      <c r="I2581" s="827"/>
      <c r="M2581" s="827"/>
      <c r="N2581" s="827"/>
      <c r="O2581" s="827"/>
      <c r="P2581" s="827"/>
    </row>
    <row r="2582" spans="1:16" ht="12">
      <c r="A2582" s="834"/>
      <c r="B2582" s="833"/>
      <c r="F2582" s="827"/>
      <c r="G2582" s="827"/>
      <c r="H2582" s="827"/>
      <c r="I2582" s="827"/>
      <c r="M2582" s="827"/>
      <c r="N2582" s="827"/>
      <c r="O2582" s="827"/>
      <c r="P2582" s="827"/>
    </row>
    <row r="2583" spans="1:16" ht="12">
      <c r="A2583" s="834"/>
      <c r="B2583" s="833"/>
      <c r="F2583" s="827"/>
      <c r="G2583" s="827"/>
      <c r="H2583" s="827"/>
      <c r="I2583" s="827"/>
      <c r="M2583" s="827"/>
      <c r="N2583" s="827"/>
      <c r="O2583" s="827"/>
      <c r="P2583" s="827"/>
    </row>
    <row r="2584" spans="1:16" ht="12">
      <c r="A2584" s="834"/>
      <c r="B2584" s="833"/>
      <c r="F2584" s="827"/>
      <c r="G2584" s="827"/>
      <c r="H2584" s="827"/>
      <c r="I2584" s="827"/>
      <c r="M2584" s="827"/>
      <c r="N2584" s="827"/>
      <c r="O2584" s="827"/>
      <c r="P2584" s="827"/>
    </row>
    <row r="2585" spans="1:16" ht="12">
      <c r="A2585" s="834"/>
      <c r="B2585" s="833"/>
      <c r="F2585" s="827"/>
      <c r="G2585" s="827"/>
      <c r="H2585" s="827"/>
      <c r="I2585" s="827"/>
      <c r="M2585" s="827"/>
      <c r="N2585" s="827"/>
      <c r="O2585" s="827"/>
      <c r="P2585" s="827"/>
    </row>
    <row r="2586" spans="1:16" ht="12">
      <c r="A2586" s="834"/>
      <c r="B2586" s="833"/>
      <c r="F2586" s="827"/>
      <c r="G2586" s="827"/>
      <c r="H2586" s="827"/>
      <c r="I2586" s="827"/>
      <c r="M2586" s="827"/>
      <c r="N2586" s="827"/>
      <c r="O2586" s="827"/>
      <c r="P2586" s="827"/>
    </row>
    <row r="2587" spans="1:16" ht="12">
      <c r="A2587" s="834"/>
      <c r="B2587" s="833"/>
      <c r="F2587" s="827"/>
      <c r="G2587" s="827"/>
      <c r="H2587" s="827"/>
      <c r="I2587" s="827"/>
      <c r="M2587" s="827"/>
      <c r="N2587" s="827"/>
      <c r="O2587" s="827"/>
      <c r="P2587" s="827"/>
    </row>
    <row r="2588" spans="1:16" ht="12">
      <c r="A2588" s="834"/>
      <c r="B2588" s="833"/>
      <c r="F2588" s="827"/>
      <c r="G2588" s="827"/>
      <c r="H2588" s="827"/>
      <c r="I2588" s="827"/>
      <c r="M2588" s="827"/>
      <c r="N2588" s="827"/>
      <c r="O2588" s="827"/>
      <c r="P2588" s="827"/>
    </row>
    <row r="2589" spans="1:16" ht="12">
      <c r="A2589" s="834"/>
      <c r="B2589" s="833"/>
      <c r="F2589" s="827"/>
      <c r="G2589" s="827"/>
      <c r="H2589" s="827"/>
      <c r="I2589" s="827"/>
      <c r="M2589" s="827"/>
      <c r="N2589" s="827"/>
      <c r="O2589" s="827"/>
      <c r="P2589" s="827"/>
    </row>
    <row r="2590" spans="1:16" ht="12">
      <c r="A2590" s="834"/>
      <c r="B2590" s="833"/>
      <c r="F2590" s="827"/>
      <c r="G2590" s="827"/>
      <c r="H2590" s="827"/>
      <c r="I2590" s="827"/>
      <c r="M2590" s="827"/>
      <c r="N2590" s="827"/>
      <c r="O2590" s="827"/>
      <c r="P2590" s="827"/>
    </row>
    <row r="2591" spans="1:16" ht="12">
      <c r="A2591" s="834"/>
      <c r="B2591" s="833"/>
      <c r="F2591" s="827"/>
      <c r="G2591" s="827"/>
      <c r="H2591" s="827"/>
      <c r="I2591" s="827"/>
      <c r="M2591" s="827"/>
      <c r="N2591" s="827"/>
      <c r="O2591" s="827"/>
      <c r="P2591" s="827"/>
    </row>
    <row r="2592" spans="1:16" ht="12">
      <c r="A2592" s="834"/>
      <c r="B2592" s="833"/>
      <c r="F2592" s="827"/>
      <c r="G2592" s="827"/>
      <c r="H2592" s="827"/>
      <c r="I2592" s="827"/>
      <c r="M2592" s="827"/>
      <c r="N2592" s="827"/>
      <c r="O2592" s="827"/>
      <c r="P2592" s="827"/>
    </row>
    <row r="2593" spans="1:16" ht="12">
      <c r="A2593" s="834"/>
      <c r="B2593" s="833"/>
      <c r="F2593" s="827"/>
      <c r="G2593" s="827"/>
      <c r="H2593" s="827"/>
      <c r="I2593" s="827"/>
      <c r="M2593" s="827"/>
      <c r="N2593" s="827"/>
      <c r="O2593" s="827"/>
      <c r="P2593" s="827"/>
    </row>
    <row r="2594" spans="1:16" ht="12">
      <c r="A2594" s="834"/>
      <c r="B2594" s="833"/>
      <c r="F2594" s="827"/>
      <c r="G2594" s="827"/>
      <c r="H2594" s="827"/>
      <c r="I2594" s="827"/>
      <c r="M2594" s="827"/>
      <c r="N2594" s="827"/>
      <c r="O2594" s="827"/>
      <c r="P2594" s="827"/>
    </row>
    <row r="2595" spans="1:16" ht="12">
      <c r="A2595" s="834"/>
      <c r="B2595" s="833"/>
      <c r="F2595" s="827"/>
      <c r="G2595" s="827"/>
      <c r="H2595" s="827"/>
      <c r="I2595" s="827"/>
      <c r="M2595" s="827"/>
      <c r="N2595" s="827"/>
      <c r="O2595" s="827"/>
      <c r="P2595" s="827"/>
    </row>
    <row r="2596" spans="1:16" ht="12">
      <c r="A2596" s="834"/>
      <c r="B2596" s="833"/>
      <c r="F2596" s="827"/>
      <c r="G2596" s="827"/>
      <c r="H2596" s="827"/>
      <c r="I2596" s="827"/>
      <c r="M2596" s="827"/>
      <c r="N2596" s="827"/>
      <c r="O2596" s="827"/>
      <c r="P2596" s="827"/>
    </row>
    <row r="2597" spans="1:16" ht="12">
      <c r="A2597" s="834"/>
      <c r="B2597" s="833"/>
      <c r="F2597" s="827"/>
      <c r="G2597" s="827"/>
      <c r="H2597" s="827"/>
      <c r="I2597" s="827"/>
      <c r="M2597" s="827"/>
      <c r="N2597" s="827"/>
      <c r="O2597" s="827"/>
      <c r="P2597" s="827"/>
    </row>
    <row r="2598" spans="1:16" ht="12">
      <c r="A2598" s="834"/>
      <c r="B2598" s="833"/>
      <c r="F2598" s="827"/>
      <c r="G2598" s="827"/>
      <c r="H2598" s="827"/>
      <c r="I2598" s="827"/>
      <c r="M2598" s="827"/>
      <c r="N2598" s="827"/>
      <c r="O2598" s="827"/>
      <c r="P2598" s="827"/>
    </row>
    <row r="2599" spans="1:16" ht="12">
      <c r="A2599" s="834"/>
      <c r="B2599" s="833"/>
      <c r="F2599" s="827"/>
      <c r="G2599" s="827"/>
      <c r="H2599" s="827"/>
      <c r="I2599" s="827"/>
      <c r="M2599" s="827"/>
      <c r="N2599" s="827"/>
      <c r="O2599" s="827"/>
      <c r="P2599" s="827"/>
    </row>
    <row r="2600" spans="1:16" ht="12">
      <c r="A2600" s="834"/>
      <c r="B2600" s="833"/>
      <c r="F2600" s="827"/>
      <c r="G2600" s="827"/>
      <c r="H2600" s="827"/>
      <c r="I2600" s="827"/>
      <c r="M2600" s="827"/>
      <c r="N2600" s="827"/>
      <c r="O2600" s="827"/>
      <c r="P2600" s="827"/>
    </row>
    <row r="2601" spans="1:16" ht="12">
      <c r="A2601" s="834"/>
      <c r="B2601" s="833"/>
      <c r="F2601" s="827"/>
      <c r="G2601" s="827"/>
      <c r="H2601" s="827"/>
      <c r="I2601" s="827"/>
      <c r="M2601" s="827"/>
      <c r="N2601" s="827"/>
      <c r="O2601" s="827"/>
      <c r="P2601" s="827"/>
    </row>
    <row r="2602" spans="1:16" ht="12">
      <c r="A2602" s="834"/>
      <c r="B2602" s="833"/>
      <c r="F2602" s="827"/>
      <c r="G2602" s="827"/>
      <c r="H2602" s="827"/>
      <c r="I2602" s="827"/>
      <c r="M2602" s="827"/>
      <c r="N2602" s="827"/>
      <c r="O2602" s="827"/>
      <c r="P2602" s="827"/>
    </row>
    <row r="2603" spans="1:16" ht="12">
      <c r="A2603" s="834"/>
      <c r="B2603" s="833"/>
      <c r="F2603" s="827"/>
      <c r="G2603" s="827"/>
      <c r="H2603" s="827"/>
      <c r="I2603" s="827"/>
      <c r="M2603" s="827"/>
      <c r="N2603" s="827"/>
      <c r="O2603" s="827"/>
      <c r="P2603" s="827"/>
    </row>
    <row r="2604" spans="1:16" ht="12">
      <c r="A2604" s="834"/>
      <c r="B2604" s="833"/>
      <c r="F2604" s="827"/>
      <c r="G2604" s="827"/>
      <c r="H2604" s="827"/>
      <c r="I2604" s="827"/>
      <c r="M2604" s="827"/>
      <c r="N2604" s="827"/>
      <c r="O2604" s="827"/>
      <c r="P2604" s="827"/>
    </row>
    <row r="2605" spans="1:16" ht="12">
      <c r="A2605" s="834"/>
      <c r="B2605" s="833"/>
      <c r="F2605" s="827"/>
      <c r="G2605" s="827"/>
      <c r="H2605" s="827"/>
      <c r="I2605" s="827"/>
      <c r="M2605" s="827"/>
      <c r="N2605" s="827"/>
      <c r="O2605" s="827"/>
      <c r="P2605" s="827"/>
    </row>
    <row r="2606" spans="1:16" ht="12">
      <c r="A2606" s="834"/>
      <c r="B2606" s="833"/>
      <c r="F2606" s="827"/>
      <c r="G2606" s="827"/>
      <c r="H2606" s="827"/>
      <c r="I2606" s="827"/>
      <c r="M2606" s="827"/>
      <c r="N2606" s="827"/>
      <c r="O2606" s="827"/>
      <c r="P2606" s="827"/>
    </row>
    <row r="2607" spans="1:16" ht="12">
      <c r="A2607" s="834"/>
      <c r="B2607" s="833"/>
      <c r="F2607" s="827"/>
      <c r="G2607" s="827"/>
      <c r="H2607" s="827"/>
      <c r="I2607" s="827"/>
      <c r="M2607" s="827"/>
      <c r="N2607" s="827"/>
      <c r="O2607" s="827"/>
      <c r="P2607" s="827"/>
    </row>
    <row r="2608" spans="1:16" ht="12">
      <c r="A2608" s="834"/>
      <c r="B2608" s="833"/>
      <c r="F2608" s="827"/>
      <c r="G2608" s="827"/>
      <c r="H2608" s="827"/>
      <c r="I2608" s="827"/>
      <c r="M2608" s="827"/>
      <c r="N2608" s="827"/>
      <c r="O2608" s="827"/>
      <c r="P2608" s="827"/>
    </row>
    <row r="2609" spans="1:16" ht="12">
      <c r="A2609" s="834"/>
      <c r="B2609" s="833"/>
      <c r="F2609" s="827"/>
      <c r="G2609" s="827"/>
      <c r="H2609" s="827"/>
      <c r="I2609" s="827"/>
      <c r="M2609" s="827"/>
      <c r="N2609" s="827"/>
      <c r="O2609" s="827"/>
      <c r="P2609" s="827"/>
    </row>
    <row r="2610" spans="1:16" ht="12">
      <c r="A2610" s="834"/>
      <c r="B2610" s="833"/>
      <c r="F2610" s="827"/>
      <c r="G2610" s="827"/>
      <c r="H2610" s="827"/>
      <c r="I2610" s="827"/>
      <c r="M2610" s="827"/>
      <c r="N2610" s="827"/>
      <c r="O2610" s="827"/>
      <c r="P2610" s="827"/>
    </row>
    <row r="2611" spans="1:16" ht="12">
      <c r="A2611" s="834"/>
      <c r="B2611" s="833"/>
      <c r="F2611" s="827"/>
      <c r="G2611" s="827"/>
      <c r="H2611" s="827"/>
      <c r="I2611" s="827"/>
      <c r="M2611" s="827"/>
      <c r="N2611" s="827"/>
      <c r="O2611" s="827"/>
      <c r="P2611" s="827"/>
    </row>
    <row r="2612" spans="1:16" ht="12">
      <c r="A2612" s="834"/>
      <c r="B2612" s="833"/>
      <c r="F2612" s="827"/>
      <c r="G2612" s="827"/>
      <c r="H2612" s="827"/>
      <c r="I2612" s="827"/>
      <c r="M2612" s="827"/>
      <c r="N2612" s="827"/>
      <c r="O2612" s="827"/>
      <c r="P2612" s="827"/>
    </row>
    <row r="2613" spans="1:16" ht="12">
      <c r="A2613" s="834"/>
      <c r="B2613" s="833"/>
      <c r="F2613" s="827"/>
      <c r="G2613" s="827"/>
      <c r="H2613" s="827"/>
      <c r="I2613" s="827"/>
      <c r="M2613" s="827"/>
      <c r="N2613" s="827"/>
      <c r="O2613" s="827"/>
      <c r="P2613" s="827"/>
    </row>
    <row r="2614" spans="1:16" ht="12">
      <c r="A2614" s="834"/>
      <c r="B2614" s="833"/>
      <c r="F2614" s="827"/>
      <c r="G2614" s="827"/>
      <c r="H2614" s="827"/>
      <c r="I2614" s="827"/>
      <c r="M2614" s="827"/>
      <c r="N2614" s="827"/>
      <c r="O2614" s="827"/>
      <c r="P2614" s="827"/>
    </row>
    <row r="2615" spans="1:16" ht="12">
      <c r="A2615" s="834"/>
      <c r="B2615" s="833"/>
      <c r="F2615" s="827"/>
      <c r="G2615" s="827"/>
      <c r="H2615" s="827"/>
      <c r="I2615" s="827"/>
      <c r="M2615" s="827"/>
      <c r="N2615" s="827"/>
      <c r="O2615" s="827"/>
      <c r="P2615" s="827"/>
    </row>
    <row r="2616" spans="1:16" ht="12">
      <c r="A2616" s="834"/>
      <c r="B2616" s="833"/>
      <c r="F2616" s="827"/>
      <c r="G2616" s="827"/>
      <c r="H2616" s="827"/>
      <c r="I2616" s="827"/>
      <c r="M2616" s="827"/>
      <c r="N2616" s="827"/>
      <c r="O2616" s="827"/>
      <c r="P2616" s="827"/>
    </row>
    <row r="2617" spans="1:16" ht="12">
      <c r="A2617" s="834"/>
      <c r="B2617" s="833"/>
      <c r="F2617" s="827"/>
      <c r="G2617" s="827"/>
      <c r="H2617" s="827"/>
      <c r="I2617" s="827"/>
      <c r="M2617" s="827"/>
      <c r="N2617" s="827"/>
      <c r="O2617" s="827"/>
      <c r="P2617" s="827"/>
    </row>
    <row r="2618" spans="1:16" ht="12">
      <c r="A2618" s="834"/>
      <c r="B2618" s="833"/>
      <c r="F2618" s="827"/>
      <c r="G2618" s="827"/>
      <c r="H2618" s="827"/>
      <c r="I2618" s="827"/>
      <c r="M2618" s="827"/>
      <c r="N2618" s="827"/>
      <c r="O2618" s="827"/>
      <c r="P2618" s="827"/>
    </row>
    <row r="2619" spans="1:16" ht="12">
      <c r="A2619" s="834"/>
      <c r="B2619" s="833"/>
      <c r="F2619" s="827"/>
      <c r="G2619" s="827"/>
      <c r="H2619" s="827"/>
      <c r="I2619" s="827"/>
      <c r="M2619" s="827"/>
      <c r="N2619" s="827"/>
      <c r="O2619" s="827"/>
      <c r="P2619" s="827"/>
    </row>
    <row r="2620" spans="1:16" ht="12">
      <c r="A2620" s="834"/>
      <c r="B2620" s="833"/>
      <c r="F2620" s="827"/>
      <c r="G2620" s="827"/>
      <c r="H2620" s="827"/>
      <c r="I2620" s="827"/>
      <c r="M2620" s="827"/>
      <c r="N2620" s="827"/>
      <c r="O2620" s="827"/>
      <c r="P2620" s="827"/>
    </row>
    <row r="2621" spans="1:16" ht="12">
      <c r="A2621" s="834"/>
      <c r="B2621" s="833"/>
      <c r="F2621" s="827"/>
      <c r="G2621" s="827"/>
      <c r="H2621" s="827"/>
      <c r="I2621" s="827"/>
      <c r="M2621" s="827"/>
      <c r="N2621" s="827"/>
      <c r="O2621" s="827"/>
      <c r="P2621" s="827"/>
    </row>
    <row r="2622" spans="1:16" ht="12">
      <c r="A2622" s="834"/>
      <c r="B2622" s="833"/>
      <c r="F2622" s="827"/>
      <c r="G2622" s="827"/>
      <c r="H2622" s="827"/>
      <c r="I2622" s="827"/>
      <c r="M2622" s="827"/>
      <c r="N2622" s="827"/>
      <c r="O2622" s="827"/>
      <c r="P2622" s="827"/>
    </row>
    <row r="2623" spans="1:16" ht="12">
      <c r="A2623" s="834"/>
      <c r="B2623" s="833"/>
      <c r="F2623" s="827"/>
      <c r="G2623" s="827"/>
      <c r="H2623" s="827"/>
      <c r="I2623" s="827"/>
      <c r="M2623" s="827"/>
      <c r="N2623" s="827"/>
      <c r="O2623" s="827"/>
      <c r="P2623" s="827"/>
    </row>
    <row r="2624" spans="1:16" ht="12">
      <c r="A2624" s="834"/>
      <c r="B2624" s="833"/>
      <c r="F2624" s="827"/>
      <c r="G2624" s="827"/>
      <c r="H2624" s="827"/>
      <c r="I2624" s="827"/>
      <c r="M2624" s="827"/>
      <c r="N2624" s="827"/>
      <c r="O2624" s="827"/>
      <c r="P2624" s="827"/>
    </row>
    <row r="2625" spans="1:16" ht="12">
      <c r="A2625" s="834"/>
      <c r="B2625" s="833"/>
      <c r="F2625" s="827"/>
      <c r="G2625" s="827"/>
      <c r="H2625" s="827"/>
      <c r="I2625" s="827"/>
      <c r="M2625" s="827"/>
      <c r="N2625" s="827"/>
      <c r="O2625" s="827"/>
      <c r="P2625" s="827"/>
    </row>
    <row r="2626" spans="1:16" ht="12">
      <c r="A2626" s="834"/>
      <c r="B2626" s="833"/>
      <c r="F2626" s="827"/>
      <c r="G2626" s="827"/>
      <c r="H2626" s="827"/>
      <c r="I2626" s="827"/>
      <c r="M2626" s="827"/>
      <c r="N2626" s="827"/>
      <c r="O2626" s="827"/>
      <c r="P2626" s="827"/>
    </row>
    <row r="2627" spans="1:16" ht="12">
      <c r="A2627" s="834"/>
      <c r="B2627" s="833"/>
      <c r="F2627" s="827"/>
      <c r="G2627" s="827"/>
      <c r="H2627" s="827"/>
      <c r="I2627" s="827"/>
      <c r="M2627" s="827"/>
      <c r="N2627" s="827"/>
      <c r="O2627" s="827"/>
      <c r="P2627" s="827"/>
    </row>
    <row r="2628" spans="1:16" ht="12">
      <c r="A2628" s="834"/>
      <c r="B2628" s="833"/>
      <c r="F2628" s="827"/>
      <c r="G2628" s="827"/>
      <c r="H2628" s="827"/>
      <c r="I2628" s="827"/>
      <c r="M2628" s="827"/>
      <c r="N2628" s="827"/>
      <c r="O2628" s="827"/>
      <c r="P2628" s="827"/>
    </row>
    <row r="2629" spans="1:16" ht="12">
      <c r="A2629" s="834"/>
      <c r="B2629" s="833"/>
      <c r="F2629" s="827"/>
      <c r="G2629" s="827"/>
      <c r="H2629" s="827"/>
      <c r="I2629" s="827"/>
      <c r="M2629" s="827"/>
      <c r="N2629" s="827"/>
      <c r="O2629" s="827"/>
      <c r="P2629" s="827"/>
    </row>
    <row r="2630" spans="1:16" ht="12">
      <c r="A2630" s="834"/>
      <c r="B2630" s="833"/>
      <c r="F2630" s="827"/>
      <c r="G2630" s="827"/>
      <c r="H2630" s="827"/>
      <c r="I2630" s="827"/>
      <c r="M2630" s="827"/>
      <c r="N2630" s="827"/>
      <c r="O2630" s="827"/>
      <c r="P2630" s="827"/>
    </row>
    <row r="2631" spans="1:16" ht="12">
      <c r="A2631" s="834"/>
      <c r="B2631" s="833"/>
      <c r="F2631" s="827"/>
      <c r="G2631" s="827"/>
      <c r="H2631" s="827"/>
      <c r="I2631" s="827"/>
      <c r="M2631" s="827"/>
      <c r="N2631" s="827"/>
      <c r="O2631" s="827"/>
      <c r="P2631" s="827"/>
    </row>
    <row r="2632" spans="1:16" ht="12">
      <c r="A2632" s="834"/>
      <c r="B2632" s="833"/>
      <c r="F2632" s="827"/>
      <c r="G2632" s="827"/>
      <c r="H2632" s="827"/>
      <c r="I2632" s="827"/>
      <c r="M2632" s="827"/>
      <c r="N2632" s="827"/>
      <c r="O2632" s="827"/>
      <c r="P2632" s="827"/>
    </row>
    <row r="2633" spans="1:16" ht="12">
      <c r="A2633" s="834"/>
      <c r="B2633" s="833"/>
      <c r="F2633" s="827"/>
      <c r="G2633" s="827"/>
      <c r="H2633" s="827"/>
      <c r="I2633" s="827"/>
      <c r="M2633" s="827"/>
      <c r="N2633" s="827"/>
      <c r="O2633" s="827"/>
      <c r="P2633" s="827"/>
    </row>
    <row r="2634" spans="1:16" ht="12">
      <c r="A2634" s="834"/>
      <c r="B2634" s="833"/>
      <c r="F2634" s="827"/>
      <c r="G2634" s="827"/>
      <c r="H2634" s="827"/>
      <c r="I2634" s="827"/>
      <c r="M2634" s="827"/>
      <c r="N2634" s="827"/>
      <c r="O2634" s="827"/>
      <c r="P2634" s="827"/>
    </row>
    <row r="2635" spans="1:16" ht="12">
      <c r="A2635" s="834"/>
      <c r="B2635" s="833"/>
      <c r="F2635" s="827"/>
      <c r="G2635" s="827"/>
      <c r="H2635" s="827"/>
      <c r="I2635" s="827"/>
      <c r="M2635" s="827"/>
      <c r="N2635" s="827"/>
      <c r="O2635" s="827"/>
      <c r="P2635" s="827"/>
    </row>
    <row r="2636" spans="1:16" ht="12">
      <c r="A2636" s="834"/>
      <c r="B2636" s="833"/>
      <c r="F2636" s="827"/>
      <c r="G2636" s="827"/>
      <c r="H2636" s="827"/>
      <c r="I2636" s="827"/>
      <c r="M2636" s="827"/>
      <c r="N2636" s="827"/>
      <c r="O2636" s="827"/>
      <c r="P2636" s="827"/>
    </row>
    <row r="2637" spans="1:16" ht="12">
      <c r="A2637" s="834"/>
      <c r="B2637" s="833"/>
      <c r="F2637" s="827"/>
      <c r="G2637" s="827"/>
      <c r="H2637" s="827"/>
      <c r="I2637" s="827"/>
      <c r="M2637" s="827"/>
      <c r="N2637" s="827"/>
      <c r="O2637" s="827"/>
      <c r="P2637" s="827"/>
    </row>
    <row r="2638" spans="1:16" ht="12">
      <c r="A2638" s="834"/>
      <c r="B2638" s="833"/>
      <c r="F2638" s="827"/>
      <c r="G2638" s="827"/>
      <c r="H2638" s="827"/>
      <c r="I2638" s="827"/>
      <c r="M2638" s="827"/>
      <c r="N2638" s="827"/>
      <c r="O2638" s="827"/>
      <c r="P2638" s="827"/>
    </row>
    <row r="2639" spans="1:16" ht="12">
      <c r="A2639" s="834"/>
      <c r="B2639" s="833"/>
      <c r="F2639" s="827"/>
      <c r="G2639" s="827"/>
      <c r="H2639" s="827"/>
      <c r="I2639" s="827"/>
      <c r="M2639" s="827"/>
      <c r="N2639" s="827"/>
      <c r="O2639" s="827"/>
      <c r="P2639" s="827"/>
    </row>
    <row r="2640" spans="1:16" ht="12">
      <c r="A2640" s="834"/>
      <c r="B2640" s="833"/>
      <c r="F2640" s="827"/>
      <c r="G2640" s="827"/>
      <c r="H2640" s="827"/>
      <c r="I2640" s="827"/>
      <c r="M2640" s="827"/>
      <c r="N2640" s="827"/>
      <c r="O2640" s="827"/>
      <c r="P2640" s="827"/>
    </row>
    <row r="2641" spans="1:16" ht="12">
      <c r="A2641" s="834"/>
      <c r="B2641" s="833"/>
      <c r="F2641" s="827"/>
      <c r="G2641" s="827"/>
      <c r="H2641" s="827"/>
      <c r="I2641" s="827"/>
      <c r="M2641" s="827"/>
      <c r="N2641" s="827"/>
      <c r="O2641" s="827"/>
      <c r="P2641" s="827"/>
    </row>
    <row r="2642" spans="1:16" ht="12">
      <c r="A2642" s="834"/>
      <c r="B2642" s="833"/>
      <c r="F2642" s="827"/>
      <c r="G2642" s="827"/>
      <c r="H2642" s="827"/>
      <c r="I2642" s="827"/>
      <c r="M2642" s="827"/>
      <c r="N2642" s="827"/>
      <c r="O2642" s="827"/>
      <c r="P2642" s="827"/>
    </row>
    <row r="2643" spans="1:16" ht="12">
      <c r="A2643" s="834"/>
      <c r="B2643" s="833"/>
      <c r="F2643" s="827"/>
      <c r="G2643" s="827"/>
      <c r="H2643" s="827"/>
      <c r="I2643" s="827"/>
      <c r="M2643" s="827"/>
      <c r="N2643" s="827"/>
      <c r="O2643" s="827"/>
      <c r="P2643" s="827"/>
    </row>
    <row r="2644" spans="1:16" ht="12">
      <c r="A2644" s="834"/>
      <c r="B2644" s="833"/>
      <c r="F2644" s="827"/>
      <c r="G2644" s="827"/>
      <c r="H2644" s="827"/>
      <c r="I2644" s="827"/>
      <c r="M2644" s="827"/>
      <c r="N2644" s="827"/>
      <c r="O2644" s="827"/>
      <c r="P2644" s="827"/>
    </row>
    <row r="2645" spans="1:16" ht="12">
      <c r="A2645" s="834"/>
      <c r="B2645" s="833"/>
      <c r="F2645" s="827"/>
      <c r="G2645" s="827"/>
      <c r="H2645" s="827"/>
      <c r="I2645" s="827"/>
      <c r="M2645" s="827"/>
      <c r="N2645" s="827"/>
      <c r="O2645" s="827"/>
      <c r="P2645" s="827"/>
    </row>
    <row r="2646" spans="1:16" ht="12">
      <c r="A2646" s="834"/>
      <c r="B2646" s="833"/>
      <c r="F2646" s="827"/>
      <c r="G2646" s="827"/>
      <c r="H2646" s="827"/>
      <c r="I2646" s="827"/>
      <c r="M2646" s="827"/>
      <c r="N2646" s="827"/>
      <c r="O2646" s="827"/>
      <c r="P2646" s="827"/>
    </row>
    <row r="2647" spans="1:16" ht="12">
      <c r="A2647" s="834"/>
      <c r="B2647" s="833"/>
      <c r="F2647" s="827"/>
      <c r="G2647" s="827"/>
      <c r="H2647" s="827"/>
      <c r="I2647" s="827"/>
      <c r="M2647" s="827"/>
      <c r="N2647" s="827"/>
      <c r="O2647" s="827"/>
      <c r="P2647" s="827"/>
    </row>
    <row r="2648" spans="1:16" ht="12">
      <c r="A2648" s="834"/>
      <c r="B2648" s="833"/>
      <c r="F2648" s="827"/>
      <c r="G2648" s="827"/>
      <c r="H2648" s="827"/>
      <c r="I2648" s="827"/>
      <c r="M2648" s="827"/>
      <c r="N2648" s="827"/>
      <c r="O2648" s="827"/>
      <c r="P2648" s="827"/>
    </row>
    <row r="2649" spans="1:16" ht="12">
      <c r="A2649" s="834"/>
      <c r="B2649" s="833"/>
      <c r="F2649" s="827"/>
      <c r="G2649" s="827"/>
      <c r="H2649" s="827"/>
      <c r="I2649" s="827"/>
      <c r="M2649" s="827"/>
      <c r="N2649" s="827"/>
      <c r="O2649" s="827"/>
      <c r="P2649" s="827"/>
    </row>
    <row r="2650" spans="1:16" ht="12">
      <c r="A2650" s="834"/>
      <c r="B2650" s="833"/>
      <c r="F2650" s="827"/>
      <c r="G2650" s="827"/>
      <c r="H2650" s="827"/>
      <c r="I2650" s="827"/>
      <c r="M2650" s="827"/>
      <c r="N2650" s="827"/>
      <c r="O2650" s="827"/>
      <c r="P2650" s="827"/>
    </row>
    <row r="2651" spans="1:16" ht="12">
      <c r="A2651" s="834"/>
      <c r="B2651" s="833"/>
      <c r="F2651" s="827"/>
      <c r="G2651" s="827"/>
      <c r="H2651" s="827"/>
      <c r="I2651" s="827"/>
      <c r="M2651" s="827"/>
      <c r="N2651" s="827"/>
      <c r="O2651" s="827"/>
      <c r="P2651" s="827"/>
    </row>
    <row r="2652" spans="1:16" ht="12">
      <c r="A2652" s="834"/>
      <c r="B2652" s="833"/>
      <c r="F2652" s="827"/>
      <c r="G2652" s="827"/>
      <c r="H2652" s="827"/>
      <c r="I2652" s="827"/>
      <c r="M2652" s="827"/>
      <c r="N2652" s="827"/>
      <c r="O2652" s="827"/>
      <c r="P2652" s="827"/>
    </row>
    <row r="2653" spans="1:16" ht="12">
      <c r="A2653" s="834"/>
      <c r="B2653" s="833"/>
      <c r="F2653" s="827"/>
      <c r="G2653" s="827"/>
      <c r="H2653" s="827"/>
      <c r="I2653" s="827"/>
      <c r="M2653" s="827"/>
      <c r="N2653" s="827"/>
      <c r="O2653" s="827"/>
      <c r="P2653" s="827"/>
    </row>
    <row r="2654" spans="1:16" ht="12">
      <c r="A2654" s="834"/>
      <c r="B2654" s="833"/>
      <c r="F2654" s="827"/>
      <c r="G2654" s="827"/>
      <c r="H2654" s="827"/>
      <c r="I2654" s="827"/>
      <c r="M2654" s="827"/>
      <c r="N2654" s="827"/>
      <c r="O2654" s="827"/>
      <c r="P2654" s="827"/>
    </row>
    <row r="2655" spans="1:16" ht="12">
      <c r="A2655" s="834"/>
      <c r="B2655" s="833"/>
      <c r="F2655" s="827"/>
      <c r="G2655" s="827"/>
      <c r="H2655" s="827"/>
      <c r="I2655" s="827"/>
      <c r="M2655" s="827"/>
      <c r="N2655" s="827"/>
      <c r="O2655" s="827"/>
      <c r="P2655" s="827"/>
    </row>
    <row r="2656" spans="1:16" ht="12">
      <c r="A2656" s="834"/>
      <c r="B2656" s="833"/>
      <c r="F2656" s="827"/>
      <c r="G2656" s="827"/>
      <c r="H2656" s="827"/>
      <c r="I2656" s="827"/>
      <c r="M2656" s="827"/>
      <c r="N2656" s="827"/>
      <c r="O2656" s="827"/>
      <c r="P2656" s="827"/>
    </row>
    <row r="2657" spans="1:16" ht="12">
      <c r="A2657" s="834"/>
      <c r="B2657" s="833"/>
      <c r="F2657" s="827"/>
      <c r="G2657" s="827"/>
      <c r="H2657" s="827"/>
      <c r="I2657" s="827"/>
      <c r="M2657" s="827"/>
      <c r="N2657" s="827"/>
      <c r="O2657" s="827"/>
      <c r="P2657" s="827"/>
    </row>
    <row r="2658" spans="1:16" ht="12">
      <c r="A2658" s="834"/>
      <c r="B2658" s="833"/>
      <c r="F2658" s="827"/>
      <c r="G2658" s="827"/>
      <c r="H2658" s="827"/>
      <c r="I2658" s="827"/>
      <c r="M2658" s="827"/>
      <c r="N2658" s="827"/>
      <c r="O2658" s="827"/>
      <c r="P2658" s="827"/>
    </row>
    <row r="2659" spans="1:16" ht="12">
      <c r="A2659" s="834"/>
      <c r="B2659" s="833"/>
      <c r="F2659" s="827"/>
      <c r="G2659" s="827"/>
      <c r="H2659" s="827"/>
      <c r="I2659" s="827"/>
      <c r="M2659" s="827"/>
      <c r="N2659" s="827"/>
      <c r="O2659" s="827"/>
      <c r="P2659" s="827"/>
    </row>
    <row r="2660" spans="1:16" ht="12">
      <c r="A2660" s="834"/>
      <c r="B2660" s="833"/>
      <c r="F2660" s="827"/>
      <c r="G2660" s="827"/>
      <c r="H2660" s="827"/>
      <c r="I2660" s="827"/>
      <c r="M2660" s="827"/>
      <c r="N2660" s="827"/>
      <c r="O2660" s="827"/>
      <c r="P2660" s="827"/>
    </row>
    <row r="2661" spans="1:16" ht="12">
      <c r="A2661" s="834"/>
      <c r="B2661" s="833"/>
      <c r="F2661" s="827"/>
      <c r="G2661" s="827"/>
      <c r="H2661" s="827"/>
      <c r="I2661" s="827"/>
      <c r="M2661" s="827"/>
      <c r="N2661" s="827"/>
      <c r="O2661" s="827"/>
      <c r="P2661" s="827"/>
    </row>
    <row r="2662" spans="1:16" ht="12">
      <c r="A2662" s="834"/>
      <c r="B2662" s="833"/>
      <c r="F2662" s="827"/>
      <c r="G2662" s="827"/>
      <c r="H2662" s="827"/>
      <c r="I2662" s="827"/>
      <c r="M2662" s="827"/>
      <c r="N2662" s="827"/>
      <c r="O2662" s="827"/>
      <c r="P2662" s="827"/>
    </row>
    <row r="2663" spans="1:16" ht="12">
      <c r="A2663" s="834"/>
      <c r="B2663" s="833"/>
      <c r="F2663" s="827"/>
      <c r="G2663" s="827"/>
      <c r="H2663" s="827"/>
      <c r="I2663" s="827"/>
      <c r="M2663" s="827"/>
      <c r="N2663" s="827"/>
      <c r="O2663" s="827"/>
      <c r="P2663" s="827"/>
    </row>
    <row r="2664" spans="1:16" ht="12">
      <c r="A2664" s="834"/>
      <c r="B2664" s="833"/>
      <c r="F2664" s="827"/>
      <c r="G2664" s="827"/>
      <c r="H2664" s="827"/>
      <c r="I2664" s="827"/>
      <c r="M2664" s="827"/>
      <c r="N2664" s="827"/>
      <c r="O2664" s="827"/>
      <c r="P2664" s="827"/>
    </row>
    <row r="2665" spans="1:16" ht="12">
      <c r="A2665" s="834"/>
      <c r="B2665" s="833"/>
      <c r="F2665" s="827"/>
      <c r="G2665" s="827"/>
      <c r="H2665" s="827"/>
      <c r="I2665" s="827"/>
      <c r="M2665" s="827"/>
      <c r="N2665" s="827"/>
      <c r="O2665" s="827"/>
      <c r="P2665" s="827"/>
    </row>
    <row r="2666" spans="1:16" ht="12">
      <c r="A2666" s="834"/>
      <c r="B2666" s="833"/>
      <c r="F2666" s="827"/>
      <c r="G2666" s="827"/>
      <c r="H2666" s="827"/>
      <c r="I2666" s="827"/>
      <c r="M2666" s="827"/>
      <c r="N2666" s="827"/>
      <c r="O2666" s="827"/>
      <c r="P2666" s="827"/>
    </row>
    <row r="2667" spans="1:16" ht="12">
      <c r="A2667" s="834"/>
      <c r="B2667" s="833"/>
      <c r="F2667" s="827"/>
      <c r="G2667" s="827"/>
      <c r="H2667" s="827"/>
      <c r="I2667" s="827"/>
      <c r="M2667" s="827"/>
      <c r="N2667" s="827"/>
      <c r="O2667" s="827"/>
      <c r="P2667" s="827"/>
    </row>
    <row r="2668" spans="1:16" ht="12">
      <c r="A2668" s="834"/>
      <c r="B2668" s="833"/>
      <c r="F2668" s="827"/>
      <c r="G2668" s="827"/>
      <c r="H2668" s="827"/>
      <c r="I2668" s="827"/>
      <c r="M2668" s="827"/>
      <c r="N2668" s="827"/>
      <c r="O2668" s="827"/>
      <c r="P2668" s="827"/>
    </row>
    <row r="2669" spans="1:16" ht="12">
      <c r="A2669" s="834"/>
      <c r="B2669" s="833"/>
      <c r="F2669" s="827"/>
      <c r="G2669" s="827"/>
      <c r="H2669" s="827"/>
      <c r="I2669" s="827"/>
      <c r="M2669" s="827"/>
      <c r="N2669" s="827"/>
      <c r="O2669" s="827"/>
      <c r="P2669" s="827"/>
    </row>
    <row r="2670" spans="1:16" ht="12">
      <c r="A2670" s="834"/>
      <c r="B2670" s="833"/>
      <c r="F2670" s="827"/>
      <c r="G2670" s="827"/>
      <c r="H2670" s="827"/>
      <c r="I2670" s="827"/>
      <c r="M2670" s="827"/>
      <c r="N2670" s="827"/>
      <c r="O2670" s="827"/>
      <c r="P2670" s="827"/>
    </row>
    <row r="2671" spans="1:16" ht="12">
      <c r="A2671" s="834"/>
      <c r="B2671" s="833"/>
      <c r="F2671" s="827"/>
      <c r="G2671" s="827"/>
      <c r="H2671" s="827"/>
      <c r="I2671" s="827"/>
      <c r="M2671" s="827"/>
      <c r="N2671" s="827"/>
      <c r="O2671" s="827"/>
      <c r="P2671" s="827"/>
    </row>
    <row r="2672" spans="1:16" ht="12">
      <c r="A2672" s="834"/>
      <c r="B2672" s="833"/>
      <c r="F2672" s="827"/>
      <c r="G2672" s="827"/>
      <c r="H2672" s="827"/>
      <c r="I2672" s="827"/>
      <c r="M2672" s="827"/>
      <c r="N2672" s="827"/>
      <c r="O2672" s="827"/>
      <c r="P2672" s="827"/>
    </row>
    <row r="2673" spans="1:16" ht="12">
      <c r="A2673" s="834"/>
      <c r="B2673" s="833"/>
      <c r="F2673" s="827"/>
      <c r="G2673" s="827"/>
      <c r="H2673" s="827"/>
      <c r="I2673" s="827"/>
      <c r="M2673" s="827"/>
      <c r="N2673" s="827"/>
      <c r="O2673" s="827"/>
      <c r="P2673" s="827"/>
    </row>
    <row r="2674" spans="1:16" ht="12">
      <c r="A2674" s="834"/>
      <c r="B2674" s="833"/>
      <c r="F2674" s="827"/>
      <c r="G2674" s="827"/>
      <c r="H2674" s="827"/>
      <c r="I2674" s="827"/>
      <c r="M2674" s="827"/>
      <c r="N2674" s="827"/>
      <c r="O2674" s="827"/>
      <c r="P2674" s="827"/>
    </row>
    <row r="2675" spans="1:16" ht="12">
      <c r="A2675" s="834"/>
      <c r="B2675" s="833"/>
      <c r="F2675" s="827"/>
      <c r="G2675" s="827"/>
      <c r="H2675" s="827"/>
      <c r="I2675" s="827"/>
      <c r="M2675" s="827"/>
      <c r="N2675" s="827"/>
      <c r="O2675" s="827"/>
      <c r="P2675" s="827"/>
    </row>
    <row r="2676" spans="1:16" ht="12">
      <c r="A2676" s="834"/>
      <c r="B2676" s="833"/>
      <c r="F2676" s="827"/>
      <c r="G2676" s="827"/>
      <c r="H2676" s="827"/>
      <c r="I2676" s="827"/>
      <c r="M2676" s="827"/>
      <c r="N2676" s="827"/>
      <c r="O2676" s="827"/>
      <c r="P2676" s="827"/>
    </row>
    <row r="2677" spans="1:16" ht="12">
      <c r="A2677" s="834"/>
      <c r="B2677" s="833"/>
      <c r="F2677" s="827"/>
      <c r="G2677" s="827"/>
      <c r="H2677" s="827"/>
      <c r="I2677" s="827"/>
      <c r="M2677" s="827"/>
      <c r="N2677" s="827"/>
      <c r="O2677" s="827"/>
      <c r="P2677" s="827"/>
    </row>
    <row r="2678" spans="1:16" ht="12">
      <c r="A2678" s="834"/>
      <c r="B2678" s="833"/>
      <c r="F2678" s="827"/>
      <c r="G2678" s="827"/>
      <c r="H2678" s="827"/>
      <c r="I2678" s="827"/>
      <c r="M2678" s="827"/>
      <c r="N2678" s="827"/>
      <c r="O2678" s="827"/>
      <c r="P2678" s="827"/>
    </row>
    <row r="2679" spans="1:16" ht="12">
      <c r="A2679" s="834"/>
      <c r="B2679" s="833"/>
      <c r="F2679" s="827"/>
      <c r="G2679" s="827"/>
      <c r="H2679" s="827"/>
      <c r="I2679" s="827"/>
      <c r="M2679" s="827"/>
      <c r="N2679" s="827"/>
      <c r="O2679" s="827"/>
      <c r="P2679" s="827"/>
    </row>
    <row r="2680" spans="1:16" ht="12">
      <c r="A2680" s="834"/>
      <c r="B2680" s="833"/>
      <c r="F2680" s="827"/>
      <c r="G2680" s="827"/>
      <c r="H2680" s="827"/>
      <c r="I2680" s="827"/>
      <c r="M2680" s="827"/>
      <c r="N2680" s="827"/>
      <c r="O2680" s="827"/>
      <c r="P2680" s="827"/>
    </row>
    <row r="2681" spans="1:16" ht="12">
      <c r="A2681" s="834"/>
      <c r="B2681" s="833"/>
      <c r="F2681" s="827"/>
      <c r="G2681" s="827"/>
      <c r="H2681" s="827"/>
      <c r="I2681" s="827"/>
      <c r="M2681" s="827"/>
      <c r="N2681" s="827"/>
      <c r="O2681" s="827"/>
      <c r="P2681" s="827"/>
    </row>
    <row r="2682" spans="1:16" ht="12">
      <c r="A2682" s="834"/>
      <c r="B2682" s="833"/>
      <c r="F2682" s="827"/>
      <c r="G2682" s="827"/>
      <c r="H2682" s="827"/>
      <c r="I2682" s="827"/>
      <c r="M2682" s="827"/>
      <c r="N2682" s="827"/>
      <c r="O2682" s="827"/>
      <c r="P2682" s="827"/>
    </row>
    <row r="2683" spans="1:16" ht="12">
      <c r="A2683" s="834"/>
      <c r="B2683" s="833"/>
      <c r="F2683" s="827"/>
      <c r="G2683" s="827"/>
      <c r="H2683" s="827"/>
      <c r="I2683" s="827"/>
      <c r="M2683" s="827"/>
      <c r="N2683" s="827"/>
      <c r="O2683" s="827"/>
      <c r="P2683" s="827"/>
    </row>
    <row r="2684" spans="1:16" ht="12">
      <c r="A2684" s="834"/>
      <c r="B2684" s="833"/>
      <c r="F2684" s="827"/>
      <c r="G2684" s="827"/>
      <c r="H2684" s="827"/>
      <c r="I2684" s="827"/>
      <c r="M2684" s="827"/>
      <c r="N2684" s="827"/>
      <c r="O2684" s="827"/>
      <c r="P2684" s="827"/>
    </row>
    <row r="2685" spans="1:16" ht="12">
      <c r="A2685" s="834"/>
      <c r="B2685" s="833"/>
      <c r="F2685" s="827"/>
      <c r="G2685" s="827"/>
      <c r="H2685" s="827"/>
      <c r="I2685" s="827"/>
      <c r="M2685" s="827"/>
      <c r="N2685" s="827"/>
      <c r="O2685" s="827"/>
      <c r="P2685" s="827"/>
    </row>
    <row r="2686" spans="1:16" ht="12">
      <c r="A2686" s="834"/>
      <c r="B2686" s="833"/>
      <c r="F2686" s="827"/>
      <c r="G2686" s="827"/>
      <c r="H2686" s="827"/>
      <c r="I2686" s="827"/>
      <c r="M2686" s="827"/>
      <c r="N2686" s="827"/>
      <c r="O2686" s="827"/>
      <c r="P2686" s="827"/>
    </row>
    <row r="2687" spans="1:16" ht="12">
      <c r="A2687" s="834"/>
      <c r="B2687" s="833"/>
      <c r="F2687" s="827"/>
      <c r="G2687" s="827"/>
      <c r="H2687" s="827"/>
      <c r="I2687" s="827"/>
      <c r="M2687" s="827"/>
      <c r="N2687" s="827"/>
      <c r="O2687" s="827"/>
      <c r="P2687" s="827"/>
    </row>
    <row r="2688" spans="1:16" ht="12">
      <c r="A2688" s="834"/>
      <c r="B2688" s="833"/>
      <c r="F2688" s="827"/>
      <c r="G2688" s="827"/>
      <c r="H2688" s="827"/>
      <c r="I2688" s="827"/>
      <c r="M2688" s="827"/>
      <c r="N2688" s="827"/>
      <c r="O2688" s="827"/>
      <c r="P2688" s="827"/>
    </row>
    <row r="2689" spans="1:16" ht="12">
      <c r="A2689" s="834"/>
      <c r="B2689" s="833"/>
      <c r="F2689" s="827"/>
      <c r="G2689" s="827"/>
      <c r="H2689" s="827"/>
      <c r="I2689" s="827"/>
      <c r="M2689" s="827"/>
      <c r="N2689" s="827"/>
      <c r="O2689" s="827"/>
      <c r="P2689" s="827"/>
    </row>
    <row r="2690" spans="1:16" ht="12">
      <c r="A2690" s="834"/>
      <c r="B2690" s="833"/>
      <c r="F2690" s="827"/>
      <c r="G2690" s="827"/>
      <c r="H2690" s="827"/>
      <c r="I2690" s="827"/>
      <c r="M2690" s="827"/>
      <c r="N2690" s="827"/>
      <c r="O2690" s="827"/>
      <c r="P2690" s="827"/>
    </row>
    <row r="2691" spans="1:16" ht="12">
      <c r="A2691" s="834"/>
      <c r="B2691" s="833"/>
      <c r="F2691" s="827"/>
      <c r="G2691" s="827"/>
      <c r="H2691" s="827"/>
      <c r="I2691" s="827"/>
      <c r="M2691" s="827"/>
      <c r="N2691" s="827"/>
      <c r="O2691" s="827"/>
      <c r="P2691" s="827"/>
    </row>
    <row r="2692" spans="1:16" ht="12">
      <c r="A2692" s="834"/>
      <c r="B2692" s="833"/>
      <c r="F2692" s="827"/>
      <c r="G2692" s="827"/>
      <c r="H2692" s="827"/>
      <c r="I2692" s="827"/>
      <c r="M2692" s="827"/>
      <c r="N2692" s="827"/>
      <c r="O2692" s="827"/>
      <c r="P2692" s="827"/>
    </row>
    <row r="2693" spans="1:16" ht="12">
      <c r="A2693" s="834"/>
      <c r="B2693" s="833"/>
      <c r="F2693" s="827"/>
      <c r="G2693" s="827"/>
      <c r="H2693" s="827"/>
      <c r="I2693" s="827"/>
      <c r="M2693" s="827"/>
      <c r="N2693" s="827"/>
      <c r="O2693" s="827"/>
      <c r="P2693" s="827"/>
    </row>
    <row r="2694" spans="1:16" ht="12">
      <c r="A2694" s="834"/>
      <c r="B2694" s="833"/>
      <c r="F2694" s="827"/>
      <c r="G2694" s="827"/>
      <c r="H2694" s="827"/>
      <c r="I2694" s="827"/>
      <c r="M2694" s="827"/>
      <c r="N2694" s="827"/>
      <c r="O2694" s="827"/>
      <c r="P2694" s="827"/>
    </row>
    <row r="2695" spans="1:16" ht="12">
      <c r="A2695" s="834"/>
      <c r="B2695" s="833"/>
      <c r="F2695" s="827"/>
      <c r="G2695" s="827"/>
      <c r="H2695" s="827"/>
      <c r="I2695" s="827"/>
      <c r="M2695" s="827"/>
      <c r="N2695" s="827"/>
      <c r="O2695" s="827"/>
      <c r="P2695" s="827"/>
    </row>
    <row r="2696" spans="1:16" ht="12">
      <c r="A2696" s="834"/>
      <c r="B2696" s="833"/>
      <c r="F2696" s="827"/>
      <c r="G2696" s="827"/>
      <c r="H2696" s="827"/>
      <c r="I2696" s="827"/>
      <c r="M2696" s="827"/>
      <c r="N2696" s="827"/>
      <c r="O2696" s="827"/>
      <c r="P2696" s="827"/>
    </row>
    <row r="2697" spans="1:16" ht="12">
      <c r="A2697" s="834"/>
      <c r="B2697" s="833"/>
      <c r="F2697" s="827"/>
      <c r="G2697" s="827"/>
      <c r="H2697" s="827"/>
      <c r="I2697" s="827"/>
      <c r="M2697" s="827"/>
      <c r="N2697" s="827"/>
      <c r="O2697" s="827"/>
      <c r="P2697" s="827"/>
    </row>
    <row r="2698" spans="1:16" ht="12">
      <c r="A2698" s="834"/>
      <c r="B2698" s="833"/>
      <c r="F2698" s="827"/>
      <c r="G2698" s="827"/>
      <c r="H2698" s="827"/>
      <c r="I2698" s="827"/>
      <c r="M2698" s="827"/>
      <c r="N2698" s="827"/>
      <c r="O2698" s="827"/>
      <c r="P2698" s="827"/>
    </row>
    <row r="2699" spans="1:16" ht="12">
      <c r="A2699" s="834"/>
      <c r="B2699" s="833"/>
      <c r="F2699" s="827"/>
      <c r="G2699" s="827"/>
      <c r="H2699" s="827"/>
      <c r="I2699" s="827"/>
      <c r="M2699" s="827"/>
      <c r="N2699" s="827"/>
      <c r="O2699" s="827"/>
      <c r="P2699" s="827"/>
    </row>
    <row r="2700" spans="1:16" ht="12">
      <c r="A2700" s="834"/>
      <c r="B2700" s="833"/>
      <c r="F2700" s="827"/>
      <c r="G2700" s="827"/>
      <c r="H2700" s="827"/>
      <c r="I2700" s="827"/>
      <c r="M2700" s="827"/>
      <c r="N2700" s="827"/>
      <c r="O2700" s="827"/>
      <c r="P2700" s="827"/>
    </row>
    <row r="2701" spans="1:16" ht="12">
      <c r="A2701" s="834"/>
      <c r="B2701" s="833"/>
      <c r="F2701" s="827"/>
      <c r="G2701" s="827"/>
      <c r="H2701" s="827"/>
      <c r="I2701" s="827"/>
      <c r="M2701" s="827"/>
      <c r="N2701" s="827"/>
      <c r="O2701" s="827"/>
      <c r="P2701" s="827"/>
    </row>
    <row r="2702" spans="1:16" ht="12">
      <c r="A2702" s="834"/>
      <c r="B2702" s="833"/>
      <c r="F2702" s="827"/>
      <c r="G2702" s="827"/>
      <c r="H2702" s="827"/>
      <c r="I2702" s="827"/>
      <c r="M2702" s="827"/>
      <c r="N2702" s="827"/>
      <c r="O2702" s="827"/>
      <c r="P2702" s="827"/>
    </row>
    <row r="2703" spans="1:16" ht="12">
      <c r="A2703" s="834"/>
      <c r="B2703" s="833"/>
      <c r="F2703" s="827"/>
      <c r="G2703" s="827"/>
      <c r="H2703" s="827"/>
      <c r="I2703" s="827"/>
      <c r="M2703" s="827"/>
      <c r="N2703" s="827"/>
      <c r="O2703" s="827"/>
      <c r="P2703" s="827"/>
    </row>
    <row r="2704" spans="1:16" ht="12">
      <c r="A2704" s="834"/>
      <c r="B2704" s="833"/>
      <c r="F2704" s="827"/>
      <c r="G2704" s="827"/>
      <c r="H2704" s="827"/>
      <c r="I2704" s="827"/>
      <c r="M2704" s="827"/>
      <c r="N2704" s="827"/>
      <c r="O2704" s="827"/>
      <c r="P2704" s="827"/>
    </row>
    <row r="2705" spans="1:16" ht="12">
      <c r="A2705" s="834"/>
      <c r="B2705" s="833"/>
      <c r="F2705" s="827"/>
      <c r="G2705" s="827"/>
      <c r="H2705" s="827"/>
      <c r="I2705" s="827"/>
      <c r="M2705" s="827"/>
      <c r="N2705" s="827"/>
      <c r="O2705" s="827"/>
      <c r="P2705" s="827"/>
    </row>
    <row r="2706" spans="1:16" ht="12">
      <c r="A2706" s="834"/>
      <c r="B2706" s="833"/>
      <c r="F2706" s="827"/>
      <c r="G2706" s="827"/>
      <c r="H2706" s="827"/>
      <c r="I2706" s="827"/>
      <c r="M2706" s="827"/>
      <c r="N2706" s="827"/>
      <c r="O2706" s="827"/>
      <c r="P2706" s="827"/>
    </row>
    <row r="2707" spans="1:16" ht="12">
      <c r="A2707" s="834"/>
      <c r="B2707" s="833"/>
      <c r="F2707" s="827"/>
      <c r="G2707" s="827"/>
      <c r="H2707" s="827"/>
      <c r="I2707" s="827"/>
      <c r="M2707" s="827"/>
      <c r="N2707" s="827"/>
      <c r="O2707" s="827"/>
      <c r="P2707" s="827"/>
    </row>
    <row r="2708" spans="1:16" ht="12">
      <c r="A2708" s="834"/>
      <c r="B2708" s="833"/>
      <c r="F2708" s="827"/>
      <c r="G2708" s="827"/>
      <c r="H2708" s="827"/>
      <c r="I2708" s="827"/>
      <c r="M2708" s="827"/>
      <c r="N2708" s="827"/>
      <c r="O2708" s="827"/>
      <c r="P2708" s="827"/>
    </row>
    <row r="2709" spans="1:16" ht="12">
      <c r="A2709" s="834"/>
      <c r="B2709" s="833"/>
      <c r="F2709" s="827"/>
      <c r="G2709" s="827"/>
      <c r="H2709" s="827"/>
      <c r="I2709" s="827"/>
      <c r="M2709" s="827"/>
      <c r="N2709" s="827"/>
      <c r="O2709" s="827"/>
      <c r="P2709" s="827"/>
    </row>
    <row r="2710" spans="1:16" ht="12">
      <c r="A2710" s="834"/>
      <c r="B2710" s="833"/>
      <c r="F2710" s="827"/>
      <c r="G2710" s="827"/>
      <c r="H2710" s="827"/>
      <c r="I2710" s="827"/>
      <c r="M2710" s="827"/>
      <c r="N2710" s="827"/>
      <c r="O2710" s="827"/>
      <c r="P2710" s="827"/>
    </row>
    <row r="2711" spans="1:16" ht="12">
      <c r="A2711" s="834"/>
      <c r="B2711" s="833"/>
      <c r="F2711" s="827"/>
      <c r="G2711" s="827"/>
      <c r="H2711" s="827"/>
      <c r="I2711" s="827"/>
      <c r="M2711" s="827"/>
      <c r="N2711" s="827"/>
      <c r="O2711" s="827"/>
      <c r="P2711" s="827"/>
    </row>
    <row r="2712" spans="1:16" ht="12">
      <c r="A2712" s="834"/>
      <c r="B2712" s="833"/>
      <c r="F2712" s="827"/>
      <c r="G2712" s="827"/>
      <c r="H2712" s="827"/>
      <c r="I2712" s="827"/>
      <c r="M2712" s="827"/>
      <c r="N2712" s="827"/>
      <c r="O2712" s="827"/>
      <c r="P2712" s="827"/>
    </row>
    <row r="2713" spans="1:16" ht="12">
      <c r="A2713" s="834"/>
      <c r="B2713" s="833"/>
      <c r="F2713" s="827"/>
      <c r="G2713" s="827"/>
      <c r="H2713" s="827"/>
      <c r="I2713" s="827"/>
      <c r="M2713" s="827"/>
      <c r="N2713" s="827"/>
      <c r="O2713" s="827"/>
      <c r="P2713" s="827"/>
    </row>
    <row r="2714" spans="1:16" ht="12">
      <c r="A2714" s="834"/>
      <c r="B2714" s="833"/>
      <c r="F2714" s="827"/>
      <c r="G2714" s="827"/>
      <c r="H2714" s="827"/>
      <c r="I2714" s="827"/>
      <c r="M2714" s="827"/>
      <c r="N2714" s="827"/>
      <c r="O2714" s="827"/>
      <c r="P2714" s="827"/>
    </row>
    <row r="2715" spans="1:16" ht="12">
      <c r="A2715" s="834"/>
      <c r="B2715" s="833"/>
      <c r="F2715" s="827"/>
      <c r="G2715" s="827"/>
      <c r="H2715" s="827"/>
      <c r="I2715" s="827"/>
      <c r="M2715" s="827"/>
      <c r="N2715" s="827"/>
      <c r="O2715" s="827"/>
      <c r="P2715" s="827"/>
    </row>
    <row r="2716" spans="1:16" ht="12">
      <c r="A2716" s="834"/>
      <c r="B2716" s="833"/>
      <c r="F2716" s="827"/>
      <c r="G2716" s="827"/>
      <c r="H2716" s="827"/>
      <c r="I2716" s="827"/>
      <c r="M2716" s="827"/>
      <c r="N2716" s="827"/>
      <c r="O2716" s="827"/>
      <c r="P2716" s="827"/>
    </row>
    <row r="2717" spans="1:16" ht="12">
      <c r="A2717" s="834"/>
      <c r="B2717" s="833"/>
      <c r="F2717" s="827"/>
      <c r="G2717" s="827"/>
      <c r="H2717" s="827"/>
      <c r="I2717" s="827"/>
      <c r="M2717" s="827"/>
      <c r="N2717" s="827"/>
      <c r="O2717" s="827"/>
      <c r="P2717" s="827"/>
    </row>
    <row r="2718" spans="1:16" ht="12">
      <c r="A2718" s="834"/>
      <c r="B2718" s="833"/>
      <c r="F2718" s="827"/>
      <c r="G2718" s="827"/>
      <c r="H2718" s="827"/>
      <c r="I2718" s="827"/>
      <c r="M2718" s="827"/>
      <c r="N2718" s="827"/>
      <c r="O2718" s="827"/>
      <c r="P2718" s="827"/>
    </row>
    <row r="2719" spans="1:16" ht="12">
      <c r="A2719" s="834"/>
      <c r="B2719" s="833"/>
      <c r="F2719" s="827"/>
      <c r="G2719" s="827"/>
      <c r="H2719" s="827"/>
      <c r="I2719" s="827"/>
      <c r="M2719" s="827"/>
      <c r="N2719" s="827"/>
      <c r="O2719" s="827"/>
      <c r="P2719" s="827"/>
    </row>
    <row r="2720" spans="1:16" ht="12">
      <c r="A2720" s="834"/>
      <c r="B2720" s="833"/>
      <c r="F2720" s="827"/>
      <c r="G2720" s="827"/>
      <c r="H2720" s="827"/>
      <c r="I2720" s="827"/>
      <c r="M2720" s="827"/>
      <c r="N2720" s="827"/>
      <c r="O2720" s="827"/>
      <c r="P2720" s="827"/>
    </row>
    <row r="2721" spans="1:16" ht="12">
      <c r="A2721" s="834"/>
      <c r="B2721" s="833"/>
      <c r="F2721" s="827"/>
      <c r="G2721" s="827"/>
      <c r="H2721" s="827"/>
      <c r="I2721" s="827"/>
      <c r="M2721" s="827"/>
      <c r="N2721" s="827"/>
      <c r="O2721" s="827"/>
      <c r="P2721" s="827"/>
    </row>
    <row r="2722" spans="1:16" ht="12">
      <c r="A2722" s="834"/>
      <c r="B2722" s="833"/>
      <c r="F2722" s="827"/>
      <c r="G2722" s="827"/>
      <c r="H2722" s="827"/>
      <c r="I2722" s="827"/>
      <c r="M2722" s="827"/>
      <c r="N2722" s="827"/>
      <c r="O2722" s="827"/>
      <c r="P2722" s="827"/>
    </row>
    <row r="2723" spans="1:16" ht="12">
      <c r="A2723" s="834"/>
      <c r="B2723" s="833"/>
      <c r="F2723" s="827"/>
      <c r="G2723" s="827"/>
      <c r="H2723" s="827"/>
      <c r="I2723" s="827"/>
      <c r="M2723" s="827"/>
      <c r="N2723" s="827"/>
      <c r="O2723" s="827"/>
      <c r="P2723" s="827"/>
    </row>
    <row r="2724" spans="1:16" ht="12">
      <c r="A2724" s="834"/>
      <c r="B2724" s="833"/>
      <c r="F2724" s="827"/>
      <c r="G2724" s="827"/>
      <c r="H2724" s="827"/>
      <c r="I2724" s="827"/>
      <c r="M2724" s="827"/>
      <c r="N2724" s="827"/>
      <c r="O2724" s="827"/>
      <c r="P2724" s="827"/>
    </row>
    <row r="2725" spans="1:16" ht="12">
      <c r="A2725" s="834"/>
      <c r="B2725" s="833"/>
      <c r="F2725" s="827"/>
      <c r="G2725" s="827"/>
      <c r="H2725" s="827"/>
      <c r="I2725" s="827"/>
      <c r="M2725" s="827"/>
      <c r="N2725" s="827"/>
      <c r="O2725" s="827"/>
      <c r="P2725" s="827"/>
    </row>
    <row r="2726" spans="1:16" ht="12">
      <c r="A2726" s="834"/>
      <c r="B2726" s="833"/>
      <c r="F2726" s="827"/>
      <c r="G2726" s="827"/>
      <c r="H2726" s="827"/>
      <c r="I2726" s="827"/>
      <c r="M2726" s="827"/>
      <c r="N2726" s="827"/>
      <c r="O2726" s="827"/>
      <c r="P2726" s="827"/>
    </row>
    <row r="2727" spans="1:16" ht="12">
      <c r="A2727" s="834"/>
      <c r="B2727" s="833"/>
      <c r="F2727" s="827"/>
      <c r="G2727" s="827"/>
      <c r="H2727" s="827"/>
      <c r="I2727" s="827"/>
      <c r="M2727" s="827"/>
      <c r="N2727" s="827"/>
      <c r="O2727" s="827"/>
      <c r="P2727" s="827"/>
    </row>
    <row r="2728" spans="1:16" ht="12">
      <c r="A2728" s="834"/>
      <c r="B2728" s="833"/>
      <c r="F2728" s="827"/>
      <c r="G2728" s="827"/>
      <c r="H2728" s="827"/>
      <c r="I2728" s="827"/>
      <c r="M2728" s="827"/>
      <c r="N2728" s="827"/>
      <c r="O2728" s="827"/>
      <c r="P2728" s="827"/>
    </row>
    <row r="2729" spans="1:16" ht="12">
      <c r="A2729" s="834"/>
      <c r="B2729" s="833"/>
      <c r="F2729" s="827"/>
      <c r="G2729" s="827"/>
      <c r="H2729" s="827"/>
      <c r="I2729" s="827"/>
      <c r="M2729" s="827"/>
      <c r="N2729" s="827"/>
      <c r="O2729" s="827"/>
      <c r="P2729" s="827"/>
    </row>
    <row r="2730" spans="1:16" ht="12">
      <c r="A2730" s="834"/>
      <c r="B2730" s="833"/>
      <c r="F2730" s="827"/>
      <c r="G2730" s="827"/>
      <c r="H2730" s="827"/>
      <c r="I2730" s="827"/>
      <c r="M2730" s="827"/>
      <c r="N2730" s="827"/>
      <c r="O2730" s="827"/>
      <c r="P2730" s="827"/>
    </row>
    <row r="2731" spans="1:16" ht="12">
      <c r="A2731" s="834"/>
      <c r="B2731" s="833"/>
      <c r="F2731" s="827"/>
      <c r="G2731" s="827"/>
      <c r="H2731" s="827"/>
      <c r="I2731" s="827"/>
      <c r="M2731" s="827"/>
      <c r="N2731" s="827"/>
      <c r="O2731" s="827"/>
      <c r="P2731" s="827"/>
    </row>
    <row r="2732" spans="1:16" ht="12">
      <c r="A2732" s="834"/>
      <c r="B2732" s="833"/>
      <c r="F2732" s="827"/>
      <c r="G2732" s="827"/>
      <c r="H2732" s="827"/>
      <c r="I2732" s="827"/>
      <c r="M2732" s="827"/>
      <c r="N2732" s="827"/>
      <c r="O2732" s="827"/>
      <c r="P2732" s="827"/>
    </row>
    <row r="2733" spans="1:16" ht="12">
      <c r="A2733" s="834"/>
      <c r="B2733" s="833"/>
      <c r="F2733" s="827"/>
      <c r="G2733" s="827"/>
      <c r="H2733" s="827"/>
      <c r="I2733" s="827"/>
      <c r="M2733" s="827"/>
      <c r="N2733" s="827"/>
      <c r="O2733" s="827"/>
      <c r="P2733" s="827"/>
    </row>
    <row r="2734" spans="1:16" ht="12">
      <c r="A2734" s="834"/>
      <c r="B2734" s="833"/>
      <c r="F2734" s="827"/>
      <c r="G2734" s="827"/>
      <c r="H2734" s="827"/>
      <c r="I2734" s="827"/>
      <c r="M2734" s="827"/>
      <c r="N2734" s="827"/>
      <c r="O2734" s="827"/>
      <c r="P2734" s="827"/>
    </row>
    <row r="2735" spans="1:16" ht="12">
      <c r="A2735" s="834"/>
      <c r="B2735" s="833"/>
      <c r="F2735" s="827"/>
      <c r="G2735" s="827"/>
      <c r="H2735" s="827"/>
      <c r="I2735" s="827"/>
      <c r="M2735" s="827"/>
      <c r="N2735" s="827"/>
      <c r="O2735" s="827"/>
      <c r="P2735" s="827"/>
    </row>
    <row r="2736" spans="1:16" ht="12">
      <c r="A2736" s="834"/>
      <c r="B2736" s="833"/>
      <c r="F2736" s="827"/>
      <c r="G2736" s="827"/>
      <c r="H2736" s="827"/>
      <c r="I2736" s="827"/>
      <c r="M2736" s="827"/>
      <c r="N2736" s="827"/>
      <c r="O2736" s="827"/>
      <c r="P2736" s="827"/>
    </row>
    <row r="2737" spans="1:16" ht="12">
      <c r="A2737" s="834"/>
      <c r="B2737" s="833"/>
      <c r="F2737" s="827"/>
      <c r="G2737" s="827"/>
      <c r="H2737" s="827"/>
      <c r="I2737" s="827"/>
      <c r="M2737" s="827"/>
      <c r="N2737" s="827"/>
      <c r="O2737" s="827"/>
      <c r="P2737" s="827"/>
    </row>
    <row r="2738" spans="1:16" ht="12">
      <c r="A2738" s="834"/>
      <c r="B2738" s="833"/>
      <c r="F2738" s="827"/>
      <c r="G2738" s="827"/>
      <c r="H2738" s="827"/>
      <c r="I2738" s="827"/>
      <c r="M2738" s="827"/>
      <c r="N2738" s="827"/>
      <c r="O2738" s="827"/>
      <c r="P2738" s="827"/>
    </row>
    <row r="2739" spans="1:16" ht="12">
      <c r="A2739" s="834"/>
      <c r="B2739" s="833"/>
      <c r="F2739" s="827"/>
      <c r="G2739" s="827"/>
      <c r="H2739" s="827"/>
      <c r="I2739" s="827"/>
      <c r="M2739" s="827"/>
      <c r="N2739" s="827"/>
      <c r="O2739" s="827"/>
      <c r="P2739" s="827"/>
    </row>
    <row r="2740" spans="1:16" ht="12">
      <c r="A2740" s="834"/>
      <c r="B2740" s="833"/>
      <c r="F2740" s="827"/>
      <c r="G2740" s="827"/>
      <c r="H2740" s="827"/>
      <c r="I2740" s="827"/>
      <c r="M2740" s="827"/>
      <c r="N2740" s="827"/>
      <c r="O2740" s="827"/>
      <c r="P2740" s="827"/>
    </row>
    <row r="2741" spans="1:16" ht="12">
      <c r="A2741" s="834"/>
      <c r="B2741" s="833"/>
      <c r="F2741" s="827"/>
      <c r="G2741" s="827"/>
      <c r="H2741" s="827"/>
      <c r="I2741" s="827"/>
      <c r="M2741" s="827"/>
      <c r="N2741" s="827"/>
      <c r="O2741" s="827"/>
      <c r="P2741" s="827"/>
    </row>
    <row r="2742" spans="1:16" ht="12">
      <c r="A2742" s="834"/>
      <c r="B2742" s="833"/>
      <c r="F2742" s="827"/>
      <c r="G2742" s="827"/>
      <c r="H2742" s="827"/>
      <c r="I2742" s="827"/>
      <c r="M2742" s="827"/>
      <c r="N2742" s="827"/>
      <c r="O2742" s="827"/>
      <c r="P2742" s="827"/>
    </row>
    <row r="2743" spans="1:16" ht="12">
      <c r="A2743" s="834"/>
      <c r="B2743" s="833"/>
      <c r="F2743" s="827"/>
      <c r="G2743" s="827"/>
      <c r="H2743" s="827"/>
      <c r="I2743" s="827"/>
      <c r="M2743" s="827"/>
      <c r="N2743" s="827"/>
      <c r="O2743" s="827"/>
      <c r="P2743" s="827"/>
    </row>
    <row r="2744" spans="1:16" ht="12">
      <c r="A2744" s="834"/>
      <c r="B2744" s="833"/>
      <c r="F2744" s="827"/>
      <c r="G2744" s="827"/>
      <c r="H2744" s="827"/>
      <c r="I2744" s="827"/>
      <c r="M2744" s="827"/>
      <c r="N2744" s="827"/>
      <c r="O2744" s="827"/>
      <c r="P2744" s="827"/>
    </row>
    <row r="2745" spans="1:16" ht="12">
      <c r="A2745" s="834"/>
      <c r="B2745" s="833"/>
      <c r="F2745" s="827"/>
      <c r="G2745" s="827"/>
      <c r="H2745" s="827"/>
      <c r="I2745" s="827"/>
      <c r="M2745" s="827"/>
      <c r="N2745" s="827"/>
      <c r="O2745" s="827"/>
      <c r="P2745" s="827"/>
    </row>
    <row r="2746" spans="1:16" ht="12">
      <c r="A2746" s="834"/>
      <c r="B2746" s="833"/>
      <c r="F2746" s="827"/>
      <c r="G2746" s="827"/>
      <c r="H2746" s="827"/>
      <c r="I2746" s="827"/>
      <c r="M2746" s="827"/>
      <c r="N2746" s="827"/>
      <c r="O2746" s="827"/>
      <c r="P2746" s="827"/>
    </row>
    <row r="2747" spans="1:16" ht="12">
      <c r="A2747" s="834"/>
      <c r="B2747" s="833"/>
      <c r="F2747" s="827"/>
      <c r="G2747" s="827"/>
      <c r="H2747" s="827"/>
      <c r="I2747" s="827"/>
      <c r="M2747" s="827"/>
      <c r="N2747" s="827"/>
      <c r="O2747" s="827"/>
      <c r="P2747" s="827"/>
    </row>
    <row r="2748" spans="1:16" ht="12">
      <c r="A2748" s="834"/>
      <c r="B2748" s="833"/>
      <c r="F2748" s="827"/>
      <c r="G2748" s="827"/>
      <c r="H2748" s="827"/>
      <c r="I2748" s="827"/>
      <c r="M2748" s="827"/>
      <c r="N2748" s="827"/>
      <c r="O2748" s="827"/>
      <c r="P2748" s="827"/>
    </row>
    <row r="2749" spans="1:16" ht="12">
      <c r="A2749" s="834"/>
      <c r="B2749" s="833"/>
      <c r="F2749" s="827"/>
      <c r="G2749" s="827"/>
      <c r="H2749" s="827"/>
      <c r="I2749" s="827"/>
      <c r="M2749" s="827"/>
      <c r="N2749" s="827"/>
      <c r="O2749" s="827"/>
      <c r="P2749" s="827"/>
    </row>
    <row r="2750" spans="1:16" ht="12">
      <c r="A2750" s="834"/>
      <c r="B2750" s="833"/>
      <c r="F2750" s="827"/>
      <c r="G2750" s="827"/>
      <c r="H2750" s="827"/>
      <c r="I2750" s="827"/>
      <c r="M2750" s="827"/>
      <c r="N2750" s="827"/>
      <c r="O2750" s="827"/>
      <c r="P2750" s="827"/>
    </row>
    <row r="2751" spans="1:16" ht="12">
      <c r="A2751" s="834"/>
      <c r="B2751" s="833"/>
      <c r="F2751" s="827"/>
      <c r="G2751" s="827"/>
      <c r="H2751" s="827"/>
      <c r="I2751" s="827"/>
      <c r="M2751" s="827"/>
      <c r="N2751" s="827"/>
      <c r="O2751" s="827"/>
      <c r="P2751" s="827"/>
    </row>
    <row r="2752" spans="1:16" ht="12">
      <c r="A2752" s="834"/>
      <c r="B2752" s="833"/>
      <c r="F2752" s="827"/>
      <c r="G2752" s="827"/>
      <c r="H2752" s="827"/>
      <c r="I2752" s="827"/>
      <c r="M2752" s="827"/>
      <c r="N2752" s="827"/>
      <c r="O2752" s="827"/>
      <c r="P2752" s="827"/>
    </row>
    <row r="2753" spans="1:16" ht="12">
      <c r="A2753" s="834"/>
      <c r="B2753" s="833"/>
      <c r="F2753" s="827"/>
      <c r="G2753" s="827"/>
      <c r="H2753" s="827"/>
      <c r="I2753" s="827"/>
      <c r="M2753" s="827"/>
      <c r="N2753" s="827"/>
      <c r="O2753" s="827"/>
      <c r="P2753" s="827"/>
    </row>
    <row r="2754" spans="1:16" ht="12">
      <c r="A2754" s="834"/>
      <c r="B2754" s="833"/>
      <c r="F2754" s="827"/>
      <c r="G2754" s="827"/>
      <c r="H2754" s="827"/>
      <c r="I2754" s="827"/>
      <c r="M2754" s="827"/>
      <c r="N2754" s="827"/>
      <c r="O2754" s="827"/>
      <c r="P2754" s="827"/>
    </row>
    <row r="2755" spans="1:16" ht="12">
      <c r="A2755" s="834"/>
      <c r="B2755" s="833"/>
      <c r="F2755" s="827"/>
      <c r="G2755" s="827"/>
      <c r="H2755" s="827"/>
      <c r="I2755" s="827"/>
      <c r="M2755" s="827"/>
      <c r="N2755" s="827"/>
      <c r="O2755" s="827"/>
      <c r="P2755" s="827"/>
    </row>
    <row r="2756" spans="1:16" ht="12">
      <c r="A2756" s="834"/>
      <c r="B2756" s="833"/>
      <c r="F2756" s="827"/>
      <c r="G2756" s="827"/>
      <c r="H2756" s="827"/>
      <c r="I2756" s="827"/>
      <c r="M2756" s="827"/>
      <c r="N2756" s="827"/>
      <c r="O2756" s="827"/>
      <c r="P2756" s="827"/>
    </row>
    <row r="2757" spans="1:16" ht="12">
      <c r="A2757" s="834"/>
      <c r="B2757" s="833"/>
      <c r="F2757" s="827"/>
      <c r="G2757" s="827"/>
      <c r="H2757" s="827"/>
      <c r="I2757" s="827"/>
      <c r="M2757" s="827"/>
      <c r="N2757" s="827"/>
      <c r="O2757" s="827"/>
      <c r="P2757" s="827"/>
    </row>
    <row r="2758" spans="1:16" ht="12">
      <c r="A2758" s="834"/>
      <c r="B2758" s="833"/>
      <c r="F2758" s="827"/>
      <c r="G2758" s="827"/>
      <c r="H2758" s="827"/>
      <c r="I2758" s="827"/>
      <c r="M2758" s="827"/>
      <c r="N2758" s="827"/>
      <c r="O2758" s="827"/>
      <c r="P2758" s="827"/>
    </row>
    <row r="2759" spans="1:16" ht="12">
      <c r="A2759" s="834"/>
      <c r="B2759" s="833"/>
      <c r="F2759" s="827"/>
      <c r="G2759" s="827"/>
      <c r="H2759" s="827"/>
      <c r="I2759" s="827"/>
      <c r="M2759" s="827"/>
      <c r="N2759" s="827"/>
      <c r="O2759" s="827"/>
      <c r="P2759" s="827"/>
    </row>
    <row r="2760" spans="1:16" ht="12">
      <c r="A2760" s="834"/>
      <c r="B2760" s="833"/>
      <c r="F2760" s="827"/>
      <c r="G2760" s="827"/>
      <c r="H2760" s="827"/>
      <c r="I2760" s="827"/>
      <c r="M2760" s="827"/>
      <c r="N2760" s="827"/>
      <c r="O2760" s="827"/>
      <c r="P2760" s="827"/>
    </row>
    <row r="2761" spans="1:16" ht="12">
      <c r="A2761" s="834"/>
      <c r="B2761" s="833"/>
      <c r="F2761" s="827"/>
      <c r="G2761" s="827"/>
      <c r="H2761" s="827"/>
      <c r="I2761" s="827"/>
      <c r="M2761" s="827"/>
      <c r="N2761" s="827"/>
      <c r="O2761" s="827"/>
      <c r="P2761" s="827"/>
    </row>
    <row r="2762" spans="1:16" ht="12">
      <c r="A2762" s="834"/>
      <c r="B2762" s="833"/>
      <c r="F2762" s="827"/>
      <c r="G2762" s="827"/>
      <c r="H2762" s="827"/>
      <c r="I2762" s="827"/>
      <c r="M2762" s="827"/>
      <c r="N2762" s="827"/>
      <c r="O2762" s="827"/>
      <c r="P2762" s="827"/>
    </row>
    <row r="2763" spans="1:16" ht="12">
      <c r="A2763" s="834"/>
      <c r="B2763" s="833"/>
      <c r="F2763" s="827"/>
      <c r="G2763" s="827"/>
      <c r="H2763" s="827"/>
      <c r="I2763" s="827"/>
      <c r="M2763" s="827"/>
      <c r="N2763" s="827"/>
      <c r="O2763" s="827"/>
      <c r="P2763" s="827"/>
    </row>
    <row r="2764" spans="1:16" ht="12">
      <c r="A2764" s="834"/>
      <c r="B2764" s="833"/>
      <c r="F2764" s="827"/>
      <c r="G2764" s="827"/>
      <c r="H2764" s="827"/>
      <c r="I2764" s="827"/>
      <c r="M2764" s="827"/>
      <c r="N2764" s="827"/>
      <c r="O2764" s="827"/>
      <c r="P2764" s="827"/>
    </row>
    <row r="2765" spans="1:16" ht="12">
      <c r="A2765" s="834"/>
      <c r="B2765" s="833"/>
      <c r="F2765" s="827"/>
      <c r="G2765" s="827"/>
      <c r="H2765" s="827"/>
      <c r="I2765" s="827"/>
      <c r="M2765" s="827"/>
      <c r="N2765" s="827"/>
      <c r="O2765" s="827"/>
      <c r="P2765" s="827"/>
    </row>
    <row r="2766" spans="1:16" ht="12">
      <c r="A2766" s="834"/>
      <c r="B2766" s="833"/>
      <c r="F2766" s="827"/>
      <c r="G2766" s="827"/>
      <c r="H2766" s="827"/>
      <c r="I2766" s="827"/>
      <c r="M2766" s="827"/>
      <c r="N2766" s="827"/>
      <c r="O2766" s="827"/>
      <c r="P2766" s="827"/>
    </row>
    <row r="2767" spans="1:16" ht="12">
      <c r="A2767" s="834"/>
      <c r="B2767" s="833"/>
      <c r="F2767" s="827"/>
      <c r="G2767" s="827"/>
      <c r="H2767" s="827"/>
      <c r="I2767" s="827"/>
      <c r="M2767" s="827"/>
      <c r="N2767" s="827"/>
      <c r="O2767" s="827"/>
      <c r="P2767" s="827"/>
    </row>
    <row r="2768" spans="1:16" ht="12">
      <c r="A2768" s="834"/>
      <c r="B2768" s="833"/>
      <c r="F2768" s="827"/>
      <c r="G2768" s="827"/>
      <c r="H2768" s="827"/>
      <c r="I2768" s="827"/>
      <c r="M2768" s="827"/>
      <c r="N2768" s="827"/>
      <c r="O2768" s="827"/>
      <c r="P2768" s="827"/>
    </row>
    <row r="2769" spans="1:16" ht="12">
      <c r="A2769" s="834"/>
      <c r="B2769" s="833"/>
      <c r="F2769" s="827"/>
      <c r="G2769" s="827"/>
      <c r="H2769" s="827"/>
      <c r="I2769" s="827"/>
      <c r="M2769" s="827"/>
      <c r="N2769" s="827"/>
      <c r="O2769" s="827"/>
      <c r="P2769" s="827"/>
    </row>
    <row r="2770" spans="1:16" ht="12">
      <c r="A2770" s="834"/>
      <c r="B2770" s="833"/>
      <c r="F2770" s="827"/>
      <c r="G2770" s="827"/>
      <c r="H2770" s="827"/>
      <c r="I2770" s="827"/>
      <c r="M2770" s="827"/>
      <c r="N2770" s="827"/>
      <c r="O2770" s="827"/>
      <c r="P2770" s="827"/>
    </row>
    <row r="2771" spans="1:16" ht="12">
      <c r="A2771" s="834"/>
      <c r="B2771" s="833"/>
      <c r="F2771" s="827"/>
      <c r="G2771" s="827"/>
      <c r="H2771" s="827"/>
      <c r="I2771" s="827"/>
      <c r="M2771" s="827"/>
      <c r="N2771" s="827"/>
      <c r="O2771" s="827"/>
      <c r="P2771" s="827"/>
    </row>
    <row r="2772" spans="1:16" ht="12">
      <c r="A2772" s="834"/>
      <c r="B2772" s="833"/>
      <c r="F2772" s="827"/>
      <c r="G2772" s="827"/>
      <c r="H2772" s="827"/>
      <c r="I2772" s="827"/>
      <c r="M2772" s="827"/>
      <c r="N2772" s="827"/>
      <c r="O2772" s="827"/>
      <c r="P2772" s="827"/>
    </row>
    <row r="2773" spans="1:16" ht="12">
      <c r="A2773" s="834"/>
      <c r="B2773" s="833"/>
      <c r="F2773" s="827"/>
      <c r="G2773" s="827"/>
      <c r="H2773" s="827"/>
      <c r="I2773" s="827"/>
      <c r="M2773" s="827"/>
      <c r="N2773" s="827"/>
      <c r="O2773" s="827"/>
      <c r="P2773" s="827"/>
    </row>
    <row r="2774" spans="1:16" ht="12">
      <c r="A2774" s="834"/>
      <c r="B2774" s="833"/>
      <c r="F2774" s="827"/>
      <c r="G2774" s="827"/>
      <c r="H2774" s="827"/>
      <c r="I2774" s="827"/>
      <c r="M2774" s="827"/>
      <c r="N2774" s="827"/>
      <c r="O2774" s="827"/>
      <c r="P2774" s="827"/>
    </row>
    <row r="2775" spans="1:16" ht="12">
      <c r="A2775" s="834"/>
      <c r="B2775" s="833"/>
      <c r="F2775" s="827"/>
      <c r="G2775" s="827"/>
      <c r="H2775" s="827"/>
      <c r="I2775" s="827"/>
      <c r="M2775" s="827"/>
      <c r="N2775" s="827"/>
      <c r="O2775" s="827"/>
      <c r="P2775" s="827"/>
    </row>
    <row r="2776" spans="1:16" ht="12">
      <c r="A2776" s="834"/>
      <c r="B2776" s="833"/>
      <c r="F2776" s="827"/>
      <c r="G2776" s="827"/>
      <c r="H2776" s="827"/>
      <c r="I2776" s="827"/>
      <c r="M2776" s="827"/>
      <c r="N2776" s="827"/>
      <c r="O2776" s="827"/>
      <c r="P2776" s="827"/>
    </row>
    <row r="2777" spans="1:16" ht="12">
      <c r="A2777" s="834"/>
      <c r="B2777" s="833"/>
      <c r="F2777" s="827"/>
      <c r="G2777" s="827"/>
      <c r="H2777" s="827"/>
      <c r="I2777" s="827"/>
      <c r="M2777" s="827"/>
      <c r="N2777" s="827"/>
      <c r="O2777" s="827"/>
      <c r="P2777" s="827"/>
    </row>
    <row r="2778" spans="1:16" ht="12">
      <c r="A2778" s="834"/>
      <c r="B2778" s="833"/>
      <c r="F2778" s="827"/>
      <c r="G2778" s="827"/>
      <c r="H2778" s="827"/>
      <c r="I2778" s="827"/>
      <c r="M2778" s="827"/>
      <c r="N2778" s="827"/>
      <c r="O2778" s="827"/>
      <c r="P2778" s="827"/>
    </row>
    <row r="2779" spans="1:16" ht="12">
      <c r="A2779" s="834"/>
      <c r="B2779" s="833"/>
      <c r="F2779" s="827"/>
      <c r="G2779" s="827"/>
      <c r="H2779" s="827"/>
      <c r="I2779" s="827"/>
      <c r="M2779" s="827"/>
      <c r="N2779" s="827"/>
      <c r="O2779" s="827"/>
      <c r="P2779" s="827"/>
    </row>
    <row r="2780" spans="1:16" ht="12">
      <c r="A2780" s="834"/>
      <c r="B2780" s="833"/>
      <c r="F2780" s="827"/>
      <c r="G2780" s="827"/>
      <c r="H2780" s="827"/>
      <c r="I2780" s="827"/>
      <c r="M2780" s="827"/>
      <c r="N2780" s="827"/>
      <c r="O2780" s="827"/>
      <c r="P2780" s="827"/>
    </row>
    <row r="2781" spans="1:16" ht="12">
      <c r="A2781" s="834"/>
      <c r="B2781" s="833"/>
      <c r="F2781" s="827"/>
      <c r="G2781" s="827"/>
      <c r="H2781" s="827"/>
      <c r="I2781" s="827"/>
      <c r="M2781" s="827"/>
      <c r="N2781" s="827"/>
      <c r="O2781" s="827"/>
      <c r="P2781" s="827"/>
    </row>
    <row r="2782" spans="1:16" ht="12">
      <c r="A2782" s="834"/>
      <c r="B2782" s="833"/>
      <c r="F2782" s="827"/>
      <c r="G2782" s="827"/>
      <c r="H2782" s="827"/>
      <c r="I2782" s="827"/>
      <c r="M2782" s="827"/>
      <c r="N2782" s="827"/>
      <c r="O2782" s="827"/>
      <c r="P2782" s="827"/>
    </row>
    <row r="2783" spans="1:16" ht="12">
      <c r="A2783" s="834"/>
      <c r="B2783" s="833"/>
      <c r="F2783" s="827"/>
      <c r="G2783" s="827"/>
      <c r="H2783" s="827"/>
      <c r="I2783" s="827"/>
      <c r="M2783" s="827"/>
      <c r="N2783" s="827"/>
      <c r="O2783" s="827"/>
      <c r="P2783" s="827"/>
    </row>
    <row r="2784" spans="1:16" ht="12">
      <c r="A2784" s="834"/>
      <c r="B2784" s="833"/>
      <c r="F2784" s="827"/>
      <c r="G2784" s="827"/>
      <c r="H2784" s="827"/>
      <c r="I2784" s="827"/>
      <c r="M2784" s="827"/>
      <c r="N2784" s="827"/>
      <c r="O2784" s="827"/>
      <c r="P2784" s="827"/>
    </row>
    <row r="2785" spans="1:16" ht="12">
      <c r="A2785" s="834"/>
      <c r="B2785" s="833"/>
      <c r="F2785" s="827"/>
      <c r="G2785" s="827"/>
      <c r="H2785" s="827"/>
      <c r="I2785" s="827"/>
      <c r="M2785" s="827"/>
      <c r="N2785" s="827"/>
      <c r="O2785" s="827"/>
      <c r="P2785" s="827"/>
    </row>
    <row r="2786" spans="1:16" ht="12">
      <c r="A2786" s="834"/>
      <c r="B2786" s="833"/>
      <c r="F2786" s="827"/>
      <c r="G2786" s="827"/>
      <c r="H2786" s="827"/>
      <c r="I2786" s="827"/>
      <c r="M2786" s="827"/>
      <c r="N2786" s="827"/>
      <c r="O2786" s="827"/>
      <c r="P2786" s="827"/>
    </row>
    <row r="2787" spans="1:16" ht="12">
      <c r="A2787" s="834"/>
      <c r="B2787" s="833"/>
      <c r="F2787" s="827"/>
      <c r="G2787" s="827"/>
      <c r="H2787" s="827"/>
      <c r="I2787" s="827"/>
      <c r="M2787" s="827"/>
      <c r="N2787" s="827"/>
      <c r="O2787" s="827"/>
      <c r="P2787" s="827"/>
    </row>
    <row r="2788" spans="1:16" ht="12">
      <c r="A2788" s="834"/>
      <c r="B2788" s="833"/>
      <c r="F2788" s="827"/>
      <c r="G2788" s="827"/>
      <c r="H2788" s="827"/>
      <c r="I2788" s="827"/>
      <c r="M2788" s="827"/>
      <c r="N2788" s="827"/>
      <c r="O2788" s="827"/>
      <c r="P2788" s="827"/>
    </row>
    <row r="2789" spans="1:16" ht="12">
      <c r="A2789" s="834"/>
      <c r="B2789" s="833"/>
      <c r="F2789" s="827"/>
      <c r="G2789" s="827"/>
      <c r="H2789" s="827"/>
      <c r="I2789" s="827"/>
      <c r="M2789" s="827"/>
      <c r="N2789" s="827"/>
      <c r="O2789" s="827"/>
      <c r="P2789" s="827"/>
    </row>
    <row r="2790" spans="1:16" ht="12">
      <c r="A2790" s="834"/>
      <c r="B2790" s="833"/>
      <c r="F2790" s="827"/>
      <c r="G2790" s="827"/>
      <c r="H2790" s="827"/>
      <c r="I2790" s="827"/>
      <c r="M2790" s="827"/>
      <c r="N2790" s="827"/>
      <c r="O2790" s="827"/>
      <c r="P2790" s="827"/>
    </row>
    <row r="2791" spans="1:16" ht="12">
      <c r="A2791" s="834"/>
      <c r="B2791" s="833"/>
      <c r="F2791" s="827"/>
      <c r="G2791" s="827"/>
      <c r="H2791" s="827"/>
      <c r="I2791" s="827"/>
      <c r="M2791" s="827"/>
      <c r="N2791" s="827"/>
      <c r="O2791" s="827"/>
      <c r="P2791" s="827"/>
    </row>
    <row r="2792" spans="1:16" ht="12">
      <c r="A2792" s="834"/>
      <c r="B2792" s="833"/>
      <c r="F2792" s="827"/>
      <c r="G2792" s="827"/>
      <c r="H2792" s="827"/>
      <c r="I2792" s="827"/>
      <c r="M2792" s="827"/>
      <c r="N2792" s="827"/>
      <c r="O2792" s="827"/>
      <c r="P2792" s="827"/>
    </row>
    <row r="2793" spans="1:16" ht="12">
      <c r="A2793" s="834"/>
      <c r="B2793" s="833"/>
      <c r="F2793" s="827"/>
      <c r="G2793" s="827"/>
      <c r="H2793" s="827"/>
      <c r="I2793" s="827"/>
      <c r="M2793" s="827"/>
      <c r="N2793" s="827"/>
      <c r="O2793" s="827"/>
      <c r="P2793" s="827"/>
    </row>
    <row r="2794" spans="1:16" ht="12">
      <c r="A2794" s="834"/>
      <c r="B2794" s="833"/>
      <c r="F2794" s="827"/>
      <c r="G2794" s="827"/>
      <c r="H2794" s="827"/>
      <c r="I2794" s="827"/>
      <c r="M2794" s="827"/>
      <c r="N2794" s="827"/>
      <c r="O2794" s="827"/>
      <c r="P2794" s="827"/>
    </row>
    <row r="2795" spans="1:16" ht="12">
      <c r="A2795" s="834"/>
      <c r="B2795" s="833"/>
      <c r="F2795" s="827"/>
      <c r="G2795" s="827"/>
      <c r="H2795" s="827"/>
      <c r="I2795" s="827"/>
      <c r="M2795" s="827"/>
      <c r="N2795" s="827"/>
      <c r="O2795" s="827"/>
      <c r="P2795" s="827"/>
    </row>
    <row r="2796" spans="1:16" ht="12">
      <c r="A2796" s="834"/>
      <c r="B2796" s="833"/>
      <c r="F2796" s="827"/>
      <c r="G2796" s="827"/>
      <c r="H2796" s="827"/>
      <c r="I2796" s="827"/>
      <c r="M2796" s="827"/>
      <c r="N2796" s="827"/>
      <c r="O2796" s="827"/>
      <c r="P2796" s="827"/>
    </row>
    <row r="2797" spans="1:16" ht="12">
      <c r="A2797" s="834"/>
      <c r="B2797" s="833"/>
      <c r="F2797" s="827"/>
      <c r="G2797" s="827"/>
      <c r="H2797" s="827"/>
      <c r="I2797" s="827"/>
      <c r="M2797" s="827"/>
      <c r="N2797" s="827"/>
      <c r="O2797" s="827"/>
      <c r="P2797" s="827"/>
    </row>
    <row r="2798" spans="1:16" ht="12">
      <c r="A2798" s="834"/>
      <c r="B2798" s="833"/>
      <c r="F2798" s="827"/>
      <c r="G2798" s="827"/>
      <c r="H2798" s="827"/>
      <c r="I2798" s="827"/>
      <c r="M2798" s="827"/>
      <c r="N2798" s="827"/>
      <c r="O2798" s="827"/>
      <c r="P2798" s="827"/>
    </row>
    <row r="2799" spans="1:16" ht="12">
      <c r="A2799" s="834"/>
      <c r="B2799" s="833"/>
      <c r="F2799" s="827"/>
      <c r="G2799" s="827"/>
      <c r="H2799" s="827"/>
      <c r="I2799" s="827"/>
      <c r="M2799" s="827"/>
      <c r="N2799" s="827"/>
      <c r="O2799" s="827"/>
      <c r="P2799" s="827"/>
    </row>
    <row r="2800" spans="1:16" ht="12">
      <c r="A2800" s="834"/>
      <c r="B2800" s="833"/>
      <c r="F2800" s="827"/>
      <c r="G2800" s="827"/>
      <c r="H2800" s="827"/>
      <c r="I2800" s="827"/>
      <c r="M2800" s="827"/>
      <c r="N2800" s="827"/>
      <c r="O2800" s="827"/>
      <c r="P2800" s="827"/>
    </row>
    <row r="2801" spans="1:16" ht="12">
      <c r="A2801" s="834"/>
      <c r="B2801" s="833"/>
      <c r="F2801" s="827"/>
      <c r="G2801" s="827"/>
      <c r="H2801" s="827"/>
      <c r="I2801" s="827"/>
      <c r="M2801" s="827"/>
      <c r="N2801" s="827"/>
      <c r="O2801" s="827"/>
      <c r="P2801" s="827"/>
    </row>
    <row r="2802" spans="1:16" ht="12">
      <c r="A2802" s="834"/>
      <c r="B2802" s="833"/>
      <c r="F2802" s="827"/>
      <c r="G2802" s="827"/>
      <c r="H2802" s="827"/>
      <c r="I2802" s="827"/>
      <c r="M2802" s="827"/>
      <c r="N2802" s="827"/>
      <c r="O2802" s="827"/>
      <c r="P2802" s="827"/>
    </row>
    <row r="2803" spans="1:16" ht="12">
      <c r="A2803" s="834"/>
      <c r="B2803" s="833"/>
      <c r="F2803" s="827"/>
      <c r="G2803" s="827"/>
      <c r="H2803" s="827"/>
      <c r="I2803" s="827"/>
      <c r="M2803" s="827"/>
      <c r="N2803" s="827"/>
      <c r="O2803" s="827"/>
      <c r="P2803" s="827"/>
    </row>
    <row r="2804" spans="1:16" ht="12">
      <c r="A2804" s="834"/>
      <c r="B2804" s="833"/>
      <c r="F2804" s="827"/>
      <c r="G2804" s="827"/>
      <c r="H2804" s="827"/>
      <c r="I2804" s="827"/>
      <c r="M2804" s="827"/>
      <c r="N2804" s="827"/>
      <c r="O2804" s="827"/>
      <c r="P2804" s="827"/>
    </row>
    <row r="2805" spans="1:16" ht="12">
      <c r="A2805" s="834"/>
      <c r="B2805" s="833"/>
      <c r="F2805" s="827"/>
      <c r="G2805" s="827"/>
      <c r="H2805" s="827"/>
      <c r="I2805" s="827"/>
      <c r="M2805" s="827"/>
      <c r="N2805" s="827"/>
      <c r="O2805" s="827"/>
      <c r="P2805" s="827"/>
    </row>
    <row r="2806" spans="1:16" ht="12">
      <c r="A2806" s="834"/>
      <c r="B2806" s="833"/>
      <c r="F2806" s="827"/>
      <c r="G2806" s="827"/>
      <c r="H2806" s="827"/>
      <c r="I2806" s="827"/>
      <c r="M2806" s="827"/>
      <c r="N2806" s="827"/>
      <c r="O2806" s="827"/>
      <c r="P2806" s="827"/>
    </row>
    <row r="2807" spans="1:16" ht="12">
      <c r="A2807" s="834"/>
      <c r="B2807" s="833"/>
      <c r="F2807" s="827"/>
      <c r="G2807" s="827"/>
      <c r="H2807" s="827"/>
      <c r="I2807" s="827"/>
      <c r="M2807" s="827"/>
      <c r="N2807" s="827"/>
      <c r="O2807" s="827"/>
      <c r="P2807" s="827"/>
    </row>
    <row r="2808" spans="1:16" ht="12">
      <c r="A2808" s="834"/>
      <c r="B2808" s="833"/>
      <c r="F2808" s="827"/>
      <c r="G2808" s="827"/>
      <c r="H2808" s="827"/>
      <c r="I2808" s="827"/>
      <c r="M2808" s="827"/>
      <c r="N2808" s="827"/>
      <c r="O2808" s="827"/>
      <c r="P2808" s="827"/>
    </row>
    <row r="2809" spans="1:16" ht="12">
      <c r="A2809" s="834"/>
      <c r="B2809" s="833"/>
      <c r="F2809" s="827"/>
      <c r="G2809" s="827"/>
      <c r="H2809" s="827"/>
      <c r="I2809" s="827"/>
      <c r="M2809" s="827"/>
      <c r="N2809" s="827"/>
      <c r="O2809" s="827"/>
      <c r="P2809" s="827"/>
    </row>
    <row r="2810" spans="1:16" ht="12">
      <c r="A2810" s="834"/>
      <c r="B2810" s="833"/>
      <c r="F2810" s="827"/>
      <c r="G2810" s="827"/>
      <c r="H2810" s="827"/>
      <c r="I2810" s="827"/>
      <c r="M2810" s="827"/>
      <c r="N2810" s="827"/>
      <c r="O2810" s="827"/>
      <c r="P2810" s="827"/>
    </row>
    <row r="2811" spans="1:16" ht="12">
      <c r="A2811" s="834"/>
      <c r="B2811" s="833"/>
      <c r="F2811" s="827"/>
      <c r="G2811" s="827"/>
      <c r="H2811" s="827"/>
      <c r="I2811" s="827"/>
      <c r="M2811" s="827"/>
      <c r="N2811" s="827"/>
      <c r="O2811" s="827"/>
      <c r="P2811" s="827"/>
    </row>
    <row r="2812" spans="1:16" ht="12">
      <c r="A2812" s="834"/>
      <c r="B2812" s="833"/>
      <c r="F2812" s="827"/>
      <c r="G2812" s="827"/>
      <c r="H2812" s="827"/>
      <c r="I2812" s="827"/>
      <c r="M2812" s="827"/>
      <c r="N2812" s="827"/>
      <c r="O2812" s="827"/>
      <c r="P2812" s="827"/>
    </row>
    <row r="2813" spans="1:16" ht="12">
      <c r="A2813" s="834"/>
      <c r="B2813" s="833"/>
      <c r="F2813" s="827"/>
      <c r="G2813" s="827"/>
      <c r="H2813" s="827"/>
      <c r="I2813" s="827"/>
      <c r="M2813" s="827"/>
      <c r="N2813" s="827"/>
      <c r="O2813" s="827"/>
      <c r="P2813" s="827"/>
    </row>
    <row r="2814" spans="1:16" ht="12">
      <c r="A2814" s="834"/>
      <c r="B2814" s="833"/>
      <c r="F2814" s="827"/>
      <c r="G2814" s="827"/>
      <c r="H2814" s="827"/>
      <c r="I2814" s="827"/>
      <c r="M2814" s="827"/>
      <c r="N2814" s="827"/>
      <c r="O2814" s="827"/>
      <c r="P2814" s="827"/>
    </row>
    <row r="2815" spans="1:16" ht="12">
      <c r="A2815" s="834"/>
      <c r="B2815" s="833"/>
      <c r="F2815" s="827"/>
      <c r="G2815" s="827"/>
      <c r="H2815" s="827"/>
      <c r="I2815" s="827"/>
      <c r="M2815" s="827"/>
      <c r="N2815" s="827"/>
      <c r="O2815" s="827"/>
      <c r="P2815" s="827"/>
    </row>
    <row r="2816" spans="1:16" ht="12">
      <c r="A2816" s="834"/>
      <c r="B2816" s="833"/>
      <c r="F2816" s="827"/>
      <c r="G2816" s="827"/>
      <c r="H2816" s="827"/>
      <c r="I2816" s="827"/>
      <c r="M2816" s="827"/>
      <c r="N2816" s="827"/>
      <c r="O2816" s="827"/>
      <c r="P2816" s="827"/>
    </row>
    <row r="2817" spans="1:16" ht="12">
      <c r="A2817" s="834"/>
      <c r="B2817" s="833"/>
      <c r="F2817" s="827"/>
      <c r="G2817" s="827"/>
      <c r="H2817" s="827"/>
      <c r="I2817" s="827"/>
      <c r="M2817" s="827"/>
      <c r="N2817" s="827"/>
      <c r="O2817" s="827"/>
      <c r="P2817" s="827"/>
    </row>
    <row r="2818" spans="1:16" ht="12">
      <c r="A2818" s="834"/>
      <c r="B2818" s="833"/>
      <c r="F2818" s="827"/>
      <c r="G2818" s="827"/>
      <c r="H2818" s="827"/>
      <c r="I2818" s="827"/>
      <c r="M2818" s="827"/>
      <c r="N2818" s="827"/>
      <c r="O2818" s="827"/>
      <c r="P2818" s="827"/>
    </row>
    <row r="2819" spans="1:16" ht="12">
      <c r="A2819" s="834"/>
      <c r="B2819" s="833"/>
      <c r="F2819" s="827"/>
      <c r="G2819" s="827"/>
      <c r="H2819" s="827"/>
      <c r="I2819" s="827"/>
      <c r="M2819" s="827"/>
      <c r="N2819" s="827"/>
      <c r="O2819" s="827"/>
      <c r="P2819" s="827"/>
    </row>
    <row r="2820" spans="1:16" ht="12">
      <c r="A2820" s="834"/>
      <c r="B2820" s="833"/>
      <c r="F2820" s="827"/>
      <c r="G2820" s="827"/>
      <c r="H2820" s="827"/>
      <c r="I2820" s="827"/>
      <c r="M2820" s="827"/>
      <c r="N2820" s="827"/>
      <c r="O2820" s="827"/>
      <c r="P2820" s="827"/>
    </row>
    <row r="2821" spans="1:16" ht="12">
      <c r="A2821" s="834"/>
      <c r="B2821" s="833"/>
      <c r="F2821" s="827"/>
      <c r="G2821" s="827"/>
      <c r="H2821" s="827"/>
      <c r="I2821" s="827"/>
      <c r="M2821" s="827"/>
      <c r="N2821" s="827"/>
      <c r="O2821" s="827"/>
      <c r="P2821" s="827"/>
    </row>
    <row r="2822" spans="1:16" ht="12">
      <c r="A2822" s="834"/>
      <c r="B2822" s="833"/>
      <c r="F2822" s="827"/>
      <c r="G2822" s="827"/>
      <c r="H2822" s="827"/>
      <c r="I2822" s="827"/>
      <c r="M2822" s="827"/>
      <c r="N2822" s="827"/>
      <c r="O2822" s="827"/>
      <c r="P2822" s="827"/>
    </row>
    <row r="2823" spans="1:16" ht="12">
      <c r="A2823" s="834"/>
      <c r="B2823" s="833"/>
      <c r="F2823" s="827"/>
      <c r="G2823" s="827"/>
      <c r="H2823" s="827"/>
      <c r="I2823" s="827"/>
      <c r="M2823" s="827"/>
      <c r="N2823" s="827"/>
      <c r="O2823" s="827"/>
      <c r="P2823" s="827"/>
    </row>
    <row r="2824" spans="1:16" ht="12">
      <c r="A2824" s="834"/>
      <c r="B2824" s="833"/>
      <c r="F2824" s="827"/>
      <c r="G2824" s="827"/>
      <c r="H2824" s="827"/>
      <c r="I2824" s="827"/>
      <c r="M2824" s="827"/>
      <c r="N2824" s="827"/>
      <c r="O2824" s="827"/>
      <c r="P2824" s="827"/>
    </row>
    <row r="2825" spans="1:16" ht="12">
      <c r="A2825" s="834"/>
      <c r="B2825" s="833"/>
      <c r="F2825" s="827"/>
      <c r="G2825" s="827"/>
      <c r="H2825" s="827"/>
      <c r="I2825" s="827"/>
      <c r="M2825" s="827"/>
      <c r="N2825" s="827"/>
      <c r="O2825" s="827"/>
      <c r="P2825" s="827"/>
    </row>
    <row r="2826" spans="1:16" ht="12">
      <c r="A2826" s="834"/>
      <c r="B2826" s="833"/>
      <c r="F2826" s="827"/>
      <c r="G2826" s="827"/>
      <c r="H2826" s="827"/>
      <c r="I2826" s="827"/>
      <c r="M2826" s="827"/>
      <c r="N2826" s="827"/>
      <c r="O2826" s="827"/>
      <c r="P2826" s="827"/>
    </row>
    <row r="2827" spans="1:16" ht="12">
      <c r="A2827" s="834"/>
      <c r="B2827" s="833"/>
      <c r="F2827" s="827"/>
      <c r="G2827" s="827"/>
      <c r="H2827" s="827"/>
      <c r="I2827" s="827"/>
      <c r="M2827" s="827"/>
      <c r="N2827" s="827"/>
      <c r="O2827" s="827"/>
      <c r="P2827" s="827"/>
    </row>
    <row r="2828" spans="1:16" ht="12">
      <c r="A2828" s="834"/>
      <c r="B2828" s="833"/>
      <c r="F2828" s="827"/>
      <c r="G2828" s="827"/>
      <c r="H2828" s="827"/>
      <c r="I2828" s="827"/>
      <c r="M2828" s="827"/>
      <c r="N2828" s="827"/>
      <c r="O2828" s="827"/>
      <c r="P2828" s="827"/>
    </row>
    <row r="2829" spans="1:16" ht="12">
      <c r="A2829" s="834"/>
      <c r="B2829" s="833"/>
      <c r="F2829" s="827"/>
      <c r="G2829" s="827"/>
      <c r="H2829" s="827"/>
      <c r="I2829" s="827"/>
      <c r="M2829" s="827"/>
      <c r="N2829" s="827"/>
      <c r="O2829" s="827"/>
      <c r="P2829" s="827"/>
    </row>
    <row r="2830" spans="1:16" ht="12">
      <c r="A2830" s="834"/>
      <c r="B2830" s="833"/>
      <c r="F2830" s="827"/>
      <c r="G2830" s="827"/>
      <c r="H2830" s="827"/>
      <c r="I2830" s="827"/>
      <c r="M2830" s="827"/>
      <c r="N2830" s="827"/>
      <c r="O2830" s="827"/>
      <c r="P2830" s="827"/>
    </row>
    <row r="2831" spans="1:16" ht="12">
      <c r="A2831" s="834"/>
      <c r="B2831" s="833"/>
      <c r="F2831" s="827"/>
      <c r="G2831" s="827"/>
      <c r="H2831" s="827"/>
      <c r="I2831" s="827"/>
      <c r="M2831" s="827"/>
      <c r="N2831" s="827"/>
      <c r="O2831" s="827"/>
      <c r="P2831" s="827"/>
    </row>
    <row r="2832" spans="1:16" ht="12">
      <c r="A2832" s="834"/>
      <c r="B2832" s="833"/>
      <c r="F2832" s="827"/>
      <c r="G2832" s="827"/>
      <c r="H2832" s="827"/>
      <c r="I2832" s="827"/>
      <c r="M2832" s="827"/>
      <c r="N2832" s="827"/>
      <c r="O2832" s="827"/>
      <c r="P2832" s="827"/>
    </row>
    <row r="2833" spans="1:16" ht="12">
      <c r="A2833" s="834"/>
      <c r="B2833" s="833"/>
      <c r="F2833" s="827"/>
      <c r="G2833" s="827"/>
      <c r="H2833" s="827"/>
      <c r="I2833" s="827"/>
      <c r="M2833" s="827"/>
      <c r="N2833" s="827"/>
      <c r="O2833" s="827"/>
      <c r="P2833" s="827"/>
    </row>
    <row r="2834" spans="1:16" ht="12">
      <c r="A2834" s="834"/>
      <c r="B2834" s="833"/>
      <c r="F2834" s="827"/>
      <c r="G2834" s="827"/>
      <c r="H2834" s="827"/>
      <c r="I2834" s="827"/>
      <c r="M2834" s="827"/>
      <c r="N2834" s="827"/>
      <c r="O2834" s="827"/>
      <c r="P2834" s="827"/>
    </row>
    <row r="2835" spans="1:16" ht="12">
      <c r="A2835" s="834"/>
      <c r="B2835" s="833"/>
      <c r="F2835" s="827"/>
      <c r="G2835" s="827"/>
      <c r="H2835" s="827"/>
      <c r="I2835" s="827"/>
      <c r="M2835" s="827"/>
      <c r="N2835" s="827"/>
      <c r="O2835" s="827"/>
      <c r="P2835" s="827"/>
    </row>
    <row r="2836" spans="1:16" ht="12">
      <c r="A2836" s="834"/>
      <c r="B2836" s="833"/>
      <c r="F2836" s="827"/>
      <c r="G2836" s="827"/>
      <c r="H2836" s="827"/>
      <c r="I2836" s="827"/>
      <c r="M2836" s="827"/>
      <c r="N2836" s="827"/>
      <c r="O2836" s="827"/>
      <c r="P2836" s="827"/>
    </row>
    <row r="2837" spans="1:16" ht="12">
      <c r="A2837" s="834"/>
      <c r="B2837" s="833"/>
      <c r="F2837" s="827"/>
      <c r="G2837" s="827"/>
      <c r="H2837" s="827"/>
      <c r="I2837" s="827"/>
      <c r="M2837" s="827"/>
      <c r="N2837" s="827"/>
      <c r="O2837" s="827"/>
      <c r="P2837" s="827"/>
    </row>
    <row r="2838" spans="1:16" ht="12">
      <c r="A2838" s="834"/>
      <c r="B2838" s="833"/>
      <c r="F2838" s="827"/>
      <c r="G2838" s="827"/>
      <c r="H2838" s="827"/>
      <c r="I2838" s="827"/>
      <c r="M2838" s="827"/>
      <c r="N2838" s="827"/>
      <c r="O2838" s="827"/>
      <c r="P2838" s="827"/>
    </row>
    <row r="2839" spans="1:16" ht="12">
      <c r="A2839" s="834"/>
      <c r="B2839" s="833"/>
      <c r="F2839" s="827"/>
      <c r="G2839" s="827"/>
      <c r="H2839" s="827"/>
      <c r="I2839" s="827"/>
      <c r="M2839" s="827"/>
      <c r="N2839" s="827"/>
      <c r="O2839" s="827"/>
      <c r="P2839" s="827"/>
    </row>
    <row r="2840" spans="1:16" ht="12">
      <c r="A2840" s="834"/>
      <c r="B2840" s="833"/>
      <c r="F2840" s="827"/>
      <c r="G2840" s="827"/>
      <c r="H2840" s="827"/>
      <c r="I2840" s="827"/>
      <c r="M2840" s="827"/>
      <c r="N2840" s="827"/>
      <c r="O2840" s="827"/>
      <c r="P2840" s="827"/>
    </row>
    <row r="2841" spans="1:16" ht="12">
      <c r="A2841" s="834"/>
      <c r="B2841" s="833"/>
      <c r="F2841" s="827"/>
      <c r="G2841" s="827"/>
      <c r="H2841" s="827"/>
      <c r="I2841" s="827"/>
      <c r="M2841" s="827"/>
      <c r="N2841" s="827"/>
      <c r="O2841" s="827"/>
      <c r="P2841" s="827"/>
    </row>
    <row r="2842" spans="1:16" ht="12">
      <c r="A2842" s="834"/>
      <c r="B2842" s="833"/>
      <c r="F2842" s="827"/>
      <c r="G2842" s="827"/>
      <c r="H2842" s="827"/>
      <c r="I2842" s="827"/>
      <c r="M2842" s="827"/>
      <c r="N2842" s="827"/>
      <c r="O2842" s="827"/>
      <c r="P2842" s="827"/>
    </row>
    <row r="2843" spans="1:16" ht="12">
      <c r="A2843" s="834"/>
      <c r="B2843" s="833"/>
      <c r="F2843" s="827"/>
      <c r="G2843" s="827"/>
      <c r="H2843" s="827"/>
      <c r="I2843" s="827"/>
      <c r="M2843" s="827"/>
      <c r="N2843" s="827"/>
      <c r="O2843" s="827"/>
      <c r="P2843" s="827"/>
    </row>
    <row r="2844" spans="1:16" ht="12">
      <c r="A2844" s="834"/>
      <c r="B2844" s="833"/>
      <c r="F2844" s="827"/>
      <c r="G2844" s="827"/>
      <c r="H2844" s="827"/>
      <c r="I2844" s="827"/>
      <c r="M2844" s="827"/>
      <c r="N2844" s="827"/>
      <c r="O2844" s="827"/>
      <c r="P2844" s="827"/>
    </row>
    <row r="2845" spans="1:16" ht="12">
      <c r="A2845" s="834"/>
      <c r="B2845" s="833"/>
      <c r="F2845" s="827"/>
      <c r="G2845" s="827"/>
      <c r="H2845" s="827"/>
      <c r="I2845" s="827"/>
      <c r="M2845" s="827"/>
      <c r="N2845" s="827"/>
      <c r="O2845" s="827"/>
      <c r="P2845" s="827"/>
    </row>
    <row r="2846" spans="1:16" ht="12">
      <c r="A2846" s="834"/>
      <c r="B2846" s="833"/>
      <c r="F2846" s="827"/>
      <c r="G2846" s="827"/>
      <c r="H2846" s="827"/>
      <c r="I2846" s="827"/>
      <c r="M2846" s="827"/>
      <c r="N2846" s="827"/>
      <c r="O2846" s="827"/>
      <c r="P2846" s="827"/>
    </row>
    <row r="2847" spans="1:16" ht="12">
      <c r="A2847" s="834"/>
      <c r="B2847" s="833"/>
      <c r="F2847" s="827"/>
      <c r="G2847" s="827"/>
      <c r="H2847" s="827"/>
      <c r="I2847" s="827"/>
      <c r="M2847" s="827"/>
      <c r="N2847" s="827"/>
      <c r="O2847" s="827"/>
      <c r="P2847" s="827"/>
    </row>
    <row r="2848" spans="1:16" ht="12">
      <c r="A2848" s="834"/>
      <c r="B2848" s="833"/>
      <c r="F2848" s="827"/>
      <c r="G2848" s="827"/>
      <c r="H2848" s="827"/>
      <c r="I2848" s="827"/>
      <c r="M2848" s="827"/>
      <c r="N2848" s="827"/>
      <c r="O2848" s="827"/>
      <c r="P2848" s="827"/>
    </row>
    <row r="2849" spans="1:16" ht="12">
      <c r="A2849" s="834"/>
      <c r="B2849" s="833"/>
      <c r="F2849" s="827"/>
      <c r="G2849" s="827"/>
      <c r="H2849" s="827"/>
      <c r="I2849" s="827"/>
      <c r="M2849" s="827"/>
      <c r="N2849" s="827"/>
      <c r="O2849" s="827"/>
      <c r="P2849" s="827"/>
    </row>
    <row r="2850" spans="1:16" ht="12">
      <c r="A2850" s="834"/>
      <c r="B2850" s="833"/>
      <c r="F2850" s="827"/>
      <c r="G2850" s="827"/>
      <c r="H2850" s="827"/>
      <c r="I2850" s="827"/>
      <c r="M2850" s="827"/>
      <c r="N2850" s="827"/>
      <c r="O2850" s="827"/>
      <c r="P2850" s="827"/>
    </row>
    <row r="2851" spans="1:16" ht="12">
      <c r="A2851" s="834"/>
      <c r="B2851" s="833"/>
      <c r="F2851" s="827"/>
      <c r="G2851" s="827"/>
      <c r="H2851" s="827"/>
      <c r="I2851" s="827"/>
      <c r="M2851" s="827"/>
      <c r="N2851" s="827"/>
      <c r="O2851" s="827"/>
      <c r="P2851" s="827"/>
    </row>
    <row r="2852" spans="1:16" ht="12">
      <c r="A2852" s="834"/>
      <c r="B2852" s="833"/>
      <c r="F2852" s="827"/>
      <c r="G2852" s="827"/>
      <c r="H2852" s="827"/>
      <c r="I2852" s="827"/>
      <c r="M2852" s="827"/>
      <c r="N2852" s="827"/>
      <c r="O2852" s="827"/>
      <c r="P2852" s="827"/>
    </row>
    <row r="2853" spans="1:16" ht="12">
      <c r="A2853" s="834"/>
      <c r="B2853" s="833"/>
      <c r="F2853" s="827"/>
      <c r="G2853" s="827"/>
      <c r="H2853" s="827"/>
      <c r="I2853" s="827"/>
      <c r="M2853" s="827"/>
      <c r="N2853" s="827"/>
      <c r="O2853" s="827"/>
      <c r="P2853" s="827"/>
    </row>
    <row r="2854" spans="1:16" ht="12">
      <c r="A2854" s="834"/>
      <c r="B2854" s="833"/>
      <c r="F2854" s="827"/>
      <c r="G2854" s="827"/>
      <c r="H2854" s="827"/>
      <c r="I2854" s="827"/>
      <c r="M2854" s="827"/>
      <c r="N2854" s="827"/>
      <c r="O2854" s="827"/>
      <c r="P2854" s="827"/>
    </row>
    <row r="2855" spans="1:16" ht="12">
      <c r="A2855" s="834"/>
      <c r="B2855" s="833"/>
      <c r="F2855" s="827"/>
      <c r="G2855" s="827"/>
      <c r="H2855" s="827"/>
      <c r="I2855" s="827"/>
      <c r="M2855" s="827"/>
      <c r="N2855" s="827"/>
      <c r="O2855" s="827"/>
      <c r="P2855" s="827"/>
    </row>
    <row r="2856" spans="1:16" ht="12">
      <c r="A2856" s="834"/>
      <c r="B2856" s="833"/>
      <c r="F2856" s="827"/>
      <c r="G2856" s="827"/>
      <c r="H2856" s="827"/>
      <c r="I2856" s="827"/>
      <c r="M2856" s="827"/>
      <c r="N2856" s="827"/>
      <c r="O2856" s="827"/>
      <c r="P2856" s="827"/>
    </row>
    <row r="2857" spans="1:16" ht="12">
      <c r="A2857" s="834"/>
      <c r="B2857" s="833"/>
      <c r="F2857" s="827"/>
      <c r="G2857" s="827"/>
      <c r="H2857" s="827"/>
      <c r="I2857" s="827"/>
      <c r="M2857" s="827"/>
      <c r="N2857" s="827"/>
      <c r="O2857" s="827"/>
      <c r="P2857" s="827"/>
    </row>
    <row r="2858" spans="1:16" ht="12">
      <c r="A2858" s="834"/>
      <c r="B2858" s="833"/>
      <c r="F2858" s="827"/>
      <c r="G2858" s="827"/>
      <c r="H2858" s="827"/>
      <c r="I2858" s="827"/>
      <c r="M2858" s="827"/>
      <c r="N2858" s="827"/>
      <c r="O2858" s="827"/>
      <c r="P2858" s="827"/>
    </row>
    <row r="2859" spans="1:16" ht="12">
      <c r="A2859" s="834"/>
      <c r="B2859" s="833"/>
      <c r="F2859" s="827"/>
      <c r="G2859" s="827"/>
      <c r="H2859" s="827"/>
      <c r="I2859" s="827"/>
      <c r="M2859" s="827"/>
      <c r="N2859" s="827"/>
      <c r="O2859" s="827"/>
      <c r="P2859" s="827"/>
    </row>
    <row r="2860" spans="1:16" ht="12">
      <c r="A2860" s="834"/>
      <c r="B2860" s="833"/>
      <c r="F2860" s="827"/>
      <c r="G2860" s="827"/>
      <c r="H2860" s="827"/>
      <c r="I2860" s="827"/>
      <c r="M2860" s="827"/>
      <c r="N2860" s="827"/>
      <c r="O2860" s="827"/>
      <c r="P2860" s="827"/>
    </row>
    <row r="2861" spans="1:16" ht="12">
      <c r="A2861" s="834"/>
      <c r="B2861" s="833"/>
      <c r="F2861" s="827"/>
      <c r="G2861" s="827"/>
      <c r="H2861" s="827"/>
      <c r="I2861" s="827"/>
      <c r="M2861" s="827"/>
      <c r="N2861" s="827"/>
      <c r="O2861" s="827"/>
      <c r="P2861" s="827"/>
    </row>
    <row r="2862" spans="1:16" ht="12">
      <c r="A2862" s="834"/>
      <c r="B2862" s="833"/>
      <c r="F2862" s="827"/>
      <c r="G2862" s="827"/>
      <c r="H2862" s="827"/>
      <c r="I2862" s="827"/>
      <c r="M2862" s="827"/>
      <c r="N2862" s="827"/>
      <c r="O2862" s="827"/>
      <c r="P2862" s="827"/>
    </row>
    <row r="2863" spans="1:16" ht="12">
      <c r="A2863" s="834"/>
      <c r="B2863" s="833"/>
      <c r="F2863" s="827"/>
      <c r="G2863" s="827"/>
      <c r="H2863" s="827"/>
      <c r="I2863" s="827"/>
      <c r="M2863" s="827"/>
      <c r="N2863" s="827"/>
      <c r="O2863" s="827"/>
      <c r="P2863" s="827"/>
    </row>
    <row r="2864" spans="1:16" ht="12">
      <c r="A2864" s="834"/>
      <c r="B2864" s="833"/>
      <c r="F2864" s="827"/>
      <c r="G2864" s="827"/>
      <c r="H2864" s="827"/>
      <c r="I2864" s="827"/>
      <c r="M2864" s="827"/>
      <c r="N2864" s="827"/>
      <c r="O2864" s="827"/>
      <c r="P2864" s="827"/>
    </row>
    <row r="2865" spans="1:16" ht="12">
      <c r="A2865" s="834"/>
      <c r="B2865" s="833"/>
      <c r="F2865" s="827"/>
      <c r="G2865" s="827"/>
      <c r="H2865" s="827"/>
      <c r="I2865" s="827"/>
      <c r="M2865" s="827"/>
      <c r="N2865" s="827"/>
      <c r="O2865" s="827"/>
      <c r="P2865" s="827"/>
    </row>
    <row r="2866" spans="1:16" ht="12">
      <c r="A2866" s="834"/>
      <c r="B2866" s="833"/>
      <c r="F2866" s="827"/>
      <c r="G2866" s="827"/>
      <c r="H2866" s="827"/>
      <c r="I2866" s="827"/>
      <c r="M2866" s="827"/>
      <c r="N2866" s="827"/>
      <c r="O2866" s="827"/>
      <c r="P2866" s="827"/>
    </row>
    <row r="2867" spans="1:16" ht="12">
      <c r="A2867" s="834"/>
      <c r="B2867" s="833"/>
      <c r="F2867" s="827"/>
      <c r="G2867" s="827"/>
      <c r="H2867" s="827"/>
      <c r="I2867" s="827"/>
      <c r="M2867" s="827"/>
      <c r="N2867" s="827"/>
      <c r="O2867" s="827"/>
      <c r="P2867" s="827"/>
    </row>
    <row r="2868" spans="1:16" ht="12">
      <c r="A2868" s="834"/>
      <c r="B2868" s="833"/>
      <c r="F2868" s="827"/>
      <c r="G2868" s="827"/>
      <c r="H2868" s="827"/>
      <c r="I2868" s="827"/>
      <c r="M2868" s="827"/>
      <c r="N2868" s="827"/>
      <c r="O2868" s="827"/>
      <c r="P2868" s="827"/>
    </row>
    <row r="2869" spans="1:16" ht="12">
      <c r="A2869" s="834"/>
      <c r="B2869" s="833"/>
      <c r="F2869" s="827"/>
      <c r="G2869" s="827"/>
      <c r="H2869" s="827"/>
      <c r="I2869" s="827"/>
      <c r="M2869" s="827"/>
      <c r="N2869" s="827"/>
      <c r="O2869" s="827"/>
      <c r="P2869" s="827"/>
    </row>
    <row r="2870" spans="1:16" ht="12">
      <c r="A2870" s="834"/>
      <c r="B2870" s="833"/>
      <c r="F2870" s="827"/>
      <c r="G2870" s="827"/>
      <c r="H2870" s="827"/>
      <c r="I2870" s="827"/>
      <c r="M2870" s="827"/>
      <c r="N2870" s="827"/>
      <c r="O2870" s="827"/>
      <c r="P2870" s="827"/>
    </row>
    <row r="2871" spans="1:16" ht="12">
      <c r="A2871" s="834"/>
      <c r="B2871" s="833"/>
      <c r="F2871" s="827"/>
      <c r="G2871" s="827"/>
      <c r="H2871" s="827"/>
      <c r="I2871" s="827"/>
      <c r="M2871" s="827"/>
      <c r="N2871" s="827"/>
      <c r="O2871" s="827"/>
      <c r="P2871" s="827"/>
    </row>
    <row r="2872" spans="1:16" ht="12">
      <c r="A2872" s="834"/>
      <c r="B2872" s="833"/>
      <c r="F2872" s="827"/>
      <c r="G2872" s="827"/>
      <c r="H2872" s="827"/>
      <c r="I2872" s="827"/>
      <c r="M2872" s="827"/>
      <c r="N2872" s="827"/>
      <c r="O2872" s="827"/>
      <c r="P2872" s="827"/>
    </row>
    <row r="2873" spans="1:16" ht="12">
      <c r="A2873" s="834"/>
      <c r="B2873" s="833"/>
      <c r="F2873" s="827"/>
      <c r="G2873" s="827"/>
      <c r="H2873" s="827"/>
      <c r="I2873" s="827"/>
      <c r="M2873" s="827"/>
      <c r="N2873" s="827"/>
      <c r="O2873" s="827"/>
      <c r="P2873" s="827"/>
    </row>
    <row r="2874" spans="1:16" ht="12">
      <c r="A2874" s="834"/>
      <c r="B2874" s="833"/>
      <c r="F2874" s="827"/>
      <c r="G2874" s="827"/>
      <c r="H2874" s="827"/>
      <c r="I2874" s="827"/>
      <c r="M2874" s="827"/>
      <c r="N2874" s="827"/>
      <c r="O2874" s="827"/>
      <c r="P2874" s="827"/>
    </row>
    <row r="2875" spans="1:16" ht="12">
      <c r="A2875" s="834"/>
      <c r="B2875" s="833"/>
      <c r="F2875" s="827"/>
      <c r="G2875" s="827"/>
      <c r="H2875" s="827"/>
      <c r="I2875" s="827"/>
      <c r="M2875" s="827"/>
      <c r="N2875" s="827"/>
      <c r="O2875" s="827"/>
      <c r="P2875" s="827"/>
    </row>
    <row r="2876" spans="1:16" ht="12">
      <c r="A2876" s="834"/>
      <c r="B2876" s="833"/>
      <c r="F2876" s="827"/>
      <c r="G2876" s="827"/>
      <c r="H2876" s="827"/>
      <c r="I2876" s="827"/>
      <c r="M2876" s="827"/>
      <c r="N2876" s="827"/>
      <c r="O2876" s="827"/>
      <c r="P2876" s="827"/>
    </row>
    <row r="2877" spans="1:16" ht="12">
      <c r="A2877" s="834"/>
      <c r="B2877" s="833"/>
      <c r="F2877" s="827"/>
      <c r="G2877" s="827"/>
      <c r="H2877" s="827"/>
      <c r="I2877" s="827"/>
      <c r="M2877" s="827"/>
      <c r="N2877" s="827"/>
      <c r="O2877" s="827"/>
      <c r="P2877" s="827"/>
    </row>
    <row r="2878" spans="1:16" ht="12">
      <c r="A2878" s="834"/>
      <c r="B2878" s="833"/>
      <c r="F2878" s="827"/>
      <c r="G2878" s="827"/>
      <c r="H2878" s="827"/>
      <c r="I2878" s="827"/>
      <c r="M2878" s="827"/>
      <c r="N2878" s="827"/>
      <c r="O2878" s="827"/>
      <c r="P2878" s="827"/>
    </row>
    <row r="2879" spans="1:16" ht="12">
      <c r="A2879" s="834"/>
      <c r="B2879" s="833"/>
      <c r="F2879" s="827"/>
      <c r="G2879" s="827"/>
      <c r="H2879" s="827"/>
      <c r="I2879" s="827"/>
      <c r="M2879" s="827"/>
      <c r="N2879" s="827"/>
      <c r="O2879" s="827"/>
      <c r="P2879" s="827"/>
    </row>
    <row r="2880" spans="1:16" ht="12">
      <c r="A2880" s="834"/>
      <c r="B2880" s="833"/>
      <c r="F2880" s="827"/>
      <c r="G2880" s="827"/>
      <c r="H2880" s="827"/>
      <c r="I2880" s="827"/>
      <c r="M2880" s="827"/>
      <c r="N2880" s="827"/>
      <c r="O2880" s="827"/>
      <c r="P2880" s="827"/>
    </row>
    <row r="2881" spans="1:16" ht="12">
      <c r="A2881" s="834"/>
      <c r="B2881" s="833"/>
      <c r="F2881" s="827"/>
      <c r="G2881" s="827"/>
      <c r="H2881" s="827"/>
      <c r="I2881" s="827"/>
      <c r="M2881" s="827"/>
      <c r="N2881" s="827"/>
      <c r="O2881" s="827"/>
      <c r="P2881" s="827"/>
    </row>
    <row r="2882" spans="1:16" ht="12">
      <c r="A2882" s="834"/>
      <c r="B2882" s="833"/>
      <c r="F2882" s="827"/>
      <c r="G2882" s="827"/>
      <c r="H2882" s="827"/>
      <c r="I2882" s="827"/>
      <c r="M2882" s="827"/>
      <c r="N2882" s="827"/>
      <c r="O2882" s="827"/>
      <c r="P2882" s="827"/>
    </row>
    <row r="2883" spans="1:16" ht="12">
      <c r="A2883" s="834"/>
      <c r="B2883" s="833"/>
      <c r="F2883" s="827"/>
      <c r="G2883" s="827"/>
      <c r="H2883" s="827"/>
      <c r="I2883" s="827"/>
      <c r="M2883" s="827"/>
      <c r="N2883" s="827"/>
      <c r="O2883" s="827"/>
      <c r="P2883" s="827"/>
    </row>
    <row r="2884" spans="1:16" ht="12">
      <c r="A2884" s="834"/>
      <c r="B2884" s="833"/>
      <c r="F2884" s="827"/>
      <c r="G2884" s="827"/>
      <c r="H2884" s="827"/>
      <c r="I2884" s="827"/>
      <c r="M2884" s="827"/>
      <c r="N2884" s="827"/>
      <c r="O2884" s="827"/>
      <c r="P2884" s="827"/>
    </row>
    <row r="2885" spans="1:16" ht="12">
      <c r="A2885" s="834"/>
      <c r="B2885" s="833"/>
      <c r="F2885" s="827"/>
      <c r="G2885" s="827"/>
      <c r="H2885" s="827"/>
      <c r="I2885" s="827"/>
      <c r="M2885" s="827"/>
      <c r="N2885" s="827"/>
      <c r="O2885" s="827"/>
      <c r="P2885" s="827"/>
    </row>
    <row r="2886" spans="1:16" ht="12">
      <c r="A2886" s="834"/>
      <c r="B2886" s="833"/>
      <c r="F2886" s="827"/>
      <c r="G2886" s="827"/>
      <c r="H2886" s="827"/>
      <c r="I2886" s="827"/>
      <c r="M2886" s="827"/>
      <c r="N2886" s="827"/>
      <c r="O2886" s="827"/>
      <c r="P2886" s="827"/>
    </row>
    <row r="2887" spans="1:16" ht="12">
      <c r="A2887" s="834"/>
      <c r="B2887" s="833"/>
      <c r="F2887" s="827"/>
      <c r="G2887" s="827"/>
      <c r="H2887" s="827"/>
      <c r="I2887" s="827"/>
      <c r="M2887" s="827"/>
      <c r="N2887" s="827"/>
      <c r="O2887" s="827"/>
      <c r="P2887" s="827"/>
    </row>
    <row r="2888" spans="1:16" ht="12">
      <c r="A2888" s="834"/>
      <c r="B2888" s="833"/>
      <c r="F2888" s="827"/>
      <c r="G2888" s="827"/>
      <c r="H2888" s="827"/>
      <c r="I2888" s="827"/>
      <c r="M2888" s="827"/>
      <c r="N2888" s="827"/>
      <c r="O2888" s="827"/>
      <c r="P2888" s="827"/>
    </row>
  </sheetData>
  <phoneticPr fontId="2"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2"/>
  </sheetPr>
  <dimension ref="A1:Z108"/>
  <sheetViews>
    <sheetView workbookViewId="0">
      <pane xSplit="1" ySplit="4" topLeftCell="L26" activePane="bottomRight" state="frozen"/>
      <selection pane="topRight" activeCell="B1" sqref="B1"/>
      <selection pane="bottomLeft" activeCell="A5" sqref="A5"/>
      <selection pane="bottomRight" activeCell="L4" sqref="L4"/>
    </sheetView>
  </sheetViews>
  <sheetFormatPr defaultColWidth="9" defaultRowHeight="12.75" customHeight="1"/>
  <cols>
    <col min="1" max="1" width="47.75" style="1" bestFit="1" customWidth="1"/>
    <col min="2" max="5" width="15.58203125" style="1" bestFit="1" customWidth="1"/>
    <col min="6" max="7" width="9.25" style="1" hidden="1" customWidth="1"/>
    <col min="8" max="8" width="15.58203125" style="1" bestFit="1" customWidth="1"/>
    <col min="9" max="11" width="9.25" style="1" hidden="1" customWidth="1"/>
    <col min="12" max="13" width="15.58203125" style="1" bestFit="1" customWidth="1"/>
    <col min="14" max="16" width="9.25" style="1" hidden="1" customWidth="1"/>
    <col min="17" max="17" width="15.58203125" style="1" bestFit="1" customWidth="1"/>
    <col min="18" max="20" width="9.25" style="1" hidden="1" customWidth="1"/>
    <col min="21" max="21" width="15.58203125" style="1" bestFit="1" customWidth="1"/>
    <col min="22" max="24" width="9.25" style="1" hidden="1" customWidth="1"/>
    <col min="25" max="26" width="15.58203125" style="1" bestFit="1" customWidth="1"/>
    <col min="27" max="16384" width="9" style="1"/>
  </cols>
  <sheetData>
    <row r="1" spans="1:26" ht="12.75" customHeight="1">
      <c r="A1" s="4"/>
    </row>
    <row r="2" spans="1:26" ht="12.75" customHeight="1">
      <c r="A2" s="4" t="s">
        <v>69</v>
      </c>
      <c r="B2" s="7" t="s">
        <v>700</v>
      </c>
    </row>
    <row r="3" spans="1:26" ht="12.75" customHeight="1">
      <c r="A3" s="4" t="s">
        <v>70</v>
      </c>
      <c r="B3" s="3" t="s">
        <v>701</v>
      </c>
    </row>
    <row r="4" spans="1:26" s="3" customFormat="1" ht="12.75" customHeight="1">
      <c r="A4" s="8" t="s">
        <v>72</v>
      </c>
      <c r="B4" s="9" t="s">
        <v>710</v>
      </c>
      <c r="C4" s="9" t="s">
        <v>711</v>
      </c>
      <c r="D4" s="9" t="s">
        <v>712</v>
      </c>
      <c r="E4" s="9" t="s">
        <v>702</v>
      </c>
      <c r="F4" s="9" t="s">
        <v>55</v>
      </c>
      <c r="G4" s="9" t="s">
        <v>56</v>
      </c>
      <c r="H4" s="9" t="s">
        <v>703</v>
      </c>
      <c r="I4" s="9" t="s">
        <v>57</v>
      </c>
      <c r="J4" s="9" t="s">
        <v>58</v>
      </c>
      <c r="K4" s="9" t="s">
        <v>59</v>
      </c>
      <c r="L4" s="9" t="s">
        <v>704</v>
      </c>
      <c r="M4" s="9" t="s">
        <v>705</v>
      </c>
      <c r="N4" s="9" t="s">
        <v>60</v>
      </c>
      <c r="O4" s="9" t="s">
        <v>61</v>
      </c>
      <c r="P4" s="9" t="s">
        <v>62</v>
      </c>
      <c r="Q4" s="9" t="s">
        <v>706</v>
      </c>
      <c r="R4" s="9" t="s">
        <v>63</v>
      </c>
      <c r="S4" s="9" t="s">
        <v>64</v>
      </c>
      <c r="T4" s="9" t="s">
        <v>65</v>
      </c>
      <c r="U4" s="9" t="s">
        <v>707</v>
      </c>
      <c r="V4" s="9" t="s">
        <v>66</v>
      </c>
      <c r="W4" s="9" t="s">
        <v>67</v>
      </c>
      <c r="X4" s="9" t="s">
        <v>68</v>
      </c>
      <c r="Y4" s="9" t="s">
        <v>708</v>
      </c>
      <c r="Z4" s="7" t="s">
        <v>709</v>
      </c>
    </row>
    <row r="5" spans="1:26" s="3" customFormat="1" ht="12.75" customHeight="1" thickBot="1">
      <c r="A5" s="10" t="s">
        <v>73</v>
      </c>
      <c r="B5" s="11" t="s">
        <v>46</v>
      </c>
      <c r="C5" s="11" t="s">
        <v>46</v>
      </c>
      <c r="D5" s="11" t="s">
        <v>46</v>
      </c>
      <c r="E5" s="11" t="s">
        <v>46</v>
      </c>
      <c r="F5" s="11" t="s">
        <v>46</v>
      </c>
      <c r="G5" s="11" t="s">
        <v>46</v>
      </c>
      <c r="H5" s="11" t="s">
        <v>46</v>
      </c>
      <c r="I5" s="11" t="s">
        <v>46</v>
      </c>
      <c r="J5" s="11" t="s">
        <v>46</v>
      </c>
      <c r="K5" s="11" t="s">
        <v>46</v>
      </c>
      <c r="L5" s="11" t="s">
        <v>46</v>
      </c>
      <c r="M5" s="11" t="s">
        <v>46</v>
      </c>
      <c r="N5" s="11" t="s">
        <v>46</v>
      </c>
      <c r="O5" s="11" t="s">
        <v>46</v>
      </c>
      <c r="P5" s="11" t="s">
        <v>46</v>
      </c>
      <c r="Q5" s="11" t="s">
        <v>46</v>
      </c>
      <c r="R5" s="11" t="s">
        <v>46</v>
      </c>
      <c r="S5" s="11" t="s">
        <v>46</v>
      </c>
      <c r="T5" s="11" t="s">
        <v>46</v>
      </c>
      <c r="U5" s="11" t="s">
        <v>46</v>
      </c>
      <c r="V5" s="11" t="s">
        <v>46</v>
      </c>
      <c r="W5" s="11" t="s">
        <v>46</v>
      </c>
      <c r="X5" s="11" t="s">
        <v>46</v>
      </c>
      <c r="Y5" s="11" t="s">
        <v>46</v>
      </c>
      <c r="Z5" s="11" t="s">
        <v>46</v>
      </c>
    </row>
    <row r="6" spans="1:26" s="5" customFormat="1" ht="12.75" customHeight="1"/>
    <row r="7" spans="1:26" s="5" customFormat="1" ht="12.75" customHeight="1">
      <c r="A7" s="903" t="s">
        <v>881</v>
      </c>
      <c r="B7" s="6"/>
      <c r="C7" s="6"/>
      <c r="D7" s="6"/>
      <c r="E7" s="6"/>
      <c r="F7" s="6"/>
      <c r="G7" s="6"/>
      <c r="H7" s="6"/>
      <c r="I7" s="6"/>
      <c r="J7" s="6"/>
      <c r="K7" s="6"/>
      <c r="L7" s="6"/>
      <c r="M7" s="6"/>
      <c r="N7" s="6"/>
      <c r="O7" s="6"/>
      <c r="P7" s="6"/>
      <c r="Q7" s="6"/>
      <c r="R7" s="6"/>
      <c r="S7" s="6"/>
      <c r="T7" s="6"/>
      <c r="U7" s="6"/>
      <c r="V7" s="6"/>
      <c r="W7" s="6"/>
      <c r="X7" s="6"/>
      <c r="Y7" s="6"/>
      <c r="Z7" s="6"/>
    </row>
    <row r="8" spans="1:26" ht="12.75" customHeight="1">
      <c r="A8" s="905" t="s">
        <v>882</v>
      </c>
      <c r="B8" s="906"/>
      <c r="C8" s="899"/>
      <c r="D8" s="899"/>
      <c r="E8" s="899"/>
      <c r="H8" s="899"/>
      <c r="L8" s="899"/>
      <c r="M8" s="899"/>
      <c r="Q8" s="899"/>
      <c r="U8" s="899"/>
      <c r="Y8" s="899"/>
      <c r="Z8" s="899"/>
    </row>
    <row r="9" spans="1:26" ht="12.75" customHeight="1">
      <c r="A9" s="904" t="s">
        <v>883</v>
      </c>
      <c r="B9" s="907">
        <v>7437.75</v>
      </c>
      <c r="C9" s="909">
        <v>11275.23</v>
      </c>
      <c r="D9" s="911">
        <v>11756.24</v>
      </c>
      <c r="E9" s="913">
        <v>14938.58</v>
      </c>
      <c r="H9" s="915">
        <v>23659.13</v>
      </c>
      <c r="L9" s="917">
        <v>28912.37</v>
      </c>
      <c r="M9" s="919">
        <v>33233.870000000003</v>
      </c>
      <c r="Q9" s="921">
        <v>33384.839999999997</v>
      </c>
      <c r="U9" s="923">
        <v>37083.07</v>
      </c>
      <c r="Y9" s="925">
        <v>61012.959999999999</v>
      </c>
      <c r="Z9" s="927">
        <v>64421.48</v>
      </c>
    </row>
    <row r="10" spans="1:26" ht="12.75" customHeight="1">
      <c r="A10" s="904" t="s">
        <v>884</v>
      </c>
      <c r="B10" s="907"/>
      <c r="C10" s="909"/>
      <c r="D10" s="911"/>
      <c r="E10" s="913">
        <v>0.18</v>
      </c>
      <c r="F10" s="2"/>
      <c r="G10" s="2"/>
      <c r="H10" s="915"/>
      <c r="I10" s="2"/>
      <c r="J10" s="2"/>
      <c r="K10" s="2"/>
      <c r="L10" s="917"/>
      <c r="M10" s="919"/>
      <c r="N10" s="2"/>
      <c r="O10" s="2"/>
      <c r="P10" s="2"/>
      <c r="Q10" s="921"/>
      <c r="R10" s="2"/>
      <c r="S10" s="2"/>
      <c r="T10" s="2"/>
      <c r="U10" s="923"/>
      <c r="V10" s="2"/>
      <c r="W10" s="2"/>
      <c r="X10" s="2"/>
      <c r="Y10" s="925"/>
      <c r="Z10" s="927"/>
    </row>
    <row r="11" spans="1:26" ht="12.75" customHeight="1">
      <c r="A11" s="904" t="s">
        <v>885</v>
      </c>
      <c r="B11" s="907">
        <v>95.68</v>
      </c>
      <c r="C11" s="909">
        <v>242.36</v>
      </c>
      <c r="D11" s="911">
        <v>185.89</v>
      </c>
      <c r="E11" s="913">
        <v>138.19999999999999</v>
      </c>
      <c r="H11" s="915">
        <v>181.67</v>
      </c>
      <c r="L11" s="917">
        <v>387.67</v>
      </c>
      <c r="M11" s="919">
        <v>585.37</v>
      </c>
      <c r="Q11" s="921">
        <v>299.73</v>
      </c>
      <c r="U11" s="923">
        <v>153.65</v>
      </c>
      <c r="Y11" s="925">
        <v>189.14</v>
      </c>
      <c r="Z11" s="927">
        <v>542.16</v>
      </c>
    </row>
    <row r="12" spans="1:26" ht="12.75" customHeight="1">
      <c r="A12" s="904" t="s">
        <v>886</v>
      </c>
      <c r="B12" s="907"/>
      <c r="C12" s="909"/>
      <c r="D12" s="911"/>
      <c r="E12" s="913"/>
      <c r="H12" s="915"/>
      <c r="L12" s="917"/>
      <c r="M12" s="919">
        <v>2893.89</v>
      </c>
      <c r="Q12" s="921">
        <v>1803.28</v>
      </c>
      <c r="U12" s="923">
        <v>2777.19</v>
      </c>
      <c r="Y12" s="925">
        <v>6077.04</v>
      </c>
      <c r="Z12" s="927">
        <v>2405.8200000000002</v>
      </c>
    </row>
    <row r="13" spans="1:26" ht="12.75" customHeight="1">
      <c r="A13" s="904" t="s">
        <v>887</v>
      </c>
      <c r="B13" s="907"/>
      <c r="C13" s="909"/>
      <c r="D13" s="911"/>
      <c r="E13" s="913"/>
      <c r="H13" s="915"/>
      <c r="L13" s="917"/>
      <c r="M13" s="919"/>
      <c r="Q13" s="921"/>
      <c r="U13" s="923"/>
      <c r="Y13" s="925"/>
      <c r="Z13" s="927"/>
    </row>
    <row r="14" spans="1:26" ht="12.75" customHeight="1">
      <c r="A14" s="904" t="s">
        <v>888</v>
      </c>
      <c r="B14" s="907"/>
      <c r="C14" s="909"/>
      <c r="D14" s="911"/>
      <c r="E14" s="913"/>
      <c r="H14" s="915"/>
      <c r="L14" s="917"/>
      <c r="M14" s="919"/>
      <c r="Q14" s="921"/>
      <c r="U14" s="923"/>
      <c r="Y14" s="925"/>
      <c r="Z14" s="927"/>
    </row>
    <row r="15" spans="1:26" ht="12.75" customHeight="1">
      <c r="A15" s="905" t="s">
        <v>889</v>
      </c>
      <c r="B15" s="907">
        <v>7533.44</v>
      </c>
      <c r="C15" s="909">
        <v>11517.59</v>
      </c>
      <c r="D15" s="911">
        <v>11942.13</v>
      </c>
      <c r="E15" s="913">
        <v>15076.96</v>
      </c>
      <c r="H15" s="915">
        <v>23840.81</v>
      </c>
      <c r="L15" s="917">
        <v>29300.04</v>
      </c>
      <c r="M15" s="919">
        <v>36713.129999999997</v>
      </c>
      <c r="Q15" s="921">
        <v>35487.85</v>
      </c>
      <c r="U15" s="923">
        <v>40013.910000000003</v>
      </c>
      <c r="Y15" s="925">
        <v>67279.149999999994</v>
      </c>
      <c r="Z15" s="927">
        <v>67369.460000000006</v>
      </c>
    </row>
    <row r="16" spans="1:26" ht="12.75" customHeight="1">
      <c r="A16" s="904" t="s">
        <v>890</v>
      </c>
      <c r="B16" s="907">
        <v>1098.31</v>
      </c>
      <c r="C16" s="909">
        <v>1214.72</v>
      </c>
      <c r="D16" s="911">
        <v>1557.08</v>
      </c>
      <c r="E16" s="913">
        <v>1669.8</v>
      </c>
      <c r="H16" s="915">
        <v>2353.69</v>
      </c>
      <c r="L16" s="917">
        <v>2707.39</v>
      </c>
      <c r="M16" s="919">
        <v>3152.31</v>
      </c>
      <c r="Q16" s="921">
        <v>2838.03</v>
      </c>
      <c r="U16" s="923">
        <v>2967.73</v>
      </c>
      <c r="Y16" s="925">
        <v>2773.02</v>
      </c>
      <c r="Z16" s="927">
        <v>4875.7700000000004</v>
      </c>
    </row>
    <row r="17" spans="1:26" ht="12.75" customHeight="1">
      <c r="A17" s="904" t="s">
        <v>891</v>
      </c>
      <c r="B17" s="907">
        <v>623.33000000000004</v>
      </c>
      <c r="C17" s="909">
        <v>809.39</v>
      </c>
      <c r="D17" s="911">
        <v>1229.31</v>
      </c>
      <c r="E17" s="913">
        <v>1492.81</v>
      </c>
      <c r="H17" s="915">
        <v>1925.57</v>
      </c>
      <c r="L17" s="917">
        <v>2953.92</v>
      </c>
      <c r="M17" s="919">
        <v>3135.61</v>
      </c>
      <c r="Q17" s="921">
        <v>3393.61</v>
      </c>
      <c r="U17" s="923">
        <v>4536.88</v>
      </c>
      <c r="Y17" s="925">
        <v>4674.1499999999996</v>
      </c>
      <c r="Z17" s="927">
        <v>5489.61</v>
      </c>
    </row>
    <row r="18" spans="1:26" ht="12.75" customHeight="1">
      <c r="A18" s="904" t="s">
        <v>892</v>
      </c>
      <c r="B18" s="907">
        <v>3602.53</v>
      </c>
      <c r="C18" s="909">
        <v>3666.87</v>
      </c>
      <c r="D18" s="911">
        <v>4160.3500000000004</v>
      </c>
      <c r="E18" s="913">
        <v>4885.74</v>
      </c>
      <c r="H18" s="915">
        <v>8286.2800000000007</v>
      </c>
      <c r="L18" s="917">
        <v>10170.84</v>
      </c>
      <c r="M18" s="919">
        <v>12533.35</v>
      </c>
      <c r="Q18" s="921">
        <v>14496.45</v>
      </c>
      <c r="U18" s="923">
        <v>14003.05</v>
      </c>
      <c r="Y18" s="925">
        <v>17510.52</v>
      </c>
      <c r="Z18" s="927">
        <v>23065.65</v>
      </c>
    </row>
    <row r="19" spans="1:26" ht="12.75" customHeight="1">
      <c r="A19" s="904" t="s">
        <v>893</v>
      </c>
      <c r="B19" s="907">
        <v>465.96</v>
      </c>
      <c r="C19" s="909">
        <v>579.12</v>
      </c>
      <c r="D19" s="911">
        <v>771.46</v>
      </c>
      <c r="E19" s="913">
        <v>827.13</v>
      </c>
      <c r="H19" s="915">
        <v>1126.7</v>
      </c>
      <c r="L19" s="917">
        <v>1546.58</v>
      </c>
      <c r="M19" s="919">
        <v>1943.9</v>
      </c>
      <c r="Q19" s="921">
        <v>2616.7399999999998</v>
      </c>
      <c r="U19" s="923">
        <v>1867.44</v>
      </c>
      <c r="Y19" s="925">
        <v>2371.4899999999998</v>
      </c>
      <c r="Z19" s="927">
        <v>2940.3</v>
      </c>
    </row>
    <row r="20" spans="1:26" ht="12.75" customHeight="1">
      <c r="A20" s="904" t="s">
        <v>894</v>
      </c>
      <c r="B20" s="907"/>
      <c r="C20" s="909"/>
      <c r="D20" s="911"/>
      <c r="E20" s="913"/>
      <c r="H20" s="915"/>
      <c r="L20" s="917"/>
      <c r="M20" s="919">
        <v>3292.93</v>
      </c>
      <c r="Q20" s="921">
        <v>-489.5</v>
      </c>
      <c r="U20" s="923">
        <v>-797.53</v>
      </c>
      <c r="Y20" s="925">
        <v>2498.7199999999998</v>
      </c>
      <c r="Z20" s="927">
        <v>8845.11</v>
      </c>
    </row>
    <row r="21" spans="1:26" ht="12.75" customHeight="1">
      <c r="A21" s="904" t="s">
        <v>895</v>
      </c>
      <c r="B21" s="907"/>
      <c r="C21" s="909"/>
      <c r="D21" s="911"/>
      <c r="E21" s="913"/>
      <c r="H21" s="915"/>
      <c r="L21" s="917"/>
      <c r="M21" s="919"/>
      <c r="Q21" s="921"/>
      <c r="U21" s="923"/>
      <c r="Y21" s="925"/>
      <c r="Z21" s="927"/>
    </row>
    <row r="22" spans="1:26" ht="12.75" customHeight="1">
      <c r="A22" s="904" t="s">
        <v>896</v>
      </c>
      <c r="B22" s="907"/>
      <c r="C22" s="909"/>
      <c r="D22" s="911"/>
      <c r="E22" s="913"/>
      <c r="H22" s="915"/>
      <c r="L22" s="917"/>
      <c r="M22" s="919"/>
      <c r="Q22" s="921"/>
      <c r="U22" s="923"/>
      <c r="Y22" s="925"/>
      <c r="Z22" s="927"/>
    </row>
    <row r="23" spans="1:26" ht="12.75" customHeight="1">
      <c r="A23" s="905" t="s">
        <v>897</v>
      </c>
      <c r="B23" s="907">
        <v>5790.14</v>
      </c>
      <c r="C23" s="909">
        <v>6270.1</v>
      </c>
      <c r="D23" s="911">
        <v>7718.19</v>
      </c>
      <c r="E23" s="913">
        <v>8875.48</v>
      </c>
      <c r="H23" s="915">
        <v>13692.24</v>
      </c>
      <c r="L23" s="917">
        <v>17378.73</v>
      </c>
      <c r="M23" s="919">
        <v>24058.1</v>
      </c>
      <c r="Q23" s="921">
        <v>22855.33</v>
      </c>
      <c r="U23" s="923">
        <v>22577.57</v>
      </c>
      <c r="Y23" s="925">
        <v>29827.9</v>
      </c>
      <c r="Z23" s="927">
        <v>45216.43</v>
      </c>
    </row>
    <row r="24" spans="1:26" ht="12.75" customHeight="1">
      <c r="A24" s="904" t="s">
        <v>898</v>
      </c>
      <c r="B24" s="907"/>
      <c r="C24" s="909"/>
      <c r="D24" s="911"/>
      <c r="E24" s="913"/>
      <c r="H24" s="915"/>
      <c r="L24" s="917"/>
      <c r="M24" s="919"/>
      <c r="Q24" s="921"/>
      <c r="U24" s="923"/>
      <c r="Y24" s="925"/>
      <c r="Z24" s="927"/>
    </row>
    <row r="25" spans="1:26" ht="12.75" customHeight="1">
      <c r="A25" s="905" t="s">
        <v>899</v>
      </c>
      <c r="B25" s="907">
        <v>1743.3</v>
      </c>
      <c r="C25" s="909">
        <v>5247.49</v>
      </c>
      <c r="D25" s="911">
        <v>4223.9399999999996</v>
      </c>
      <c r="E25" s="913">
        <v>6201.48</v>
      </c>
      <c r="H25" s="915">
        <v>10148.56</v>
      </c>
      <c r="L25" s="917">
        <v>11921.31</v>
      </c>
      <c r="M25" s="919">
        <v>12655.02</v>
      </c>
      <c r="Q25" s="921">
        <v>12632.52</v>
      </c>
      <c r="U25" s="923">
        <v>17436.34</v>
      </c>
      <c r="Y25" s="925">
        <v>37451.25</v>
      </c>
      <c r="Z25" s="927">
        <v>22153.040000000001</v>
      </c>
    </row>
    <row r="26" spans="1:26" ht="12.75" customHeight="1">
      <c r="A26" s="905" t="s">
        <v>900</v>
      </c>
      <c r="B26" s="908" t="s">
        <v>687</v>
      </c>
      <c r="C26" s="910" t="s">
        <v>687</v>
      </c>
      <c r="D26" s="912" t="s">
        <v>687</v>
      </c>
      <c r="E26" s="914" t="s">
        <v>687</v>
      </c>
      <c r="H26" s="916" t="s">
        <v>687</v>
      </c>
      <c r="L26" s="918" t="s">
        <v>687</v>
      </c>
      <c r="M26" s="920" t="s">
        <v>687</v>
      </c>
      <c r="Q26" s="922" t="s">
        <v>687</v>
      </c>
      <c r="U26" s="924" t="s">
        <v>687</v>
      </c>
      <c r="Y26" s="926" t="s">
        <v>687</v>
      </c>
      <c r="Z26" s="928" t="s">
        <v>687</v>
      </c>
    </row>
    <row r="27" spans="1:26" ht="12.75" customHeight="1">
      <c r="A27" s="904" t="s">
        <v>901</v>
      </c>
      <c r="B27" s="907"/>
      <c r="C27" s="909">
        <v>21</v>
      </c>
      <c r="D27" s="911">
        <v>25</v>
      </c>
      <c r="E27" s="913">
        <v>17</v>
      </c>
      <c r="H27" s="915"/>
      <c r="L27" s="917">
        <v>10</v>
      </c>
      <c r="M27" s="919"/>
      <c r="Q27" s="921">
        <v>5</v>
      </c>
      <c r="U27" s="923">
        <v>60.05</v>
      </c>
      <c r="Y27" s="925"/>
      <c r="Z27" s="927"/>
    </row>
    <row r="28" spans="1:26" ht="12.75" customHeight="1">
      <c r="A28" s="904" t="s">
        <v>902</v>
      </c>
      <c r="B28" s="907"/>
      <c r="C28" s="909">
        <v>2.12</v>
      </c>
      <c r="D28" s="911">
        <v>2.08</v>
      </c>
      <c r="E28" s="913">
        <v>1.73</v>
      </c>
      <c r="H28" s="915">
        <v>3.01</v>
      </c>
      <c r="L28" s="917">
        <v>4.13</v>
      </c>
      <c r="M28" s="919">
        <v>3.01</v>
      </c>
      <c r="Q28" s="921">
        <v>3.1</v>
      </c>
      <c r="U28" s="923">
        <v>3.87</v>
      </c>
      <c r="Y28" s="925"/>
      <c r="Z28" s="927"/>
    </row>
    <row r="29" spans="1:26" ht="12.75" customHeight="1">
      <c r="A29" s="904" t="s">
        <v>903</v>
      </c>
      <c r="B29" s="907"/>
      <c r="C29" s="909">
        <v>0.05</v>
      </c>
      <c r="D29" s="911"/>
      <c r="E29" s="913"/>
      <c r="H29" s="915">
        <v>0.04</v>
      </c>
      <c r="L29" s="917">
        <v>0.08</v>
      </c>
      <c r="M29" s="919"/>
      <c r="Q29" s="921">
        <v>10.23</v>
      </c>
      <c r="U29" s="923">
        <v>8.77</v>
      </c>
      <c r="Y29" s="925">
        <v>0.09</v>
      </c>
      <c r="Z29" s="927">
        <v>0.02</v>
      </c>
    </row>
    <row r="30" spans="1:26" ht="12.75" customHeight="1">
      <c r="A30" s="904" t="s">
        <v>904</v>
      </c>
      <c r="B30" s="907"/>
      <c r="C30" s="909"/>
      <c r="D30" s="911"/>
      <c r="E30" s="913"/>
      <c r="H30" s="915"/>
      <c r="L30" s="917"/>
      <c r="M30" s="919"/>
      <c r="Q30" s="921"/>
      <c r="U30" s="923"/>
      <c r="Y30" s="925"/>
      <c r="Z30" s="927"/>
    </row>
    <row r="31" spans="1:26" ht="12.75" customHeight="1">
      <c r="A31" s="904" t="s">
        <v>905</v>
      </c>
      <c r="B31" s="907"/>
      <c r="C31" s="909"/>
      <c r="D31" s="911"/>
      <c r="E31" s="913">
        <v>56.32</v>
      </c>
      <c r="H31" s="915">
        <v>212.53</v>
      </c>
      <c r="L31" s="917">
        <v>340.3</v>
      </c>
      <c r="M31" s="919">
        <v>756.39</v>
      </c>
      <c r="Q31" s="921">
        <v>106.73</v>
      </c>
      <c r="U31" s="923">
        <v>33.36</v>
      </c>
      <c r="Y31" s="925">
        <v>5.56</v>
      </c>
      <c r="Z31" s="927">
        <v>21.43</v>
      </c>
    </row>
    <row r="32" spans="1:26" ht="12.75" customHeight="1">
      <c r="A32" s="904" t="s">
        <v>906</v>
      </c>
      <c r="B32" s="907"/>
      <c r="C32" s="909"/>
      <c r="D32" s="911"/>
      <c r="E32" s="913"/>
      <c r="H32" s="915"/>
      <c r="L32" s="917"/>
      <c r="M32" s="919"/>
      <c r="Q32" s="921"/>
      <c r="U32" s="923"/>
      <c r="Y32" s="925"/>
      <c r="Z32" s="927"/>
    </row>
    <row r="33" spans="1:26" ht="12.75" customHeight="1">
      <c r="A33" s="904" t="s">
        <v>907</v>
      </c>
      <c r="B33" s="907"/>
      <c r="C33" s="909"/>
      <c r="D33" s="911"/>
      <c r="E33" s="913"/>
      <c r="H33" s="915"/>
      <c r="L33" s="917"/>
      <c r="M33" s="919"/>
      <c r="Q33" s="921"/>
      <c r="U33" s="923"/>
      <c r="Y33" s="925"/>
      <c r="Z33" s="927"/>
    </row>
    <row r="34" spans="1:26" ht="12.75" customHeight="1">
      <c r="A34" s="905" t="s">
        <v>908</v>
      </c>
      <c r="B34" s="907"/>
      <c r="C34" s="909">
        <v>23.17</v>
      </c>
      <c r="D34" s="911">
        <v>27.08</v>
      </c>
      <c r="E34" s="913">
        <v>75.05</v>
      </c>
      <c r="H34" s="915">
        <v>215.59</v>
      </c>
      <c r="L34" s="917">
        <v>354.51</v>
      </c>
      <c r="M34" s="919">
        <v>759.4</v>
      </c>
      <c r="Q34" s="921">
        <v>125.05</v>
      </c>
      <c r="U34" s="923">
        <v>106.05</v>
      </c>
      <c r="Y34" s="925">
        <v>5.65</v>
      </c>
      <c r="Z34" s="927">
        <v>21.45</v>
      </c>
    </row>
    <row r="35" spans="1:26" ht="12.75" customHeight="1">
      <c r="A35" s="904" t="s">
        <v>909</v>
      </c>
      <c r="B35" s="907">
        <v>772.46</v>
      </c>
      <c r="C35" s="909">
        <v>1010.74</v>
      </c>
      <c r="D35" s="911">
        <v>1356.6</v>
      </c>
      <c r="E35" s="913">
        <v>1731.91</v>
      </c>
      <c r="H35" s="915">
        <v>2184.5300000000002</v>
      </c>
      <c r="L35" s="917">
        <v>4211.8999999999996</v>
      </c>
      <c r="M35" s="919">
        <v>5405.74</v>
      </c>
      <c r="Q35" s="921">
        <v>4431.07</v>
      </c>
      <c r="U35" s="923">
        <v>2061.4699999999998</v>
      </c>
      <c r="Y35" s="925">
        <v>1019.18</v>
      </c>
      <c r="Z35" s="927">
        <v>1125.02</v>
      </c>
    </row>
    <row r="36" spans="1:26" ht="12.75" customHeight="1">
      <c r="A36" s="904" t="s">
        <v>910</v>
      </c>
      <c r="B36" s="907">
        <v>17</v>
      </c>
      <c r="C36" s="909">
        <v>5</v>
      </c>
      <c r="D36" s="911">
        <v>10</v>
      </c>
      <c r="E36" s="913">
        <v>50</v>
      </c>
      <c r="H36" s="915"/>
      <c r="L36" s="917"/>
      <c r="M36" s="919"/>
      <c r="Q36" s="921">
        <v>15</v>
      </c>
      <c r="U36" s="923">
        <v>25.05</v>
      </c>
      <c r="Y36" s="925"/>
      <c r="Z36" s="927"/>
    </row>
    <row r="37" spans="1:26" ht="12.75" customHeight="1">
      <c r="A37" s="904" t="s">
        <v>911</v>
      </c>
      <c r="B37" s="907"/>
      <c r="C37" s="909"/>
      <c r="D37" s="911"/>
      <c r="E37" s="913"/>
      <c r="H37" s="915"/>
      <c r="L37" s="917"/>
      <c r="M37" s="919"/>
      <c r="Q37" s="921"/>
      <c r="U37" s="923"/>
      <c r="Y37" s="925"/>
      <c r="Z37" s="927"/>
    </row>
    <row r="38" spans="1:26" ht="12.75" customHeight="1">
      <c r="A38" s="904" t="s">
        <v>912</v>
      </c>
      <c r="B38" s="907"/>
      <c r="C38" s="909"/>
      <c r="D38" s="911"/>
      <c r="E38" s="913">
        <v>56.52</v>
      </c>
      <c r="H38" s="915">
        <v>151.47999999999999</v>
      </c>
      <c r="L38" s="917">
        <v>342.08</v>
      </c>
      <c r="M38" s="919">
        <v>692.97</v>
      </c>
      <c r="Q38" s="921">
        <v>259.14</v>
      </c>
      <c r="U38" s="923">
        <v>68.319999999999993</v>
      </c>
      <c r="Y38" s="925">
        <v>88.98</v>
      </c>
      <c r="Z38" s="927">
        <v>17.079999999999998</v>
      </c>
    </row>
    <row r="39" spans="1:26" ht="12.75" customHeight="1">
      <c r="A39" s="904" t="s">
        <v>913</v>
      </c>
      <c r="B39" s="907"/>
      <c r="C39" s="909"/>
      <c r="D39" s="911"/>
      <c r="E39" s="913"/>
      <c r="H39" s="915"/>
      <c r="L39" s="917"/>
      <c r="M39" s="919"/>
      <c r="Q39" s="921"/>
      <c r="U39" s="923"/>
      <c r="Y39" s="925"/>
      <c r="Z39" s="927"/>
    </row>
    <row r="40" spans="1:26" ht="12.75" customHeight="1">
      <c r="A40" s="904" t="s">
        <v>914</v>
      </c>
      <c r="B40" s="907"/>
      <c r="C40" s="909"/>
      <c r="D40" s="911"/>
      <c r="E40" s="913"/>
      <c r="H40" s="915"/>
      <c r="L40" s="917"/>
      <c r="M40" s="919"/>
      <c r="Q40" s="921"/>
      <c r="U40" s="923"/>
      <c r="Y40" s="925"/>
      <c r="Z40" s="927"/>
    </row>
    <row r="41" spans="1:26" ht="12.75" customHeight="1">
      <c r="A41" s="905" t="s">
        <v>915</v>
      </c>
      <c r="B41" s="907">
        <v>789.46</v>
      </c>
      <c r="C41" s="909">
        <v>1015.74</v>
      </c>
      <c r="D41" s="911">
        <v>1366.6</v>
      </c>
      <c r="E41" s="913">
        <v>1838.44</v>
      </c>
      <c r="H41" s="915">
        <v>2336</v>
      </c>
      <c r="L41" s="917">
        <v>4553.9799999999996</v>
      </c>
      <c r="M41" s="919">
        <v>6098.71</v>
      </c>
      <c r="Q41" s="921">
        <v>4705.21</v>
      </c>
      <c r="U41" s="923">
        <v>2154.84</v>
      </c>
      <c r="Y41" s="925">
        <v>1108.1600000000001</v>
      </c>
      <c r="Z41" s="927">
        <v>1142.0899999999999</v>
      </c>
    </row>
    <row r="42" spans="1:26" ht="12.75" customHeight="1">
      <c r="A42" s="904" t="s">
        <v>916</v>
      </c>
      <c r="B42" s="907"/>
      <c r="C42" s="909"/>
      <c r="D42" s="911"/>
      <c r="E42" s="913"/>
      <c r="H42" s="915"/>
      <c r="L42" s="917"/>
      <c r="M42" s="919"/>
      <c r="Q42" s="921"/>
      <c r="U42" s="923"/>
      <c r="Y42" s="925"/>
      <c r="Z42" s="927"/>
    </row>
    <row r="43" spans="1:26" ht="12.75" customHeight="1">
      <c r="A43" s="905" t="s">
        <v>917</v>
      </c>
      <c r="B43" s="907">
        <v>-789.46</v>
      </c>
      <c r="C43" s="909">
        <v>-992.56</v>
      </c>
      <c r="D43" s="911">
        <v>-1339.52</v>
      </c>
      <c r="E43" s="913">
        <v>-1763.39</v>
      </c>
      <c r="H43" s="915">
        <v>-2120.42</v>
      </c>
      <c r="L43" s="917">
        <v>-4199.4799999999996</v>
      </c>
      <c r="M43" s="919">
        <v>-5339.31</v>
      </c>
      <c r="Q43" s="921">
        <v>-4580.16</v>
      </c>
      <c r="U43" s="923">
        <v>-2048.79</v>
      </c>
      <c r="Y43" s="925">
        <v>-1102.5</v>
      </c>
      <c r="Z43" s="927">
        <v>-1120.6500000000001</v>
      </c>
    </row>
    <row r="44" spans="1:26" ht="12.75" customHeight="1">
      <c r="A44" s="905" t="s">
        <v>918</v>
      </c>
      <c r="B44" s="908" t="s">
        <v>687</v>
      </c>
      <c r="C44" s="910" t="s">
        <v>687</v>
      </c>
      <c r="D44" s="912" t="s">
        <v>687</v>
      </c>
      <c r="E44" s="914" t="s">
        <v>687</v>
      </c>
      <c r="H44" s="916" t="s">
        <v>687</v>
      </c>
      <c r="L44" s="918" t="s">
        <v>687</v>
      </c>
      <c r="M44" s="920" t="s">
        <v>687</v>
      </c>
      <c r="Q44" s="922" t="s">
        <v>687</v>
      </c>
      <c r="U44" s="924" t="s">
        <v>687</v>
      </c>
      <c r="Y44" s="926" t="s">
        <v>687</v>
      </c>
      <c r="Z44" s="928" t="s">
        <v>687</v>
      </c>
    </row>
    <row r="45" spans="1:26" ht="12.75" customHeight="1">
      <c r="A45" s="904" t="s">
        <v>919</v>
      </c>
      <c r="B45" s="907"/>
      <c r="C45" s="909"/>
      <c r="D45" s="911"/>
      <c r="E45" s="913"/>
      <c r="H45" s="915"/>
      <c r="L45" s="917">
        <v>392</v>
      </c>
      <c r="M45" s="919">
        <v>6</v>
      </c>
      <c r="Q45" s="921">
        <v>34.799999999999997</v>
      </c>
      <c r="U45" s="923"/>
      <c r="Y45" s="925">
        <v>16</v>
      </c>
      <c r="Z45" s="927">
        <v>6</v>
      </c>
    </row>
    <row r="46" spans="1:26" ht="12.75" customHeight="1">
      <c r="A46" s="904" t="s">
        <v>920</v>
      </c>
      <c r="B46" s="907"/>
      <c r="C46" s="909"/>
      <c r="D46" s="911"/>
      <c r="E46" s="913"/>
      <c r="H46" s="915"/>
      <c r="L46" s="917"/>
      <c r="M46" s="919">
        <v>6</v>
      </c>
      <c r="Q46" s="921">
        <v>34.799999999999997</v>
      </c>
      <c r="U46" s="923"/>
      <c r="Y46" s="925">
        <v>16</v>
      </c>
      <c r="Z46" s="927">
        <v>6</v>
      </c>
    </row>
    <row r="47" spans="1:26" ht="12.75" customHeight="1">
      <c r="A47" s="904" t="s">
        <v>921</v>
      </c>
      <c r="B47" s="907"/>
      <c r="C47" s="909"/>
      <c r="D47" s="911"/>
      <c r="E47" s="913"/>
      <c r="H47" s="915"/>
      <c r="L47" s="917"/>
      <c r="M47" s="919"/>
      <c r="Q47" s="921">
        <v>67.38</v>
      </c>
      <c r="U47" s="923"/>
      <c r="Y47" s="925"/>
      <c r="Z47" s="927"/>
    </row>
    <row r="48" spans="1:26" ht="12.75" customHeight="1">
      <c r="A48" s="904" t="s">
        <v>922</v>
      </c>
      <c r="B48" s="907">
        <v>1.5</v>
      </c>
      <c r="C48" s="909">
        <v>0.76</v>
      </c>
      <c r="D48" s="911">
        <v>0.16</v>
      </c>
      <c r="E48" s="913">
        <v>0.11</v>
      </c>
      <c r="H48" s="915">
        <v>0.1</v>
      </c>
      <c r="L48" s="917">
        <v>0.09</v>
      </c>
      <c r="M48" s="919">
        <v>0.02</v>
      </c>
      <c r="Q48" s="921"/>
      <c r="U48" s="923">
        <v>22</v>
      </c>
      <c r="Y48" s="925"/>
      <c r="Z48" s="927"/>
    </row>
    <row r="49" spans="1:26" ht="12.75" customHeight="1">
      <c r="A49" s="904" t="s">
        <v>923</v>
      </c>
      <c r="B49" s="907"/>
      <c r="C49" s="909"/>
      <c r="D49" s="911"/>
      <c r="E49" s="913"/>
      <c r="H49" s="915"/>
      <c r="L49" s="917"/>
      <c r="M49" s="919"/>
      <c r="Q49" s="921"/>
      <c r="U49" s="923"/>
      <c r="Y49" s="925"/>
      <c r="Z49" s="927"/>
    </row>
    <row r="50" spans="1:26" ht="12.75" customHeight="1">
      <c r="A50" s="904" t="s">
        <v>924</v>
      </c>
      <c r="B50" s="907"/>
      <c r="C50" s="909"/>
      <c r="D50" s="911"/>
      <c r="E50" s="913"/>
      <c r="H50" s="915"/>
      <c r="L50" s="917"/>
      <c r="M50" s="919"/>
      <c r="Q50" s="921"/>
      <c r="U50" s="923"/>
      <c r="Y50" s="925"/>
      <c r="Z50" s="927"/>
    </row>
    <row r="51" spans="1:26" ht="12.75" customHeight="1">
      <c r="A51" s="904" t="s">
        <v>925</v>
      </c>
      <c r="B51" s="907"/>
      <c r="C51" s="909"/>
      <c r="D51" s="911"/>
      <c r="E51" s="913"/>
      <c r="H51" s="915"/>
      <c r="L51" s="917"/>
      <c r="M51" s="919"/>
      <c r="Q51" s="921"/>
      <c r="U51" s="923"/>
      <c r="Y51" s="925"/>
      <c r="Z51" s="927"/>
    </row>
    <row r="52" spans="1:26" ht="12.75" customHeight="1">
      <c r="A52" s="905" t="s">
        <v>926</v>
      </c>
      <c r="B52" s="907">
        <v>1.5</v>
      </c>
      <c r="C52" s="909">
        <v>0.76</v>
      </c>
      <c r="D52" s="911">
        <v>0.16</v>
      </c>
      <c r="E52" s="913">
        <v>0.11</v>
      </c>
      <c r="H52" s="915">
        <v>0.1</v>
      </c>
      <c r="L52" s="917">
        <v>392.09</v>
      </c>
      <c r="M52" s="919">
        <v>6.02</v>
      </c>
      <c r="Q52" s="921">
        <v>102.18</v>
      </c>
      <c r="U52" s="923">
        <v>22</v>
      </c>
      <c r="Y52" s="925">
        <v>16</v>
      </c>
      <c r="Z52" s="927">
        <v>6</v>
      </c>
    </row>
    <row r="53" spans="1:26" ht="12.75" customHeight="1">
      <c r="A53" s="904" t="s">
        <v>927</v>
      </c>
      <c r="B53" s="907"/>
      <c r="C53" s="909"/>
      <c r="D53" s="911"/>
      <c r="E53" s="913"/>
      <c r="H53" s="915"/>
      <c r="L53" s="917"/>
      <c r="M53" s="919"/>
      <c r="Q53" s="921"/>
      <c r="U53" s="923">
        <v>55.92</v>
      </c>
      <c r="Y53" s="925"/>
      <c r="Z53" s="927"/>
    </row>
    <row r="54" spans="1:26" ht="12.75" customHeight="1">
      <c r="A54" s="904" t="s">
        <v>928</v>
      </c>
      <c r="B54" s="907">
        <v>706.87</v>
      </c>
      <c r="C54" s="909">
        <v>884.67</v>
      </c>
      <c r="D54" s="911">
        <v>1235.1400000000001</v>
      </c>
      <c r="E54" s="913">
        <v>1292.95</v>
      </c>
      <c r="H54" s="915">
        <v>2661.95</v>
      </c>
      <c r="L54" s="917">
        <v>4306.6099999999997</v>
      </c>
      <c r="M54" s="919">
        <v>7391.99</v>
      </c>
      <c r="Q54" s="921">
        <v>5121.6099999999997</v>
      </c>
      <c r="U54" s="923">
        <v>5554.1</v>
      </c>
      <c r="Y54" s="925">
        <v>8350.51</v>
      </c>
      <c r="Z54" s="927">
        <v>8905.18</v>
      </c>
    </row>
    <row r="55" spans="1:26" ht="12.75" customHeight="1">
      <c r="A55" s="904" t="s">
        <v>929</v>
      </c>
      <c r="B55" s="907"/>
      <c r="C55" s="909"/>
      <c r="D55" s="911"/>
      <c r="E55" s="913"/>
      <c r="H55" s="915"/>
      <c r="L55" s="917"/>
      <c r="M55" s="919">
        <v>631.77</v>
      </c>
      <c r="Q55" s="921">
        <v>580.09</v>
      </c>
      <c r="U55" s="923">
        <v>513.01</v>
      </c>
      <c r="Y55" s="925">
        <v>532.07000000000005</v>
      </c>
      <c r="Z55" s="927">
        <v>379.36</v>
      </c>
    </row>
    <row r="56" spans="1:26" ht="12.75" customHeight="1">
      <c r="A56" s="904" t="s">
        <v>930</v>
      </c>
      <c r="B56" s="907"/>
      <c r="C56" s="909"/>
      <c r="D56" s="911"/>
      <c r="E56" s="913"/>
      <c r="H56" s="915"/>
      <c r="L56" s="917"/>
      <c r="M56" s="919"/>
      <c r="Q56" s="921">
        <v>22</v>
      </c>
      <c r="U56" s="923"/>
      <c r="Y56" s="925"/>
      <c r="Z56" s="927"/>
    </row>
    <row r="57" spans="1:26" ht="12.75" customHeight="1">
      <c r="A57" s="904" t="s">
        <v>931</v>
      </c>
      <c r="B57" s="907"/>
      <c r="C57" s="909"/>
      <c r="D57" s="911"/>
      <c r="E57" s="913"/>
      <c r="H57" s="915"/>
      <c r="L57" s="917"/>
      <c r="M57" s="919"/>
      <c r="Q57" s="921"/>
      <c r="U57" s="923"/>
      <c r="Y57" s="925"/>
      <c r="Z57" s="927"/>
    </row>
    <row r="58" spans="1:26" ht="12.75" customHeight="1">
      <c r="A58" s="904" t="s">
        <v>932</v>
      </c>
      <c r="B58" s="907"/>
      <c r="C58" s="909"/>
      <c r="D58" s="911"/>
      <c r="E58" s="913"/>
      <c r="H58" s="915"/>
      <c r="L58" s="917"/>
      <c r="M58" s="919"/>
      <c r="Q58" s="921"/>
      <c r="U58" s="923"/>
      <c r="Y58" s="925"/>
      <c r="Z58" s="927"/>
    </row>
    <row r="59" spans="1:26" ht="12.75" customHeight="1">
      <c r="A59" s="905" t="s">
        <v>933</v>
      </c>
      <c r="B59" s="907">
        <v>706.87</v>
      </c>
      <c r="C59" s="909">
        <v>884.67</v>
      </c>
      <c r="D59" s="911">
        <v>1235.1400000000001</v>
      </c>
      <c r="E59" s="913">
        <v>1292.95</v>
      </c>
      <c r="H59" s="915">
        <v>2661.95</v>
      </c>
      <c r="L59" s="917">
        <v>4306.6099999999997</v>
      </c>
      <c r="M59" s="919">
        <v>7391.99</v>
      </c>
      <c r="Q59" s="921">
        <v>5143.6099999999997</v>
      </c>
      <c r="U59" s="923">
        <v>5610.02</v>
      </c>
      <c r="Y59" s="925">
        <v>8350.51</v>
      </c>
      <c r="Z59" s="927">
        <v>8905.18</v>
      </c>
    </row>
    <row r="60" spans="1:26" ht="12.75" customHeight="1">
      <c r="A60" s="904" t="s">
        <v>934</v>
      </c>
      <c r="B60" s="907"/>
      <c r="C60" s="909"/>
      <c r="D60" s="911"/>
      <c r="E60" s="913"/>
      <c r="H60" s="915"/>
      <c r="L60" s="917"/>
      <c r="M60" s="919"/>
      <c r="Q60" s="921"/>
      <c r="U60" s="923"/>
      <c r="Y60" s="925"/>
      <c r="Z60" s="927"/>
    </row>
    <row r="61" spans="1:26" ht="12.75" customHeight="1">
      <c r="A61" s="905" t="s">
        <v>935</v>
      </c>
      <c r="B61" s="907">
        <v>-705.36</v>
      </c>
      <c r="C61" s="909">
        <v>-883.91</v>
      </c>
      <c r="D61" s="911">
        <v>-1234.99</v>
      </c>
      <c r="E61" s="913">
        <v>-1292.8499999999999</v>
      </c>
      <c r="H61" s="915">
        <v>-2661.85</v>
      </c>
      <c r="L61" s="917">
        <v>-3914.52</v>
      </c>
      <c r="M61" s="919">
        <v>-7385.97</v>
      </c>
      <c r="Q61" s="921">
        <v>-5041.43</v>
      </c>
      <c r="U61" s="923">
        <v>-5588.02</v>
      </c>
      <c r="Y61" s="925">
        <v>-8334.51</v>
      </c>
      <c r="Z61" s="927">
        <v>-8899.18</v>
      </c>
    </row>
    <row r="62" spans="1:26" ht="12.75" customHeight="1">
      <c r="A62" s="905" t="s">
        <v>936</v>
      </c>
      <c r="B62" s="907"/>
      <c r="C62" s="909"/>
      <c r="D62" s="911"/>
      <c r="E62" s="913"/>
      <c r="H62" s="915"/>
      <c r="L62" s="917"/>
      <c r="M62" s="919"/>
      <c r="Q62" s="921">
        <v>-5.45</v>
      </c>
      <c r="U62" s="923">
        <v>-16.27</v>
      </c>
      <c r="Y62" s="925">
        <v>7.0000000000000007E-2</v>
      </c>
      <c r="Z62" s="927">
        <v>7.0000000000000007E-2</v>
      </c>
    </row>
    <row r="63" spans="1:26" ht="12.75" customHeight="1">
      <c r="A63" s="904" t="s">
        <v>937</v>
      </c>
      <c r="B63" s="907"/>
      <c r="C63" s="909"/>
      <c r="D63" s="911"/>
      <c r="E63" s="913"/>
      <c r="H63" s="915"/>
      <c r="L63" s="917"/>
      <c r="M63" s="919"/>
      <c r="Q63" s="921"/>
      <c r="U63" s="923"/>
      <c r="Y63" s="925"/>
      <c r="Z63" s="927"/>
    </row>
    <row r="64" spans="1:26" ht="12.75" customHeight="1">
      <c r="A64" s="904" t="s">
        <v>938</v>
      </c>
      <c r="B64" s="907"/>
      <c r="C64" s="909"/>
      <c r="D64" s="911"/>
      <c r="E64" s="913"/>
      <c r="H64" s="915"/>
      <c r="L64" s="917"/>
      <c r="M64" s="919"/>
      <c r="Q64" s="921"/>
      <c r="U64" s="923"/>
      <c r="Y64" s="925"/>
      <c r="Z64" s="927"/>
    </row>
    <row r="65" spans="1:26" ht="12.75" customHeight="1">
      <c r="A65" s="905" t="s">
        <v>939</v>
      </c>
      <c r="B65" s="907">
        <v>248.49</v>
      </c>
      <c r="C65" s="909">
        <v>3371.02</v>
      </c>
      <c r="D65" s="911">
        <v>1649.43</v>
      </c>
      <c r="E65" s="913">
        <v>3145.24</v>
      </c>
      <c r="H65" s="915">
        <v>5366.3</v>
      </c>
      <c r="L65" s="917">
        <v>3807.31</v>
      </c>
      <c r="M65" s="919">
        <v>-70.260000000000005</v>
      </c>
      <c r="Q65" s="921">
        <v>3005.49</v>
      </c>
      <c r="U65" s="923">
        <v>9783.26</v>
      </c>
      <c r="Y65" s="925">
        <v>28014.31</v>
      </c>
      <c r="Z65" s="927">
        <v>12133.29</v>
      </c>
    </row>
    <row r="66" spans="1:26" ht="12.75" customHeight="1">
      <c r="A66" s="904" t="s">
        <v>940</v>
      </c>
      <c r="B66" s="907">
        <v>4474.22</v>
      </c>
      <c r="C66" s="909">
        <v>4722.71</v>
      </c>
      <c r="D66" s="911">
        <v>8093.72</v>
      </c>
      <c r="E66" s="913">
        <v>9743.15</v>
      </c>
      <c r="H66" s="915">
        <v>12888.39</v>
      </c>
      <c r="L66" s="917">
        <v>18254.689999999999</v>
      </c>
      <c r="M66" s="919">
        <v>22062</v>
      </c>
      <c r="Q66" s="921">
        <v>21991.74</v>
      </c>
      <c r="U66" s="923">
        <v>24997.23</v>
      </c>
      <c r="Y66" s="925">
        <v>34780.49</v>
      </c>
      <c r="Z66" s="927">
        <v>62794.79</v>
      </c>
    </row>
    <row r="67" spans="1:26" ht="12.75" customHeight="1">
      <c r="A67" s="904" t="s">
        <v>941</v>
      </c>
      <c r="B67" s="907">
        <v>4722.71</v>
      </c>
      <c r="C67" s="909">
        <v>8093.72</v>
      </c>
      <c r="D67" s="911">
        <v>9743.15</v>
      </c>
      <c r="E67" s="913">
        <v>12888.39</v>
      </c>
      <c r="H67" s="915">
        <v>18254.689999999999</v>
      </c>
      <c r="L67" s="917">
        <v>22062</v>
      </c>
      <c r="M67" s="919">
        <v>21991.74</v>
      </c>
      <c r="Q67" s="921">
        <v>24997.23</v>
      </c>
      <c r="U67" s="923">
        <v>34780.49</v>
      </c>
      <c r="Y67" s="925">
        <v>62794.79</v>
      </c>
      <c r="Z67" s="927">
        <v>74928.08</v>
      </c>
    </row>
    <row r="68" spans="1:26" ht="12.75" customHeight="1">
      <c r="A68" s="905" t="s">
        <v>52</v>
      </c>
      <c r="B68" s="908" t="s">
        <v>687</v>
      </c>
      <c r="C68" s="910" t="s">
        <v>687</v>
      </c>
      <c r="D68" s="912" t="s">
        <v>687</v>
      </c>
      <c r="E68" s="914" t="s">
        <v>687</v>
      </c>
      <c r="H68" s="916" t="s">
        <v>687</v>
      </c>
      <c r="L68" s="918" t="s">
        <v>687</v>
      </c>
      <c r="M68" s="920" t="s">
        <v>687</v>
      </c>
      <c r="Q68" s="922" t="s">
        <v>687</v>
      </c>
      <c r="U68" s="924" t="s">
        <v>687</v>
      </c>
      <c r="Y68" s="926" t="s">
        <v>687</v>
      </c>
      <c r="Z68" s="928" t="s">
        <v>687</v>
      </c>
    </row>
    <row r="69" spans="1:26" ht="12.75" customHeight="1">
      <c r="A69" s="904" t="s">
        <v>942</v>
      </c>
      <c r="B69" s="907">
        <v>2966.05</v>
      </c>
      <c r="C69" s="909">
        <v>4000.76</v>
      </c>
      <c r="D69" s="911">
        <v>4552.8900000000003</v>
      </c>
      <c r="E69" s="913">
        <v>5339.76</v>
      </c>
      <c r="H69" s="915">
        <v>9250.32</v>
      </c>
      <c r="L69" s="917">
        <v>14008.45</v>
      </c>
      <c r="M69" s="919">
        <v>15964.9</v>
      </c>
      <c r="Q69" s="921">
        <v>16269.37</v>
      </c>
      <c r="U69" s="923">
        <v>16455</v>
      </c>
      <c r="Y69" s="925">
        <v>17930.64</v>
      </c>
      <c r="Z69" s="927">
        <v>29006.42</v>
      </c>
    </row>
    <row r="70" spans="1:26" ht="12.75" customHeight="1">
      <c r="A70" s="904" t="s">
        <v>943</v>
      </c>
      <c r="B70" s="907">
        <v>-0.61</v>
      </c>
      <c r="C70" s="909">
        <v>0.45</v>
      </c>
      <c r="D70" s="911">
        <v>-0.3</v>
      </c>
      <c r="E70" s="913">
        <v>-3.07</v>
      </c>
      <c r="H70" s="915">
        <v>-2.5</v>
      </c>
      <c r="L70" s="917">
        <v>2.98</v>
      </c>
      <c r="M70" s="919">
        <v>-2</v>
      </c>
      <c r="Q70" s="921">
        <v>0.43</v>
      </c>
      <c r="U70" s="923">
        <v>-0.54</v>
      </c>
      <c r="Y70" s="925">
        <v>12.33</v>
      </c>
      <c r="Z70" s="927">
        <v>-8.0500000000000007</v>
      </c>
    </row>
    <row r="71" spans="1:26" ht="12.75" customHeight="1">
      <c r="A71" s="904" t="s">
        <v>944</v>
      </c>
      <c r="B71" s="907">
        <v>103.82</v>
      </c>
      <c r="C71" s="909">
        <v>147.04</v>
      </c>
      <c r="D71" s="911">
        <v>187.39</v>
      </c>
      <c r="E71" s="913">
        <v>267.82</v>
      </c>
      <c r="H71" s="915">
        <v>331.36</v>
      </c>
      <c r="L71" s="917">
        <v>414.95</v>
      </c>
      <c r="M71" s="919">
        <v>520.48</v>
      </c>
      <c r="Q71" s="921">
        <v>675.35</v>
      </c>
      <c r="U71" s="923">
        <v>761.46</v>
      </c>
      <c r="Y71" s="925">
        <v>842.73</v>
      </c>
      <c r="Z71" s="927">
        <v>1035.05</v>
      </c>
    </row>
    <row r="72" spans="1:26" ht="12.75" customHeight="1">
      <c r="A72" s="904" t="s">
        <v>945</v>
      </c>
      <c r="B72" s="907">
        <v>8.42</v>
      </c>
      <c r="C72" s="909">
        <v>7</v>
      </c>
      <c r="D72" s="911">
        <v>11.55</v>
      </c>
      <c r="E72" s="913">
        <v>14.72</v>
      </c>
      <c r="H72" s="915">
        <v>11.86</v>
      </c>
      <c r="L72" s="917">
        <v>15.99</v>
      </c>
      <c r="M72" s="919">
        <v>31.62</v>
      </c>
      <c r="Q72" s="921">
        <v>77.61</v>
      </c>
      <c r="U72" s="923">
        <v>79.88</v>
      </c>
      <c r="Y72" s="925">
        <v>80.459999999999994</v>
      </c>
      <c r="Z72" s="927">
        <v>80.52</v>
      </c>
    </row>
    <row r="73" spans="1:26" ht="12.75" customHeight="1">
      <c r="A73" s="904" t="s">
        <v>946</v>
      </c>
      <c r="B73" s="907">
        <v>65.849999999999994</v>
      </c>
      <c r="C73" s="909">
        <v>10.61</v>
      </c>
      <c r="D73" s="911">
        <v>8.6300000000000008</v>
      </c>
      <c r="E73" s="913">
        <v>3.03</v>
      </c>
      <c r="H73" s="915">
        <v>4.9000000000000004</v>
      </c>
      <c r="L73" s="917">
        <v>3.85</v>
      </c>
      <c r="M73" s="919">
        <v>4.2</v>
      </c>
      <c r="Q73" s="921">
        <v>3.84</v>
      </c>
      <c r="U73" s="923">
        <v>6.8</v>
      </c>
      <c r="Y73" s="925">
        <v>11.01</v>
      </c>
      <c r="Z73" s="927">
        <v>10.26</v>
      </c>
    </row>
    <row r="74" spans="1:26" ht="12.75" customHeight="1">
      <c r="A74" s="904" t="s">
        <v>947</v>
      </c>
      <c r="B74" s="907"/>
      <c r="C74" s="909"/>
      <c r="D74" s="911"/>
      <c r="E74" s="913"/>
      <c r="H74" s="915"/>
      <c r="L74" s="917"/>
      <c r="M74" s="919"/>
      <c r="Q74" s="921"/>
      <c r="U74" s="923"/>
      <c r="Y74" s="925"/>
      <c r="Z74" s="927"/>
    </row>
    <row r="75" spans="1:26" ht="12.75" customHeight="1">
      <c r="A75" s="904" t="s">
        <v>948</v>
      </c>
      <c r="B75" s="907"/>
      <c r="C75" s="909"/>
      <c r="D75" s="911"/>
      <c r="E75" s="913"/>
      <c r="H75" s="915"/>
      <c r="L75" s="917"/>
      <c r="M75" s="919"/>
      <c r="Q75" s="921"/>
      <c r="U75" s="923"/>
      <c r="Y75" s="925"/>
      <c r="Z75" s="927"/>
    </row>
    <row r="76" spans="1:26" ht="12.75" customHeight="1">
      <c r="A76" s="904" t="s">
        <v>949</v>
      </c>
      <c r="B76" s="907">
        <v>0.9</v>
      </c>
      <c r="C76" s="909"/>
      <c r="D76" s="911"/>
      <c r="E76" s="913"/>
      <c r="H76" s="915"/>
      <c r="L76" s="917"/>
      <c r="M76" s="919"/>
      <c r="Q76" s="921"/>
      <c r="U76" s="923"/>
      <c r="Y76" s="925"/>
      <c r="Z76" s="927"/>
    </row>
    <row r="77" spans="1:26" ht="12.75" customHeight="1">
      <c r="A77" s="904" t="s">
        <v>950</v>
      </c>
      <c r="B77" s="907">
        <v>3.15</v>
      </c>
      <c r="C77" s="909">
        <v>3.24</v>
      </c>
      <c r="D77" s="911">
        <v>0.23</v>
      </c>
      <c r="E77" s="913">
        <v>0.62</v>
      </c>
      <c r="H77" s="915">
        <v>-0.89</v>
      </c>
      <c r="L77" s="917">
        <v>0.16</v>
      </c>
      <c r="M77" s="919">
        <v>9</v>
      </c>
      <c r="Q77" s="921">
        <v>85.12</v>
      </c>
      <c r="U77" s="923">
        <v>-0.02</v>
      </c>
      <c r="Y77" s="925">
        <v>1.87</v>
      </c>
      <c r="Z77" s="927">
        <v>3.29</v>
      </c>
    </row>
    <row r="78" spans="1:26" ht="12.75" customHeight="1">
      <c r="A78" s="904" t="s">
        <v>951</v>
      </c>
      <c r="B78" s="907"/>
      <c r="C78" s="909"/>
      <c r="D78" s="911"/>
      <c r="E78" s="913"/>
      <c r="H78" s="915"/>
      <c r="L78" s="917"/>
      <c r="M78" s="919"/>
      <c r="Q78" s="921"/>
      <c r="U78" s="923"/>
      <c r="Y78" s="925"/>
      <c r="Z78" s="927"/>
    </row>
    <row r="79" spans="1:26" ht="12.75" customHeight="1">
      <c r="A79" s="904" t="s">
        <v>952</v>
      </c>
      <c r="B79" s="907">
        <v>-2.02</v>
      </c>
      <c r="C79" s="909">
        <v>-0.76</v>
      </c>
      <c r="D79" s="911">
        <v>-0.16</v>
      </c>
      <c r="E79" s="913">
        <v>-0.11</v>
      </c>
      <c r="H79" s="915">
        <v>-0.1</v>
      </c>
      <c r="L79" s="917">
        <v>-0.09</v>
      </c>
      <c r="M79" s="919">
        <v>-0.02</v>
      </c>
      <c r="Q79" s="921"/>
      <c r="U79" s="923"/>
      <c r="Y79" s="925"/>
      <c r="Z79" s="927"/>
    </row>
    <row r="80" spans="1:26" ht="12.75" customHeight="1">
      <c r="A80" s="904" t="s">
        <v>953</v>
      </c>
      <c r="B80" s="907">
        <v>-1.81</v>
      </c>
      <c r="C80" s="909">
        <v>-1.32</v>
      </c>
      <c r="D80" s="911">
        <v>-1.21</v>
      </c>
      <c r="E80" s="913">
        <v>-0.47</v>
      </c>
      <c r="H80" s="915">
        <v>-3.38</v>
      </c>
      <c r="L80" s="917">
        <v>-3.1</v>
      </c>
      <c r="M80" s="919">
        <v>-3.01</v>
      </c>
      <c r="Q80" s="921">
        <v>-3.1</v>
      </c>
      <c r="U80" s="923">
        <v>-3.87</v>
      </c>
      <c r="Y80" s="925"/>
      <c r="Z80" s="927"/>
    </row>
    <row r="81" spans="1:26" ht="12.75" customHeight="1">
      <c r="A81" s="904" t="s">
        <v>954</v>
      </c>
      <c r="B81" s="907">
        <v>117.24</v>
      </c>
      <c r="C81" s="909">
        <v>-123.83</v>
      </c>
      <c r="D81" s="911">
        <v>-48.74</v>
      </c>
      <c r="E81" s="913">
        <v>-53.02</v>
      </c>
      <c r="H81" s="915">
        <v>-224.19</v>
      </c>
      <c r="L81" s="917">
        <v>-141.03</v>
      </c>
      <c r="M81" s="919">
        <v>-181.72</v>
      </c>
      <c r="Q81" s="921">
        <v>3.77</v>
      </c>
      <c r="U81" s="923">
        <v>-333.73</v>
      </c>
      <c r="Y81" s="925">
        <v>-590.20000000000005</v>
      </c>
      <c r="Z81" s="927">
        <v>343.74</v>
      </c>
    </row>
    <row r="82" spans="1:26" ht="12.75" customHeight="1">
      <c r="A82" s="904" t="s">
        <v>955</v>
      </c>
      <c r="B82" s="907"/>
      <c r="C82" s="909"/>
      <c r="D82" s="911"/>
      <c r="E82" s="913"/>
      <c r="H82" s="915"/>
      <c r="L82" s="917"/>
      <c r="M82" s="919"/>
      <c r="Q82" s="921"/>
      <c r="U82" s="923"/>
      <c r="Y82" s="925"/>
      <c r="Z82" s="927"/>
    </row>
    <row r="83" spans="1:26" ht="12.75" customHeight="1">
      <c r="A83" s="904" t="s">
        <v>956</v>
      </c>
      <c r="B83" s="907">
        <v>-323.89999999999998</v>
      </c>
      <c r="C83" s="909">
        <v>-809.75</v>
      </c>
      <c r="D83" s="911">
        <v>-1077.68</v>
      </c>
      <c r="E83" s="913">
        <v>-1381.88</v>
      </c>
      <c r="H83" s="915">
        <v>-1612.99</v>
      </c>
      <c r="L83" s="917">
        <v>-2478.61</v>
      </c>
      <c r="M83" s="919">
        <v>-2171.08</v>
      </c>
      <c r="Q83" s="921">
        <v>-3145.55</v>
      </c>
      <c r="U83" s="923">
        <v>-3030.93</v>
      </c>
      <c r="Y83" s="925">
        <v>-2608.9499999999998</v>
      </c>
      <c r="Z83" s="927">
        <v>-1435.23</v>
      </c>
    </row>
    <row r="84" spans="1:26" ht="12.75" customHeight="1">
      <c r="A84" s="904" t="s">
        <v>957</v>
      </c>
      <c r="B84" s="907">
        <v>71.62</v>
      </c>
      <c r="C84" s="909">
        <v>-94.52</v>
      </c>
      <c r="D84" s="911">
        <v>-671.6</v>
      </c>
      <c r="E84" s="913">
        <v>231.53</v>
      </c>
      <c r="H84" s="915">
        <v>-148.66999999999999</v>
      </c>
      <c r="L84" s="917">
        <v>-64.89</v>
      </c>
      <c r="M84" s="919">
        <v>-63.38</v>
      </c>
      <c r="Q84" s="921">
        <v>-1517.98</v>
      </c>
      <c r="U84" s="923">
        <v>-6705.18</v>
      </c>
      <c r="Y84" s="925">
        <v>7669.65</v>
      </c>
      <c r="Z84" s="927">
        <v>-458.73</v>
      </c>
    </row>
    <row r="85" spans="1:26" ht="12.75" customHeight="1">
      <c r="A85" s="904" t="s">
        <v>958</v>
      </c>
      <c r="B85" s="907">
        <v>-1265.4000000000001</v>
      </c>
      <c r="C85" s="909">
        <v>2108.56</v>
      </c>
      <c r="D85" s="911">
        <v>1262.94</v>
      </c>
      <c r="E85" s="913">
        <v>1782.53</v>
      </c>
      <c r="H85" s="915">
        <v>2542.86</v>
      </c>
      <c r="L85" s="917">
        <v>162.63999999999999</v>
      </c>
      <c r="M85" s="919">
        <v>-1453.96</v>
      </c>
      <c r="Q85" s="921">
        <v>183.66</v>
      </c>
      <c r="U85" s="923">
        <v>10207.469999999999</v>
      </c>
      <c r="Y85" s="925">
        <v>14101.72</v>
      </c>
      <c r="Z85" s="927">
        <v>-6424.24</v>
      </c>
    </row>
    <row r="86" spans="1:26" ht="12.75" customHeight="1">
      <c r="A86" s="904" t="s">
        <v>959</v>
      </c>
      <c r="B86" s="907"/>
      <c r="C86" s="909"/>
      <c r="D86" s="911"/>
      <c r="E86" s="913"/>
      <c r="H86" s="915"/>
      <c r="L86" s="917"/>
      <c r="M86" s="919"/>
      <c r="Q86" s="921"/>
      <c r="U86" s="923"/>
      <c r="Y86" s="925"/>
      <c r="Z86" s="927"/>
    </row>
    <row r="87" spans="1:26" ht="12.75" customHeight="1">
      <c r="A87" s="904" t="s">
        <v>960</v>
      </c>
      <c r="B87" s="907"/>
      <c r="C87" s="909"/>
      <c r="D87" s="911"/>
      <c r="E87" s="913"/>
      <c r="H87" s="915"/>
      <c r="L87" s="917"/>
      <c r="M87" s="919"/>
      <c r="Q87" s="921"/>
      <c r="U87" s="923"/>
      <c r="Y87" s="925"/>
      <c r="Z87" s="927"/>
    </row>
    <row r="88" spans="1:26" ht="12.75" customHeight="1">
      <c r="A88" s="904" t="s">
        <v>961</v>
      </c>
      <c r="B88" s="907"/>
      <c r="C88" s="909"/>
      <c r="D88" s="911"/>
      <c r="E88" s="913"/>
      <c r="H88" s="915"/>
      <c r="L88" s="917"/>
      <c r="M88" s="919"/>
      <c r="Q88" s="921"/>
      <c r="U88" s="923"/>
      <c r="Y88" s="925"/>
      <c r="Z88" s="927"/>
    </row>
    <row r="89" spans="1:26" ht="12.75" customHeight="1">
      <c r="A89" s="904" t="s">
        <v>962</v>
      </c>
      <c r="B89" s="907"/>
      <c r="C89" s="909"/>
      <c r="D89" s="911"/>
      <c r="E89" s="913"/>
      <c r="H89" s="915"/>
      <c r="L89" s="917"/>
      <c r="M89" s="919"/>
      <c r="Q89" s="921"/>
      <c r="U89" s="923"/>
      <c r="Y89" s="925"/>
      <c r="Z89" s="927"/>
    </row>
    <row r="90" spans="1:26" ht="12.75" customHeight="1">
      <c r="A90" s="904" t="s">
        <v>963</v>
      </c>
      <c r="B90" s="907">
        <v>1743.3</v>
      </c>
      <c r="C90" s="909">
        <v>5247.49</v>
      </c>
      <c r="D90" s="911">
        <v>4223.9399999999996</v>
      </c>
      <c r="E90" s="913">
        <v>6201.48</v>
      </c>
      <c r="H90" s="915">
        <v>10148.56</v>
      </c>
      <c r="L90" s="917">
        <v>11921.31</v>
      </c>
      <c r="M90" s="919">
        <v>12655.02</v>
      </c>
      <c r="Q90" s="921">
        <v>12632.52</v>
      </c>
      <c r="U90" s="923">
        <v>17436.34</v>
      </c>
      <c r="Y90" s="925">
        <v>37451.25</v>
      </c>
      <c r="Z90" s="927">
        <v>22153.040000000001</v>
      </c>
    </row>
    <row r="91" spans="1:26" ht="12.75" customHeight="1">
      <c r="A91" s="904" t="s">
        <v>964</v>
      </c>
      <c r="B91" s="907"/>
      <c r="C91" s="909"/>
      <c r="D91" s="911"/>
      <c r="E91" s="913"/>
      <c r="H91" s="915"/>
      <c r="L91" s="917"/>
      <c r="M91" s="919"/>
      <c r="Q91" s="921"/>
      <c r="U91" s="923"/>
      <c r="Y91" s="925"/>
      <c r="Z91" s="927"/>
    </row>
    <row r="92" spans="1:26" ht="12.75" customHeight="1">
      <c r="A92" s="904" t="s">
        <v>965</v>
      </c>
      <c r="B92" s="907"/>
      <c r="C92" s="909"/>
      <c r="D92" s="911"/>
      <c r="E92" s="913"/>
      <c r="H92" s="915"/>
      <c r="L92" s="917"/>
      <c r="M92" s="919"/>
      <c r="Q92" s="921"/>
      <c r="U92" s="923"/>
      <c r="Y92" s="925"/>
      <c r="Z92" s="927"/>
    </row>
    <row r="93" spans="1:26" ht="12.75" customHeight="1">
      <c r="A93" s="904" t="s">
        <v>966</v>
      </c>
      <c r="B93" s="907"/>
      <c r="C93" s="909"/>
      <c r="D93" s="911"/>
      <c r="E93" s="913"/>
      <c r="H93" s="915"/>
      <c r="L93" s="917"/>
      <c r="M93" s="919"/>
      <c r="Q93" s="921"/>
      <c r="U93" s="923"/>
      <c r="Y93" s="925"/>
      <c r="Z93" s="927"/>
    </row>
    <row r="94" spans="1:26" ht="12.75" customHeight="1">
      <c r="A94" s="904" t="s">
        <v>967</v>
      </c>
      <c r="B94" s="907">
        <v>4722.71</v>
      </c>
      <c r="C94" s="909">
        <v>8093.72</v>
      </c>
      <c r="D94" s="911">
        <v>9743.15</v>
      </c>
      <c r="E94" s="913">
        <v>12888.39</v>
      </c>
      <c r="H94" s="915">
        <v>18254.689999999999</v>
      </c>
      <c r="L94" s="917">
        <v>22062</v>
      </c>
      <c r="M94" s="919">
        <v>21991.74</v>
      </c>
      <c r="Q94" s="921">
        <v>24997.23</v>
      </c>
      <c r="U94" s="923">
        <v>34780.49</v>
      </c>
      <c r="Y94" s="925">
        <v>62794.79</v>
      </c>
      <c r="Z94" s="927">
        <v>74928.08</v>
      </c>
    </row>
    <row r="95" spans="1:26" ht="12.75" customHeight="1">
      <c r="A95" s="904" t="s">
        <v>968</v>
      </c>
      <c r="B95" s="907">
        <v>4474.22</v>
      </c>
      <c r="C95" s="909">
        <v>4722.71</v>
      </c>
      <c r="D95" s="911">
        <v>8093.72</v>
      </c>
      <c r="E95" s="913">
        <v>9743.15</v>
      </c>
      <c r="H95" s="915">
        <v>12888.39</v>
      </c>
      <c r="L95" s="917">
        <v>18254.689999999999</v>
      </c>
      <c r="M95" s="919">
        <v>22062</v>
      </c>
      <c r="Q95" s="921">
        <v>21991.74</v>
      </c>
      <c r="U95" s="923">
        <v>24997.23</v>
      </c>
      <c r="Y95" s="925">
        <v>34780.49</v>
      </c>
      <c r="Z95" s="927">
        <v>62794.79</v>
      </c>
    </row>
    <row r="96" spans="1:26" ht="12.75" customHeight="1">
      <c r="A96" s="904" t="s">
        <v>969</v>
      </c>
      <c r="B96" s="907"/>
      <c r="C96" s="909"/>
      <c r="D96" s="911"/>
      <c r="E96" s="913"/>
      <c r="H96" s="915"/>
      <c r="L96" s="917"/>
      <c r="M96" s="919"/>
      <c r="Q96" s="921"/>
      <c r="U96" s="923"/>
      <c r="Y96" s="925"/>
      <c r="Z96" s="927"/>
    </row>
    <row r="97" spans="1:26" ht="12.75" customHeight="1">
      <c r="A97" s="904" t="s">
        <v>970</v>
      </c>
      <c r="B97" s="907"/>
      <c r="C97" s="909"/>
      <c r="D97" s="911"/>
      <c r="E97" s="913"/>
      <c r="H97" s="915"/>
      <c r="L97" s="917"/>
      <c r="M97" s="919"/>
      <c r="Q97" s="921"/>
      <c r="U97" s="923"/>
      <c r="Y97" s="925"/>
      <c r="Z97" s="927"/>
    </row>
    <row r="98" spans="1:26" ht="12.75" customHeight="1">
      <c r="A98" s="904" t="s">
        <v>971</v>
      </c>
      <c r="B98" s="907"/>
      <c r="C98" s="909"/>
      <c r="D98" s="911"/>
      <c r="E98" s="913"/>
      <c r="H98" s="915"/>
      <c r="L98" s="917"/>
      <c r="M98" s="919"/>
      <c r="Q98" s="921"/>
      <c r="U98" s="923"/>
      <c r="Y98" s="925"/>
      <c r="Z98" s="927"/>
    </row>
    <row r="99" spans="1:26" ht="12.75" customHeight="1">
      <c r="A99" s="904" t="s">
        <v>972</v>
      </c>
      <c r="B99" s="907"/>
      <c r="C99" s="909"/>
      <c r="D99" s="911"/>
      <c r="E99" s="913"/>
      <c r="H99" s="915"/>
      <c r="L99" s="917"/>
      <c r="M99" s="919"/>
      <c r="Q99" s="921"/>
      <c r="U99" s="923"/>
      <c r="Y99" s="925"/>
      <c r="Z99" s="927"/>
    </row>
    <row r="100" spans="1:26" ht="12.75" customHeight="1">
      <c r="A100" s="904" t="s">
        <v>973</v>
      </c>
      <c r="B100" s="907">
        <v>248.49</v>
      </c>
      <c r="C100" s="909">
        <v>3371.02</v>
      </c>
      <c r="D100" s="911">
        <v>1649.43</v>
      </c>
      <c r="E100" s="913">
        <v>3145.24</v>
      </c>
      <c r="H100" s="915">
        <v>5366.3</v>
      </c>
      <c r="L100" s="917">
        <v>3807.31</v>
      </c>
      <c r="M100" s="919">
        <v>-70.260000000000005</v>
      </c>
      <c r="Q100" s="921">
        <v>3005.49</v>
      </c>
      <c r="U100" s="923">
        <v>9783.26</v>
      </c>
      <c r="Y100" s="925">
        <v>28014.31</v>
      </c>
      <c r="Z100" s="927">
        <v>12133.29</v>
      </c>
    </row>
    <row r="101" spans="1:26" ht="12.75" customHeight="1">
      <c r="A101" s="904" t="s">
        <v>753</v>
      </c>
      <c r="B101" s="908" t="s">
        <v>754</v>
      </c>
      <c r="C101" s="910" t="s">
        <v>754</v>
      </c>
      <c r="D101" s="912" t="s">
        <v>754</v>
      </c>
      <c r="E101" s="914" t="s">
        <v>754</v>
      </c>
      <c r="H101" s="916" t="s">
        <v>754</v>
      </c>
      <c r="L101" s="918" t="s">
        <v>754</v>
      </c>
      <c r="M101" s="920" t="s">
        <v>754</v>
      </c>
      <c r="Q101" s="922" t="s">
        <v>754</v>
      </c>
      <c r="U101" s="924" t="s">
        <v>754</v>
      </c>
      <c r="Y101" s="926" t="s">
        <v>754</v>
      </c>
      <c r="Z101" s="928" t="s">
        <v>754</v>
      </c>
    </row>
    <row r="102" spans="1:26" ht="12.75" customHeight="1">
      <c r="A102" s="904" t="s">
        <v>755</v>
      </c>
      <c r="B102" s="908" t="s">
        <v>754</v>
      </c>
      <c r="C102" s="910" t="s">
        <v>754</v>
      </c>
      <c r="D102" s="912" t="s">
        <v>754</v>
      </c>
      <c r="E102" s="914" t="s">
        <v>754</v>
      </c>
      <c r="H102" s="916" t="s">
        <v>754</v>
      </c>
      <c r="L102" s="918" t="s">
        <v>754</v>
      </c>
      <c r="M102" s="920" t="s">
        <v>754</v>
      </c>
      <c r="Q102" s="922" t="s">
        <v>754</v>
      </c>
      <c r="U102" s="924" t="s">
        <v>754</v>
      </c>
      <c r="Y102" s="926" t="s">
        <v>754</v>
      </c>
      <c r="Z102" s="928" t="s">
        <v>754</v>
      </c>
    </row>
    <row r="103" spans="1:26" ht="12.75" customHeight="1">
      <c r="A103" s="904" t="s">
        <v>756</v>
      </c>
      <c r="B103" s="908" t="s">
        <v>757</v>
      </c>
      <c r="C103" s="910" t="s">
        <v>757</v>
      </c>
      <c r="D103" s="912" t="s">
        <v>757</v>
      </c>
      <c r="E103" s="914" t="s">
        <v>757</v>
      </c>
      <c r="H103" s="916" t="s">
        <v>757</v>
      </c>
      <c r="L103" s="918" t="s">
        <v>757</v>
      </c>
      <c r="M103" s="920" t="s">
        <v>757</v>
      </c>
      <c r="Q103" s="922" t="s">
        <v>757</v>
      </c>
      <c r="U103" s="924" t="s">
        <v>757</v>
      </c>
      <c r="Y103" s="926" t="s">
        <v>757</v>
      </c>
      <c r="Z103" s="928" t="s">
        <v>757</v>
      </c>
    </row>
    <row r="104" spans="1:26" ht="12.75" customHeight="1">
      <c r="A104" s="904" t="s">
        <v>758</v>
      </c>
      <c r="B104" s="908" t="s">
        <v>759</v>
      </c>
      <c r="C104" s="910" t="s">
        <v>759</v>
      </c>
      <c r="D104" s="912" t="s">
        <v>759</v>
      </c>
      <c r="E104" s="914" t="s">
        <v>759</v>
      </c>
      <c r="H104" s="916" t="s">
        <v>759</v>
      </c>
      <c r="L104" s="918" t="s">
        <v>759</v>
      </c>
      <c r="M104" s="920" t="s">
        <v>759</v>
      </c>
      <c r="Q104" s="922" t="s">
        <v>759</v>
      </c>
      <c r="U104" s="924" t="s">
        <v>759</v>
      </c>
      <c r="Y104" s="926" t="s">
        <v>759</v>
      </c>
      <c r="Z104" s="928" t="s">
        <v>759</v>
      </c>
    </row>
    <row r="105" spans="1:26" ht="12.75" customHeight="1">
      <c r="A105" s="904" t="s">
        <v>760</v>
      </c>
      <c r="B105" s="908" t="s">
        <v>761</v>
      </c>
      <c r="C105" s="910" t="s">
        <v>761</v>
      </c>
      <c r="D105" s="912" t="s">
        <v>761</v>
      </c>
      <c r="E105" s="914" t="s">
        <v>761</v>
      </c>
      <c r="H105" s="916" t="s">
        <v>761</v>
      </c>
      <c r="L105" s="918" t="s">
        <v>761</v>
      </c>
      <c r="M105" s="920" t="s">
        <v>761</v>
      </c>
      <c r="Q105" s="922" t="s">
        <v>761</v>
      </c>
      <c r="U105" s="924" t="s">
        <v>761</v>
      </c>
      <c r="Y105" s="926" t="s">
        <v>761</v>
      </c>
      <c r="Z105" s="928" t="s">
        <v>761</v>
      </c>
    </row>
    <row r="106" spans="1:26" ht="12.75" customHeight="1">
      <c r="A106" s="904" t="s">
        <v>762</v>
      </c>
      <c r="B106" s="908" t="s">
        <v>687</v>
      </c>
      <c r="C106" s="910" t="s">
        <v>687</v>
      </c>
      <c r="D106" s="912" t="s">
        <v>687</v>
      </c>
      <c r="E106" s="914" t="s">
        <v>687</v>
      </c>
      <c r="H106" s="916" t="s">
        <v>687</v>
      </c>
      <c r="L106" s="918" t="s">
        <v>687</v>
      </c>
      <c r="M106" s="920" t="s">
        <v>687</v>
      </c>
      <c r="Q106" s="922" t="s">
        <v>687</v>
      </c>
      <c r="U106" s="924" t="s">
        <v>687</v>
      </c>
      <c r="Y106" s="926" t="s">
        <v>687</v>
      </c>
      <c r="Z106" s="928" t="s">
        <v>687</v>
      </c>
    </row>
    <row r="107" spans="1:26" ht="12.75" customHeight="1">
      <c r="A107" s="904" t="s">
        <v>763</v>
      </c>
      <c r="B107" s="908" t="s">
        <v>774</v>
      </c>
      <c r="C107" s="910" t="s">
        <v>773</v>
      </c>
      <c r="D107" s="912" t="s">
        <v>772</v>
      </c>
      <c r="E107" s="914" t="s">
        <v>771</v>
      </c>
      <c r="H107" s="916" t="s">
        <v>770</v>
      </c>
      <c r="L107" s="918" t="s">
        <v>769</v>
      </c>
      <c r="M107" s="920" t="s">
        <v>768</v>
      </c>
      <c r="Q107" s="922" t="s">
        <v>767</v>
      </c>
      <c r="U107" s="924" t="s">
        <v>766</v>
      </c>
      <c r="Y107" s="926" t="s">
        <v>765</v>
      </c>
      <c r="Z107" s="928" t="s">
        <v>764</v>
      </c>
    </row>
    <row r="108" spans="1:26" ht="12.75" customHeight="1">
      <c r="A108" s="904" t="s">
        <v>775</v>
      </c>
      <c r="B108" s="908" t="s">
        <v>776</v>
      </c>
      <c r="C108" s="910" t="s">
        <v>776</v>
      </c>
      <c r="D108" s="912" t="s">
        <v>776</v>
      </c>
      <c r="E108" s="914" t="s">
        <v>776</v>
      </c>
      <c r="H108" s="916" t="s">
        <v>776</v>
      </c>
      <c r="L108" s="918" t="s">
        <v>776</v>
      </c>
      <c r="M108" s="920" t="s">
        <v>776</v>
      </c>
      <c r="Q108" s="922" t="s">
        <v>776</v>
      </c>
      <c r="U108" s="924" t="s">
        <v>776</v>
      </c>
      <c r="Y108" s="926" t="s">
        <v>776</v>
      </c>
      <c r="Z108" s="928" t="s">
        <v>776</v>
      </c>
    </row>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D20"/>
  <sheetViews>
    <sheetView workbookViewId="0">
      <selection activeCell="G16" sqref="G16"/>
    </sheetView>
  </sheetViews>
  <sheetFormatPr defaultColWidth="9" defaultRowHeight="12"/>
  <cols>
    <col min="1" max="2" width="9" style="12"/>
    <col min="3" max="3" width="10.83203125" style="12" customWidth="1"/>
    <col min="4" max="16384" width="9" style="12"/>
  </cols>
  <sheetData>
    <row r="3" spans="1:4">
      <c r="B3" s="477" t="s">
        <v>326</v>
      </c>
      <c r="C3" s="478"/>
      <c r="D3" s="479"/>
    </row>
    <row r="4" spans="1:4">
      <c r="B4" s="480"/>
      <c r="C4" s="481"/>
      <c r="D4" s="482"/>
    </row>
    <row r="5" spans="1:4">
      <c r="B5" s="483" t="s">
        <v>327</v>
      </c>
      <c r="C5" s="484"/>
      <c r="D5" s="485" t="s">
        <v>328</v>
      </c>
    </row>
    <row r="6" spans="1:4">
      <c r="B6" s="234" t="s">
        <v>329</v>
      </c>
      <c r="C6" s="16"/>
      <c r="D6" s="486">
        <v>3.9E-2</v>
      </c>
    </row>
    <row r="7" spans="1:4">
      <c r="B7" s="43" t="s">
        <v>330</v>
      </c>
      <c r="D7" s="487">
        <v>0.1188</v>
      </c>
    </row>
    <row r="8" spans="1:4">
      <c r="B8" s="43"/>
      <c r="D8" s="487"/>
    </row>
    <row r="9" spans="1:4">
      <c r="B9" s="43"/>
      <c r="D9" s="487"/>
    </row>
    <row r="10" spans="1:4">
      <c r="B10" s="44"/>
      <c r="C10" s="17"/>
      <c r="D10" s="488"/>
    </row>
    <row r="15" spans="1:4">
      <c r="A15" s="12" t="s">
        <v>975</v>
      </c>
      <c r="B15" s="12" t="s">
        <v>976</v>
      </c>
    </row>
    <row r="16" spans="1:4">
      <c r="A16" s="12" t="s">
        <v>974</v>
      </c>
    </row>
    <row r="17" spans="1:2">
      <c r="A17" s="12" t="s">
        <v>286</v>
      </c>
    </row>
    <row r="18" spans="1:2">
      <c r="A18" s="12" t="s">
        <v>977</v>
      </c>
    </row>
    <row r="19" spans="1:2" ht="15">
      <c r="A19" s="929" t="s">
        <v>978</v>
      </c>
      <c r="B19" s="930" t="s">
        <v>979</v>
      </c>
    </row>
    <row r="20" spans="1:2">
      <c r="A20" s="12" t="s">
        <v>980</v>
      </c>
    </row>
  </sheetData>
  <phoneticPr fontId="2"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3"/>
  </sheetPr>
  <dimension ref="A2:N57"/>
  <sheetViews>
    <sheetView workbookViewId="0">
      <pane xSplit="3" ySplit="4" topLeftCell="D5" activePane="bottomRight" state="frozen"/>
      <selection pane="topRight" activeCell="D1" sqref="D1"/>
      <selection pane="bottomLeft" activeCell="A5" sqref="A5"/>
      <selection pane="bottomRight" activeCell="E11" sqref="E11"/>
    </sheetView>
  </sheetViews>
  <sheetFormatPr defaultColWidth="9" defaultRowHeight="12" customHeight="1"/>
  <cols>
    <col min="1" max="1" width="3.25" style="12" customWidth="1"/>
    <col min="2" max="2" width="10.08203125" style="12" customWidth="1"/>
    <col min="3" max="3" width="22.5" style="12" customWidth="1"/>
    <col min="4" max="4" width="11.25" style="12" bestFit="1" customWidth="1"/>
    <col min="5" max="12" width="10.58203125" style="12" customWidth="1"/>
    <col min="13" max="13" width="12.08203125" style="12" customWidth="1"/>
    <col min="14" max="16384" width="9" style="12"/>
  </cols>
  <sheetData>
    <row r="2" spans="1:14" ht="12" customHeight="1">
      <c r="B2" s="18"/>
      <c r="C2" s="18"/>
      <c r="E2" s="18"/>
      <c r="F2" s="18"/>
      <c r="G2" s="18"/>
      <c r="H2" s="18"/>
      <c r="I2" s="18"/>
      <c r="J2" s="18"/>
      <c r="K2" s="18"/>
      <c r="L2" s="18"/>
    </row>
    <row r="3" spans="1:14" s="29" customFormat="1" ht="12" customHeight="1">
      <c r="A3" s="31"/>
      <c r="B3" s="41" t="s">
        <v>74</v>
      </c>
      <c r="C3" s="42"/>
      <c r="D3" s="958" t="s">
        <v>75</v>
      </c>
      <c r="E3" s="959"/>
      <c r="F3" s="959"/>
      <c r="G3" s="959"/>
      <c r="H3" s="960"/>
      <c r="I3" s="961" t="s">
        <v>76</v>
      </c>
      <c r="J3" s="962"/>
      <c r="K3" s="962"/>
      <c r="L3" s="962"/>
      <c r="M3" s="963"/>
    </row>
    <row r="4" spans="1:14" s="29" customFormat="1" ht="12" customHeight="1">
      <c r="A4" s="31"/>
      <c r="B4" s="32"/>
      <c r="C4" s="34" t="s">
        <v>77</v>
      </c>
      <c r="D4" s="35">
        <v>2013</v>
      </c>
      <c r="E4" s="35">
        <v>2014</v>
      </c>
      <c r="F4" s="35">
        <v>2015</v>
      </c>
      <c r="G4" s="35">
        <v>2016</v>
      </c>
      <c r="H4" s="857">
        <v>2017</v>
      </c>
      <c r="I4" s="931">
        <v>2018</v>
      </c>
      <c r="J4" s="931">
        <v>2019</v>
      </c>
      <c r="K4" s="931">
        <v>2020</v>
      </c>
      <c r="L4" s="931">
        <v>2021</v>
      </c>
      <c r="M4" s="932">
        <v>2022</v>
      </c>
    </row>
    <row r="5" spans="1:14" ht="12" customHeight="1">
      <c r="A5" s="14"/>
      <c r="B5" s="45" t="s">
        <v>78</v>
      </c>
      <c r="C5" s="46" t="s">
        <v>79</v>
      </c>
      <c r="E5" s="16"/>
      <c r="F5" s="33"/>
      <c r="G5" s="33"/>
      <c r="H5" s="33"/>
      <c r="I5" s="33"/>
      <c r="J5" s="33"/>
      <c r="K5" s="16"/>
      <c r="L5" s="16"/>
      <c r="M5" s="16"/>
      <c r="N5" s="16"/>
    </row>
    <row r="6" spans="1:14" ht="12" customHeight="1">
      <c r="A6" s="14"/>
      <c r="B6" s="47"/>
      <c r="C6" s="15" t="s">
        <v>981</v>
      </c>
      <c r="D6" s="937">
        <v>29055.41</v>
      </c>
      <c r="E6" s="937">
        <v>30637.42</v>
      </c>
      <c r="F6" s="937">
        <v>31545.66</v>
      </c>
      <c r="G6" s="937">
        <v>36714.410000000003</v>
      </c>
      <c r="H6" s="937">
        <v>52394.29</v>
      </c>
      <c r="I6" s="899"/>
      <c r="J6" s="899"/>
      <c r="K6" s="899"/>
      <c r="L6" s="899"/>
      <c r="M6" s="899"/>
    </row>
    <row r="7" spans="1:14" ht="12" customHeight="1">
      <c r="A7" s="14"/>
      <c r="B7" s="47"/>
      <c r="C7" s="15" t="s">
        <v>982</v>
      </c>
      <c r="D7" s="937">
        <v>1865.98</v>
      </c>
      <c r="E7" s="937">
        <v>935.45</v>
      </c>
      <c r="F7" s="937">
        <v>1108.3900000000001</v>
      </c>
      <c r="G7" s="937">
        <v>2126.56</v>
      </c>
      <c r="H7" s="937">
        <v>5774.3</v>
      </c>
      <c r="I7" s="899"/>
      <c r="J7" s="899"/>
      <c r="K7" s="899"/>
      <c r="L7" s="899"/>
      <c r="M7" s="899"/>
    </row>
    <row r="8" spans="1:14" ht="12" customHeight="1">
      <c r="A8" s="14"/>
      <c r="B8" s="47"/>
      <c r="C8" s="15" t="s">
        <v>983</v>
      </c>
      <c r="D8" s="937">
        <v>149.19999999999999</v>
      </c>
      <c r="E8" s="937">
        <v>644.34</v>
      </c>
      <c r="F8" s="937">
        <v>792.81</v>
      </c>
      <c r="G8" s="937">
        <v>1314.11</v>
      </c>
      <c r="H8" s="937">
        <v>2894.17</v>
      </c>
      <c r="I8" s="899"/>
      <c r="J8" s="899"/>
      <c r="K8" s="899"/>
      <c r="L8" s="899"/>
      <c r="M8" s="899"/>
    </row>
    <row r="9" spans="1:14" ht="12" customHeight="1">
      <c r="A9" s="14"/>
      <c r="B9" s="47"/>
      <c r="C9" s="43"/>
      <c r="F9" s="30"/>
      <c r="G9" s="30"/>
      <c r="H9" s="30"/>
      <c r="I9" s="30"/>
      <c r="J9" s="30"/>
      <c r="K9" s="30"/>
      <c r="L9" s="30"/>
      <c r="M9" s="30"/>
    </row>
    <row r="10" spans="1:14" ht="12" customHeight="1">
      <c r="A10" s="14"/>
      <c r="B10" s="47"/>
      <c r="C10" s="43"/>
      <c r="F10" s="30"/>
      <c r="G10" s="30"/>
      <c r="H10" s="30"/>
      <c r="I10" s="30"/>
      <c r="J10" s="30"/>
      <c r="K10" s="30"/>
      <c r="L10" s="30"/>
      <c r="M10" s="30"/>
    </row>
    <row r="11" spans="1:14" ht="12" customHeight="1">
      <c r="A11" s="14"/>
      <c r="B11" s="47"/>
      <c r="C11" s="43"/>
      <c r="F11" s="30"/>
    </row>
    <row r="12" spans="1:14" ht="12" customHeight="1">
      <c r="A12" s="14"/>
      <c r="B12" s="47"/>
      <c r="C12" s="43" t="str">
        <f>C6</f>
        <v>茅台酒</v>
      </c>
      <c r="D12" s="23"/>
      <c r="E12" s="23">
        <f>IF(E6="","",IF(D6="","",E6/D6-1))</f>
        <v>5.4448035667023831E-2</v>
      </c>
      <c r="F12" s="23">
        <f t="shared" ref="F12:M12" si="0">IF(F6="","",IF(E6="","",F6/E6-1))</f>
        <v>2.9644793850134965E-2</v>
      </c>
      <c r="G12" s="23">
        <f t="shared" si="0"/>
        <v>0.1638497974047779</v>
      </c>
      <c r="H12" s="23">
        <f t="shared" si="0"/>
        <v>0.4270769978327309</v>
      </c>
      <c r="I12" s="23" t="str">
        <f t="shared" si="0"/>
        <v/>
      </c>
      <c r="J12" s="23" t="str">
        <f t="shared" si="0"/>
        <v/>
      </c>
      <c r="K12" s="23" t="str">
        <f t="shared" si="0"/>
        <v/>
      </c>
      <c r="L12" s="23" t="str">
        <f t="shared" si="0"/>
        <v/>
      </c>
      <c r="M12" s="23" t="str">
        <f t="shared" si="0"/>
        <v/>
      </c>
    </row>
    <row r="13" spans="1:14" ht="12" customHeight="1">
      <c r="A13" s="14"/>
      <c r="B13" s="47"/>
      <c r="C13" s="43" t="str">
        <f>C7</f>
        <v>系列酒</v>
      </c>
      <c r="D13" s="23"/>
      <c r="E13" s="23">
        <f>IF(E7="","",IF(D7="","",E7/D7-1))</f>
        <v>-0.49868165789558305</v>
      </c>
      <c r="F13" s="23">
        <f>IF(F7="","",IF(E7="","",F7/E7-1))</f>
        <v>0.18487359025068151</v>
      </c>
      <c r="G13" s="23"/>
      <c r="H13" s="23"/>
      <c r="I13" s="23"/>
      <c r="J13" s="23"/>
      <c r="K13" s="23"/>
      <c r="L13" s="23"/>
      <c r="M13" s="23"/>
    </row>
    <row r="14" spans="1:14" ht="12" customHeight="1">
      <c r="A14" s="14"/>
      <c r="B14" s="47"/>
      <c r="C14" s="43" t="str">
        <f>C8</f>
        <v>其他业务</v>
      </c>
      <c r="D14" s="23"/>
      <c r="E14" s="23">
        <f>IF(E8="","",IF(D8="","",E8/D8-1))</f>
        <v>3.3186327077747997</v>
      </c>
      <c r="F14" s="23">
        <f>IF(F8="","",IF(E8="","",F8/E8-1))</f>
        <v>0.23042182698575275</v>
      </c>
      <c r="G14" s="23"/>
      <c r="H14" s="23"/>
      <c r="I14" s="23"/>
      <c r="J14" s="23"/>
      <c r="K14" s="23"/>
      <c r="L14" s="23"/>
      <c r="M14" s="23"/>
    </row>
    <row r="15" spans="1:14" ht="12" customHeight="1">
      <c r="A15" s="14"/>
      <c r="B15" s="47"/>
      <c r="C15" s="43"/>
      <c r="F15" s="23"/>
      <c r="G15" s="23"/>
      <c r="H15" s="23"/>
      <c r="I15" s="23"/>
      <c r="J15" s="23"/>
      <c r="K15" s="23"/>
      <c r="L15" s="23"/>
      <c r="M15" s="23"/>
    </row>
    <row r="16" spans="1:14" ht="12" customHeight="1">
      <c r="A16" s="14"/>
      <c r="B16" s="47"/>
      <c r="C16" s="43"/>
      <c r="D16" s="30"/>
      <c r="E16" s="30"/>
      <c r="G16" s="30"/>
      <c r="H16" s="30"/>
      <c r="I16" s="30"/>
      <c r="J16" s="30"/>
      <c r="K16" s="30"/>
      <c r="L16" s="30"/>
      <c r="M16" s="30"/>
    </row>
    <row r="17" spans="1:13" ht="12" customHeight="1">
      <c r="A17" s="14"/>
      <c r="B17" s="28" t="s">
        <v>78</v>
      </c>
      <c r="C17" s="48" t="s">
        <v>80</v>
      </c>
      <c r="G17" s="30"/>
      <c r="H17" s="30"/>
      <c r="I17" s="30"/>
      <c r="J17" s="30"/>
      <c r="K17" s="30"/>
      <c r="L17" s="30"/>
      <c r="M17" s="30"/>
    </row>
    <row r="18" spans="1:13" ht="12" customHeight="1">
      <c r="A18" s="14"/>
      <c r="B18" s="47"/>
      <c r="C18" s="43" t="str">
        <f>C6</f>
        <v>茅台酒</v>
      </c>
      <c r="D18" s="937">
        <v>1574.21</v>
      </c>
      <c r="E18" s="937">
        <v>1938.07</v>
      </c>
      <c r="F18" s="937">
        <v>2012.15</v>
      </c>
      <c r="G18" s="937">
        <v>2385.62</v>
      </c>
      <c r="H18" s="937">
        <v>3763.55</v>
      </c>
      <c r="I18" s="30"/>
      <c r="J18" s="30"/>
      <c r="K18" s="30"/>
      <c r="L18" s="13"/>
      <c r="M18" s="13"/>
    </row>
    <row r="19" spans="1:13" ht="12" customHeight="1">
      <c r="A19" s="14"/>
      <c r="B19" s="47"/>
      <c r="C19" s="43" t="str">
        <f>C7</f>
        <v>系列酒</v>
      </c>
      <c r="D19" s="937">
        <v>619.70000000000005</v>
      </c>
      <c r="E19" s="937">
        <v>400.42</v>
      </c>
      <c r="F19" s="937">
        <v>522.14</v>
      </c>
      <c r="G19" s="937">
        <v>987.8</v>
      </c>
      <c r="H19" s="937">
        <v>2151.12</v>
      </c>
      <c r="I19" s="30"/>
      <c r="J19" s="30"/>
      <c r="K19" s="30"/>
      <c r="L19" s="13"/>
      <c r="M19" s="13"/>
    </row>
    <row r="20" spans="1:13" ht="12" customHeight="1">
      <c r="A20" s="14"/>
      <c r="B20" s="47"/>
      <c r="C20" s="43" t="str">
        <f>C8</f>
        <v>其他业务</v>
      </c>
      <c r="D20" s="937">
        <v>0.01</v>
      </c>
      <c r="E20" s="937">
        <v>0.06</v>
      </c>
      <c r="F20" s="937">
        <v>4.0599999999999996</v>
      </c>
      <c r="G20" s="937">
        <v>36.69</v>
      </c>
      <c r="H20" s="937">
        <v>25.77</v>
      </c>
      <c r="I20" s="30" t="e">
        <f>IF(#REF!="","",#REF!/100)</f>
        <v>#REF!</v>
      </c>
      <c r="J20" s="30" t="e">
        <f>IF(#REF!="","",#REF!/100)</f>
        <v>#REF!</v>
      </c>
      <c r="K20" s="30" t="e">
        <f>IF(#REF!="","",#REF!/100)</f>
        <v>#REF!</v>
      </c>
      <c r="L20" s="13"/>
      <c r="M20" s="13"/>
    </row>
    <row r="21" spans="1:13" ht="12" customHeight="1">
      <c r="A21" s="14"/>
      <c r="B21" s="47"/>
      <c r="C21" s="43"/>
      <c r="D21" s="30"/>
      <c r="E21" s="30"/>
      <c r="F21" s="30"/>
      <c r="G21" s="30"/>
      <c r="H21" s="30"/>
      <c r="I21" s="30"/>
      <c r="J21" s="30"/>
      <c r="K21" s="30"/>
      <c r="L21" s="30"/>
      <c r="M21" s="30"/>
    </row>
    <row r="22" spans="1:13" ht="12" customHeight="1">
      <c r="A22" s="14"/>
      <c r="B22" s="47"/>
      <c r="C22" s="43"/>
    </row>
    <row r="23" spans="1:13" ht="12" customHeight="1">
      <c r="A23" s="14"/>
      <c r="B23" s="47"/>
      <c r="C23" s="43"/>
    </row>
    <row r="24" spans="1:13" ht="12" customHeight="1">
      <c r="A24" s="14"/>
      <c r="B24" s="47"/>
      <c r="C24" s="43"/>
    </row>
    <row r="25" spans="1:13" ht="12" customHeight="1">
      <c r="A25" s="14"/>
      <c r="B25" s="47"/>
      <c r="C25" s="43" t="str">
        <f>C6</f>
        <v>茅台酒</v>
      </c>
      <c r="D25" s="23"/>
      <c r="E25" s="23">
        <f t="shared" ref="E25:M25" si="1">IF(E18="","",IF(D18="","",E18/D18-1))</f>
        <v>0.23113815818728112</v>
      </c>
      <c r="F25" s="23">
        <f t="shared" si="1"/>
        <v>3.8223593575051451E-2</v>
      </c>
      <c r="G25" s="23">
        <f t="shared" si="1"/>
        <v>0.18560743483338715</v>
      </c>
      <c r="H25" s="23">
        <f t="shared" si="1"/>
        <v>0.57759827633906502</v>
      </c>
      <c r="I25" s="23" t="str">
        <f t="shared" si="1"/>
        <v/>
      </c>
      <c r="J25" s="23" t="str">
        <f t="shared" si="1"/>
        <v/>
      </c>
      <c r="K25" s="23" t="str">
        <f t="shared" si="1"/>
        <v/>
      </c>
      <c r="L25" s="23" t="str">
        <f t="shared" si="1"/>
        <v/>
      </c>
      <c r="M25" s="23" t="str">
        <f t="shared" si="1"/>
        <v/>
      </c>
    </row>
    <row r="26" spans="1:13" ht="12" customHeight="1">
      <c r="A26" s="14"/>
      <c r="B26" s="47"/>
      <c r="C26" s="43" t="str">
        <f>C7</f>
        <v>系列酒</v>
      </c>
      <c r="D26" s="23"/>
      <c r="E26" s="23">
        <f t="shared" ref="E26:M26" si="2">IF(E19="","",IF(D19="","",E19/D19-1))</f>
        <v>-0.35384863643698561</v>
      </c>
      <c r="F26" s="23">
        <f t="shared" si="2"/>
        <v>0.30398082013885408</v>
      </c>
      <c r="G26" s="23">
        <f t="shared" si="2"/>
        <v>0.89182977745432246</v>
      </c>
      <c r="H26" s="23">
        <f t="shared" si="2"/>
        <v>1.1776877910508201</v>
      </c>
      <c r="I26" s="23" t="str">
        <f t="shared" si="2"/>
        <v/>
      </c>
      <c r="J26" s="23" t="str">
        <f t="shared" si="2"/>
        <v/>
      </c>
      <c r="K26" s="23" t="str">
        <f t="shared" si="2"/>
        <v/>
      </c>
      <c r="L26" s="23" t="str">
        <f t="shared" si="2"/>
        <v/>
      </c>
      <c r="M26" s="23" t="str">
        <f t="shared" si="2"/>
        <v/>
      </c>
    </row>
    <row r="27" spans="1:13" ht="12" customHeight="1">
      <c r="A27" s="14"/>
      <c r="B27" s="47"/>
      <c r="C27" s="43" t="str">
        <f>C8</f>
        <v>其他业务</v>
      </c>
      <c r="D27" s="23"/>
      <c r="E27" s="23">
        <f t="shared" ref="E27:M27" si="3">IF(E20="","",IF(D20="","",E20/D20-1))</f>
        <v>5</v>
      </c>
      <c r="F27" s="23">
        <f t="shared" si="3"/>
        <v>66.666666666666657</v>
      </c>
      <c r="G27" s="23">
        <f t="shared" si="3"/>
        <v>8.0369458128078826</v>
      </c>
      <c r="H27" s="23">
        <f t="shared" si="3"/>
        <v>-0.29762878168438267</v>
      </c>
      <c r="I27" s="23" t="e">
        <f t="shared" si="3"/>
        <v>#REF!</v>
      </c>
      <c r="J27" s="23" t="e">
        <f t="shared" si="3"/>
        <v>#REF!</v>
      </c>
      <c r="K27" s="23" t="e">
        <f t="shared" si="3"/>
        <v>#REF!</v>
      </c>
      <c r="L27" s="23" t="str">
        <f t="shared" si="3"/>
        <v/>
      </c>
      <c r="M27" s="23" t="str">
        <f t="shared" si="3"/>
        <v/>
      </c>
    </row>
    <row r="28" spans="1:13" ht="12" customHeight="1">
      <c r="A28" s="14"/>
      <c r="B28" s="47"/>
      <c r="C28" s="43"/>
    </row>
    <row r="29" spans="1:13" ht="12" customHeight="1">
      <c r="A29" s="14"/>
      <c r="B29" s="47"/>
      <c r="C29" s="43"/>
    </row>
    <row r="30" spans="1:13" ht="12" customHeight="1">
      <c r="A30" s="14"/>
      <c r="B30" s="47"/>
      <c r="C30" s="43"/>
    </row>
    <row r="31" spans="1:13" ht="12" customHeight="1">
      <c r="A31" s="14"/>
      <c r="B31" s="47"/>
      <c r="C31" s="43"/>
    </row>
    <row r="32" spans="1:13" ht="12" customHeight="1">
      <c r="A32" s="14"/>
      <c r="B32" s="47"/>
      <c r="C32" s="43"/>
    </row>
    <row r="33" spans="1:13" ht="12" customHeight="1">
      <c r="A33" s="14"/>
      <c r="B33" s="47"/>
      <c r="C33" s="49" t="s">
        <v>81</v>
      </c>
      <c r="D33" s="36">
        <f>SUM(D6:D7)</f>
        <v>30921.39</v>
      </c>
      <c r="E33" s="36">
        <f t="shared" ref="E33:G33" si="4">SUM(E6:E7)</f>
        <v>31572.87</v>
      </c>
      <c r="F33" s="36">
        <f t="shared" si="4"/>
        <v>32654.05</v>
      </c>
      <c r="G33" s="36">
        <f t="shared" si="4"/>
        <v>38840.97</v>
      </c>
      <c r="H33" s="36">
        <f>SUM(H6:H7)</f>
        <v>58168.590000000004</v>
      </c>
      <c r="I33" s="36">
        <f>SUM(I6:I7)</f>
        <v>0</v>
      </c>
      <c r="J33" s="36">
        <f t="shared" ref="J33:M33" si="5">SUM(J6:J7)</f>
        <v>0</v>
      </c>
      <c r="K33" s="36">
        <f t="shared" si="5"/>
        <v>0</v>
      </c>
      <c r="L33" s="36">
        <f t="shared" si="5"/>
        <v>0</v>
      </c>
      <c r="M33" s="36">
        <f t="shared" si="5"/>
        <v>0</v>
      </c>
    </row>
    <row r="34" spans="1:13" ht="12" customHeight="1">
      <c r="A34" s="14"/>
      <c r="B34" s="47"/>
      <c r="C34" s="50" t="s">
        <v>82</v>
      </c>
      <c r="D34" s="933">
        <f>D8</f>
        <v>149.19999999999999</v>
      </c>
      <c r="E34" s="933">
        <f t="shared" ref="E34:H34" si="6">E8</f>
        <v>644.34</v>
      </c>
      <c r="F34" s="933">
        <f t="shared" si="6"/>
        <v>792.81</v>
      </c>
      <c r="G34" s="933">
        <f t="shared" si="6"/>
        <v>1314.11</v>
      </c>
      <c r="H34" s="933">
        <f t="shared" si="6"/>
        <v>2894.17</v>
      </c>
      <c r="I34" s="933">
        <f>I8</f>
        <v>0</v>
      </c>
      <c r="J34" s="933">
        <f t="shared" ref="J34:M34" si="7">J8</f>
        <v>0</v>
      </c>
      <c r="K34" s="933">
        <f t="shared" si="7"/>
        <v>0</v>
      </c>
      <c r="L34" s="933">
        <f t="shared" si="7"/>
        <v>0</v>
      </c>
      <c r="M34" s="933">
        <f t="shared" si="7"/>
        <v>0</v>
      </c>
    </row>
    <row r="35" spans="1:13" ht="12" customHeight="1">
      <c r="A35" s="14"/>
      <c r="B35" s="47"/>
      <c r="C35" s="51" t="s">
        <v>83</v>
      </c>
      <c r="D35" s="934">
        <f>D34/D36</f>
        <v>4.8019686784190451E-3</v>
      </c>
      <c r="E35" s="934">
        <f t="shared" ref="E35:H35" si="8">E34/E36</f>
        <v>1.9999869634893898E-2</v>
      </c>
      <c r="F35" s="934">
        <f t="shared" si="8"/>
        <v>2.3703570379999796E-2</v>
      </c>
      <c r="G35" s="934">
        <f t="shared" si="8"/>
        <v>3.2725871795050585E-2</v>
      </c>
      <c r="H35" s="934">
        <f t="shared" si="8"/>
        <v>4.7396645680607953E-2</v>
      </c>
      <c r="I35" s="934" t="e">
        <f>I34/I36</f>
        <v>#DIV/0!</v>
      </c>
      <c r="J35" s="934" t="e">
        <f t="shared" ref="J35" si="9">J34/J36</f>
        <v>#DIV/0!</v>
      </c>
      <c r="K35" s="934" t="e">
        <f t="shared" ref="K35" si="10">K34/K36</f>
        <v>#DIV/0!</v>
      </c>
      <c r="L35" s="934" t="e">
        <f t="shared" ref="L35" si="11">L34/L36</f>
        <v>#DIV/0!</v>
      </c>
      <c r="M35" s="934" t="e">
        <f t="shared" ref="M35" si="12">M34/M36</f>
        <v>#DIV/0!</v>
      </c>
    </row>
    <row r="36" spans="1:13" ht="12" customHeight="1">
      <c r="A36" s="14"/>
      <c r="B36" s="47"/>
      <c r="C36" s="52" t="s">
        <v>84</v>
      </c>
      <c r="D36" s="36">
        <f>SUM(D33:D34)</f>
        <v>31070.59</v>
      </c>
      <c r="E36" s="36">
        <f t="shared" ref="E36:H36" si="13">SUM(E33:E34)</f>
        <v>32217.21</v>
      </c>
      <c r="F36" s="37">
        <f t="shared" si="13"/>
        <v>33446.86</v>
      </c>
      <c r="G36" s="38">
        <f t="shared" si="13"/>
        <v>40155.08</v>
      </c>
      <c r="H36" s="38">
        <f t="shared" si="13"/>
        <v>61062.76</v>
      </c>
      <c r="I36" s="36">
        <f>SUM(I33:I34)</f>
        <v>0</v>
      </c>
      <c r="J36" s="36">
        <f t="shared" ref="J36:M36" si="14">SUM(J33:J34)</f>
        <v>0</v>
      </c>
      <c r="K36" s="37">
        <f t="shared" si="14"/>
        <v>0</v>
      </c>
      <c r="L36" s="38">
        <f t="shared" si="14"/>
        <v>0</v>
      </c>
      <c r="M36" s="38">
        <f t="shared" si="14"/>
        <v>0</v>
      </c>
    </row>
    <row r="37" spans="1:13" ht="12" customHeight="1">
      <c r="A37" s="14"/>
      <c r="B37" s="935"/>
      <c r="C37" s="936" t="s">
        <v>85</v>
      </c>
      <c r="D37" s="39">
        <f t="shared" ref="D37:I37" si="15">SUM(D18:D19)</f>
        <v>2193.91</v>
      </c>
      <c r="E37" s="39">
        <f t="shared" si="15"/>
        <v>2338.4899999999998</v>
      </c>
      <c r="F37" s="39">
        <f t="shared" si="15"/>
        <v>2534.29</v>
      </c>
      <c r="G37" s="39">
        <f t="shared" si="15"/>
        <v>3373.42</v>
      </c>
      <c r="H37" s="39">
        <f t="shared" si="15"/>
        <v>5914.67</v>
      </c>
      <c r="I37" s="39">
        <f t="shared" si="15"/>
        <v>0</v>
      </c>
      <c r="J37" s="39">
        <f t="shared" ref="J37:M37" si="16">SUM(J18:J19)</f>
        <v>0</v>
      </c>
      <c r="K37" s="39">
        <f t="shared" si="16"/>
        <v>0</v>
      </c>
      <c r="L37" s="39">
        <f t="shared" si="16"/>
        <v>0</v>
      </c>
      <c r="M37" s="39">
        <f t="shared" si="16"/>
        <v>0</v>
      </c>
    </row>
    <row r="38" spans="1:13" ht="12" customHeight="1">
      <c r="B38" s="16"/>
      <c r="C38" s="16"/>
      <c r="E38" s="16"/>
      <c r="F38" s="16"/>
      <c r="G38" s="16"/>
      <c r="H38" s="16"/>
      <c r="I38" s="16"/>
      <c r="J38" s="16"/>
      <c r="K38" s="16"/>
      <c r="L38" s="16"/>
    </row>
    <row r="39" spans="1:13" ht="12" customHeight="1">
      <c r="B39" s="16"/>
      <c r="C39" s="16"/>
      <c r="E39" s="16"/>
      <c r="F39" s="16"/>
      <c r="G39" s="16"/>
      <c r="H39" s="16"/>
      <c r="I39" s="16"/>
      <c r="J39" s="16"/>
      <c r="K39" s="16"/>
      <c r="L39" s="16"/>
    </row>
    <row r="40" spans="1:13" ht="12" customHeight="1">
      <c r="B40" s="18"/>
      <c r="C40" s="18"/>
      <c r="E40" s="18"/>
      <c r="F40" s="18"/>
      <c r="G40" s="18"/>
      <c r="H40" s="18"/>
      <c r="I40" s="18"/>
      <c r="J40" s="18"/>
      <c r="K40" s="18"/>
      <c r="L40" s="18"/>
    </row>
    <row r="41" spans="1:13" ht="12" customHeight="1">
      <c r="B41" s="53"/>
      <c r="C41" s="54" t="s">
        <v>86</v>
      </c>
      <c r="D41" s="35">
        <v>2013</v>
      </c>
      <c r="E41" s="35">
        <v>2014</v>
      </c>
      <c r="F41" s="35">
        <v>2015</v>
      </c>
      <c r="G41" s="35">
        <v>2016</v>
      </c>
      <c r="H41" s="857">
        <v>2017</v>
      </c>
      <c r="I41" s="931">
        <v>2018</v>
      </c>
      <c r="J41" s="931">
        <v>2019</v>
      </c>
      <c r="K41" s="931">
        <v>2020</v>
      </c>
      <c r="L41" s="931">
        <v>2021</v>
      </c>
      <c r="M41" s="932">
        <v>2022</v>
      </c>
    </row>
    <row r="42" spans="1:13" ht="12" customHeight="1">
      <c r="B42" s="74"/>
      <c r="C42" s="75"/>
      <c r="E42" s="55"/>
      <c r="F42" s="55"/>
      <c r="G42" s="55"/>
      <c r="H42" s="55"/>
      <c r="I42" s="55"/>
      <c r="J42" s="55"/>
      <c r="K42" s="55"/>
      <c r="L42" s="56"/>
      <c r="M42" s="56"/>
    </row>
    <row r="43" spans="1:13" ht="12" customHeight="1">
      <c r="B43" s="74"/>
      <c r="C43" s="43" t="str">
        <f>C6</f>
        <v>茅台酒</v>
      </c>
      <c r="D43" s="57">
        <f t="shared" ref="D43:M43" si="17">D6-D18</f>
        <v>27481.200000000001</v>
      </c>
      <c r="E43" s="57">
        <f t="shared" si="17"/>
        <v>28699.35</v>
      </c>
      <c r="F43" s="57">
        <f t="shared" si="17"/>
        <v>29533.51</v>
      </c>
      <c r="G43" s="57">
        <f t="shared" si="17"/>
        <v>34328.79</v>
      </c>
      <c r="H43" s="57">
        <f t="shared" si="17"/>
        <v>48630.74</v>
      </c>
      <c r="I43" s="57">
        <f t="shared" si="17"/>
        <v>0</v>
      </c>
      <c r="J43" s="57">
        <f t="shared" si="17"/>
        <v>0</v>
      </c>
      <c r="K43" s="57">
        <f t="shared" si="17"/>
        <v>0</v>
      </c>
      <c r="L43" s="71">
        <f t="shared" si="17"/>
        <v>0</v>
      </c>
      <c r="M43" s="71">
        <f t="shared" si="17"/>
        <v>0</v>
      </c>
    </row>
    <row r="44" spans="1:13" ht="12" customHeight="1">
      <c r="B44" s="74"/>
      <c r="C44" s="43" t="str">
        <f>C7</f>
        <v>系列酒</v>
      </c>
      <c r="D44" s="57">
        <f t="shared" ref="D44:M44" si="18">D7-D19</f>
        <v>1246.28</v>
      </c>
      <c r="E44" s="57">
        <f t="shared" si="18"/>
        <v>535.03</v>
      </c>
      <c r="F44" s="57">
        <f t="shared" si="18"/>
        <v>586.25000000000011</v>
      </c>
      <c r="G44" s="57">
        <f t="shared" si="18"/>
        <v>1138.76</v>
      </c>
      <c r="H44" s="57">
        <f t="shared" si="18"/>
        <v>3623.1800000000003</v>
      </c>
      <c r="I44" s="57">
        <f t="shared" si="18"/>
        <v>0</v>
      </c>
      <c r="J44" s="57">
        <f t="shared" si="18"/>
        <v>0</v>
      </c>
      <c r="K44" s="57">
        <f t="shared" si="18"/>
        <v>0</v>
      </c>
      <c r="L44" s="71">
        <f t="shared" si="18"/>
        <v>0</v>
      </c>
      <c r="M44" s="71">
        <f t="shared" si="18"/>
        <v>0</v>
      </c>
    </row>
    <row r="45" spans="1:13" ht="12" customHeight="1">
      <c r="B45" s="74"/>
      <c r="C45" s="43" t="str">
        <f>C8</f>
        <v>其他业务</v>
      </c>
      <c r="D45" s="57">
        <f t="shared" ref="D45:M45" si="19">D8-D20</f>
        <v>149.19</v>
      </c>
      <c r="E45" s="57">
        <f t="shared" si="19"/>
        <v>644.28000000000009</v>
      </c>
      <c r="F45" s="57">
        <f t="shared" si="19"/>
        <v>788.75</v>
      </c>
      <c r="G45" s="57">
        <f t="shared" si="19"/>
        <v>1277.4199999999998</v>
      </c>
      <c r="H45" s="57">
        <f t="shared" si="19"/>
        <v>2868.4</v>
      </c>
      <c r="I45" s="57" t="e">
        <f t="shared" si="19"/>
        <v>#REF!</v>
      </c>
      <c r="J45" s="57" t="e">
        <f t="shared" si="19"/>
        <v>#REF!</v>
      </c>
      <c r="K45" s="57" t="e">
        <f t="shared" si="19"/>
        <v>#REF!</v>
      </c>
      <c r="L45" s="71">
        <f t="shared" si="19"/>
        <v>0</v>
      </c>
      <c r="M45" s="71">
        <f t="shared" si="19"/>
        <v>0</v>
      </c>
    </row>
    <row r="46" spans="1:13" ht="12" customHeight="1">
      <c r="B46" s="74"/>
      <c r="C46" s="76"/>
      <c r="D46" s="57"/>
      <c r="E46" s="57"/>
      <c r="F46" s="57"/>
      <c r="G46" s="57"/>
      <c r="H46" s="57"/>
      <c r="I46" s="57"/>
      <c r="J46" s="57"/>
      <c r="K46" s="57"/>
      <c r="L46" s="71"/>
      <c r="M46" s="71"/>
    </row>
    <row r="47" spans="1:13" ht="12" customHeight="1">
      <c r="B47" s="74"/>
      <c r="C47" s="76"/>
      <c r="D47" s="58"/>
      <c r="E47" s="58"/>
      <c r="F47" s="57"/>
      <c r="G47" s="59"/>
      <c r="H47" s="60"/>
      <c r="I47" s="60"/>
      <c r="J47" s="60"/>
      <c r="K47" s="60"/>
      <c r="L47" s="72"/>
      <c r="M47" s="72"/>
    </row>
    <row r="48" spans="1:13" ht="12" customHeight="1">
      <c r="B48" s="74"/>
      <c r="C48" s="43" t="str">
        <f>C6</f>
        <v>茅台酒</v>
      </c>
      <c r="D48" s="60">
        <f t="shared" ref="D48:M48" si="20">IF(D43="","",IF(D6="","",D43/D6))</f>
        <v>0.94582041692063545</v>
      </c>
      <c r="E48" s="60">
        <f t="shared" si="20"/>
        <v>0.93674173608613254</v>
      </c>
      <c r="F48" s="60">
        <f t="shared" si="20"/>
        <v>0.93621468056144641</v>
      </c>
      <c r="G48" s="60">
        <f t="shared" si="20"/>
        <v>0.93502224330991557</v>
      </c>
      <c r="H48" s="60">
        <f t="shared" si="20"/>
        <v>0.92816869929910295</v>
      </c>
      <c r="I48" s="60" t="str">
        <f t="shared" si="20"/>
        <v/>
      </c>
      <c r="J48" s="60" t="str">
        <f t="shared" si="20"/>
        <v/>
      </c>
      <c r="K48" s="60" t="str">
        <f t="shared" si="20"/>
        <v/>
      </c>
      <c r="L48" s="72" t="str">
        <f t="shared" si="20"/>
        <v/>
      </c>
      <c r="M48" s="72" t="str">
        <f t="shared" si="20"/>
        <v/>
      </c>
    </row>
    <row r="49" spans="2:13" ht="12" customHeight="1">
      <c r="B49" s="74"/>
      <c r="C49" s="43" t="str">
        <f>C7</f>
        <v>系列酒</v>
      </c>
      <c r="D49" s="60">
        <f t="shared" ref="D49:G50" si="21">IF(D44="","",IF(D7="","",D44/D7))</f>
        <v>0.66789569020032369</v>
      </c>
      <c r="E49" s="60">
        <f t="shared" si="21"/>
        <v>0.57194932919985031</v>
      </c>
      <c r="F49" s="60">
        <f t="shared" si="21"/>
        <v>0.52892032587807547</v>
      </c>
      <c r="G49" s="60">
        <f t="shared" si="21"/>
        <v>0.53549394326988187</v>
      </c>
      <c r="H49" s="60"/>
      <c r="I49" s="60"/>
      <c r="J49" s="60"/>
      <c r="K49" s="60"/>
      <c r="L49" s="72"/>
      <c r="M49" s="72"/>
    </row>
    <row r="50" spans="2:13" ht="12" customHeight="1">
      <c r="B50" s="74"/>
      <c r="C50" s="43" t="str">
        <f>C8</f>
        <v>其他业务</v>
      </c>
      <c r="D50" s="60">
        <f t="shared" si="21"/>
        <v>0.99993297587131369</v>
      </c>
      <c r="E50" s="60">
        <f t="shared" si="21"/>
        <v>0.99990688146009876</v>
      </c>
      <c r="F50" s="60">
        <f t="shared" si="21"/>
        <v>0.99487897478588827</v>
      </c>
      <c r="G50" s="60">
        <f t="shared" si="21"/>
        <v>0.9720799628646003</v>
      </c>
      <c r="H50" s="60"/>
      <c r="I50" s="60"/>
      <c r="J50" s="60"/>
      <c r="K50" s="60"/>
      <c r="L50" s="72"/>
      <c r="M50" s="72"/>
    </row>
    <row r="51" spans="2:13" ht="12" customHeight="1">
      <c r="B51" s="74"/>
      <c r="C51" s="76"/>
      <c r="D51" s="60"/>
      <c r="E51" s="60"/>
      <c r="F51" s="60"/>
      <c r="G51" s="60"/>
      <c r="H51" s="61"/>
      <c r="I51" s="61"/>
      <c r="J51" s="61"/>
      <c r="K51" s="61"/>
      <c r="L51" s="73"/>
      <c r="M51" s="73"/>
    </row>
    <row r="52" spans="2:13" ht="12" customHeight="1">
      <c r="B52" s="74"/>
      <c r="C52" s="76"/>
      <c r="D52" s="60"/>
      <c r="E52" s="60"/>
      <c r="F52" s="60"/>
      <c r="G52" s="60"/>
      <c r="H52" s="61"/>
      <c r="I52" s="61"/>
      <c r="J52" s="61"/>
      <c r="K52" s="61"/>
      <c r="L52" s="73"/>
      <c r="M52" s="73"/>
    </row>
    <row r="53" spans="2:13" ht="12" customHeight="1">
      <c r="B53" s="74"/>
      <c r="C53" s="76" t="s">
        <v>87</v>
      </c>
      <c r="D53" s="62">
        <f>D36-D37</f>
        <v>28876.68</v>
      </c>
      <c r="E53" s="62">
        <f t="shared" ref="E53:M53" si="22">E36-E37</f>
        <v>29878.720000000001</v>
      </c>
      <c r="F53" s="62">
        <f t="shared" si="22"/>
        <v>30912.57</v>
      </c>
      <c r="G53" s="62">
        <f t="shared" si="22"/>
        <v>36781.660000000003</v>
      </c>
      <c r="H53" s="62">
        <f t="shared" si="22"/>
        <v>55148.090000000004</v>
      </c>
      <c r="I53" s="62">
        <f t="shared" si="22"/>
        <v>0</v>
      </c>
      <c r="J53" s="62">
        <f t="shared" si="22"/>
        <v>0</v>
      </c>
      <c r="K53" s="62">
        <f t="shared" si="22"/>
        <v>0</v>
      </c>
      <c r="L53" s="62">
        <f t="shared" si="22"/>
        <v>0</v>
      </c>
      <c r="M53" s="62">
        <f t="shared" si="22"/>
        <v>0</v>
      </c>
    </row>
    <row r="54" spans="2:13" ht="12" customHeight="1">
      <c r="B54" s="74"/>
      <c r="C54" s="76" t="s">
        <v>88</v>
      </c>
      <c r="D54" s="62"/>
      <c r="E54" s="62"/>
      <c r="F54" s="60">
        <f>F53/E53-1</f>
        <v>3.4601549196217274E-2</v>
      </c>
      <c r="G54" s="60">
        <f t="shared" ref="G54:M54" si="23">G53/F53-1</f>
        <v>0.18986095300390771</v>
      </c>
      <c r="H54" s="60">
        <f t="shared" si="23"/>
        <v>0.49933662591628547</v>
      </c>
      <c r="I54" s="60">
        <f t="shared" si="23"/>
        <v>-1</v>
      </c>
      <c r="J54" s="60" t="e">
        <f t="shared" si="23"/>
        <v>#DIV/0!</v>
      </c>
      <c r="K54" s="60" t="e">
        <f t="shared" si="23"/>
        <v>#DIV/0!</v>
      </c>
      <c r="L54" s="72" t="e">
        <f t="shared" si="23"/>
        <v>#DIV/0!</v>
      </c>
      <c r="M54" s="72" t="e">
        <f t="shared" si="23"/>
        <v>#DIV/0!</v>
      </c>
    </row>
    <row r="55" spans="2:13" ht="12" customHeight="1">
      <c r="B55" s="74"/>
      <c r="C55" s="75" t="s">
        <v>89</v>
      </c>
      <c r="D55" s="63">
        <f>IF(D36="","",D53/D36)</f>
        <v>0.92938949662687453</v>
      </c>
      <c r="E55" s="63">
        <f t="shared" ref="E55:M55" si="24">IF(E36="","",E53/E36)</f>
        <v>0.92741488167349073</v>
      </c>
      <c r="F55" s="63">
        <f t="shared" si="24"/>
        <v>0.92422935964691455</v>
      </c>
      <c r="G55" s="63">
        <f t="shared" si="24"/>
        <v>0.91599020597144876</v>
      </c>
      <c r="H55" s="63">
        <f t="shared" si="24"/>
        <v>0.90313785357884258</v>
      </c>
      <c r="I55" s="63" t="e">
        <f t="shared" si="24"/>
        <v>#DIV/0!</v>
      </c>
      <c r="J55" s="63" t="e">
        <f t="shared" si="24"/>
        <v>#DIV/0!</v>
      </c>
      <c r="K55" s="63" t="e">
        <f t="shared" si="24"/>
        <v>#DIV/0!</v>
      </c>
      <c r="L55" s="63" t="e">
        <f t="shared" si="24"/>
        <v>#DIV/0!</v>
      </c>
      <c r="M55" s="63" t="e">
        <f t="shared" si="24"/>
        <v>#DIV/0!</v>
      </c>
    </row>
    <row r="56" spans="2:13" ht="12" customHeight="1">
      <c r="B56" s="77"/>
      <c r="C56" s="75"/>
      <c r="E56" s="64"/>
      <c r="F56" s="65"/>
      <c r="G56" s="65"/>
      <c r="H56" s="66"/>
      <c r="I56" s="66"/>
      <c r="J56" s="66"/>
      <c r="K56" s="66"/>
      <c r="L56" s="67"/>
      <c r="M56" s="67"/>
    </row>
    <row r="57" spans="2:13" ht="12" customHeight="1">
      <c r="B57" s="78"/>
      <c r="C57" s="79"/>
      <c r="E57" s="68"/>
      <c r="F57" s="69"/>
      <c r="G57" s="69"/>
      <c r="H57" s="69"/>
      <c r="I57" s="69"/>
      <c r="J57" s="69"/>
      <c r="K57" s="69"/>
      <c r="L57" s="70"/>
      <c r="M57" s="70"/>
    </row>
  </sheetData>
  <mergeCells count="2">
    <mergeCell ref="D3:H3"/>
    <mergeCell ref="I3:M3"/>
  </mergeCells>
  <phoneticPr fontId="2"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2467C-6BFC-4F28-A1C3-6D2CF4CE2C53}">
  <sheetPr>
    <tabColor indexed="43"/>
  </sheetPr>
  <dimension ref="A2:C13"/>
  <sheetViews>
    <sheetView workbookViewId="0">
      <selection activeCell="D3" sqref="D3"/>
    </sheetView>
  </sheetViews>
  <sheetFormatPr defaultRowHeight="15"/>
  <sheetData>
    <row r="2" spans="1:3">
      <c r="B2" s="1046" t="s">
        <v>1014</v>
      </c>
      <c r="C2" s="1046" t="s">
        <v>1013</v>
      </c>
    </row>
    <row r="3" spans="1:3">
      <c r="A3">
        <v>2008</v>
      </c>
      <c r="B3">
        <v>438</v>
      </c>
      <c r="C3">
        <v>650</v>
      </c>
    </row>
    <row r="4" spans="1:3">
      <c r="A4">
        <v>2009</v>
      </c>
      <c r="B4">
        <v>499</v>
      </c>
      <c r="C4">
        <v>838</v>
      </c>
    </row>
    <row r="5" spans="1:3">
      <c r="A5">
        <v>2010</v>
      </c>
      <c r="B5">
        <v>563</v>
      </c>
      <c r="C5">
        <v>1000</v>
      </c>
    </row>
    <row r="6" spans="1:3">
      <c r="A6">
        <v>2011</v>
      </c>
      <c r="B6">
        <v>619</v>
      </c>
      <c r="C6" s="1046">
        <v>1200</v>
      </c>
    </row>
    <row r="7" spans="1:3">
      <c r="A7">
        <v>2012</v>
      </c>
      <c r="B7">
        <v>819</v>
      </c>
      <c r="C7" s="1046">
        <f>AVERAGE(C6,C8)</f>
        <v>1150</v>
      </c>
    </row>
    <row r="8" spans="1:3">
      <c r="A8">
        <v>2013</v>
      </c>
      <c r="B8">
        <v>819</v>
      </c>
      <c r="C8" s="1046">
        <v>1100</v>
      </c>
    </row>
    <row r="9" spans="1:3">
      <c r="A9">
        <v>2014</v>
      </c>
      <c r="B9">
        <v>819</v>
      </c>
      <c r="C9">
        <v>1000</v>
      </c>
    </row>
    <row r="10" spans="1:3">
      <c r="A10">
        <v>2015</v>
      </c>
      <c r="B10">
        <v>819</v>
      </c>
      <c r="C10">
        <v>1199</v>
      </c>
    </row>
    <row r="11" spans="1:3">
      <c r="A11">
        <v>2016</v>
      </c>
      <c r="B11">
        <v>819</v>
      </c>
      <c r="C11">
        <f ca="1">AVERAGE(C10:C12)</f>
        <v>1249</v>
      </c>
    </row>
    <row r="12" spans="1:3">
      <c r="A12">
        <v>2017</v>
      </c>
      <c r="B12">
        <v>819</v>
      </c>
      <c r="C12">
        <v>1299</v>
      </c>
    </row>
    <row r="13" spans="1:3">
      <c r="A13">
        <v>2018</v>
      </c>
      <c r="B13">
        <v>969</v>
      </c>
      <c r="C13">
        <v>1499</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D21AE-87B0-4E5D-9691-BA2F6B6657EA}">
  <sheetPr>
    <tabColor indexed="43"/>
  </sheetPr>
  <dimension ref="A1:U41"/>
  <sheetViews>
    <sheetView showGridLines="0" tabSelected="1" zoomScaleNormal="100" workbookViewId="0">
      <pane xSplit="3" ySplit="3" topLeftCell="D4" activePane="bottomRight" state="frozen"/>
      <selection pane="topRight" activeCell="D1" sqref="D1"/>
      <selection pane="bottomLeft" activeCell="A4" sqref="A4"/>
      <selection pane="bottomRight" activeCell="B41" sqref="B41"/>
    </sheetView>
  </sheetViews>
  <sheetFormatPr defaultRowHeight="14.5"/>
  <cols>
    <col min="1" max="2" width="8.6640625" style="943"/>
    <col min="3" max="8" width="11.9140625" style="943" customWidth="1"/>
    <col min="9" max="9" width="12.4140625" style="943" bestFit="1" customWidth="1"/>
    <col min="10" max="11" width="10.5" style="943" bestFit="1" customWidth="1"/>
    <col min="12" max="12" width="11.4140625" style="943" bestFit="1" customWidth="1"/>
    <col min="13" max="13" width="13.5" style="943" bestFit="1" customWidth="1"/>
    <col min="14" max="14" width="9.4140625" style="943" bestFit="1" customWidth="1"/>
    <col min="15" max="15" width="9" style="943" bestFit="1" customWidth="1"/>
    <col min="16" max="19" width="9.4140625" style="943" bestFit="1" customWidth="1"/>
    <col min="20" max="16384" width="8.6640625" style="943"/>
  </cols>
  <sheetData>
    <row r="1" spans="1:21">
      <c r="U1" s="939"/>
    </row>
    <row r="2" spans="1:21">
      <c r="A2" s="943" t="s">
        <v>985</v>
      </c>
      <c r="B2" s="943" t="s">
        <v>984</v>
      </c>
      <c r="C2" s="943" t="s">
        <v>996</v>
      </c>
    </row>
    <row r="3" spans="1:21">
      <c r="D3" s="943">
        <v>2008</v>
      </c>
      <c r="E3" s="943">
        <v>2009</v>
      </c>
      <c r="F3" s="943">
        <v>2010</v>
      </c>
      <c r="G3" s="943">
        <v>2011</v>
      </c>
      <c r="H3" s="943">
        <v>2012</v>
      </c>
      <c r="I3" s="945">
        <v>2013</v>
      </c>
      <c r="J3" s="945">
        <v>2014</v>
      </c>
      <c r="K3" s="945">
        <v>2015</v>
      </c>
      <c r="L3" s="945">
        <v>2016</v>
      </c>
      <c r="M3" s="945">
        <v>2017</v>
      </c>
      <c r="N3" s="946">
        <v>2018</v>
      </c>
      <c r="O3" s="946">
        <v>2019</v>
      </c>
      <c r="P3" s="946">
        <v>2020</v>
      </c>
      <c r="Q3" s="946">
        <v>2021</v>
      </c>
      <c r="R3" s="946">
        <v>2022</v>
      </c>
      <c r="S3" s="946">
        <v>2023</v>
      </c>
    </row>
    <row r="4" spans="1:21">
      <c r="C4" s="947" t="s">
        <v>988</v>
      </c>
      <c r="D4" s="948">
        <v>20434</v>
      </c>
      <c r="E4" s="943">
        <v>22434</v>
      </c>
      <c r="F4" s="943">
        <v>26284</v>
      </c>
      <c r="G4" s="943">
        <v>30026</v>
      </c>
      <c r="H4" s="948">
        <v>33600</v>
      </c>
      <c r="I4" s="943">
        <v>38452</v>
      </c>
      <c r="J4" s="943">
        <v>38745</v>
      </c>
      <c r="K4" s="943">
        <v>32179</v>
      </c>
      <c r="L4" s="943">
        <v>39313</v>
      </c>
      <c r="M4" s="943">
        <v>42771</v>
      </c>
      <c r="N4" s="949">
        <v>46100</v>
      </c>
      <c r="O4" s="943">
        <f>N4+5152</f>
        <v>51252</v>
      </c>
      <c r="P4" s="943">
        <f>O4+6600</f>
        <v>57852</v>
      </c>
      <c r="Q4" s="943">
        <v>57852</v>
      </c>
      <c r="R4" s="943">
        <v>57852</v>
      </c>
      <c r="S4" s="943">
        <v>57852</v>
      </c>
    </row>
    <row r="5" spans="1:21" s="939" customFormat="1">
      <c r="C5" s="950" t="s">
        <v>995</v>
      </c>
      <c r="I5" s="939">
        <f t="shared" ref="I5:S5" si="0">D4*$I$22*$I$23</f>
        <v>14767.6518</v>
      </c>
      <c r="J5" s="939">
        <f t="shared" si="0"/>
        <v>16213.051799999999</v>
      </c>
      <c r="K5" s="939">
        <f t="shared" si="0"/>
        <v>18995.446799999998</v>
      </c>
      <c r="L5" s="939">
        <f t="shared" si="0"/>
        <v>21699.790199999999</v>
      </c>
      <c r="M5" s="939">
        <f t="shared" si="0"/>
        <v>24282.720000000001</v>
      </c>
      <c r="N5" s="939">
        <f t="shared" si="0"/>
        <v>27789.260400000003</v>
      </c>
      <c r="O5" s="939">
        <f t="shared" si="0"/>
        <v>28001.011500000001</v>
      </c>
      <c r="P5" s="939">
        <f t="shared" si="0"/>
        <v>23255.763299999999</v>
      </c>
      <c r="Q5" s="939">
        <f t="shared" si="0"/>
        <v>28411.505100000002</v>
      </c>
      <c r="R5" s="939">
        <f t="shared" si="0"/>
        <v>30910.601699999999</v>
      </c>
      <c r="S5" s="939">
        <f t="shared" si="0"/>
        <v>33316.47</v>
      </c>
    </row>
    <row r="6" spans="1:21" s="951" customFormat="1">
      <c r="C6" s="951" t="s">
        <v>1008</v>
      </c>
      <c r="J6" s="951">
        <f>J8/J5</f>
        <v>1.4557703442358705</v>
      </c>
      <c r="K6" s="951">
        <f t="shared" ref="K6:M6" si="1">K8/K5</f>
        <v>1.5609303804320098</v>
      </c>
      <c r="L6" s="951">
        <f t="shared" si="1"/>
        <v>2.7598377425787279</v>
      </c>
      <c r="M6" s="951">
        <f t="shared" si="1"/>
        <v>2.6268725249889631</v>
      </c>
      <c r="N6" s="951">
        <f>AVERAGE($L$6:$M$6)</f>
        <v>2.6933551337838457</v>
      </c>
      <c r="O6" s="951">
        <f>AVERAGE($L$6:$M$6)</f>
        <v>2.6933551337838457</v>
      </c>
      <c r="P6" s="951">
        <f t="shared" ref="P6:S6" si="2">AVERAGE($L$6:$M$6)</f>
        <v>2.6933551337838457</v>
      </c>
      <c r="Q6" s="951">
        <f t="shared" si="2"/>
        <v>2.6933551337838457</v>
      </c>
      <c r="R6" s="951">
        <f t="shared" si="2"/>
        <v>2.6933551337838457</v>
      </c>
      <c r="S6" s="951">
        <f t="shared" si="2"/>
        <v>2.6933551337838457</v>
      </c>
    </row>
    <row r="7" spans="1:21" s="951" customFormat="1"/>
    <row r="8" spans="1:21" s="939" customFormat="1">
      <c r="C8" s="950" t="s">
        <v>999</v>
      </c>
      <c r="I8" s="939">
        <v>26033.64</v>
      </c>
      <c r="J8" s="952">
        <v>23602.48</v>
      </c>
      <c r="K8" s="952">
        <v>29650.57</v>
      </c>
      <c r="L8" s="952">
        <v>59887.9</v>
      </c>
      <c r="M8" s="939">
        <v>63787.61</v>
      </c>
      <c r="N8" s="939">
        <f>N5*N6</f>
        <v>74846.347162396138</v>
      </c>
      <c r="O8" s="939">
        <f t="shared" ref="O8:S8" si="3">O5*O6</f>
        <v>75416.668074665504</v>
      </c>
      <c r="P8" s="939">
        <f t="shared" si="3"/>
        <v>62636.029474116949</v>
      </c>
      <c r="Q8" s="939">
        <f t="shared" si="3"/>
        <v>76522.273119610923</v>
      </c>
      <c r="R8" s="939">
        <f t="shared" si="3"/>
        <v>83253.227777042674</v>
      </c>
      <c r="S8" s="939">
        <f t="shared" si="3"/>
        <v>89733.085514055492</v>
      </c>
    </row>
    <row r="9" spans="1:21" s="940" customFormat="1">
      <c r="C9" s="953" t="s">
        <v>1002</v>
      </c>
      <c r="D9" s="953"/>
      <c r="E9" s="953"/>
      <c r="F9" s="953"/>
      <c r="G9" s="953"/>
      <c r="H9" s="953"/>
      <c r="I9" s="940">
        <v>-2.0899999999999998E-2</v>
      </c>
      <c r="J9" s="940">
        <f>(J8-I8)/I8</f>
        <v>-9.3385327599213933E-2</v>
      </c>
      <c r="K9" s="940">
        <f t="shared" ref="K9:S9" si="4">(K8-J8)/J8</f>
        <v>0.25624807223647683</v>
      </c>
      <c r="L9" s="940">
        <f t="shared" si="4"/>
        <v>1.019789164255527</v>
      </c>
      <c r="M9" s="940">
        <f t="shared" si="4"/>
        <v>6.5116826604372485E-2</v>
      </c>
      <c r="N9" s="940">
        <f t="shared" si="4"/>
        <v>0.1733681064770437</v>
      </c>
      <c r="O9" s="940">
        <f t="shared" si="4"/>
        <v>7.619889732653558E-3</v>
      </c>
      <c r="P9" s="940">
        <f t="shared" si="4"/>
        <v>-0.16946702800361338</v>
      </c>
      <c r="Q9" s="940">
        <f t="shared" si="4"/>
        <v>0.22169738027906413</v>
      </c>
      <c r="R9" s="940">
        <f t="shared" si="4"/>
        <v>8.7960725459771516E-2</v>
      </c>
      <c r="S9" s="940">
        <f t="shared" si="4"/>
        <v>7.7833111220219367E-2</v>
      </c>
    </row>
    <row r="10" spans="1:21" s="939" customFormat="1">
      <c r="C10" s="950" t="s">
        <v>1000</v>
      </c>
      <c r="I10" s="939">
        <v>25177.99</v>
      </c>
      <c r="J10" s="952">
        <v>24167.72</v>
      </c>
      <c r="K10" s="952">
        <v>27517.33</v>
      </c>
      <c r="L10" s="952">
        <v>36944.36</v>
      </c>
      <c r="M10" s="939">
        <v>60108.36</v>
      </c>
      <c r="N10" s="939">
        <v>60200</v>
      </c>
      <c r="O10" s="939">
        <f>O8*O12</f>
        <v>66400.126548145126</v>
      </c>
      <c r="P10" s="941">
        <v>120000</v>
      </c>
      <c r="Q10" s="939">
        <f>Q8*Q12</f>
        <v>77744.474773371243</v>
      </c>
      <c r="R10" s="939">
        <f t="shared" ref="R10:S10" si="5">R8*R12</f>
        <v>84488.068254135549</v>
      </c>
      <c r="S10" s="939">
        <f t="shared" si="5"/>
        <v>92176.45015282862</v>
      </c>
    </row>
    <row r="11" spans="1:21" s="940" customFormat="1">
      <c r="C11" s="953" t="s">
        <v>1002</v>
      </c>
      <c r="D11" s="953"/>
      <c r="E11" s="953"/>
      <c r="F11" s="953"/>
      <c r="G11" s="953"/>
      <c r="H11" s="953"/>
      <c r="I11" s="938">
        <v>7.1400000000000005E-2</v>
      </c>
      <c r="J11" s="940">
        <f>(J10-I10)/I10</f>
        <v>-4.0125125158918577E-2</v>
      </c>
      <c r="K11" s="940">
        <f t="shared" ref="K11:S11" si="6">(K10-J10)/J10</f>
        <v>0.13859851074077326</v>
      </c>
      <c r="L11" s="940">
        <f t="shared" si="6"/>
        <v>0.34258519994490738</v>
      </c>
      <c r="M11" s="940">
        <f t="shared" si="6"/>
        <v>0.6269969218576259</v>
      </c>
      <c r="N11" s="940">
        <f t="shared" si="6"/>
        <v>1.5245799419581472E-3</v>
      </c>
      <c r="O11" s="940">
        <f t="shared" si="6"/>
        <v>0.10299213535124795</v>
      </c>
      <c r="P11" s="940">
        <f t="shared" si="6"/>
        <v>0.80722547137001166</v>
      </c>
      <c r="Q11" s="940">
        <f t="shared" si="6"/>
        <v>-0.35212937688857299</v>
      </c>
      <c r="R11" s="940">
        <f t="shared" si="6"/>
        <v>8.6740485422561464E-2</v>
      </c>
      <c r="S11" s="940">
        <f t="shared" si="6"/>
        <v>9.0999617550336614E-2</v>
      </c>
    </row>
    <row r="12" spans="1:21" s="940" customFormat="1">
      <c r="C12" s="953" t="s">
        <v>1006</v>
      </c>
      <c r="D12" s="953"/>
      <c r="E12" s="953"/>
      <c r="F12" s="953"/>
      <c r="G12" s="953"/>
      <c r="H12" s="953"/>
      <c r="I12" s="938">
        <f>I10/I8</f>
        <v>0.96713290957392062</v>
      </c>
      <c r="J12" s="938">
        <f t="shared" ref="J12:L12" si="7">J10/J8</f>
        <v>1.0239483308533681</v>
      </c>
      <c r="K12" s="938">
        <f t="shared" si="7"/>
        <v>0.9280539969383389</v>
      </c>
      <c r="L12" s="938">
        <f t="shared" si="7"/>
        <v>0.61689189302012593</v>
      </c>
      <c r="M12" s="938">
        <f>M10/M8</f>
        <v>0.94232030326892635</v>
      </c>
      <c r="N12" s="938">
        <f>N10/N8</f>
        <v>0.80431446934053352</v>
      </c>
      <c r="O12" s="940">
        <f>AVERAGE(I12:N12)</f>
        <v>0.88044365049920215</v>
      </c>
      <c r="P12" s="940">
        <f>P10/P8</f>
        <v>1.9158302498977451</v>
      </c>
      <c r="Q12" s="940">
        <f>AVERAGE(J12:P12)</f>
        <v>1.0159718419740342</v>
      </c>
      <c r="R12" s="940">
        <f t="shared" ref="R12:S12" si="8">AVERAGE(K12:Q12)</f>
        <v>1.0148323435627007</v>
      </c>
      <c r="S12" s="940">
        <f t="shared" si="8"/>
        <v>1.0272292502233238</v>
      </c>
    </row>
    <row r="13" spans="1:21" s="939" customFormat="1">
      <c r="C13" s="950" t="s">
        <v>1001</v>
      </c>
      <c r="I13" s="939">
        <v>8299.7900000000009</v>
      </c>
      <c r="J13" s="952">
        <v>7734.55</v>
      </c>
      <c r="K13" s="952">
        <v>9867.7900000000009</v>
      </c>
      <c r="L13" s="952">
        <v>252506.16</v>
      </c>
      <c r="M13" s="939">
        <v>235998.87</v>
      </c>
      <c r="N13" s="939">
        <f>M13+(N8-N10)</f>
        <v>250645.21716239612</v>
      </c>
      <c r="O13" s="939">
        <f>N13+(O8-O10)</f>
        <v>259661.75868891651</v>
      </c>
      <c r="P13" s="939">
        <f t="shared" ref="P13:S13" si="9">O13+(P8-P10)</f>
        <v>202297.78816303346</v>
      </c>
      <c r="Q13" s="939">
        <f t="shared" si="9"/>
        <v>201075.58650927315</v>
      </c>
      <c r="R13" s="939">
        <f t="shared" si="9"/>
        <v>199840.74603218026</v>
      </c>
      <c r="S13" s="939">
        <f t="shared" si="9"/>
        <v>197397.38139340712</v>
      </c>
    </row>
    <row r="14" spans="1:21" s="940" customFormat="1">
      <c r="C14" s="953" t="s">
        <v>1002</v>
      </c>
      <c r="D14" s="953"/>
      <c r="E14" s="953"/>
      <c r="F14" s="953"/>
      <c r="G14" s="953"/>
      <c r="H14" s="953"/>
      <c r="I14" s="938">
        <v>0.1149</v>
      </c>
      <c r="J14" s="940">
        <f>(J13-I13)/I13</f>
        <v>-6.8102927905404911E-2</v>
      </c>
      <c r="K14" s="940">
        <f t="shared" ref="K14:S14" si="10">(K13-J13)/J13</f>
        <v>0.27580660801210161</v>
      </c>
      <c r="L14" s="940">
        <v>8.0100000000000005E-2</v>
      </c>
      <c r="M14" s="940">
        <f t="shared" si="10"/>
        <v>-6.5373811078509952E-2</v>
      </c>
      <c r="N14" s="940">
        <f t="shared" si="10"/>
        <v>6.2061090217915553E-2</v>
      </c>
      <c r="O14" s="940">
        <f t="shared" si="10"/>
        <v>3.5973323682767358E-2</v>
      </c>
      <c r="P14" s="940">
        <f t="shared" si="10"/>
        <v>-0.22091805437783779</v>
      </c>
      <c r="Q14" s="940">
        <f t="shared" si="10"/>
        <v>-6.0415967216375221E-3</v>
      </c>
      <c r="R14" s="940">
        <f t="shared" si="10"/>
        <v>-6.1411755575605E-3</v>
      </c>
      <c r="S14" s="940">
        <f t="shared" si="10"/>
        <v>-1.2226558833901113E-2</v>
      </c>
    </row>
    <row r="15" spans="1:21">
      <c r="I15" s="942"/>
      <c r="J15" s="942"/>
      <c r="K15" s="942"/>
      <c r="L15" s="942"/>
      <c r="M15" s="942"/>
      <c r="N15" s="942"/>
      <c r="O15" s="942"/>
      <c r="P15" s="942"/>
      <c r="Q15" s="942"/>
      <c r="R15" s="942"/>
      <c r="S15" s="942"/>
    </row>
    <row r="16" spans="1:21" s="939" customFormat="1">
      <c r="C16" s="957" t="s">
        <v>1003</v>
      </c>
      <c r="I16" s="939">
        <v>16500</v>
      </c>
      <c r="J16" s="939">
        <v>17000</v>
      </c>
      <c r="K16" s="939">
        <v>18000</v>
      </c>
      <c r="L16" s="939">
        <v>22917.66</v>
      </c>
      <c r="M16" s="939">
        <v>30205.52</v>
      </c>
      <c r="N16" s="939">
        <v>30200</v>
      </c>
      <c r="O16" s="939">
        <f>O10*50%</f>
        <v>33200.063274072563</v>
      </c>
      <c r="P16" s="941">
        <v>50000</v>
      </c>
      <c r="Q16" s="939">
        <f>Q10*0.41</f>
        <v>31875.234657082208</v>
      </c>
      <c r="R16" s="939">
        <f>R10*0.411</f>
        <v>34724.596052449706</v>
      </c>
      <c r="S16" s="941">
        <v>56000</v>
      </c>
    </row>
    <row r="17" spans="1:19" s="940" customFormat="1">
      <c r="C17" s="955" t="s">
        <v>1002</v>
      </c>
      <c r="J17" s="940">
        <f>(J16-I16)/I16</f>
        <v>3.0303030303030304E-2</v>
      </c>
      <c r="K17" s="940">
        <f t="shared" ref="K17:N17" si="11">(K16-J16)/J16</f>
        <v>5.8823529411764705E-2</v>
      </c>
      <c r="L17" s="940">
        <f t="shared" si="11"/>
        <v>0.2732033333333333</v>
      </c>
      <c r="M17" s="940">
        <f t="shared" si="11"/>
        <v>0.31800192515291703</v>
      </c>
      <c r="N17" s="940">
        <f t="shared" si="11"/>
        <v>-1.8274805399809164E-4</v>
      </c>
      <c r="O17" s="940">
        <f t="shared" ref="O17" si="12">(O16-N16)/N16</f>
        <v>9.9339843512336531E-2</v>
      </c>
      <c r="P17" s="940">
        <f t="shared" ref="P17" si="13">(P16-O16)/O16</f>
        <v>0.50602122614167633</v>
      </c>
      <c r="Q17" s="940">
        <f t="shared" ref="Q17" si="14">(Q16-P16)/P16</f>
        <v>-0.36249530685835585</v>
      </c>
      <c r="R17" s="940">
        <f t="shared" ref="R17" si="15">(R16-Q16)/Q16</f>
        <v>8.9391071972372491E-2</v>
      </c>
      <c r="S17" s="940">
        <f t="shared" ref="S17" si="16">(S16-R16)/R16</f>
        <v>0.61268974635197759</v>
      </c>
    </row>
    <row r="18" spans="1:19" s="939" customFormat="1">
      <c r="C18" s="957" t="s">
        <v>1004</v>
      </c>
      <c r="I18" s="939">
        <f>I8-I16</f>
        <v>9533.64</v>
      </c>
      <c r="J18" s="939">
        <f>J8-J16</f>
        <v>6602.48</v>
      </c>
      <c r="K18" s="939">
        <f>K8-K16</f>
        <v>11650.57</v>
      </c>
      <c r="L18" s="952">
        <v>14026.7</v>
      </c>
      <c r="M18" s="952">
        <v>29902.84</v>
      </c>
      <c r="N18" s="939">
        <v>30000</v>
      </c>
      <c r="O18" s="939">
        <f>O10*50%</f>
        <v>33200.063274072563</v>
      </c>
      <c r="P18" s="941">
        <v>70000</v>
      </c>
      <c r="Q18" s="939">
        <f>Q10-Q16</f>
        <v>45869.240116289031</v>
      </c>
      <c r="R18" s="939">
        <f>R10-R16</f>
        <v>49763.472201685843</v>
      </c>
      <c r="S18" s="941">
        <v>80000</v>
      </c>
    </row>
    <row r="19" spans="1:19" s="940" customFormat="1">
      <c r="C19" s="955" t="s">
        <v>1002</v>
      </c>
      <c r="J19" s="940">
        <f>(J18-I18)/I18</f>
        <v>-0.30745444552133289</v>
      </c>
      <c r="K19" s="940">
        <f>(K18-J18)/J18</f>
        <v>0.7645748264288571</v>
      </c>
      <c r="L19" s="940">
        <f t="shared" ref="L19" si="17">(L18-K18)/K18</f>
        <v>0.20394967799858729</v>
      </c>
      <c r="M19" s="939">
        <f>(M18-L18)/L18</f>
        <v>1.1318513976915454</v>
      </c>
      <c r="N19" s="940">
        <f>(N18-M18)/M18</f>
        <v>3.2491897090711069E-3</v>
      </c>
      <c r="O19" s="940">
        <f t="shared" ref="O19:S19" si="18">(O18-N18)/N18</f>
        <v>0.10666877580241878</v>
      </c>
      <c r="P19" s="940">
        <f t="shared" si="18"/>
        <v>1.108429716598347</v>
      </c>
      <c r="Q19" s="940">
        <f t="shared" si="18"/>
        <v>-0.344725141195871</v>
      </c>
      <c r="R19" s="940">
        <f t="shared" si="18"/>
        <v>8.4898552396421689E-2</v>
      </c>
      <c r="S19" s="940">
        <f t="shared" si="18"/>
        <v>0.60760486478453224</v>
      </c>
    </row>
    <row r="20" spans="1:19">
      <c r="I20" s="939"/>
      <c r="J20" s="939"/>
      <c r="K20" s="939"/>
      <c r="S20" s="949"/>
    </row>
    <row r="21" spans="1:19">
      <c r="B21" s="943" t="s">
        <v>990</v>
      </c>
      <c r="C21" s="943" t="s">
        <v>991</v>
      </c>
    </row>
    <row r="22" spans="1:19">
      <c r="C22" s="943" t="s">
        <v>989</v>
      </c>
      <c r="I22" s="954">
        <v>0.99</v>
      </c>
      <c r="J22" s="943" t="s">
        <v>994</v>
      </c>
    </row>
    <row r="23" spans="1:19">
      <c r="C23" s="943" t="s">
        <v>992</v>
      </c>
      <c r="I23" s="954">
        <v>0.73</v>
      </c>
      <c r="J23" s="943" t="s">
        <v>993</v>
      </c>
    </row>
    <row r="24" spans="1:19">
      <c r="C24" s="943" t="s">
        <v>998</v>
      </c>
      <c r="I24" s="954"/>
    </row>
    <row r="25" spans="1:19">
      <c r="C25" s="944" t="s">
        <v>1007</v>
      </c>
      <c r="D25" s="944"/>
      <c r="E25" s="944"/>
      <c r="F25" s="944"/>
      <c r="G25" s="944"/>
      <c r="H25" s="944"/>
      <c r="I25" s="954"/>
    </row>
    <row r="26" spans="1:19">
      <c r="C26" s="949" t="s">
        <v>1005</v>
      </c>
      <c r="D26" s="949"/>
      <c r="E26" s="949"/>
      <c r="F26" s="949"/>
      <c r="G26" s="949"/>
      <c r="H26" s="949"/>
      <c r="I26" s="954"/>
    </row>
    <row r="27" spans="1:19">
      <c r="C27" s="949"/>
      <c r="D27" s="949"/>
      <c r="E27" s="949"/>
      <c r="F27" s="949"/>
      <c r="G27" s="949"/>
      <c r="H27" s="949"/>
      <c r="I27" s="954"/>
    </row>
    <row r="28" spans="1:19">
      <c r="A28" s="943" t="s">
        <v>7</v>
      </c>
      <c r="B28" s="943" t="s">
        <v>986</v>
      </c>
      <c r="C28" s="943" t="s">
        <v>997</v>
      </c>
    </row>
    <row r="29" spans="1:19" s="1047" customFormat="1">
      <c r="C29" s="1047" t="s">
        <v>1015</v>
      </c>
      <c r="N29" s="1047">
        <v>3.1E-2</v>
      </c>
      <c r="O29" s="1047">
        <v>3.4000000000000002E-2</v>
      </c>
      <c r="P29" s="1047">
        <v>0.01</v>
      </c>
    </row>
    <row r="30" spans="1:19">
      <c r="C30" s="943" t="s">
        <v>1012</v>
      </c>
      <c r="I30" s="943">
        <v>819</v>
      </c>
      <c r="J30" s="943">
        <v>819</v>
      </c>
      <c r="K30" s="943">
        <v>819</v>
      </c>
      <c r="L30" s="943">
        <v>819</v>
      </c>
      <c r="M30" s="943">
        <v>819</v>
      </c>
      <c r="N30" s="943">
        <v>969</v>
      </c>
      <c r="O30" s="943">
        <f>N30*(1+N29)</f>
        <v>999.03899999999987</v>
      </c>
      <c r="P30" s="943">
        <f>O30*(1+O29)</f>
        <v>1033.0063259999999</v>
      </c>
      <c r="Q30" s="943">
        <f>P30*(1+P29)</f>
        <v>1043.33638926</v>
      </c>
      <c r="R30" s="943">
        <f>Q30*(1+Q29)</f>
        <v>1043.33638926</v>
      </c>
      <c r="S30" s="943">
        <f>R30*(1+R29)</f>
        <v>1043.33638926</v>
      </c>
    </row>
    <row r="41" spans="1:2">
      <c r="A41" s="943" t="s">
        <v>1011</v>
      </c>
      <c r="B41" s="943" t="s">
        <v>1016</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9FF0-84DB-4672-9A5C-BF0469E2BB4D}">
  <sheetPr>
    <tabColor indexed="43"/>
  </sheetPr>
  <dimension ref="A1:U40"/>
  <sheetViews>
    <sheetView topLeftCell="B10" workbookViewId="0">
      <selection activeCell="C21" sqref="C21"/>
    </sheetView>
  </sheetViews>
  <sheetFormatPr defaultRowHeight="14.5"/>
  <cols>
    <col min="1" max="2" width="8.6640625" style="943"/>
    <col min="3" max="8" width="11.9140625" style="943" customWidth="1"/>
    <col min="9" max="9" width="12.4140625" style="943" bestFit="1" customWidth="1"/>
    <col min="10" max="11" width="10.5" style="943" bestFit="1" customWidth="1"/>
    <col min="12" max="12" width="11.4140625" style="943" bestFit="1" customWidth="1"/>
    <col min="13" max="13" width="13.5" style="943" bestFit="1" customWidth="1"/>
    <col min="14" max="14" width="9.4140625" style="943" bestFit="1" customWidth="1"/>
    <col min="15" max="15" width="9" style="943" bestFit="1" customWidth="1"/>
    <col min="16" max="19" width="9.4140625" style="943" bestFit="1" customWidth="1"/>
    <col min="20" max="16384" width="8.6640625" style="943"/>
  </cols>
  <sheetData>
    <row r="1" spans="1:21">
      <c r="U1" s="939"/>
    </row>
    <row r="2" spans="1:21">
      <c r="A2" s="943" t="s">
        <v>985</v>
      </c>
      <c r="B2" s="943" t="s">
        <v>984</v>
      </c>
      <c r="C2" s="943" t="s">
        <v>996</v>
      </c>
    </row>
    <row r="3" spans="1:21">
      <c r="D3" s="943">
        <v>2008</v>
      </c>
      <c r="E3" s="943">
        <v>2009</v>
      </c>
      <c r="F3" s="943">
        <v>2010</v>
      </c>
      <c r="G3" s="943">
        <v>2011</v>
      </c>
      <c r="H3" s="943">
        <v>2012</v>
      </c>
      <c r="I3" s="945">
        <v>2013</v>
      </c>
      <c r="J3" s="945">
        <v>2014</v>
      </c>
      <c r="K3" s="945">
        <v>2015</v>
      </c>
      <c r="L3" s="945">
        <v>2016</v>
      </c>
      <c r="M3" s="945">
        <v>2017</v>
      </c>
      <c r="N3" s="946">
        <v>2018</v>
      </c>
      <c r="O3" s="946">
        <v>2019</v>
      </c>
      <c r="P3" s="946">
        <v>2020</v>
      </c>
      <c r="Q3" s="946">
        <v>2021</v>
      </c>
      <c r="R3" s="946">
        <v>2022</v>
      </c>
      <c r="S3" s="946">
        <v>2023</v>
      </c>
    </row>
    <row r="4" spans="1:21">
      <c r="C4" s="947" t="s">
        <v>988</v>
      </c>
      <c r="D4" s="948">
        <v>20434</v>
      </c>
      <c r="E4" s="943">
        <v>22434</v>
      </c>
      <c r="F4" s="943">
        <v>26284</v>
      </c>
      <c r="G4" s="943">
        <v>30026</v>
      </c>
      <c r="H4" s="948">
        <v>33600</v>
      </c>
      <c r="I4" s="943">
        <v>38452</v>
      </c>
      <c r="J4" s="943">
        <v>38745</v>
      </c>
      <c r="K4" s="943">
        <v>32179</v>
      </c>
      <c r="L4" s="943">
        <v>39313</v>
      </c>
      <c r="M4" s="943">
        <v>42771</v>
      </c>
      <c r="N4" s="949">
        <v>46100</v>
      </c>
      <c r="O4" s="943">
        <f>N4+5152</f>
        <v>51252</v>
      </c>
      <c r="P4" s="943">
        <f>O4+6600</f>
        <v>57852</v>
      </c>
      <c r="Q4" s="943">
        <v>57852</v>
      </c>
      <c r="R4" s="943">
        <v>57852</v>
      </c>
      <c r="S4" s="943">
        <v>57852</v>
      </c>
    </row>
    <row r="5" spans="1:21" s="939" customFormat="1">
      <c r="C5" s="950" t="s">
        <v>995</v>
      </c>
      <c r="I5" s="939">
        <f t="shared" ref="I5:S5" si="0">D4*$I$22*$I$23</f>
        <v>14767.6518</v>
      </c>
      <c r="J5" s="939">
        <f t="shared" si="0"/>
        <v>16213.051799999999</v>
      </c>
      <c r="K5" s="939">
        <f t="shared" si="0"/>
        <v>18995.446799999998</v>
      </c>
      <c r="L5" s="939">
        <f t="shared" si="0"/>
        <v>21699.790199999999</v>
      </c>
      <c r="M5" s="939">
        <f t="shared" si="0"/>
        <v>24282.720000000001</v>
      </c>
      <c r="N5" s="939">
        <f t="shared" si="0"/>
        <v>27789.260400000003</v>
      </c>
      <c r="O5" s="939">
        <f t="shared" si="0"/>
        <v>28001.011500000001</v>
      </c>
      <c r="P5" s="939">
        <f t="shared" si="0"/>
        <v>23255.763299999999</v>
      </c>
      <c r="Q5" s="939">
        <f t="shared" si="0"/>
        <v>28411.505100000002</v>
      </c>
      <c r="R5" s="939">
        <f t="shared" si="0"/>
        <v>30910.601699999999</v>
      </c>
      <c r="S5" s="939">
        <f t="shared" si="0"/>
        <v>33316.47</v>
      </c>
    </row>
    <row r="6" spans="1:21" s="951" customFormat="1">
      <c r="C6" s="951" t="s">
        <v>1008</v>
      </c>
      <c r="J6" s="951">
        <f>J8/J5</f>
        <v>1.4557703442358705</v>
      </c>
      <c r="K6" s="951">
        <f t="shared" ref="K6:M6" si="1">K8/K5</f>
        <v>1.5609303804320098</v>
      </c>
      <c r="L6" s="951">
        <f t="shared" si="1"/>
        <v>2.7598377425787279</v>
      </c>
      <c r="M6" s="951">
        <f t="shared" si="1"/>
        <v>2.6268725249889631</v>
      </c>
      <c r="N6" s="951">
        <f>AVERAGE($L$6:$M$6)</f>
        <v>2.6933551337838457</v>
      </c>
      <c r="O6" s="951">
        <f t="shared" ref="O6:S6" si="2">AVERAGE($L$6:$M$6)</f>
        <v>2.6933551337838457</v>
      </c>
      <c r="P6" s="951">
        <f t="shared" si="2"/>
        <v>2.6933551337838457</v>
      </c>
      <c r="Q6" s="951">
        <f t="shared" si="2"/>
        <v>2.6933551337838457</v>
      </c>
      <c r="R6" s="951">
        <f t="shared" si="2"/>
        <v>2.6933551337838457</v>
      </c>
      <c r="S6" s="951">
        <f t="shared" si="2"/>
        <v>2.6933551337838457</v>
      </c>
    </row>
    <row r="7" spans="1:21" s="951" customFormat="1"/>
    <row r="8" spans="1:21" s="939" customFormat="1">
      <c r="C8" s="950" t="s">
        <v>999</v>
      </c>
      <c r="I8" s="939">
        <v>26033.64</v>
      </c>
      <c r="J8" s="952">
        <v>23602.48</v>
      </c>
      <c r="K8" s="952">
        <v>29650.57</v>
      </c>
      <c r="L8" s="952">
        <v>59887.9</v>
      </c>
      <c r="M8" s="939">
        <v>63787.61</v>
      </c>
      <c r="N8" s="939">
        <f>N5*N6</f>
        <v>74846.347162396138</v>
      </c>
      <c r="O8" s="939">
        <f t="shared" ref="O8:S8" si="3">O5*O6</f>
        <v>75416.668074665504</v>
      </c>
      <c r="P8" s="939">
        <f t="shared" si="3"/>
        <v>62636.029474116949</v>
      </c>
      <c r="Q8" s="939">
        <f t="shared" si="3"/>
        <v>76522.273119610923</v>
      </c>
      <c r="R8" s="939">
        <f t="shared" si="3"/>
        <v>83253.227777042674</v>
      </c>
      <c r="S8" s="939">
        <f t="shared" si="3"/>
        <v>89733.085514055492</v>
      </c>
    </row>
    <row r="9" spans="1:21" s="940" customFormat="1">
      <c r="C9" s="953" t="s">
        <v>1002</v>
      </c>
      <c r="D9" s="953"/>
      <c r="E9" s="953"/>
      <c r="F9" s="953"/>
      <c r="G9" s="953"/>
      <c r="H9" s="953"/>
      <c r="I9" s="940">
        <v>-2.0899999999999998E-2</v>
      </c>
      <c r="J9" s="940">
        <f>(J8-I8)/I8</f>
        <v>-9.3385327599213933E-2</v>
      </c>
      <c r="K9" s="940">
        <f t="shared" ref="K9:S9" si="4">(K8-J8)/J8</f>
        <v>0.25624807223647683</v>
      </c>
      <c r="L9" s="940">
        <f t="shared" si="4"/>
        <v>1.019789164255527</v>
      </c>
      <c r="M9" s="940">
        <f t="shared" si="4"/>
        <v>6.5116826604372485E-2</v>
      </c>
      <c r="N9" s="940">
        <f t="shared" si="4"/>
        <v>0.1733681064770437</v>
      </c>
      <c r="O9" s="940">
        <f t="shared" si="4"/>
        <v>7.619889732653558E-3</v>
      </c>
      <c r="P9" s="940">
        <f t="shared" si="4"/>
        <v>-0.16946702800361338</v>
      </c>
      <c r="Q9" s="940">
        <f t="shared" si="4"/>
        <v>0.22169738027906413</v>
      </c>
      <c r="R9" s="940">
        <f t="shared" si="4"/>
        <v>8.7960725459771516E-2</v>
      </c>
      <c r="S9" s="940">
        <f t="shared" si="4"/>
        <v>7.7833111220219367E-2</v>
      </c>
    </row>
    <row r="10" spans="1:21" s="939" customFormat="1">
      <c r="C10" s="950" t="s">
        <v>1000</v>
      </c>
      <c r="I10" s="939">
        <v>25177.99</v>
      </c>
      <c r="J10" s="952">
        <v>24167.72</v>
      </c>
      <c r="K10" s="952">
        <v>27517.33</v>
      </c>
      <c r="L10" s="952">
        <v>36944.36</v>
      </c>
      <c r="M10" s="939">
        <v>60108.36</v>
      </c>
      <c r="N10" s="939">
        <v>60200</v>
      </c>
      <c r="O10" s="939">
        <f>O8*O12</f>
        <v>66400.126548145126</v>
      </c>
      <c r="P10" s="941">
        <v>120000</v>
      </c>
      <c r="Q10" s="939">
        <f>Q8*Q12</f>
        <v>77744.474773371243</v>
      </c>
      <c r="R10" s="939">
        <f t="shared" ref="R10:S10" si="5">R8*R12</f>
        <v>84488.068254135549</v>
      </c>
      <c r="S10" s="939">
        <f t="shared" si="5"/>
        <v>92176.45015282862</v>
      </c>
    </row>
    <row r="11" spans="1:21" s="940" customFormat="1">
      <c r="C11" s="953" t="s">
        <v>1002</v>
      </c>
      <c r="D11" s="953"/>
      <c r="E11" s="953"/>
      <c r="F11" s="953"/>
      <c r="G11" s="953"/>
      <c r="H11" s="953"/>
      <c r="I11" s="938">
        <v>7.1400000000000005E-2</v>
      </c>
      <c r="J11" s="940">
        <f>(J10-I10)/I10</f>
        <v>-4.0125125158918577E-2</v>
      </c>
      <c r="K11" s="940">
        <f t="shared" ref="K11:S11" si="6">(K10-J10)/J10</f>
        <v>0.13859851074077326</v>
      </c>
      <c r="L11" s="940">
        <f t="shared" si="6"/>
        <v>0.34258519994490738</v>
      </c>
      <c r="M11" s="940">
        <f t="shared" si="6"/>
        <v>0.6269969218576259</v>
      </c>
      <c r="N11" s="940">
        <f t="shared" si="6"/>
        <v>1.5245799419581472E-3</v>
      </c>
      <c r="O11" s="940">
        <f t="shared" si="6"/>
        <v>0.10299213535124795</v>
      </c>
      <c r="P11" s="940">
        <f t="shared" si="6"/>
        <v>0.80722547137001166</v>
      </c>
      <c r="Q11" s="940">
        <f t="shared" si="6"/>
        <v>-0.35212937688857299</v>
      </c>
      <c r="R11" s="940">
        <f t="shared" si="6"/>
        <v>8.6740485422561464E-2</v>
      </c>
      <c r="S11" s="940">
        <f t="shared" si="6"/>
        <v>9.0999617550336614E-2</v>
      </c>
    </row>
    <row r="12" spans="1:21" s="940" customFormat="1">
      <c r="C12" s="953" t="s">
        <v>1006</v>
      </c>
      <c r="D12" s="953"/>
      <c r="E12" s="953"/>
      <c r="F12" s="953"/>
      <c r="G12" s="953"/>
      <c r="H12" s="953"/>
      <c r="I12" s="938">
        <f>I10/I8</f>
        <v>0.96713290957392062</v>
      </c>
      <c r="J12" s="938">
        <f t="shared" ref="J12:L12" si="7">J10/J8</f>
        <v>1.0239483308533681</v>
      </c>
      <c r="K12" s="938">
        <f t="shared" si="7"/>
        <v>0.9280539969383389</v>
      </c>
      <c r="L12" s="938">
        <f t="shared" si="7"/>
        <v>0.61689189302012593</v>
      </c>
      <c r="M12" s="938">
        <f>M10/M8</f>
        <v>0.94232030326892635</v>
      </c>
      <c r="N12" s="938">
        <f>N10/N8</f>
        <v>0.80431446934053352</v>
      </c>
      <c r="O12" s="940">
        <f>AVERAGE(I12:N12)</f>
        <v>0.88044365049920215</v>
      </c>
      <c r="P12" s="940">
        <f>P10/P8</f>
        <v>1.9158302498977451</v>
      </c>
      <c r="Q12" s="940">
        <f>AVERAGE(J12:P12)</f>
        <v>1.0159718419740342</v>
      </c>
      <c r="R12" s="940">
        <f t="shared" ref="R12:S12" si="8">AVERAGE(K12:Q12)</f>
        <v>1.0148323435627007</v>
      </c>
      <c r="S12" s="940">
        <f t="shared" si="8"/>
        <v>1.0272292502233238</v>
      </c>
    </row>
    <row r="13" spans="1:21" s="939" customFormat="1">
      <c r="C13" s="950" t="s">
        <v>1001</v>
      </c>
      <c r="I13" s="939">
        <v>8299.7900000000009</v>
      </c>
      <c r="J13" s="952">
        <v>7734.55</v>
      </c>
      <c r="K13" s="952">
        <v>9867.7900000000009</v>
      </c>
      <c r="L13" s="952">
        <v>252506.16</v>
      </c>
      <c r="M13" s="939">
        <v>235998.87</v>
      </c>
      <c r="N13" s="939">
        <f>M13+(N8-N10)</f>
        <v>250645.21716239612</v>
      </c>
      <c r="O13" s="939">
        <f>N13+(O8-O10)</f>
        <v>259661.75868891651</v>
      </c>
      <c r="P13" s="939">
        <f t="shared" ref="P13:S13" si="9">O13+(P8-P10)</f>
        <v>202297.78816303346</v>
      </c>
      <c r="Q13" s="939">
        <f t="shared" si="9"/>
        <v>201075.58650927315</v>
      </c>
      <c r="R13" s="939">
        <f t="shared" si="9"/>
        <v>199840.74603218026</v>
      </c>
      <c r="S13" s="939">
        <f t="shared" si="9"/>
        <v>197397.38139340712</v>
      </c>
    </row>
    <row r="14" spans="1:21" s="940" customFormat="1">
      <c r="C14" s="953" t="s">
        <v>1002</v>
      </c>
      <c r="D14" s="953"/>
      <c r="E14" s="953"/>
      <c r="F14" s="953"/>
      <c r="G14" s="953"/>
      <c r="H14" s="953"/>
      <c r="I14" s="938">
        <v>0.1149</v>
      </c>
      <c r="J14" s="940">
        <f>(J13-I13)/I13</f>
        <v>-6.8102927905404911E-2</v>
      </c>
      <c r="K14" s="940">
        <f t="shared" ref="K14:S14" si="10">(K13-J13)/J13</f>
        <v>0.27580660801210161</v>
      </c>
      <c r="L14" s="940">
        <v>8.0100000000000005E-2</v>
      </c>
      <c r="M14" s="940">
        <f t="shared" si="10"/>
        <v>-6.5373811078509952E-2</v>
      </c>
      <c r="N14" s="940">
        <f t="shared" si="10"/>
        <v>6.2061090217915553E-2</v>
      </c>
      <c r="O14" s="940">
        <f t="shared" si="10"/>
        <v>3.5973323682767358E-2</v>
      </c>
      <c r="P14" s="940">
        <f t="shared" si="10"/>
        <v>-0.22091805437783779</v>
      </c>
      <c r="Q14" s="940">
        <f t="shared" si="10"/>
        <v>-6.0415967216375221E-3</v>
      </c>
      <c r="R14" s="940">
        <f t="shared" si="10"/>
        <v>-6.1411755575605E-3</v>
      </c>
      <c r="S14" s="940">
        <f t="shared" si="10"/>
        <v>-1.2226558833901113E-2</v>
      </c>
    </row>
    <row r="15" spans="1:21">
      <c r="I15" s="942"/>
      <c r="J15" s="942"/>
      <c r="K15" s="942"/>
      <c r="L15" s="942"/>
      <c r="M15" s="942"/>
      <c r="N15" s="942"/>
      <c r="O15" s="942"/>
      <c r="P15" s="942"/>
      <c r="Q15" s="942"/>
      <c r="R15" s="942"/>
      <c r="S15" s="942"/>
    </row>
    <row r="16" spans="1:21" s="939" customFormat="1">
      <c r="C16" s="957" t="s">
        <v>1003</v>
      </c>
      <c r="I16" s="939">
        <v>16500</v>
      </c>
      <c r="J16" s="939">
        <v>17000</v>
      </c>
      <c r="K16" s="939">
        <v>18000</v>
      </c>
      <c r="L16" s="939">
        <v>22917.66</v>
      </c>
      <c r="M16" s="939">
        <v>30205.52</v>
      </c>
      <c r="N16" s="939">
        <v>30200</v>
      </c>
      <c r="P16" s="941">
        <v>50000</v>
      </c>
      <c r="S16" s="941">
        <v>56000</v>
      </c>
    </row>
    <row r="17" spans="1:19" s="940" customFormat="1">
      <c r="C17" s="955" t="s">
        <v>1002</v>
      </c>
      <c r="J17" s="940">
        <f>(J16-I16)/I16</f>
        <v>3.0303030303030304E-2</v>
      </c>
      <c r="K17" s="940">
        <f t="shared" ref="K17:N17" si="11">(K16-J16)/J16</f>
        <v>5.8823529411764705E-2</v>
      </c>
      <c r="L17" s="940">
        <f t="shared" si="11"/>
        <v>0.2732033333333333</v>
      </c>
      <c r="M17" s="940">
        <f t="shared" si="11"/>
        <v>0.31800192515291703</v>
      </c>
      <c r="N17" s="940">
        <f t="shared" si="11"/>
        <v>-1.8274805399809164E-4</v>
      </c>
      <c r="P17" s="956"/>
      <c r="S17" s="956"/>
    </row>
    <row r="18" spans="1:19" s="939" customFormat="1">
      <c r="C18" s="957" t="s">
        <v>1004</v>
      </c>
      <c r="I18" s="939">
        <f>I8-I16</f>
        <v>9533.64</v>
      </c>
      <c r="J18" s="939">
        <f>J8-J16</f>
        <v>6602.48</v>
      </c>
      <c r="K18" s="939">
        <f>K8-K16</f>
        <v>11650.57</v>
      </c>
      <c r="L18" s="952">
        <v>14026.7</v>
      </c>
      <c r="M18" s="952">
        <v>29902.84</v>
      </c>
      <c r="N18" s="939">
        <v>30000</v>
      </c>
      <c r="P18" s="941">
        <v>70000</v>
      </c>
      <c r="S18" s="941">
        <v>80000</v>
      </c>
    </row>
    <row r="19" spans="1:19" s="940" customFormat="1">
      <c r="C19" s="955" t="s">
        <v>1002</v>
      </c>
      <c r="J19" s="940">
        <f>(J18-I18)/I18</f>
        <v>-0.30745444552133289</v>
      </c>
      <c r="K19" s="940">
        <f>(K18-J18)/J18</f>
        <v>0.7645748264288571</v>
      </c>
      <c r="L19" s="940">
        <f t="shared" ref="L19" si="12">(L18-K18)/K18</f>
        <v>0.20394967799858729</v>
      </c>
      <c r="M19" s="939">
        <f>(M18-L18)/L18</f>
        <v>1.1318513976915454</v>
      </c>
      <c r="N19" s="940">
        <f>(N18-M18)/M18</f>
        <v>3.2491897090711069E-3</v>
      </c>
      <c r="P19" s="956"/>
      <c r="S19" s="956"/>
    </row>
    <row r="20" spans="1:19">
      <c r="I20" s="939"/>
      <c r="J20" s="939"/>
      <c r="K20" s="939"/>
      <c r="S20" s="949"/>
    </row>
    <row r="21" spans="1:19">
      <c r="B21" s="943" t="s">
        <v>990</v>
      </c>
      <c r="C21" s="943" t="s">
        <v>991</v>
      </c>
    </row>
    <row r="22" spans="1:19">
      <c r="C22" s="943" t="s">
        <v>989</v>
      </c>
      <c r="I22" s="954">
        <v>0.99</v>
      </c>
      <c r="J22" s="943" t="s">
        <v>994</v>
      </c>
    </row>
    <row r="23" spans="1:19">
      <c r="C23" s="943" t="s">
        <v>992</v>
      </c>
      <c r="I23" s="954">
        <v>0.73</v>
      </c>
      <c r="J23" s="943" t="s">
        <v>993</v>
      </c>
    </row>
    <row r="24" spans="1:19">
      <c r="C24" s="943" t="s">
        <v>998</v>
      </c>
      <c r="I24" s="954"/>
    </row>
    <row r="25" spans="1:19">
      <c r="C25" s="944" t="s">
        <v>1007</v>
      </c>
      <c r="D25" s="944"/>
      <c r="E25" s="944"/>
      <c r="F25" s="944"/>
      <c r="G25" s="944"/>
      <c r="H25" s="944"/>
      <c r="I25" s="954"/>
    </row>
    <row r="26" spans="1:19">
      <c r="C26" s="949" t="s">
        <v>1005</v>
      </c>
      <c r="D26" s="949"/>
      <c r="E26" s="949"/>
      <c r="F26" s="949"/>
      <c r="G26" s="949"/>
      <c r="H26" s="949"/>
      <c r="I26" s="954"/>
    </row>
    <row r="27" spans="1:19">
      <c r="A27" s="943" t="s">
        <v>7</v>
      </c>
      <c r="B27" s="943" t="s">
        <v>986</v>
      </c>
      <c r="C27" s="943" t="s">
        <v>997</v>
      </c>
    </row>
    <row r="31" spans="1:19">
      <c r="A31" s="943" t="s">
        <v>1009</v>
      </c>
      <c r="B31" s="943" t="s">
        <v>1010</v>
      </c>
    </row>
    <row r="40" spans="1:2">
      <c r="A40" s="943" t="s">
        <v>1011</v>
      </c>
      <c r="B40" s="943" t="s">
        <v>987</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43"/>
  </sheetPr>
  <dimension ref="A2:M37"/>
  <sheetViews>
    <sheetView workbookViewId="0">
      <selection activeCell="E11" sqref="E11"/>
    </sheetView>
  </sheetViews>
  <sheetFormatPr defaultColWidth="9" defaultRowHeight="13"/>
  <cols>
    <col min="1" max="1" width="9" style="126"/>
    <col min="2" max="2" width="9.33203125" style="182" customWidth="1"/>
    <col min="3" max="3" width="5.33203125" style="126" customWidth="1"/>
    <col min="4" max="4" width="18.5" style="126" customWidth="1"/>
    <col min="5" max="13" width="12" style="126" customWidth="1"/>
    <col min="14" max="16384" width="9" style="126"/>
  </cols>
  <sheetData>
    <row r="2" spans="1:13" s="187" customFormat="1">
      <c r="A2" s="127"/>
      <c r="B2" s="91"/>
      <c r="C2" s="91"/>
      <c r="D2" s="91"/>
      <c r="E2" s="184"/>
      <c r="F2" s="185"/>
      <c r="G2" s="185"/>
      <c r="H2" s="185"/>
      <c r="I2" s="185"/>
      <c r="J2" s="185"/>
      <c r="K2" s="185"/>
      <c r="L2" s="185"/>
      <c r="M2" s="186"/>
    </row>
    <row r="3" spans="1:13" s="130" customFormat="1">
      <c r="B3" s="188"/>
      <c r="C3" s="128" t="s">
        <v>134</v>
      </c>
      <c r="D3" s="195"/>
      <c r="E3" s="129"/>
    </row>
    <row r="4" spans="1:13">
      <c r="B4" s="189"/>
      <c r="C4" s="132"/>
      <c r="D4" s="133"/>
      <c r="E4" s="135"/>
      <c r="F4" s="125"/>
      <c r="G4" s="136"/>
      <c r="H4" s="136"/>
      <c r="I4" s="136"/>
      <c r="J4" s="136"/>
      <c r="K4" s="136"/>
      <c r="L4" s="136"/>
      <c r="M4" s="125"/>
    </row>
    <row r="5" spans="1:13">
      <c r="B5" s="190" t="s">
        <v>135</v>
      </c>
      <c r="C5" s="137">
        <v>1</v>
      </c>
      <c r="D5" s="138" t="str">
        <f>CHOOSE(C5,D15,D22,D29)</f>
        <v>乐观情景预测</v>
      </c>
      <c r="F5" s="139"/>
      <c r="G5" s="139"/>
    </row>
    <row r="6" spans="1:13" s="131" customFormat="1">
      <c r="B6" s="152"/>
      <c r="C6" s="140"/>
      <c r="D6" s="141"/>
      <c r="E6" s="143"/>
      <c r="F6" s="143"/>
      <c r="G6" s="143"/>
      <c r="H6" s="142"/>
      <c r="I6" s="142"/>
    </row>
    <row r="7" spans="1:13" s="147" customFormat="1">
      <c r="B7" s="191"/>
      <c r="C7" s="144" t="s">
        <v>95</v>
      </c>
      <c r="D7" s="144"/>
      <c r="E7" s="145" t="s">
        <v>136</v>
      </c>
      <c r="F7" s="145" t="s">
        <v>137</v>
      </c>
      <c r="G7" s="145" t="s">
        <v>138</v>
      </c>
      <c r="H7" s="145" t="s">
        <v>139</v>
      </c>
      <c r="I7" s="145" t="s">
        <v>140</v>
      </c>
      <c r="J7" s="145" t="s">
        <v>296</v>
      </c>
      <c r="K7" s="146"/>
      <c r="L7" s="146"/>
      <c r="M7" s="146"/>
    </row>
    <row r="8" spans="1:13">
      <c r="B8" s="192"/>
      <c r="C8" s="148"/>
      <c r="D8" s="149"/>
      <c r="E8" s="150"/>
      <c r="F8" s="150"/>
      <c r="G8" s="150"/>
      <c r="H8" s="150"/>
      <c r="I8" s="151"/>
      <c r="J8" s="151"/>
      <c r="K8" s="131"/>
      <c r="L8" s="131"/>
      <c r="M8" s="131"/>
    </row>
    <row r="9" spans="1:13">
      <c r="B9" s="193">
        <v>1</v>
      </c>
      <c r="C9" s="43" t="s">
        <v>141</v>
      </c>
      <c r="D9" s="12"/>
      <c r="E9" s="153" t="e">
        <f t="shared" ref="E9:I13" si="0">CHOOSE($C$5,E16,E23,E30)</f>
        <v>#REF!</v>
      </c>
      <c r="F9" s="153" t="e">
        <f>CHOOSE($C$5,F16,F23,F30)</f>
        <v>#REF!</v>
      </c>
      <c r="G9" s="153" t="e">
        <f t="shared" si="0"/>
        <v>#REF!</v>
      </c>
      <c r="H9" s="154" t="e">
        <f t="shared" si="0"/>
        <v>#REF!</v>
      </c>
      <c r="I9" s="155" t="e">
        <f t="shared" si="0"/>
        <v>#REF!</v>
      </c>
      <c r="J9" s="155" t="e">
        <f>CHOOSE($C$5,J16,J23,J30)</f>
        <v>#REF!</v>
      </c>
      <c r="K9" s="156"/>
      <c r="L9" s="156"/>
      <c r="M9" s="156"/>
    </row>
    <row r="10" spans="1:13">
      <c r="B10" s="193">
        <v>2</v>
      </c>
      <c r="C10" s="43" t="s">
        <v>142</v>
      </c>
      <c r="D10" s="12"/>
      <c r="E10" s="153" t="e">
        <f t="shared" si="0"/>
        <v>#REF!</v>
      </c>
      <c r="F10" s="153" t="e">
        <f t="shared" si="0"/>
        <v>#REF!</v>
      </c>
      <c r="G10" s="153" t="e">
        <f t="shared" si="0"/>
        <v>#REF!</v>
      </c>
      <c r="H10" s="154" t="e">
        <f t="shared" si="0"/>
        <v>#REF!</v>
      </c>
      <c r="I10" s="155" t="e">
        <f t="shared" si="0"/>
        <v>#REF!</v>
      </c>
      <c r="J10" s="155" t="e">
        <f>CHOOSE($C$5,J17,J24,J31)</f>
        <v>#REF!</v>
      </c>
      <c r="K10" s="156"/>
      <c r="L10" s="156"/>
      <c r="M10" s="156"/>
    </row>
    <row r="11" spans="1:13">
      <c r="B11" s="193">
        <v>3</v>
      </c>
      <c r="C11" s="43" t="s">
        <v>143</v>
      </c>
      <c r="D11" s="12"/>
      <c r="E11" s="153" t="e">
        <f t="shared" si="0"/>
        <v>#REF!</v>
      </c>
      <c r="F11" s="153" t="e">
        <f t="shared" si="0"/>
        <v>#REF!</v>
      </c>
      <c r="G11" s="153" t="e">
        <f t="shared" si="0"/>
        <v>#REF!</v>
      </c>
      <c r="H11" s="154" t="e">
        <f t="shared" si="0"/>
        <v>#REF!</v>
      </c>
      <c r="I11" s="155" t="e">
        <f t="shared" si="0"/>
        <v>#REF!</v>
      </c>
      <c r="J11" s="155" t="e">
        <f>CHOOSE($C$5,J18,J25,J32)</f>
        <v>#REF!</v>
      </c>
      <c r="K11" s="156"/>
      <c r="L11" s="156"/>
      <c r="M11" s="156"/>
    </row>
    <row r="12" spans="1:13">
      <c r="B12" s="192"/>
      <c r="C12" s="157" t="s">
        <v>144</v>
      </c>
      <c r="D12" s="90"/>
      <c r="E12" s="153" t="e">
        <f t="shared" si="0"/>
        <v>#REF!</v>
      </c>
      <c r="F12" s="153" t="e">
        <f t="shared" si="0"/>
        <v>#REF!</v>
      </c>
      <c r="G12" s="153" t="e">
        <f t="shared" si="0"/>
        <v>#REF!</v>
      </c>
      <c r="H12" s="154" t="e">
        <f t="shared" si="0"/>
        <v>#REF!</v>
      </c>
      <c r="I12" s="155" t="e">
        <f t="shared" si="0"/>
        <v>#REF!</v>
      </c>
      <c r="J12" s="155" t="e">
        <f>CHOOSE($C$5,J19,J26,J33)</f>
        <v>#REF!</v>
      </c>
      <c r="K12" s="156"/>
      <c r="L12" s="156"/>
      <c r="M12" s="156"/>
    </row>
    <row r="13" spans="1:13">
      <c r="B13" s="192"/>
      <c r="C13" s="43" t="s">
        <v>145</v>
      </c>
      <c r="D13" s="12"/>
      <c r="E13" s="153" t="e">
        <f t="shared" si="0"/>
        <v>#REF!</v>
      </c>
      <c r="F13" s="153" t="e">
        <f t="shared" si="0"/>
        <v>#REF!</v>
      </c>
      <c r="G13" s="153" t="e">
        <f t="shared" si="0"/>
        <v>#REF!</v>
      </c>
      <c r="H13" s="154" t="e">
        <f t="shared" si="0"/>
        <v>#REF!</v>
      </c>
      <c r="I13" s="155" t="e">
        <f t="shared" si="0"/>
        <v>#REF!</v>
      </c>
      <c r="J13" s="155" t="e">
        <f>CHOOSE($C$5,J20,J27,J34)</f>
        <v>#REF!</v>
      </c>
      <c r="K13" s="156"/>
      <c r="L13" s="156"/>
      <c r="M13" s="156"/>
    </row>
    <row r="14" spans="1:13">
      <c r="B14" s="192"/>
      <c r="C14" s="43"/>
      <c r="D14" s="12"/>
      <c r="E14" s="158"/>
      <c r="F14" s="158"/>
      <c r="G14" s="158"/>
      <c r="H14" s="154"/>
      <c r="I14" s="155"/>
      <c r="J14" s="155"/>
      <c r="K14" s="156"/>
      <c r="L14" s="156"/>
      <c r="M14" s="156"/>
    </row>
    <row r="15" spans="1:13">
      <c r="B15" s="192"/>
      <c r="C15" s="159">
        <v>1</v>
      </c>
      <c r="D15" s="160" t="s">
        <v>146</v>
      </c>
      <c r="E15" s="161"/>
      <c r="F15" s="161"/>
      <c r="G15" s="161"/>
      <c r="H15" s="162"/>
      <c r="I15" s="163"/>
      <c r="J15" s="163"/>
      <c r="K15" s="156"/>
      <c r="L15" s="156"/>
      <c r="M15" s="156"/>
    </row>
    <row r="16" spans="1:13">
      <c r="B16" s="192"/>
      <c r="C16" s="43" t="str">
        <f>C9</f>
        <v>销售收入增长率</v>
      </c>
      <c r="D16" s="14"/>
      <c r="E16" s="164" t="e">
        <f t="shared" ref="E16:J16" si="1">E23*(1+15%)</f>
        <v>#REF!</v>
      </c>
      <c r="F16" s="164" t="e">
        <f t="shared" si="1"/>
        <v>#REF!</v>
      </c>
      <c r="G16" s="164" t="e">
        <f t="shared" si="1"/>
        <v>#REF!</v>
      </c>
      <c r="H16" s="164" t="e">
        <f t="shared" si="1"/>
        <v>#REF!</v>
      </c>
      <c r="I16" s="164" t="e">
        <f t="shared" si="1"/>
        <v>#REF!</v>
      </c>
      <c r="J16" s="164" t="e">
        <f t="shared" si="1"/>
        <v>#REF!</v>
      </c>
      <c r="K16" s="22"/>
      <c r="L16" s="22"/>
      <c r="M16" s="22"/>
    </row>
    <row r="17" spans="2:13">
      <c r="B17" s="192"/>
      <c r="C17" s="43" t="str">
        <f>C10</f>
        <v>销货成本 / 销售收入</v>
      </c>
      <c r="D17" s="14"/>
      <c r="E17" s="164" t="e">
        <f t="shared" ref="E17:J17" si="2">E24*(1-5%)</f>
        <v>#REF!</v>
      </c>
      <c r="F17" s="164" t="e">
        <f t="shared" si="2"/>
        <v>#REF!</v>
      </c>
      <c r="G17" s="164" t="e">
        <f t="shared" si="2"/>
        <v>#REF!</v>
      </c>
      <c r="H17" s="164" t="e">
        <f t="shared" si="2"/>
        <v>#REF!</v>
      </c>
      <c r="I17" s="164" t="e">
        <f t="shared" si="2"/>
        <v>#REF!</v>
      </c>
      <c r="J17" s="164" t="e">
        <f t="shared" si="2"/>
        <v>#REF!</v>
      </c>
      <c r="K17" s="156"/>
      <c r="L17" s="156"/>
      <c r="M17" s="156"/>
    </row>
    <row r="18" spans="2:13">
      <c r="B18" s="192"/>
      <c r="C18" s="43" t="str">
        <f>C11</f>
        <v>管理费用 / 销售收入</v>
      </c>
      <c r="D18" s="14"/>
      <c r="E18" s="164" t="e">
        <f t="shared" ref="E18:I19" si="3">E25*(1-5%)</f>
        <v>#REF!</v>
      </c>
      <c r="F18" s="164" t="e">
        <f t="shared" si="3"/>
        <v>#REF!</v>
      </c>
      <c r="G18" s="164" t="e">
        <f t="shared" si="3"/>
        <v>#REF!</v>
      </c>
      <c r="H18" s="164" t="e">
        <f t="shared" si="3"/>
        <v>#REF!</v>
      </c>
      <c r="I18" s="164" t="e">
        <f t="shared" si="3"/>
        <v>#REF!</v>
      </c>
      <c r="J18" s="164" t="e">
        <f>J25*(1-5%)</f>
        <v>#REF!</v>
      </c>
      <c r="K18" s="156"/>
      <c r="L18" s="156"/>
      <c r="M18" s="156"/>
    </row>
    <row r="19" spans="2:13">
      <c r="B19" s="192"/>
      <c r="C19" s="43" t="str">
        <f>C12</f>
        <v>营业费用 / 销售收入</v>
      </c>
      <c r="D19" s="165"/>
      <c r="E19" s="164" t="e">
        <f t="shared" si="3"/>
        <v>#REF!</v>
      </c>
      <c r="F19" s="164" t="e">
        <f t="shared" si="3"/>
        <v>#REF!</v>
      </c>
      <c r="G19" s="164" t="e">
        <f t="shared" si="3"/>
        <v>#REF!</v>
      </c>
      <c r="H19" s="164" t="e">
        <f t="shared" si="3"/>
        <v>#REF!</v>
      </c>
      <c r="I19" s="164" t="e">
        <f t="shared" si="3"/>
        <v>#REF!</v>
      </c>
      <c r="J19" s="164" t="e">
        <f>J26*(1-5%)</f>
        <v>#REF!</v>
      </c>
      <c r="K19" s="156"/>
      <c r="L19" s="156"/>
      <c r="M19" s="156"/>
    </row>
    <row r="20" spans="2:13">
      <c r="B20" s="192"/>
      <c r="C20" s="43" t="str">
        <f>C13</f>
        <v>股利分配比例</v>
      </c>
      <c r="D20" s="14"/>
      <c r="E20" s="164" t="e">
        <f t="shared" ref="E20:J20" si="4">E27</f>
        <v>#REF!</v>
      </c>
      <c r="F20" s="164" t="e">
        <f t="shared" si="4"/>
        <v>#REF!</v>
      </c>
      <c r="G20" s="164" t="e">
        <f t="shared" si="4"/>
        <v>#REF!</v>
      </c>
      <c r="H20" s="164" t="e">
        <f t="shared" si="4"/>
        <v>#REF!</v>
      </c>
      <c r="I20" s="164" t="e">
        <f t="shared" si="4"/>
        <v>#REF!</v>
      </c>
      <c r="J20" s="164" t="e">
        <f t="shared" si="4"/>
        <v>#REF!</v>
      </c>
      <c r="K20" s="156"/>
      <c r="L20" s="156"/>
      <c r="M20" s="156"/>
    </row>
    <row r="21" spans="2:13">
      <c r="B21" s="192"/>
      <c r="C21" s="43"/>
      <c r="D21" s="12"/>
      <c r="E21" s="166"/>
      <c r="F21" s="166"/>
      <c r="G21" s="166"/>
      <c r="H21" s="167"/>
      <c r="I21" s="168"/>
      <c r="J21" s="168"/>
      <c r="K21" s="156"/>
      <c r="L21" s="156"/>
      <c r="M21" s="156"/>
    </row>
    <row r="22" spans="2:13">
      <c r="B22" s="192"/>
      <c r="C22" s="159">
        <v>2</v>
      </c>
      <c r="D22" s="160" t="s">
        <v>147</v>
      </c>
      <c r="E22" s="161"/>
      <c r="F22" s="161"/>
      <c r="G22" s="161"/>
      <c r="H22" s="162"/>
      <c r="I22" s="163"/>
      <c r="J22" s="163"/>
      <c r="K22" s="156"/>
      <c r="L22" s="156"/>
      <c r="M22" s="156"/>
    </row>
    <row r="23" spans="2:13">
      <c r="B23" s="192"/>
      <c r="C23" s="157" t="str">
        <f>C9</f>
        <v>销售收入增长率</v>
      </c>
      <c r="D23" s="165"/>
      <c r="E23" s="164" t="e">
        <f>#REF!</f>
        <v>#REF!</v>
      </c>
      <c r="F23" s="164" t="e">
        <f>#REF!</f>
        <v>#REF!</v>
      </c>
      <c r="G23" s="164" t="e">
        <f>#REF!</f>
        <v>#REF!</v>
      </c>
      <c r="H23" s="164" t="e">
        <f>#REF!</f>
        <v>#REF!</v>
      </c>
      <c r="I23" s="164" t="e">
        <f>#REF!</f>
        <v>#REF!</v>
      </c>
      <c r="J23" s="164" t="e">
        <f>#REF!</f>
        <v>#REF!</v>
      </c>
      <c r="K23" s="22"/>
      <c r="L23" s="22"/>
      <c r="M23" s="22"/>
    </row>
    <row r="24" spans="2:13">
      <c r="B24" s="192"/>
      <c r="C24" s="157" t="str">
        <f>C10</f>
        <v>销货成本 / 销售收入</v>
      </c>
      <c r="D24" s="165"/>
      <c r="E24" s="164" t="e">
        <f>#REF!</f>
        <v>#REF!</v>
      </c>
      <c r="F24" s="164" t="e">
        <f>#REF!</f>
        <v>#REF!</v>
      </c>
      <c r="G24" s="164" t="e">
        <f>#REF!</f>
        <v>#REF!</v>
      </c>
      <c r="H24" s="164" t="e">
        <f>#REF!</f>
        <v>#REF!</v>
      </c>
      <c r="I24" s="164" t="e">
        <f>#REF!</f>
        <v>#REF!</v>
      </c>
      <c r="J24" s="164" t="e">
        <f>#REF!</f>
        <v>#REF!</v>
      </c>
      <c r="K24" s="22"/>
      <c r="L24" s="22"/>
      <c r="M24" s="22"/>
    </row>
    <row r="25" spans="2:13">
      <c r="B25" s="192"/>
      <c r="C25" s="157" t="str">
        <f>C11</f>
        <v>管理费用 / 销售收入</v>
      </c>
      <c r="D25" s="165"/>
      <c r="E25" s="164" t="e">
        <f>#REF!</f>
        <v>#REF!</v>
      </c>
      <c r="F25" s="164" t="e">
        <f>#REF!</f>
        <v>#REF!</v>
      </c>
      <c r="G25" s="164" t="e">
        <f>#REF!</f>
        <v>#REF!</v>
      </c>
      <c r="H25" s="164" t="e">
        <f>#REF!</f>
        <v>#REF!</v>
      </c>
      <c r="I25" s="164" t="e">
        <f>#REF!</f>
        <v>#REF!</v>
      </c>
      <c r="J25" s="164" t="e">
        <f>#REF!</f>
        <v>#REF!</v>
      </c>
      <c r="K25" s="22"/>
      <c r="L25" s="22"/>
      <c r="M25" s="22"/>
    </row>
    <row r="26" spans="2:13">
      <c r="B26" s="192"/>
      <c r="C26" s="157" t="str">
        <f>C12</f>
        <v>营业费用 / 销售收入</v>
      </c>
      <c r="D26" s="165"/>
      <c r="E26" s="164" t="e">
        <f>#REF!</f>
        <v>#REF!</v>
      </c>
      <c r="F26" s="164" t="e">
        <f>#REF!</f>
        <v>#REF!</v>
      </c>
      <c r="G26" s="164" t="e">
        <f>#REF!</f>
        <v>#REF!</v>
      </c>
      <c r="H26" s="164" t="e">
        <f>#REF!</f>
        <v>#REF!</v>
      </c>
      <c r="I26" s="164" t="e">
        <f>#REF!</f>
        <v>#REF!</v>
      </c>
      <c r="J26" s="164" t="e">
        <f>#REF!</f>
        <v>#REF!</v>
      </c>
      <c r="K26" s="22"/>
      <c r="L26" s="22"/>
      <c r="M26" s="22"/>
    </row>
    <row r="27" spans="2:13">
      <c r="B27" s="192"/>
      <c r="C27" s="157" t="str">
        <f>C13</f>
        <v>股利分配比例</v>
      </c>
      <c r="D27" s="14"/>
      <c r="E27" s="164" t="e">
        <f>#REF!</f>
        <v>#REF!</v>
      </c>
      <c r="F27" s="164" t="e">
        <f>#REF!</f>
        <v>#REF!</v>
      </c>
      <c r="G27" s="164" t="e">
        <f>#REF!</f>
        <v>#REF!</v>
      </c>
      <c r="H27" s="164" t="e">
        <f>#REF!</f>
        <v>#REF!</v>
      </c>
      <c r="I27" s="164" t="e">
        <f>#REF!</f>
        <v>#REF!</v>
      </c>
      <c r="J27" s="164" t="e">
        <f>#REF!</f>
        <v>#REF!</v>
      </c>
      <c r="K27" s="22"/>
      <c r="L27" s="22"/>
      <c r="M27" s="22"/>
    </row>
    <row r="28" spans="2:13">
      <c r="B28" s="192"/>
      <c r="C28" s="157"/>
      <c r="D28" s="90"/>
      <c r="E28" s="167"/>
      <c r="F28" s="167"/>
      <c r="G28" s="167"/>
      <c r="H28" s="167"/>
      <c r="I28" s="168"/>
      <c r="J28" s="168"/>
      <c r="K28" s="169"/>
      <c r="L28" s="156"/>
      <c r="M28" s="156"/>
    </row>
    <row r="29" spans="2:13" s="147" customFormat="1">
      <c r="B29" s="194"/>
      <c r="C29" s="159">
        <v>3</v>
      </c>
      <c r="D29" s="160" t="s">
        <v>148</v>
      </c>
      <c r="E29" s="170"/>
      <c r="F29" s="170"/>
      <c r="G29" s="171"/>
      <c r="H29" s="172"/>
      <c r="I29" s="173"/>
      <c r="J29" s="173"/>
      <c r="K29" s="174"/>
      <c r="L29" s="174"/>
      <c r="M29" s="174"/>
    </row>
    <row r="30" spans="2:13">
      <c r="B30" s="192"/>
      <c r="C30" s="157" t="str">
        <f>C9</f>
        <v>销售收入增长率</v>
      </c>
      <c r="D30" s="165"/>
      <c r="E30" s="164" t="e">
        <f t="shared" ref="E30:J30" si="5">E23*(1-15%)</f>
        <v>#REF!</v>
      </c>
      <c r="F30" s="164" t="e">
        <f t="shared" si="5"/>
        <v>#REF!</v>
      </c>
      <c r="G30" s="164" t="e">
        <f t="shared" si="5"/>
        <v>#REF!</v>
      </c>
      <c r="H30" s="164" t="e">
        <f t="shared" si="5"/>
        <v>#REF!</v>
      </c>
      <c r="I30" s="164" t="e">
        <f t="shared" si="5"/>
        <v>#REF!</v>
      </c>
      <c r="J30" s="164" t="e">
        <f t="shared" si="5"/>
        <v>#REF!</v>
      </c>
      <c r="K30" s="22"/>
      <c r="L30" s="22"/>
      <c r="M30" s="22"/>
    </row>
    <row r="31" spans="2:13">
      <c r="B31" s="192"/>
      <c r="C31" s="157" t="str">
        <f>C10</f>
        <v>销货成本 / 销售收入</v>
      </c>
      <c r="D31" s="165"/>
      <c r="E31" s="164" t="e">
        <f t="shared" ref="E31:J31" si="6">E24*(1+5%)</f>
        <v>#REF!</v>
      </c>
      <c r="F31" s="164" t="e">
        <f t="shared" si="6"/>
        <v>#REF!</v>
      </c>
      <c r="G31" s="164" t="e">
        <f t="shared" si="6"/>
        <v>#REF!</v>
      </c>
      <c r="H31" s="164" t="e">
        <f t="shared" si="6"/>
        <v>#REF!</v>
      </c>
      <c r="I31" s="164" t="e">
        <f t="shared" si="6"/>
        <v>#REF!</v>
      </c>
      <c r="J31" s="164" t="e">
        <f t="shared" si="6"/>
        <v>#REF!</v>
      </c>
      <c r="K31" s="156"/>
      <c r="L31" s="156"/>
      <c r="M31" s="156"/>
    </row>
    <row r="32" spans="2:13">
      <c r="B32" s="192"/>
      <c r="C32" s="157" t="str">
        <f>C11</f>
        <v>管理费用 / 销售收入</v>
      </c>
      <c r="D32" s="165"/>
      <c r="E32" s="164" t="e">
        <f t="shared" ref="E32:I33" si="7">E25*(1+5%)</f>
        <v>#REF!</v>
      </c>
      <c r="F32" s="164" t="e">
        <f t="shared" si="7"/>
        <v>#REF!</v>
      </c>
      <c r="G32" s="164" t="e">
        <f t="shared" si="7"/>
        <v>#REF!</v>
      </c>
      <c r="H32" s="164" t="e">
        <f t="shared" si="7"/>
        <v>#REF!</v>
      </c>
      <c r="I32" s="164" t="e">
        <f t="shared" si="7"/>
        <v>#REF!</v>
      </c>
      <c r="J32" s="164" t="e">
        <f>J25*(1+5%)</f>
        <v>#REF!</v>
      </c>
      <c r="K32" s="156"/>
      <c r="L32" s="156"/>
      <c r="M32" s="156"/>
    </row>
    <row r="33" spans="2:13">
      <c r="B33" s="192"/>
      <c r="C33" s="157" t="str">
        <f>C12</f>
        <v>营业费用 / 销售收入</v>
      </c>
      <c r="D33" s="165"/>
      <c r="E33" s="164" t="e">
        <f t="shared" si="7"/>
        <v>#REF!</v>
      </c>
      <c r="F33" s="164" t="e">
        <f t="shared" si="7"/>
        <v>#REF!</v>
      </c>
      <c r="G33" s="164" t="e">
        <f t="shared" si="7"/>
        <v>#REF!</v>
      </c>
      <c r="H33" s="164" t="e">
        <f t="shared" si="7"/>
        <v>#REF!</v>
      </c>
      <c r="I33" s="164" t="e">
        <f t="shared" si="7"/>
        <v>#REF!</v>
      </c>
      <c r="J33" s="164" t="e">
        <f>J26*(1+5%)</f>
        <v>#REF!</v>
      </c>
      <c r="K33" s="156"/>
      <c r="L33" s="156"/>
      <c r="M33" s="156"/>
    </row>
    <row r="34" spans="2:13">
      <c r="B34" s="192"/>
      <c r="C34" s="175" t="str">
        <f>C13</f>
        <v>股利分配比例</v>
      </c>
      <c r="D34" s="176"/>
      <c r="E34" s="164" t="e">
        <f t="shared" ref="E34:J34" si="8">E27</f>
        <v>#REF!</v>
      </c>
      <c r="F34" s="164" t="e">
        <f t="shared" si="8"/>
        <v>#REF!</v>
      </c>
      <c r="G34" s="164" t="e">
        <f t="shared" si="8"/>
        <v>#REF!</v>
      </c>
      <c r="H34" s="164" t="e">
        <f t="shared" si="8"/>
        <v>#REF!</v>
      </c>
      <c r="I34" s="164" t="e">
        <f t="shared" si="8"/>
        <v>#REF!</v>
      </c>
      <c r="J34" s="164" t="e">
        <f t="shared" si="8"/>
        <v>#REF!</v>
      </c>
      <c r="K34" s="156"/>
      <c r="L34" s="156"/>
      <c r="M34" s="156"/>
    </row>
    <row r="35" spans="2:13">
      <c r="C35" s="134"/>
      <c r="D35" s="134"/>
      <c r="E35" s="177"/>
      <c r="F35" s="177"/>
      <c r="G35" s="177"/>
      <c r="H35" s="177"/>
      <c r="I35" s="177"/>
      <c r="J35" s="178"/>
      <c r="K35" s="178"/>
      <c r="L35" s="179"/>
      <c r="M35" s="179"/>
    </row>
    <row r="36" spans="2:13">
      <c r="E36" s="180"/>
      <c r="F36" s="180"/>
      <c r="G36" s="180"/>
      <c r="H36" s="180"/>
      <c r="I36" s="180"/>
      <c r="J36" s="180"/>
      <c r="K36" s="180"/>
      <c r="L36" s="180"/>
      <c r="M36" s="180"/>
    </row>
    <row r="37" spans="2:13">
      <c r="E37" s="181"/>
      <c r="F37" s="181"/>
      <c r="H37" s="181"/>
      <c r="I37" s="181"/>
      <c r="K37" s="181"/>
      <c r="L37" s="181"/>
      <c r="M37" s="181"/>
    </row>
  </sheetData>
  <phoneticPr fontId="2" type="noConversion"/>
  <dataValidations count="1">
    <dataValidation type="list" allowBlank="1" showInputMessage="1" showErrorMessage="1" sqref="C5:D5" xr:uid="{00000000-0002-0000-0900-000000000000}">
      <formula1>$B$9:$B$11</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Income Statement</vt:lpstr>
      <vt:lpstr>Balance Sheet</vt:lpstr>
      <vt:lpstr>Cash Flow Statement</vt:lpstr>
      <vt:lpstr>2.Parameter</vt:lpstr>
      <vt:lpstr>3.Revenue＋Cost</vt:lpstr>
      <vt:lpstr>出厂价与零售价</vt:lpstr>
      <vt:lpstr>4.Price&amp; Volume</vt:lpstr>
      <vt:lpstr>Sheet2</vt:lpstr>
      <vt:lpstr>5.Scenario</vt:lpstr>
      <vt:lpstr>6.Capital asset</vt:lpstr>
      <vt:lpstr>7.P&amp;L</vt:lpstr>
      <vt:lpstr>8.BS</vt:lpstr>
      <vt:lpstr>9.CF</vt:lpstr>
      <vt:lpstr>DCF(FCFF)</vt:lpstr>
      <vt:lpstr>DCF(fCFE)</vt:lpstr>
      <vt:lpstr>DDM</vt:lpstr>
      <vt:lpstr>APV</vt:lpstr>
      <vt:lpstr>AE</vt:lpstr>
      <vt:lpstr>EVA</vt:lpstr>
      <vt:lpstr>10.Output</vt:lpstr>
      <vt:lpstr>11.PE&amp;PB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2018-05-31T10:14:44Z</dcterms:modified>
</cp:coreProperties>
</file>