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8" windowWidth="14808" windowHeight="8016" firstSheet="3" activeTab="3"/>
  </bookViews>
  <sheets>
    <sheet name="美的集团-利润表" sheetId="9" r:id="rId1"/>
    <sheet name="美的集团-资产负债表" sheetId="10" r:id="rId2"/>
    <sheet name="美的集团-现金流量表" sheetId="11" r:id="rId3"/>
    <sheet name="营业收入和支出预测" sheetId="3" r:id="rId4"/>
    <sheet name="非付现调整" sheetId="12" r:id="rId5"/>
    <sheet name="营运资本需求预测" sheetId="6" r:id="rId6"/>
    <sheet name="资本性支出预测" sheetId="5" r:id="rId7"/>
    <sheet name="ufcf" sheetId="14" r:id="rId8"/>
    <sheet name="财务指标" sheetId="13" r:id="rId9"/>
    <sheet name="PEband" sheetId="15" r:id="rId10"/>
  </sheets>
  <externalReferences>
    <externalReference r:id="rId11"/>
    <externalReference r:id="rId12"/>
  </externalReferences>
  <definedNames>
    <definedName name="Hist_Year">营业收入和支出预测!$G$13</definedName>
    <definedName name="iRepType">1</definedName>
    <definedName name="RepType">[1]首页!$C$11</definedName>
    <definedName name="StockCode">[1]首页!$C$6</definedName>
    <definedName name="unit">1000000</definedName>
  </definedNames>
  <calcPr calcId="152511" iterate="1" concurrentCalc="0"/>
</workbook>
</file>

<file path=xl/calcChain.xml><?xml version="1.0" encoding="utf-8"?>
<calcChain xmlns="http://schemas.openxmlformats.org/spreadsheetml/2006/main">
  <c r="A3" i="10" l="1"/>
  <c r="A3" i="11"/>
  <c r="A3" i="9"/>
  <c r="B2" i="11"/>
  <c r="I7" i="14"/>
  <c r="J7" i="14"/>
  <c r="K7" i="14"/>
  <c r="L7" i="14"/>
  <c r="M7" i="14"/>
  <c r="J10" i="14"/>
  <c r="J9" i="14"/>
  <c r="I5" i="3"/>
  <c r="J5" i="3"/>
  <c r="I7" i="3"/>
  <c r="J7" i="3"/>
  <c r="I9" i="3"/>
  <c r="J9" i="3"/>
  <c r="J11" i="3"/>
  <c r="J12" i="3"/>
  <c r="J4" i="5"/>
  <c r="K5" i="3"/>
  <c r="K7" i="3"/>
  <c r="K9" i="3"/>
  <c r="K11" i="3"/>
  <c r="K12" i="3"/>
  <c r="K4" i="5"/>
  <c r="L5" i="3"/>
  <c r="L7" i="3"/>
  <c r="L9" i="3"/>
  <c r="L11" i="3"/>
  <c r="L12" i="3"/>
  <c r="L4" i="5"/>
  <c r="M5" i="3"/>
  <c r="M7" i="3"/>
  <c r="M9" i="3"/>
  <c r="M11" i="3"/>
  <c r="M12" i="3"/>
  <c r="M4" i="5"/>
  <c r="I11" i="3"/>
  <c r="I12" i="3"/>
  <c r="I4" i="5"/>
  <c r="G12" i="3"/>
  <c r="G5" i="5"/>
  <c r="F12" i="3"/>
  <c r="F5" i="5"/>
  <c r="E12" i="3"/>
  <c r="E5" i="5"/>
  <c r="F9" i="12"/>
  <c r="F13" i="12"/>
  <c r="G9" i="12"/>
  <c r="G13" i="12"/>
  <c r="H13" i="12"/>
  <c r="G8" i="12"/>
  <c r="I8" i="12"/>
  <c r="I9" i="12"/>
  <c r="I13" i="12"/>
  <c r="J13" i="12"/>
  <c r="K13" i="12"/>
  <c r="L13" i="12"/>
  <c r="M13" i="12"/>
  <c r="E9" i="12"/>
  <c r="E13" i="12"/>
  <c r="F8" i="12"/>
  <c r="F10" i="12"/>
  <c r="G10" i="12"/>
  <c r="E8" i="12"/>
  <c r="E10" i="12"/>
  <c r="K4" i="6"/>
  <c r="L4" i="6"/>
  <c r="M4" i="6"/>
  <c r="G5" i="6"/>
  <c r="I5" i="6"/>
  <c r="J5" i="6"/>
  <c r="J4" i="6"/>
  <c r="I4" i="6"/>
  <c r="F5" i="6"/>
  <c r="E5" i="6"/>
  <c r="I6" i="6"/>
  <c r="G6" i="6"/>
  <c r="K6" i="6"/>
  <c r="L6" i="6"/>
  <c r="M6" i="6"/>
  <c r="J6" i="6"/>
  <c r="F6" i="6"/>
  <c r="G25" i="3"/>
  <c r="G29" i="3"/>
  <c r="M17" i="3"/>
  <c r="M19" i="3"/>
  <c r="M21" i="3"/>
  <c r="M23" i="3"/>
  <c r="M25" i="3"/>
  <c r="M29" i="3"/>
  <c r="M32" i="3"/>
  <c r="M35" i="3"/>
  <c r="L17" i="3"/>
  <c r="L19" i="3"/>
  <c r="L21" i="3"/>
  <c r="L23" i="3"/>
  <c r="L25" i="3"/>
  <c r="L29" i="3"/>
  <c r="L32" i="3"/>
  <c r="L35" i="3"/>
  <c r="K17" i="3"/>
  <c r="K19" i="3"/>
  <c r="K21" i="3"/>
  <c r="K23" i="3"/>
  <c r="K25" i="3"/>
  <c r="K29" i="3"/>
  <c r="K32" i="3"/>
  <c r="K35" i="3"/>
  <c r="J17" i="3"/>
  <c r="J19" i="3"/>
  <c r="J21" i="3"/>
  <c r="J23" i="3"/>
  <c r="J25" i="3"/>
  <c r="J29" i="3"/>
  <c r="J32" i="3"/>
  <c r="J35" i="3"/>
  <c r="I17" i="3"/>
  <c r="I19" i="3"/>
  <c r="I21" i="3"/>
  <c r="I23" i="3"/>
  <c r="I25" i="3"/>
  <c r="I29" i="3"/>
  <c r="I32" i="3"/>
  <c r="I35" i="3"/>
  <c r="F25" i="3"/>
  <c r="F29" i="3"/>
  <c r="F32" i="3"/>
  <c r="F35" i="3"/>
  <c r="G32" i="3"/>
  <c r="G35" i="3"/>
  <c r="E25" i="3"/>
  <c r="E29" i="3"/>
  <c r="E32" i="3"/>
  <c r="E35" i="3"/>
  <c r="J30" i="3"/>
  <c r="K30" i="3"/>
  <c r="L30" i="3"/>
  <c r="M30" i="3"/>
  <c r="I30" i="3"/>
  <c r="F30" i="3"/>
  <c r="G30" i="3"/>
  <c r="E30" i="3"/>
  <c r="F24" i="3"/>
  <c r="G24" i="3"/>
  <c r="E24" i="3"/>
  <c r="F22" i="3"/>
  <c r="G22" i="3"/>
  <c r="E22" i="3"/>
  <c r="G20" i="3"/>
  <c r="F20" i="3"/>
  <c r="E20" i="3"/>
  <c r="B2" i="10"/>
  <c r="B2" i="9"/>
  <c r="E18" i="3"/>
  <c r="F18" i="3"/>
  <c r="G18" i="3"/>
  <c r="K13" i="3"/>
  <c r="L13" i="3"/>
  <c r="M13" i="3"/>
  <c r="J13" i="3"/>
  <c r="I13" i="3"/>
  <c r="G13" i="3"/>
  <c r="F13" i="3"/>
</calcChain>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报表类型：财务报表(中国,新准则)</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报表类型：财务报表(中国,新准则)</t>
        </r>
      </text>
    </comment>
  </commentList>
</comments>
</file>

<file path=xl/comments3.xml><?xml version="1.0" encoding="utf-8"?>
<comments xmlns="http://schemas.openxmlformats.org/spreadsheetml/2006/main">
  <authors>
    <author>作者</author>
  </authors>
  <commentList>
    <comment ref="A3" authorId="0" shapeId="0">
      <text>
        <r>
          <rPr>
            <b/>
            <sz val="9"/>
            <color indexed="81"/>
            <rFont val="宋体"/>
            <family val="3"/>
            <charset val="134"/>
          </rPr>
          <t>报表类型：财务报表(中国,新准则)</t>
        </r>
      </text>
    </comment>
  </commentList>
</comments>
</file>

<file path=xl/sharedStrings.xml><?xml version="1.0" encoding="utf-8"?>
<sst xmlns="http://schemas.openxmlformats.org/spreadsheetml/2006/main" count="696" uniqueCount="449">
  <si>
    <t>营业收入和支出预测</t>
    <phoneticPr fontId="5" type="noConversion"/>
  </si>
  <si>
    <t>单位：万元</t>
    <phoneticPr fontId="5" type="noConversion"/>
  </si>
  <si>
    <t>历史数据</t>
    <phoneticPr fontId="5" type="noConversion"/>
  </si>
  <si>
    <t>2018E</t>
    <phoneticPr fontId="5" type="noConversion"/>
  </si>
  <si>
    <t>2019E</t>
    <phoneticPr fontId="5" type="noConversion"/>
  </si>
  <si>
    <t>2020E</t>
    <phoneticPr fontId="5" type="noConversion"/>
  </si>
  <si>
    <t>2021E</t>
    <phoneticPr fontId="5" type="noConversion"/>
  </si>
  <si>
    <t>2022E</t>
    <phoneticPr fontId="5" type="noConversion"/>
  </si>
  <si>
    <t>分产品销售收入</t>
    <phoneticPr fontId="5" type="noConversion"/>
  </si>
  <si>
    <r>
      <rPr>
        <sz val="9"/>
        <color theme="1"/>
        <rFont val="宋体"/>
        <family val="2"/>
      </rPr>
      <t>证券代码</t>
    </r>
  </si>
  <si>
    <r>
      <rPr>
        <sz val="9"/>
        <color theme="1"/>
        <rFont val="宋体"/>
        <family val="2"/>
      </rPr>
      <t>证券简称</t>
    </r>
  </si>
  <si>
    <t>000333.SZ</t>
  </si>
  <si>
    <t>- -</t>
  </si>
  <si>
    <t>CNY</t>
  </si>
  <si>
    <t>消费电器</t>
    <phoneticPr fontId="5" type="noConversion"/>
  </si>
  <si>
    <t>暖通空调</t>
    <phoneticPr fontId="5" type="noConversion"/>
  </si>
  <si>
    <t>机器人及自动化系统</t>
    <phoneticPr fontId="5" type="noConversion"/>
  </si>
  <si>
    <t>其他业务</t>
    <phoneticPr fontId="5" type="noConversion"/>
  </si>
  <si>
    <t>假设：</t>
    <phoneticPr fontId="5" type="noConversion"/>
  </si>
  <si>
    <t>预测期</t>
    <phoneticPr fontId="5" type="noConversion"/>
  </si>
  <si>
    <t>营业收入合计</t>
    <phoneticPr fontId="5" type="noConversion"/>
  </si>
  <si>
    <t>营业收入年增长率</t>
    <phoneticPr fontId="5" type="noConversion"/>
  </si>
  <si>
    <t>营业支出</t>
    <phoneticPr fontId="5" type="noConversion"/>
  </si>
  <si>
    <t>营业成本</t>
    <phoneticPr fontId="5" type="noConversion"/>
  </si>
  <si>
    <t>税金及附加</t>
    <phoneticPr fontId="5" type="noConversion"/>
  </si>
  <si>
    <t>管理费用</t>
    <phoneticPr fontId="5" type="noConversion"/>
  </si>
  <si>
    <t>销售费用</t>
    <phoneticPr fontId="5" type="noConversion"/>
  </si>
  <si>
    <t>占营业收入百分比</t>
    <phoneticPr fontId="5" type="noConversion"/>
  </si>
  <si>
    <t>历史复合增长率</t>
    <phoneticPr fontId="5" type="noConversion"/>
  </si>
  <si>
    <t>（历史平均增长率）</t>
    <phoneticPr fontId="5" type="noConversion"/>
  </si>
  <si>
    <t>(73.6%)</t>
    <phoneticPr fontId="5" type="noConversion"/>
  </si>
  <si>
    <t>营业支出合计</t>
    <phoneticPr fontId="5" type="noConversion"/>
  </si>
  <si>
    <t>(0.64%)</t>
    <phoneticPr fontId="5" type="noConversion"/>
  </si>
  <si>
    <t>(5.82%)</t>
    <phoneticPr fontId="5" type="noConversion"/>
  </si>
  <si>
    <t>Operating Margin rate</t>
    <phoneticPr fontId="5" type="noConversion"/>
  </si>
  <si>
    <t>(10.91%）</t>
    <phoneticPr fontId="5" type="noConversion"/>
  </si>
  <si>
    <t>利润表(ORIG,万元)</t>
  </si>
  <si>
    <t/>
  </si>
  <si>
    <t xml:space="preserve">        报告期</t>
  </si>
  <si>
    <t xml:space="preserve">        报表类型</t>
  </si>
  <si>
    <t xml:space="preserve">        营业总收入</t>
  </si>
  <si>
    <t xml:space="preserve">                产品</t>
  </si>
  <si>
    <t xml:space="preserve">                        消费电器</t>
  </si>
  <si>
    <t xml:space="preserve">                        暖通空调</t>
  </si>
  <si>
    <t xml:space="preserve">                        机器人及自动化系统</t>
  </si>
  <si>
    <t xml:space="preserve">                        大家电</t>
  </si>
  <si>
    <t xml:space="preserve">                                空调及零部件</t>
  </si>
  <si>
    <t xml:space="preserve">                                洗衣机及零部件</t>
  </si>
  <si>
    <t xml:space="preserve">                                冰箱及零部件</t>
  </si>
  <si>
    <t xml:space="preserve">                        小家电</t>
  </si>
  <si>
    <t xml:space="preserve">                        电机</t>
  </si>
  <si>
    <t xml:space="preserve">                        物流</t>
  </si>
  <si>
    <t xml:space="preserve">                        其他主营业务</t>
  </si>
  <si>
    <t xml:space="preserve">                        其他业务</t>
  </si>
  <si>
    <t xml:space="preserve">                地区</t>
  </si>
  <si>
    <t xml:space="preserve">                        中国大陆</t>
  </si>
  <si>
    <t xml:space="preserve">                        国外</t>
  </si>
  <si>
    <t xml:space="preserve">                        其他业务(地区)</t>
  </si>
  <si>
    <t xml:space="preserve">                营业收入</t>
  </si>
  <si>
    <t xml:space="preserve">                其他类金融业务收入</t>
  </si>
  <si>
    <t xml:space="preserve">                利息收入</t>
  </si>
  <si>
    <t xml:space="preserve">                已赚保费</t>
  </si>
  <si>
    <t xml:space="preserve">                手续费及佣金收入</t>
  </si>
  <si>
    <t xml:space="preserve">        营业总成本</t>
  </si>
  <si>
    <t xml:space="preserve">                营业成本</t>
  </si>
  <si>
    <t xml:space="preserve">                        产品</t>
  </si>
  <si>
    <t xml:space="preserve">                                消费电器</t>
  </si>
  <si>
    <t xml:space="preserve">                                暖通空调</t>
  </si>
  <si>
    <t xml:space="preserve">                                机器人及自动化系统</t>
  </si>
  <si>
    <t xml:space="preserve">                                大家电</t>
  </si>
  <si>
    <t xml:space="preserve">                                        空调及零部件</t>
  </si>
  <si>
    <t xml:space="preserve">                                        洗衣机及零部件</t>
  </si>
  <si>
    <t xml:space="preserve">                                        冰箱及零部件</t>
  </si>
  <si>
    <t xml:space="preserve">                                小家电</t>
  </si>
  <si>
    <t xml:space="preserve">                                电机</t>
  </si>
  <si>
    <t xml:space="preserve">                                物流</t>
  </si>
  <si>
    <t xml:space="preserve">                                其他主营业务</t>
  </si>
  <si>
    <t xml:space="preserve">                                其他业务</t>
  </si>
  <si>
    <t xml:space="preserve">                        地区</t>
  </si>
  <si>
    <t xml:space="preserve">                                中国大陆</t>
  </si>
  <si>
    <t xml:space="preserve">                                国外</t>
  </si>
  <si>
    <t xml:space="preserve">                                其他业务(地区)</t>
  </si>
  <si>
    <t xml:space="preserve">                营业税金及附加</t>
  </si>
  <si>
    <t xml:space="preserve">                销售费用</t>
  </si>
  <si>
    <t xml:space="preserve">                管理费用</t>
  </si>
  <si>
    <t xml:space="preserve">                财务费用</t>
  </si>
  <si>
    <t xml:space="preserve">                资产减值损失</t>
  </si>
  <si>
    <t xml:space="preserve">                其他业务成本(金融类)</t>
  </si>
  <si>
    <t xml:space="preserve">                利息支出</t>
  </si>
  <si>
    <t xml:space="preserve">                手续费及佣金支出</t>
  </si>
  <si>
    <t xml:space="preserve">                退保金</t>
  </si>
  <si>
    <t xml:space="preserve">                赔付支出净额</t>
  </si>
  <si>
    <t xml:space="preserve">                提取保险合同准备金净额</t>
  </si>
  <si>
    <t xml:space="preserve">                保单红利支出</t>
  </si>
  <si>
    <t xml:space="preserve">                分保费用</t>
  </si>
  <si>
    <t xml:space="preserve">        其他经营收益</t>
  </si>
  <si>
    <t xml:space="preserve">                公允价值变动净收益</t>
  </si>
  <si>
    <t xml:space="preserve">                投资净收益</t>
  </si>
  <si>
    <t xml:space="preserve">                其中：对联营企业和合营企业的投资收益</t>
  </si>
  <si>
    <t xml:space="preserve">                汇兑净收益</t>
  </si>
  <si>
    <t xml:space="preserve">                资产处置收益</t>
  </si>
  <si>
    <t xml:space="preserve">                其他收益</t>
  </si>
  <si>
    <t xml:space="preserve">                加：营业利润差额(特殊报表科目)</t>
  </si>
  <si>
    <t xml:space="preserve">                营业利润差额(合计平衡项目)</t>
  </si>
  <si>
    <t xml:space="preserve">        营业利润</t>
  </si>
  <si>
    <t xml:space="preserve">                加：营业外收入</t>
  </si>
  <si>
    <t xml:space="preserve">                减：营业外支出</t>
  </si>
  <si>
    <t xml:space="preserve">                其中：非流动资产处置净损失</t>
  </si>
  <si>
    <t xml:space="preserve">                加：利润总额差额(特殊报表科目)</t>
  </si>
  <si>
    <t xml:space="preserve">                利润总额差额(合计平衡项目)</t>
  </si>
  <si>
    <t xml:space="preserve">        利润总额</t>
  </si>
  <si>
    <t xml:space="preserve">                减：所得税</t>
  </si>
  <si>
    <t xml:space="preserve">                加：未确认的投资损失</t>
  </si>
  <si>
    <t xml:space="preserve">                加：净利润差额(特殊报表科目)</t>
  </si>
  <si>
    <t xml:space="preserve">                净利润差额(合计平衡项目)</t>
  </si>
  <si>
    <t xml:space="preserve">        净利润</t>
  </si>
  <si>
    <t xml:space="preserve">                持续经营净利润</t>
  </si>
  <si>
    <t xml:space="preserve">                终止经营净利润</t>
  </si>
  <si>
    <t xml:space="preserve">                减：少数股东损益</t>
  </si>
  <si>
    <t xml:space="preserve">                归属于母公司所有者的净利润</t>
  </si>
  <si>
    <t xml:space="preserve">                加：其他综合收益</t>
  </si>
  <si>
    <t xml:space="preserve">        综合收益总额</t>
  </si>
  <si>
    <t xml:space="preserve">                减：归属于少数股东的综合收益总额</t>
  </si>
  <si>
    <t xml:space="preserve">                归属于母公司普通股东综合收益总额</t>
  </si>
  <si>
    <t xml:space="preserve">        每股收益：</t>
  </si>
  <si>
    <t xml:space="preserve">                基本每股收益</t>
  </si>
  <si>
    <t xml:space="preserve">                稀释每股收益</t>
  </si>
  <si>
    <t xml:space="preserve">        显示币种</t>
  </si>
  <si>
    <t xml:space="preserve">        原始币种</t>
  </si>
  <si>
    <t xml:space="preserve">        转换汇率</t>
  </si>
  <si>
    <t xml:space="preserve">        利率类型</t>
  </si>
  <si>
    <t xml:space="preserve">        审计意见(境内)</t>
  </si>
  <si>
    <t xml:space="preserve">        审计意见(境外)</t>
  </si>
  <si>
    <t xml:space="preserve">        公告日期</t>
  </si>
  <si>
    <t xml:space="preserve">        数据来源</t>
  </si>
  <si>
    <t>一季报</t>
  </si>
  <si>
    <t>合并报表</t>
  </si>
  <si>
    <t>年报</t>
  </si>
  <si>
    <t>期末汇率</t>
  </si>
  <si>
    <t>公司公告值</t>
  </si>
  <si>
    <t>标准无保留意见</t>
  </si>
  <si>
    <t>现金流量表(ORIG,万元)</t>
  </si>
  <si>
    <t xml:space="preserve">        经营活动产生的现金流量：</t>
  </si>
  <si>
    <t xml:space="preserve">                销售商品、提供劳务收到的现金</t>
  </si>
  <si>
    <t xml:space="preserve">                收到的税费返还</t>
  </si>
  <si>
    <t xml:space="preserve">                收到其他与经营活动有关的现金</t>
  </si>
  <si>
    <t xml:space="preserve">                经营活动现金流入(金融类)</t>
  </si>
  <si>
    <t xml:space="preserve">                保户储金净增加额</t>
  </si>
  <si>
    <t xml:space="preserve">                客户存款和同业存放款项净增加额</t>
  </si>
  <si>
    <t xml:space="preserve">                向中央银行借款净增加额</t>
  </si>
  <si>
    <t xml:space="preserve">                向其他金融机构拆入资金净增加额</t>
  </si>
  <si>
    <t xml:space="preserve">                收取利息和手续费净增加额</t>
  </si>
  <si>
    <t xml:space="preserve">                收到原保险合同保费取得的现金</t>
  </si>
  <si>
    <t xml:space="preserve">                收到再保业务现金净额</t>
  </si>
  <si>
    <t xml:space="preserve">                处置交易性金融资产净增加额</t>
  </si>
  <si>
    <t xml:space="preserve">                拆入资金净增加额</t>
  </si>
  <si>
    <t xml:space="preserve">                回购业务资金净增加额</t>
  </si>
  <si>
    <t xml:space="preserve">                经营活动现金流入差额(特殊报表科目)</t>
  </si>
  <si>
    <t xml:space="preserve">                经营活动现金流入差额(合计平衡项目)</t>
  </si>
  <si>
    <t xml:space="preserve">        经营活动现金流入小计</t>
  </si>
  <si>
    <t xml:space="preserve">                购买商品、接受劳务支付的现金</t>
  </si>
  <si>
    <t xml:space="preserve">                支付给职工以及为职工支付的现金</t>
  </si>
  <si>
    <t xml:space="preserve">                支付的各项税费</t>
  </si>
  <si>
    <t xml:space="preserve">                支付其他与经营活动有关的现金</t>
  </si>
  <si>
    <t xml:space="preserve">                经营活动现金流出(金融类)</t>
  </si>
  <si>
    <t xml:space="preserve">                客户贷款及垫款净增加额</t>
  </si>
  <si>
    <t xml:space="preserve">                存放央行和同业款项净增加额</t>
  </si>
  <si>
    <t xml:space="preserve">                支付原保险合同赔付款项的现金</t>
  </si>
  <si>
    <t xml:space="preserve">                支付手续费的现金</t>
  </si>
  <si>
    <t xml:space="preserve">                支付保单红利的现金</t>
  </si>
  <si>
    <t xml:space="preserve">                经营活动现金流出差额(特殊报表科目)</t>
  </si>
  <si>
    <t xml:space="preserve">                经营活动现金流出差额(合计平衡项目)</t>
  </si>
  <si>
    <t xml:space="preserve">        经营活动现金流出小计</t>
  </si>
  <si>
    <t xml:space="preserve">                经营活动产生的现金流量净额差额(合计平衡项目)</t>
  </si>
  <si>
    <t xml:space="preserve">        经营活动产生的现金流量净额</t>
  </si>
  <si>
    <t xml:space="preserve">        投资活动产生的现金流量：</t>
  </si>
  <si>
    <t xml:space="preserve">                收回投资收到的现金</t>
  </si>
  <si>
    <t xml:space="preserve">                取得投资收益收到的现金</t>
  </si>
  <si>
    <t xml:space="preserve">                处置固定资产、无形资产和其他长期资产收回的现金净额</t>
  </si>
  <si>
    <t xml:space="preserve">                处置子公司及其他营业单位收到的现金净额</t>
  </si>
  <si>
    <t xml:space="preserve">                收到其他与投资活动有关的现金</t>
  </si>
  <si>
    <t xml:space="preserve">                投资活动现金流入差额(特殊报表科目)</t>
  </si>
  <si>
    <t xml:space="preserve">                投资活动现金流入差额(合计平衡项目)</t>
  </si>
  <si>
    <t xml:space="preserve">        投资活动现金流入小计</t>
  </si>
  <si>
    <t xml:space="preserve">                购建固定资产、无形资产和其他长期资产支付的现金</t>
  </si>
  <si>
    <t xml:space="preserve">                投资支付的现金</t>
  </si>
  <si>
    <t xml:space="preserve">                取得子公司及其他营业单位支付的现金净额</t>
  </si>
  <si>
    <t xml:space="preserve">                支付其他与投资活动有关的现金</t>
  </si>
  <si>
    <t xml:space="preserve">                投资活动现金流出差额(特殊报表科目)</t>
  </si>
  <si>
    <t xml:space="preserve">                投资活动现金流出差额(合计平衡项目)</t>
  </si>
  <si>
    <t xml:space="preserve">        投资活动现金流出小计</t>
  </si>
  <si>
    <t xml:space="preserve">                投资活动产生的现金流量净额差额(合计平衡项目)</t>
  </si>
  <si>
    <t xml:space="preserve">        投资活动产生的现金流量净额</t>
  </si>
  <si>
    <t xml:space="preserve">        筹资活动产生的现金流量：</t>
  </si>
  <si>
    <t xml:space="preserve">                吸收投资收到的现金</t>
  </si>
  <si>
    <t xml:space="preserve">                其中：子公司吸收少数股东投资收到的现金</t>
  </si>
  <si>
    <t xml:space="preserve">                取得借款收到的现金</t>
  </si>
  <si>
    <t xml:space="preserve">                收到其他与筹资活动有关的现金</t>
  </si>
  <si>
    <t xml:space="preserve">                发行债券收到的现金</t>
  </si>
  <si>
    <t xml:space="preserve">                筹资活动现金流入差额(特殊报表科目)</t>
  </si>
  <si>
    <t xml:space="preserve">                筹资活动现金流入差额(合计平衡项目)</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</si>
  <si>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</si>
  <si>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</si>
  <si>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</si>
  <si>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</si>
  <si>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</si>
  <si>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筹资活动现金流出差额(特殊报表科目)</t>
  </si>
  <si>
    <t xml:space="preserve">                筹资活动现金流出差额(合计平衡项目)</t>
  </si>
  <si>
    <t xml:space="preserve">        筹资活动现金流出小计</t>
  </si>
  <si>
    <t xml:space="preserve">                筹资活动产生的现金流量净额差额(合计平衡项目)</t>
  </si>
  <si>
    <t xml:space="preserve">        筹资活动产生的现金流量净额</t>
  </si>
  <si>
    <t xml:space="preserve">        汇率变动对现金的影响</t>
  </si>
  <si>
    <t xml:space="preserve">                直接法-现金及现金等价物净增加额差额(特殊报表科目)</t>
  </si>
  <si>
    <t xml:space="preserve">                直接法-现金及现金等价物净增加额差额(合计平衡项目)</t>
  </si>
  <si>
    <t xml:space="preserve">        现金及现金等价物净增加额</t>
  </si>
  <si>
    <t xml:space="preserve">                期初现金及现金等价物余额</t>
  </si>
  <si>
    <t xml:space="preserve">                期末现金及现金等价物余额</t>
  </si>
  <si>
    <t xml:space="preserve">        补充资料：</t>
  </si>
  <si>
    <t xml:space="preserve">                净利润</t>
  </si>
  <si>
    <t xml:space="preserve">                加：资产减值准备</t>
  </si>
  <si>
    <t xml:space="preserve">                固定资产折旧、油气资产折耗、生产性生物资产折旧</t>
  </si>
  <si>
    <t xml:space="preserve">                无形资产摊销</t>
  </si>
  <si>
    <t xml:space="preserve">                长期待摊费用摊销</t>
  </si>
  <si>
    <t xml:space="preserve">                待摊费用减少</t>
  </si>
  <si>
    <t xml:space="preserve">                预提费用增加</t>
  </si>
  <si>
    <t xml:space="preserve">                处置固定资产、无形资产和其他长期资产的损失</t>
  </si>
  <si>
    <t xml:space="preserve">                固定资产报废损失</t>
  </si>
  <si>
    <t xml:space="preserve">                公允价值变动损失</t>
  </si>
  <si>
    <t xml:space="preserve">                投资损失</t>
  </si>
  <si>
    <t xml:space="preserve">                递延所得税资产减少</t>
  </si>
  <si>
    <t xml:space="preserve">                递延所得税负债增加</t>
  </si>
  <si>
    <t xml:space="preserve">                存货的减少</t>
  </si>
  <si>
    <t xml:space="preserve">                经营性应收项目的减少</t>
  </si>
  <si>
    <t xml:space="preserve">                经营性应付项目的增加</t>
  </si>
  <si>
    <t xml:space="preserve">                未确认的投资损失</t>
  </si>
  <si>
    <t xml:space="preserve">                其他</t>
  </si>
  <si>
    <t xml:space="preserve">                间接法-经营活动现金流量净额差额(特殊报表科目)</t>
  </si>
  <si>
    <t xml:space="preserve">                间接法-经营活动现金流量净额差额(合计平衡项目)</t>
  </si>
  <si>
    <t xml:space="preserve">                间接法-经营活动产生的现金流量净额</t>
  </si>
  <si>
    <t xml:space="preserve">                债务转为资本</t>
  </si>
  <si>
    <t xml:space="preserve">                一年内到期的可转换公司债券</t>
  </si>
  <si>
    <t xml:space="preserve">                融资租入固定资产</t>
  </si>
  <si>
    <t xml:space="preserve">                现金的期末余额</t>
  </si>
  <si>
    <t xml:space="preserve">                减：现金的期初余额</t>
  </si>
  <si>
    <t xml:space="preserve">                加：现金等价物的期末余额</t>
  </si>
  <si>
    <t xml:space="preserve">                减：现金等价物的期初余额</t>
  </si>
  <si>
    <t xml:space="preserve">                加：间接法-现金净增加额差额(特殊报表科目)</t>
  </si>
  <si>
    <t xml:space="preserve">                间接法-现金净增加额差额(合计平衡项目)</t>
  </si>
  <si>
    <t xml:space="preserve">                间接法-现金及现金等价物净增加额</t>
  </si>
  <si>
    <t>资产负债表(ORIG,万元)</t>
  </si>
  <si>
    <t>EBIT</t>
    <phoneticPr fontId="5" type="noConversion"/>
  </si>
  <si>
    <t>企业综合税负率</t>
    <phoneticPr fontId="5" type="noConversion"/>
  </si>
  <si>
    <t>所得税</t>
    <phoneticPr fontId="5" type="noConversion"/>
  </si>
  <si>
    <t>NOPAT</t>
    <phoneticPr fontId="5" type="noConversion"/>
  </si>
  <si>
    <r>
      <t>1.</t>
    </r>
    <r>
      <rPr>
        <sz val="11"/>
        <color theme="1"/>
        <rFont val="宋体"/>
        <family val="3"/>
        <charset val="134"/>
        <scheme val="minor"/>
      </rPr>
      <t>鉴于本文行业成长和美的业务分析，</t>
    </r>
    <r>
      <rPr>
        <b/>
        <sz val="11"/>
        <color theme="1"/>
        <rFont val="宋体"/>
        <family val="3"/>
        <charset val="134"/>
        <scheme val="minor"/>
      </rPr>
      <t>同时根据美的家电龙头地位+中国机器人市场前景度，并预期吸收的东芝和KUKA能转化为稳定的生产力</t>
    </r>
    <r>
      <rPr>
        <sz val="11"/>
        <color theme="1"/>
        <rFont val="宋体"/>
        <family val="3"/>
        <charset val="134"/>
        <scheme val="minor"/>
      </rPr>
      <t>，在此基础上个人预测消费电器增速由24%逐渐下降到10%，空调增速由2017年的40%逐步下降到15%，机器人业务在2020年以前增长到20%，之后增速稳定到15%</t>
    </r>
    <phoneticPr fontId="5" type="noConversion"/>
  </si>
  <si>
    <t>2.其他业务为销售空调、冰箱、洗衣机等产品的原材料，与主营收入存在较为稳定的比例关系(8%-10%），我们取平均数9%预测增长</t>
    <phoneticPr fontId="5" type="noConversion"/>
  </si>
  <si>
    <t>3.营业支出采用销售百分比法预测</t>
    <phoneticPr fontId="5" type="noConversion"/>
  </si>
  <si>
    <r>
      <rPr>
        <sz val="11"/>
        <color theme="1"/>
        <rFont val="宋体"/>
        <family val="2"/>
        <scheme val="minor"/>
      </rPr>
      <t>4.</t>
    </r>
    <r>
      <rPr>
        <sz val="11"/>
        <color theme="1"/>
        <rFont val="宋体"/>
        <family val="2"/>
        <charset val="134"/>
        <scheme val="minor"/>
      </rPr>
      <t>15-17</t>
    </r>
    <r>
      <rPr>
        <sz val="10"/>
        <rFont val="宋体"/>
        <family val="3"/>
        <charset val="134"/>
      </rPr>
      <t>年对应的综合所得税率分别为：</t>
    </r>
    <r>
      <rPr>
        <sz val="10"/>
        <rFont val="Arial"/>
        <family val="2"/>
      </rPr>
      <t>5.75%</t>
    </r>
    <r>
      <rPr>
        <sz val="10"/>
        <rFont val="宋体"/>
        <family val="3"/>
        <charset val="134"/>
      </rPr>
      <t>、</t>
    </r>
    <r>
      <rPr>
        <sz val="10"/>
        <rFont val="Arial"/>
        <family val="2"/>
      </rPr>
      <t>20.15%</t>
    </r>
    <r>
      <rPr>
        <sz val="10"/>
        <rFont val="宋体"/>
        <family val="3"/>
        <charset val="134"/>
      </rPr>
      <t>、</t>
    </r>
    <r>
      <rPr>
        <sz val="10"/>
        <rFont val="Arial"/>
        <family val="2"/>
      </rPr>
      <t>23.23%</t>
    </r>
    <r>
      <rPr>
        <sz val="10"/>
        <rFont val="宋体"/>
        <family val="3"/>
        <charset val="134"/>
      </rPr>
      <t>。</t>
    </r>
    <r>
      <rPr>
        <b/>
        <sz val="10"/>
        <rFont val="Arial"/>
        <family val="2"/>
      </rPr>
      <t>2015</t>
    </r>
    <r>
      <rPr>
        <b/>
        <sz val="10"/>
        <rFont val="宋体"/>
        <family val="3"/>
        <charset val="134"/>
      </rPr>
      <t>年由于存在大量应纳税暂时性差异调低了实际应交所得税，不具有参考价值予以剔除</t>
    </r>
    <r>
      <rPr>
        <sz val="10"/>
        <rFont val="宋体"/>
        <family val="3"/>
        <charset val="134"/>
      </rPr>
      <t>，平均</t>
    </r>
    <r>
      <rPr>
        <sz val="10"/>
        <rFont val="Arial"/>
        <family val="2"/>
      </rPr>
      <t>16-17</t>
    </r>
    <r>
      <rPr>
        <sz val="10"/>
        <rFont val="宋体"/>
        <family val="3"/>
        <charset val="134"/>
      </rPr>
      <t>年所得税税率可得：</t>
    </r>
    <r>
      <rPr>
        <sz val="10"/>
        <rFont val="Arial"/>
        <family val="2"/>
      </rPr>
      <t>22%</t>
    </r>
    <r>
      <rPr>
        <sz val="10"/>
        <rFont val="宋体"/>
        <family val="3"/>
        <charset val="134"/>
      </rPr>
      <t>。</t>
    </r>
    <phoneticPr fontId="5" type="noConversion"/>
  </si>
  <si>
    <t>2.常用测算营运资本公式：运营资本=存货+其他流动资产-应付-其他流动负债+应收</t>
    <phoneticPr fontId="5" type="noConversion"/>
  </si>
  <si>
    <t>应收账款周转天数</t>
    <phoneticPr fontId="5" type="noConversion"/>
  </si>
  <si>
    <t xml:space="preserve">存货周转天数
</t>
    <phoneticPr fontId="5" type="noConversion"/>
  </si>
  <si>
    <t xml:space="preserve">应付账款周转天数
</t>
    <phoneticPr fontId="5" type="noConversion"/>
  </si>
  <si>
    <t>净资产收益率ROE(平均)</t>
    <phoneticPr fontId="5" type="noConversion"/>
  </si>
  <si>
    <t xml:space="preserve">销售净利率
</t>
    <phoneticPr fontId="5" type="noConversion"/>
  </si>
  <si>
    <t xml:space="preserve">资产负债率
</t>
    <phoneticPr fontId="5" type="noConversion"/>
  </si>
  <si>
    <t>权益乘数</t>
    <phoneticPr fontId="5" type="noConversion"/>
  </si>
  <si>
    <t xml:space="preserve">经营活动产生的现金流量净额/负债合计
</t>
    <phoneticPr fontId="5" type="noConversion"/>
  </si>
  <si>
    <t>营运能力</t>
    <phoneticPr fontId="5" type="noConversion"/>
  </si>
  <si>
    <t>盈利能力</t>
    <phoneticPr fontId="5" type="noConversion"/>
  </si>
  <si>
    <t>资本结构</t>
    <phoneticPr fontId="5" type="noConversion"/>
  </si>
  <si>
    <t>偿债能力</t>
    <phoneticPr fontId="5" type="noConversion"/>
  </si>
  <si>
    <t>速动比率</t>
    <phoneticPr fontId="5" type="noConversion"/>
  </si>
  <si>
    <t>1.运营资本反映了除固定资产以外企业正常运营还需要占用的资本，主要由日常销售和采购中信用关系产生的应收、应付对资金的占用。</t>
    <phoneticPr fontId="5" type="noConversion"/>
  </si>
  <si>
    <t>营运资本</t>
    <phoneticPr fontId="5" type="noConversion"/>
  </si>
  <si>
    <t>营运资本周转率</t>
    <phoneticPr fontId="5" type="noConversion"/>
  </si>
  <si>
    <t>预测增速</t>
    <phoneticPr fontId="5" type="noConversion"/>
  </si>
  <si>
    <t>净营运资本变动</t>
    <phoneticPr fontId="5" type="noConversion"/>
  </si>
  <si>
    <t>3.观测历史数据，营运资本周转率呈现下降趋势。说明随着营业收入的扩大对于营运资金需求也在不断扩大。根据历史复合增长率预测营运需求，并结合行业特征，最后营运资本增长率稳定在4。</t>
    <phoneticPr fontId="5" type="noConversion"/>
  </si>
  <si>
    <t>非付现调整</t>
    <phoneticPr fontId="5" type="noConversion"/>
  </si>
  <si>
    <t>假设</t>
    <phoneticPr fontId="5" type="noConversion"/>
  </si>
  <si>
    <t>假设</t>
    <phoneticPr fontId="5" type="noConversion"/>
  </si>
  <si>
    <t>固定资产原值</t>
    <phoneticPr fontId="5" type="noConversion"/>
  </si>
  <si>
    <t>无形资产+固定资产</t>
    <phoneticPr fontId="5" type="noConversion"/>
  </si>
  <si>
    <t>年报</t>
    <phoneticPr fontId="5" type="noConversion"/>
  </si>
  <si>
    <t>CNY</t>
    <phoneticPr fontId="5" type="noConversion"/>
  </si>
  <si>
    <t xml:space="preserve">        流动资产：</t>
  </si>
  <si>
    <t xml:space="preserve">                货币资金</t>
  </si>
  <si>
    <t xml:space="preserve">                交易性金融资产</t>
  </si>
  <si>
    <t xml:space="preserve">                衍生金融资产</t>
  </si>
  <si>
    <t xml:space="preserve">                应收票据</t>
  </si>
  <si>
    <t xml:space="preserve">                应收账款</t>
  </si>
  <si>
    <t xml:space="preserve">                预付款项</t>
  </si>
  <si>
    <t xml:space="preserve">                应收利息</t>
  </si>
  <si>
    <t xml:space="preserve">                其他应收款</t>
  </si>
  <si>
    <t xml:space="preserve">                应收股利</t>
  </si>
  <si>
    <t xml:space="preserve">                买入返售金融资产</t>
  </si>
  <si>
    <t xml:space="preserve">                存货</t>
  </si>
  <si>
    <t xml:space="preserve">                其中：消耗性生物资产</t>
  </si>
  <si>
    <t xml:space="preserve">                划分为持有待售的资产</t>
  </si>
  <si>
    <t xml:space="preserve">                一年内到期的非流动资产</t>
  </si>
  <si>
    <t xml:space="preserve">                待摊费用</t>
  </si>
  <si>
    <t xml:space="preserve">                其他流动资产</t>
  </si>
  <si>
    <t xml:space="preserve">                其他金融类流动资产</t>
  </si>
  <si>
    <t xml:space="preserve">                结算备付金</t>
  </si>
  <si>
    <t xml:space="preserve">                拆出资金</t>
  </si>
  <si>
    <t xml:space="preserve">                应收保费</t>
  </si>
  <si>
    <t xml:space="preserve">                应收分保账款</t>
  </si>
  <si>
    <t xml:space="preserve">                应收分保合同准备金</t>
  </si>
  <si>
    <t xml:space="preserve">                流动资产差额(特殊报表科目)</t>
  </si>
  <si>
    <t xml:space="preserve">                流动资产差额(合计平衡项目)</t>
  </si>
  <si>
    <t xml:space="preserve">        流动资产合计</t>
  </si>
  <si>
    <t xml:space="preserve">        非流动资产：</t>
  </si>
  <si>
    <t xml:space="preserve">                发放贷款及垫款</t>
  </si>
  <si>
    <t xml:space="preserve">                可供出售金融资产</t>
  </si>
  <si>
    <t xml:space="preserve">                持有至到期投资</t>
  </si>
  <si>
    <t xml:space="preserve">                长期应收款</t>
  </si>
  <si>
    <t xml:space="preserve">                长期股权投资</t>
  </si>
  <si>
    <t xml:space="preserve">                投资性房地产</t>
  </si>
  <si>
    <t xml:space="preserve">                固定资产</t>
  </si>
  <si>
    <t xml:space="preserve">                在建工程</t>
  </si>
  <si>
    <t xml:space="preserve">                工程物资</t>
  </si>
  <si>
    <t xml:space="preserve">                固定资产清理</t>
  </si>
  <si>
    <t xml:space="preserve">                生产性生物资产</t>
  </si>
  <si>
    <t xml:space="preserve">                油气资产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</si>
  <si>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</si>
  <si>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</si>
  <si>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</si>
  <si>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</si>
  <si>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</si>
  <si>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</si>
  <si>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非流动资产差额(特殊报表科目)</t>
  </si>
  <si>
    <t xml:space="preserve">                非流动资产差额(合计平衡项目)</t>
  </si>
  <si>
    <t xml:space="preserve">        非流动资产合计</t>
  </si>
  <si>
    <t xml:space="preserve">                资产差额(特殊报表科目)</t>
  </si>
  <si>
    <t xml:space="preserve">                资产差额(合计平衡项目)</t>
  </si>
  <si>
    <t xml:space="preserve">        资产总计</t>
  </si>
  <si>
    <t xml:space="preserve">        流动负债：</t>
  </si>
  <si>
    <t xml:space="preserve">                短期借款</t>
  </si>
  <si>
    <t xml:space="preserve">                交易性金融负债</t>
  </si>
  <si>
    <t xml:space="preserve">                衍生金融负债</t>
  </si>
  <si>
    <t xml:space="preserve">                应付票据</t>
  </si>
  <si>
    <t xml:space="preserve">                应付账款</t>
  </si>
  <si>
    <t xml:space="preserve">                预收款项</t>
  </si>
  <si>
    <t xml:space="preserve">                应付手续费及佣金</t>
  </si>
  <si>
    <t xml:space="preserve">                应付职工薪酬</t>
  </si>
  <si>
    <t xml:space="preserve">                应交税费</t>
  </si>
  <si>
    <t xml:space="preserve">                应付利息</t>
  </si>
  <si>
    <t xml:space="preserve">                应付股利</t>
  </si>
  <si>
    <t xml:space="preserve">                其他应付款</t>
  </si>
  <si>
    <t xml:space="preserve">                划分为持有待售的负债</t>
  </si>
  <si>
    <t xml:space="preserve">                一年内到期的非流动负债</t>
  </si>
  <si>
    <t xml:space="preserve">                预提费用</t>
  </si>
  <si>
    <t xml:space="preserve">                递延收益-流动负债</t>
  </si>
  <si>
    <t xml:space="preserve">                应付短期债券</t>
  </si>
  <si>
    <t xml:space="preserve">                其他流动负债</t>
  </si>
  <si>
    <t xml:space="preserve">                其他金融类流动负债</t>
  </si>
  <si>
    <t xml:space="preserve">                向中央银行借款</t>
  </si>
  <si>
    <t xml:space="preserve">                吸收存款及同业存放</t>
  </si>
  <si>
    <t xml:space="preserve">                拆入资金</t>
  </si>
  <si>
    <t xml:space="preserve">                卖出回购金融资产款</t>
  </si>
  <si>
    <t xml:space="preserve">                应付分保账款</t>
  </si>
  <si>
    <t xml:space="preserve">                保险合同准备金</t>
  </si>
  <si>
    <t xml:space="preserve">                代理买卖证券款</t>
  </si>
  <si>
    <t xml:space="preserve">                代理承销证券款</t>
  </si>
  <si>
    <t xml:space="preserve">                流动负债差额(特殊报表科目)</t>
  </si>
  <si>
    <t xml:space="preserve">                流动负债差额(合计平衡项目)</t>
  </si>
  <si>
    <t xml:space="preserve">        流动负债合计</t>
  </si>
  <si>
    <t xml:space="preserve">        非流动负债：</t>
  </si>
  <si>
    <t xml:space="preserve">                长期借款</t>
  </si>
  <si>
    <t xml:space="preserve">                应付债券</t>
  </si>
  <si>
    <t xml:space="preserve">                长期应付款</t>
  </si>
  <si>
    <t xml:space="preserve">                长期应付职工薪酬</t>
  </si>
  <si>
    <t xml:space="preserve">                专项应付款</t>
  </si>
  <si>
    <t xml:space="preserve">                预计负债</t>
  </si>
  <si>
    <t xml:space="preserve">                递延所得税负债</t>
  </si>
  <si>
    <t xml:space="preserve">                递延收益-非流动负债</t>
  </si>
  <si>
    <t xml:space="preserve">                其他非流动负债</t>
  </si>
  <si>
    <t xml:space="preserve">                非流动负债差额(特殊报表科目)</t>
  </si>
  <si>
    <t xml:space="preserve">                非流动负债差额(合计平衡项目)</t>
  </si>
  <si>
    <t xml:space="preserve">        非流动负债合计</t>
  </si>
  <si>
    <t xml:space="preserve">                负债差额(特殊报表科目)</t>
  </si>
  <si>
    <t xml:space="preserve">                负债差额(合计平衡项目)</t>
  </si>
  <si>
    <t xml:space="preserve">        负债合计</t>
  </si>
  <si>
    <t xml:space="preserve">        所有者权益(或股东权益)：</t>
  </si>
  <si>
    <t xml:space="preserve">                实收资本(或股本)</t>
  </si>
  <si>
    <t xml:space="preserve">                其它权益工具</t>
  </si>
  <si>
    <t xml:space="preserve">                其它权益工具：优先股</t>
  </si>
  <si>
    <t xml:space="preserve">                资本公积金</t>
  </si>
  <si>
    <t xml:space="preserve">                减：库存股</t>
  </si>
  <si>
    <t xml:space="preserve">                其它综合收益</t>
  </si>
  <si>
    <t xml:space="preserve">                专项储备</t>
  </si>
  <si>
    <t xml:space="preserve">                盈余公积金</t>
  </si>
  <si>
    <t xml:space="preserve">                一般风险准备</t>
  </si>
  <si>
    <t xml:space="preserve">                未分配利润</t>
  </si>
  <si>
    <t xml:space="preserve">                外币报表折算差额</t>
  </si>
  <si>
    <t xml:space="preserve">                股东权益差额(特殊报表科目)</t>
  </si>
  <si>
    <t xml:space="preserve">                股权权益差额(合计平衡项目)</t>
  </si>
  <si>
    <t xml:space="preserve">        归属于母公司所有者权益合计</t>
  </si>
  <si>
    <t xml:space="preserve">                少数股东权益</t>
  </si>
  <si>
    <t xml:space="preserve">        所有者权益合计</t>
  </si>
  <si>
    <t xml:space="preserve">                负债及股东权益差额(特殊报表项目)</t>
  </si>
  <si>
    <t xml:space="preserve">                负债及股东权益差额(合计平衡项目)</t>
  </si>
  <si>
    <t xml:space="preserve">                负债和所有者权益总计</t>
  </si>
  <si>
    <t>本期计提折旧</t>
    <phoneticPr fontId="5" type="noConversion"/>
  </si>
  <si>
    <t>无形资产原值</t>
    <phoneticPr fontId="5" type="noConversion"/>
  </si>
  <si>
    <t>本期计提摊销</t>
    <phoneticPr fontId="5" type="noConversion"/>
  </si>
  <si>
    <t>综合折旧摊销率</t>
    <phoneticPr fontId="5" type="noConversion"/>
  </si>
  <si>
    <t>参考年报中的数据，不同项目的折旧年限，折旧率和净残值差异较大，无形资产同理,因此用综合折旧摊销率的平均数对预测期数据进行估算。进入稳定状态后预测期固定资产和无形资产用历史三年平均增长率预测2018年数据，之后每年都是一个常数。</t>
    <phoneticPr fontId="5" type="noConversion"/>
  </si>
  <si>
    <t>累计折旧摊销</t>
    <phoneticPr fontId="5" type="noConversion"/>
  </si>
  <si>
    <t>EBITDA</t>
    <phoneticPr fontId="5" type="noConversion"/>
  </si>
  <si>
    <t>资本性支出</t>
    <phoneticPr fontId="5" type="noConversion"/>
  </si>
  <si>
    <t>资本性支出</t>
    <phoneticPr fontId="5" type="noConversion"/>
  </si>
  <si>
    <t>占营业收入比重</t>
    <phoneticPr fontId="5" type="noConversion"/>
  </si>
  <si>
    <t>通过分析年报，和其他分析师的预测，个人选择用现金流量表中构建固定资产、无形资产和其他长期资产支付的现金近似计算代替资本性支出。并且通过分析历史数据发现，资本性支出与营业收入增长有明显的正相关关系，所以以占营业收入百分比的形式预测未来5年资本性支出,依据历史变动趋势最后稳定到1%。</t>
    <phoneticPr fontId="5" type="noConversion"/>
  </si>
  <si>
    <t>假设</t>
    <phoneticPr fontId="5" type="noConversion"/>
  </si>
  <si>
    <t>UFCF</t>
    <phoneticPr fontId="5" type="noConversion"/>
  </si>
  <si>
    <t>减：所得税</t>
    <phoneticPr fontId="5" type="noConversion"/>
  </si>
  <si>
    <t>EBITDA</t>
    <phoneticPr fontId="5" type="noConversion"/>
  </si>
  <si>
    <t xml:space="preserve">       营运资本需求变动</t>
    <phoneticPr fontId="5" type="noConversion"/>
  </si>
  <si>
    <t xml:space="preserve">       资本性支出</t>
    <phoneticPr fontId="5" type="noConversion"/>
  </si>
  <si>
    <t xml:space="preserve"> UFCF</t>
    <phoneticPr fontId="5" type="noConversion"/>
  </si>
  <si>
    <t>WACC</t>
    <phoneticPr fontId="5" type="noConversion"/>
  </si>
  <si>
    <t>两阶段模型UFCF现值</t>
    <phoneticPr fontId="5" type="noConversion"/>
  </si>
  <si>
    <t>日期</t>
    <phoneticPr fontId="31" type="noConversion"/>
  </si>
  <si>
    <t>收盘价</t>
    <phoneticPr fontId="31" type="noConversion"/>
  </si>
  <si>
    <t>EPS</t>
  </si>
  <si>
    <t>30.0X</t>
  </si>
  <si>
    <t>25.0X</t>
  </si>
  <si>
    <t>20.0X</t>
  </si>
  <si>
    <t>15.0X</t>
  </si>
  <si>
    <t>10.0X</t>
  </si>
  <si>
    <t>PE</t>
  </si>
  <si>
    <t>公司公告值</t>
    <phoneticPr fontId="5" type="noConversion"/>
  </si>
  <si>
    <t>期末汇率</t>
    <phoneticPr fontId="5" type="noConversion"/>
  </si>
  <si>
    <t>- -</t>
    <phoneticPr fontId="5" type="noConversion"/>
  </si>
  <si>
    <t>标准无保留意见</t>
    <phoneticPr fontId="5" type="noConversion"/>
  </si>
  <si>
    <t>(乐观情景）</t>
    <phoneticPr fontId="5" type="noConversion"/>
  </si>
  <si>
    <t>（保守情景）</t>
    <phoneticPr fontId="5" type="noConversion"/>
  </si>
  <si>
    <t>假设</t>
    <phoneticPr fontId="5" type="noConversion"/>
  </si>
  <si>
    <t>- -</t>
    <phoneticPr fontId="5" type="noConversion"/>
  </si>
  <si>
    <t>年报</t>
    <phoneticPr fontId="5" type="noConversion"/>
  </si>
  <si>
    <t>合并报表</t>
    <phoneticPr fontId="5" type="noConversion"/>
  </si>
  <si>
    <t>CNY</t>
    <phoneticPr fontId="5" type="noConversion"/>
  </si>
  <si>
    <t>期末汇率</t>
    <phoneticPr fontId="5" type="noConversion"/>
  </si>
  <si>
    <t>公司公告值</t>
    <phoneticPr fontId="5" type="noConversion"/>
  </si>
  <si>
    <t>标准无保留意见</t>
    <phoneticPr fontId="5" type="noConversion"/>
  </si>
  <si>
    <t>合并报表</t>
    <phoneticPr fontId="5" type="noConversion"/>
  </si>
  <si>
    <t>CNY</t>
    <phoneticPr fontId="5" type="noConversion"/>
  </si>
  <si>
    <t>长期看，白电行业是成熟产业，发展速度与国名经济增长水平相一致。而中国经济增长率大致可以保5%-7.5%之间，保守估计第二阶段美的永续增长率为 5%；乐观估计为7.5%。</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</si>
</sst>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76" formatCode="yyyy\-mm\-dd"/>
    <numFmt numFmtId="177" formatCode="[Blue]#,##0.00;[Red]\-#,##0.00"/>
    <numFmt numFmtId="178" formatCode="#,##0.0000"/>
    <numFmt numFmtId="179" formatCode="0.00_);[Red]\(0.00\)"/>
    <numFmt numFmtId="180" formatCode="0.00_ "/>
    <numFmt numFmtId="181" formatCode="#0.000"/>
  </numFmts>
  <fonts count="33"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1"/>
      <color theme="1"/>
      <name val="宋体"/>
      <family val="2"/>
      <scheme val="minor"/>
    </font>
    <font>
      <sz val="11"/>
      <color rgb="FF9C6500"/>
      <name val="宋体"/>
      <family val="2"/>
      <charset val="134"/>
      <scheme val="minor"/>
    </font>
    <font>
      <b/>
      <sz val="11"/>
      <color theme="1"/>
      <name val="宋体"/>
      <family val="2"/>
      <charset val="134"/>
      <scheme val="minor"/>
    </font>
    <font>
      <sz val="10"/>
      <name val="Arial"/>
      <family val="2"/>
    </font>
    <font>
      <b/>
      <sz val="12"/>
      <color theme="0"/>
      <name val="宋体"/>
      <family val="2"/>
      <scheme val="minor"/>
    </font>
    <font>
      <b/>
      <u/>
      <sz val="12"/>
      <color theme="0"/>
      <name val="宋体"/>
      <family val="2"/>
      <scheme val="minor"/>
    </font>
    <font>
      <b/>
      <i/>
      <sz val="12"/>
      <color theme="0"/>
      <name val="宋体"/>
      <family val="2"/>
      <scheme val="minor"/>
    </font>
    <font>
      <sz val="9"/>
      <color theme="1"/>
      <name val="Arial"/>
      <family val="2"/>
    </font>
    <font>
      <sz val="9"/>
      <color theme="1"/>
      <name val="宋体"/>
      <family val="2"/>
    </font>
    <font>
      <b/>
      <sz val="9"/>
      <color indexed="81"/>
      <name val="宋体"/>
      <family val="3"/>
      <charset val="134"/>
    </font>
    <font>
      <b/>
      <sz val="9"/>
      <color theme="1"/>
      <name val="Arial"/>
      <family val="2"/>
    </font>
    <font>
      <b/>
      <sz val="11"/>
      <color theme="1"/>
      <name val="宋体"/>
      <family val="3"/>
      <charset val="134"/>
      <scheme val="minor"/>
    </font>
    <font>
      <sz val="11"/>
      <color theme="1"/>
      <name val="宋体"/>
      <family val="3"/>
      <charset val="134"/>
      <scheme val="minor"/>
    </font>
    <font>
      <sz val="11"/>
      <color theme="1"/>
      <name val="微软雅黑"/>
      <family val="2"/>
      <charset val="134"/>
    </font>
    <font>
      <sz val="11"/>
      <color theme="1" tint="4.9989318521683403E-2"/>
      <name val="微软雅黑 Light"/>
      <family val="2"/>
      <charset val="134"/>
    </font>
    <font>
      <sz val="11"/>
      <color rgb="FF9C0006"/>
      <name val="宋体"/>
      <family val="2"/>
      <charset val="134"/>
      <scheme val="minor"/>
    </font>
    <font>
      <sz val="10"/>
      <name val="宋体"/>
      <family val="3"/>
      <charset val="134"/>
    </font>
    <font>
      <b/>
      <sz val="10"/>
      <name val="Arial"/>
      <family val="2"/>
    </font>
    <font>
      <b/>
      <sz val="10"/>
      <name val="宋体"/>
      <family val="3"/>
      <charset val="134"/>
    </font>
    <font>
      <i/>
      <sz val="12"/>
      <name val="宋体"/>
      <family val="2"/>
      <scheme val="minor"/>
    </font>
    <font>
      <sz val="11"/>
      <color rgb="FF006100"/>
      <name val="宋体"/>
      <family val="2"/>
      <charset val="134"/>
      <scheme val="minor"/>
    </font>
    <font>
      <sz val="11"/>
      <color rgb="FFFF0000"/>
      <name val="宋体"/>
      <family val="2"/>
      <scheme val="minor"/>
    </font>
    <font>
      <b/>
      <sz val="16"/>
      <color theme="1"/>
      <name val="Times New Roman"/>
      <family val="1"/>
    </font>
    <font>
      <sz val="12"/>
      <name val="宋体"/>
      <family val="3"/>
      <charset val="134"/>
    </font>
    <font>
      <sz val="9"/>
      <color indexed="9"/>
      <name val="宋体"/>
      <family val="3"/>
      <charset val="134"/>
    </font>
    <font>
      <sz val="9"/>
      <name val="宋体"/>
      <family val="3"/>
      <charset val="134"/>
    </font>
    <font>
      <sz val="9"/>
      <name val="Arial"/>
      <family val="2"/>
    </font>
  </fonts>
  <fills count="18">
    <fill>
      <patternFill patternType="none"/>
    </fill>
    <fill>
      <patternFill patternType="gray125"/>
    </fill>
    <fill>
      <patternFill patternType="solid">
        <fgColor rgb="FFFFEB9C"/>
      </patternFill>
    </fill>
    <fill>
      <patternFill patternType="solid">
        <fgColor theme="5" tint="0.59999389629810485"/>
        <bgColor indexed="65"/>
      </patternFill>
    </fill>
    <fill>
      <patternFill patternType="solid">
        <fgColor theme="9" tint="0.59999389629810485"/>
        <bgColor indexed="65"/>
      </patternFill>
    </fill>
    <fill>
      <patternFill patternType="solid">
        <fgColor theme="3"/>
        <bgColor indexed="64"/>
      </patternFill>
    </fill>
    <fill>
      <patternFill patternType="solid">
        <fgColor rgb="FF1F497D"/>
        <bgColor indexed="64"/>
      </patternFill>
    </fill>
    <fill>
      <patternFill patternType="solid">
        <fgColor rgb="FFFDE9D9"/>
        <bgColor indexed="64"/>
      </patternFill>
    </fill>
    <fill>
      <patternFill patternType="solid">
        <fgColor rgb="FFDBE5F1"/>
        <bgColor indexed="64"/>
      </patternFill>
    </fill>
    <fill>
      <patternFill patternType="solid">
        <fgColor rgb="FFC4DEF7"/>
        <bgColor indexed="64"/>
      </patternFill>
    </fill>
    <fill>
      <patternFill patternType="solid">
        <fgColor rgb="FFECF4FD"/>
        <bgColor indexed="64"/>
      </patternFill>
    </fill>
    <fill>
      <patternFill patternType="solid">
        <fgColor rgb="FFF2F2F2"/>
        <bgColor indexed="64"/>
      </patternFill>
    </fill>
    <fill>
      <patternFill patternType="solid">
        <fgColor rgb="FFFFC7CE"/>
      </patternFill>
    </fill>
    <fill>
      <patternFill patternType="solid">
        <fgColor theme="9" tint="0.59999389629810485"/>
        <bgColor indexed="64"/>
      </patternFill>
    </fill>
    <fill>
      <patternFill patternType="solid">
        <fgColor theme="8" tint="0.79998168889431442"/>
        <bgColor indexed="65"/>
      </patternFill>
    </fill>
    <fill>
      <patternFill patternType="solid">
        <fgColor rgb="FFC6EFCE"/>
      </patternFill>
    </fill>
    <fill>
      <patternFill patternType="solid">
        <fgColor indexed="14"/>
        <bgColor indexed="64"/>
      </patternFill>
    </fill>
    <fill>
      <patternFill patternType="solid">
        <fgColor rgb="FFC0D2E6"/>
        <bgColor indexed="64"/>
      </patternFill>
    </fill>
  </fills>
  <borders count="38">
    <border>
      <left/>
      <right/>
      <top/>
      <bottom/>
      <diagonal/>
    </border>
    <border>
      <left/>
      <right/>
      <top style="thin">
        <color indexed="64"/>
      </top>
      <bottom/>
      <diagonal/>
    </border>
    <border>
      <left/>
      <right/>
      <top style="thin">
        <color theme="4"/>
      </top>
      <bottom style="double">
        <color theme="4"/>
      </bottom>
      <diagonal/>
    </border>
    <border>
      <left/>
      <right/>
      <top/>
      <bottom style="thin">
        <color theme="0"/>
      </bottom>
      <diagonal/>
    </border>
    <border>
      <left/>
      <right style="thin">
        <color theme="0"/>
      </right>
      <top/>
      <bottom style="thin">
        <color theme="0"/>
      </bottom>
      <diagonal/>
    </border>
    <border>
      <left/>
      <right/>
      <top/>
      <bottom style="thin">
        <color indexed="64"/>
      </bottom>
      <diagonal/>
    </border>
    <border>
      <left/>
      <right style="thin">
        <color theme="0"/>
      </right>
      <top/>
      <bottom style="thin">
        <color indexed="64"/>
      </bottom>
      <diagonal/>
    </border>
    <border>
      <left style="thin">
        <color rgb="FFFAC090"/>
      </left>
      <right style="thin">
        <color rgb="FFFAC090"/>
      </right>
      <top style="thin">
        <color rgb="FFFAC090"/>
      </top>
      <bottom style="thin">
        <color rgb="FFFAC090"/>
      </bottom>
      <diagonal/>
    </border>
    <border>
      <left style="thin">
        <color rgb="FFFFFFFF"/>
      </left>
      <right style="thin">
        <color rgb="FFFFFFFF"/>
      </right>
      <top style="thin">
        <color rgb="FFFFFFFF"/>
      </top>
      <bottom style="thin">
        <color rgb="FFFFFFFF"/>
      </bottom>
      <diagonal/>
    </border>
    <border>
      <left style="thin">
        <color rgb="FFFFFFFF"/>
      </left>
      <right/>
      <top/>
      <bottom/>
      <diagonal/>
    </border>
    <border>
      <left style="thin">
        <color indexed="64"/>
      </left>
      <right/>
      <top/>
      <bottom style="thin">
        <color theme="1"/>
      </bottom>
      <diagonal/>
    </border>
    <border>
      <left/>
      <right/>
      <top/>
      <bottom style="thin">
        <color theme="1"/>
      </bottom>
      <diagonal/>
    </border>
    <border>
      <left style="thin">
        <color theme="0"/>
      </left>
      <right style="thin">
        <color theme="0"/>
      </right>
      <top/>
      <bottom style="thin">
        <color indexed="64"/>
      </bottom>
      <diagonal/>
    </border>
    <border>
      <left style="thin">
        <color theme="0"/>
      </left>
      <right style="thin">
        <color theme="0"/>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theme="4"/>
      </top>
      <bottom style="double">
        <color theme="4"/>
      </bottom>
      <diagonal/>
    </border>
    <border>
      <left/>
      <right style="thin">
        <color indexed="64"/>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
    <xf numFmtId="0" fontId="0" fillId="0" borderId="0"/>
    <xf numFmtId="43" fontId="6" fillId="0" borderId="0" applyFont="0" applyFill="0" applyBorder="0" applyAlignment="0" applyProtection="0">
      <alignment vertical="center"/>
    </xf>
    <xf numFmtId="0" fontId="7" fillId="2" borderId="0" applyNumberFormat="0" applyBorder="0" applyAlignment="0" applyProtection="0">
      <alignment vertical="center"/>
    </xf>
    <xf numFmtId="0" fontId="8" fillId="0" borderId="2" applyNumberFormat="0" applyFill="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9" fillId="0" borderId="0"/>
    <xf numFmtId="9" fontId="6" fillId="0" borderId="0" applyFont="0" applyFill="0" applyBorder="0" applyAlignment="0" applyProtection="0">
      <alignment vertical="center"/>
    </xf>
    <xf numFmtId="0" fontId="21" fillId="12" borderId="0" applyNumberFormat="0" applyBorder="0" applyAlignment="0" applyProtection="0">
      <alignment vertical="center"/>
    </xf>
    <xf numFmtId="0" fontId="2" fillId="14" borderId="0" applyNumberFormat="0" applyBorder="0" applyAlignment="0" applyProtection="0">
      <alignment vertical="center"/>
    </xf>
    <xf numFmtId="0" fontId="26" fillId="15" borderId="0" applyNumberFormat="0" applyBorder="0" applyAlignment="0" applyProtection="0">
      <alignment vertical="center"/>
    </xf>
    <xf numFmtId="0" fontId="29" fillId="0" borderId="0"/>
    <xf numFmtId="0" fontId="29" fillId="0" borderId="0">
      <alignment vertical="center"/>
    </xf>
  </cellStyleXfs>
  <cellXfs count="159">
    <xf numFmtId="0" fontId="0" fillId="0" borderId="0" xfId="0"/>
    <xf numFmtId="0" fontId="10" fillId="5" borderId="0" xfId="6" applyFont="1" applyFill="1" applyBorder="1"/>
    <xf numFmtId="0" fontId="10" fillId="5" borderId="3" xfId="6" applyFont="1" applyFill="1" applyBorder="1" applyAlignment="1">
      <alignment horizontal="centerContinuous"/>
    </xf>
    <xf numFmtId="0" fontId="11" fillId="5" borderId="3" xfId="6" applyFont="1" applyFill="1" applyBorder="1" applyAlignment="1">
      <alignment horizontal="centerContinuous"/>
    </xf>
    <xf numFmtId="0" fontId="12" fillId="5" borderId="5" xfId="6" applyFont="1" applyFill="1" applyBorder="1" applyAlignment="1">
      <alignment horizontal="center"/>
    </xf>
    <xf numFmtId="0" fontId="10" fillId="6" borderId="5" xfId="0" applyNumberFormat="1" applyFont="1" applyFill="1" applyBorder="1" applyAlignment="1">
      <alignment horizontal="center"/>
    </xf>
    <xf numFmtId="0" fontId="10" fillId="6" borderId="6" xfId="0" applyNumberFormat="1" applyFont="1" applyFill="1" applyBorder="1" applyAlignment="1">
      <alignment horizontal="center"/>
    </xf>
    <xf numFmtId="0" fontId="0" fillId="0" borderId="0" xfId="0" applyAlignment="1">
      <alignment horizontal="center"/>
    </xf>
    <xf numFmtId="0" fontId="13" fillId="0" borderId="0" xfId="0" applyFont="1" applyAlignment="1">
      <alignment horizontal="right"/>
    </xf>
    <xf numFmtId="0" fontId="13" fillId="0" borderId="0" xfId="0" applyFont="1" applyAlignment="1">
      <alignment horizontal="center"/>
    </xf>
    <xf numFmtId="0" fontId="13" fillId="7" borderId="7" xfId="0" applyFont="1" applyFill="1" applyBorder="1" applyAlignment="1">
      <alignment horizontal="center"/>
    </xf>
    <xf numFmtId="0" fontId="0" fillId="8" borderId="8" xfId="0" applyFill="1" applyBorder="1"/>
    <xf numFmtId="0" fontId="16" fillId="8" borderId="8" xfId="0" applyFont="1" applyFill="1" applyBorder="1"/>
    <xf numFmtId="49" fontId="13" fillId="9" borderId="8" xfId="0" applyNumberFormat="1" applyFont="1" applyFill="1" applyBorder="1" applyAlignment="1">
      <alignment horizontal="left"/>
    </xf>
    <xf numFmtId="49" fontId="13" fillId="10" borderId="8" xfId="0" applyNumberFormat="1" applyFont="1" applyFill="1" applyBorder="1" applyAlignment="1">
      <alignment horizontal="left"/>
    </xf>
    <xf numFmtId="0" fontId="16" fillId="0" borderId="0" xfId="0" applyFont="1"/>
    <xf numFmtId="176" fontId="13" fillId="9" borderId="8" xfId="0" applyNumberFormat="1" applyFont="1" applyFill="1" applyBorder="1" applyAlignment="1">
      <alignment horizontal="right"/>
    </xf>
    <xf numFmtId="177" fontId="13" fillId="11" borderId="8" xfId="0" applyNumberFormat="1" applyFont="1" applyFill="1" applyBorder="1" applyAlignment="1">
      <alignment horizontal="right"/>
    </xf>
    <xf numFmtId="177" fontId="13" fillId="0" borderId="0" xfId="0" applyNumberFormat="1" applyFont="1" applyAlignment="1">
      <alignment horizontal="right"/>
    </xf>
    <xf numFmtId="178" fontId="13" fillId="11" borderId="8" xfId="0" applyNumberFormat="1" applyFont="1" applyFill="1" applyBorder="1" applyAlignment="1">
      <alignment horizontal="right"/>
    </xf>
    <xf numFmtId="178" fontId="13" fillId="0" borderId="0" xfId="0" applyNumberFormat="1" applyFont="1" applyAlignment="1">
      <alignment horizontal="right"/>
    </xf>
    <xf numFmtId="176" fontId="13" fillId="0" borderId="0" xfId="0" applyNumberFormat="1" applyFont="1" applyAlignment="1">
      <alignment horizontal="right"/>
    </xf>
    <xf numFmtId="0" fontId="9" fillId="0" borderId="0" xfId="6"/>
    <xf numFmtId="0" fontId="9" fillId="0" borderId="0" xfId="6" applyAlignment="1">
      <alignment horizontal="center"/>
    </xf>
    <xf numFmtId="9" fontId="0" fillId="0" borderId="0" xfId="0" applyNumberFormat="1" applyAlignment="1">
      <alignment horizontal="center"/>
    </xf>
    <xf numFmtId="9" fontId="7" fillId="2" borderId="0" xfId="2" applyNumberFormat="1" applyAlignment="1"/>
    <xf numFmtId="10" fontId="7" fillId="2" borderId="0" xfId="2" applyNumberFormat="1" applyAlignment="1"/>
    <xf numFmtId="0" fontId="7" fillId="2" borderId="0" xfId="2" applyAlignment="1"/>
    <xf numFmtId="0" fontId="0" fillId="0" borderId="11" xfId="0" applyBorder="1"/>
    <xf numFmtId="9" fontId="0" fillId="0" borderId="11" xfId="0" applyNumberFormat="1" applyBorder="1" applyAlignment="1">
      <alignment horizontal="center"/>
    </xf>
    <xf numFmtId="0" fontId="8" fillId="0" borderId="2" xfId="3" applyAlignment="1"/>
    <xf numFmtId="0" fontId="11" fillId="5" borderId="13" xfId="6" applyFont="1" applyFill="1" applyBorder="1" applyAlignment="1">
      <alignment horizontal="center"/>
    </xf>
    <xf numFmtId="0" fontId="10" fillId="6" borderId="12" xfId="0" applyNumberFormat="1" applyFont="1" applyFill="1" applyBorder="1" applyAlignment="1">
      <alignment horizontal="center"/>
    </xf>
    <xf numFmtId="176" fontId="13" fillId="11" borderId="8" xfId="0" applyNumberFormat="1" applyFont="1" applyFill="1" applyBorder="1" applyAlignment="1">
      <alignment horizontal="right"/>
    </xf>
    <xf numFmtId="43" fontId="0" fillId="0" borderId="0" xfId="1" applyFont="1" applyAlignment="1"/>
    <xf numFmtId="43" fontId="8" fillId="0" borderId="2" xfId="1" applyFont="1" applyBorder="1" applyAlignment="1"/>
    <xf numFmtId="43" fontId="9" fillId="0" borderId="0" xfId="1" applyFont="1" applyAlignment="1"/>
    <xf numFmtId="43" fontId="9" fillId="0" borderId="11" xfId="1" applyFont="1" applyBorder="1" applyAlignment="1"/>
    <xf numFmtId="43" fontId="9" fillId="0" borderId="0" xfId="1" applyFont="1" applyBorder="1" applyAlignment="1"/>
    <xf numFmtId="9" fontId="7" fillId="2" borderId="0" xfId="2" applyNumberFormat="1" applyAlignment="1">
      <alignment horizontal="center"/>
    </xf>
    <xf numFmtId="43" fontId="0" fillId="0" borderId="0" xfId="1" applyFont="1" applyAlignment="1">
      <alignment horizontal="center"/>
    </xf>
    <xf numFmtId="10" fontId="7" fillId="2" borderId="0" xfId="2" applyNumberFormat="1" applyAlignment="1">
      <alignment horizontal="center"/>
    </xf>
    <xf numFmtId="43" fontId="0" fillId="0" borderId="11" xfId="1" applyFont="1" applyBorder="1" applyAlignment="1">
      <alignment horizontal="center"/>
    </xf>
    <xf numFmtId="0" fontId="7" fillId="2" borderId="0" xfId="2" applyNumberFormat="1" applyAlignment="1">
      <alignment horizontal="center" vertical="center"/>
    </xf>
    <xf numFmtId="49" fontId="7" fillId="2" borderId="0" xfId="2" applyNumberFormat="1" applyAlignment="1">
      <alignment horizontal="center"/>
    </xf>
    <xf numFmtId="43" fontId="8" fillId="0" borderId="2" xfId="3" applyNumberFormat="1" applyAlignment="1"/>
    <xf numFmtId="0" fontId="0" fillId="0" borderId="0" xfId="0" applyBorder="1" applyAlignment="1">
      <alignment horizontal="center"/>
    </xf>
    <xf numFmtId="43" fontId="7" fillId="2" borderId="0" xfId="2" applyNumberFormat="1" applyAlignment="1"/>
    <xf numFmtId="43" fontId="0" fillId="0" borderId="0" xfId="0" applyNumberFormat="1" applyAlignment="1">
      <alignment horizontal="center"/>
    </xf>
    <xf numFmtId="10" fontId="8" fillId="0" borderId="2" xfId="3" applyNumberFormat="1" applyAlignment="1"/>
    <xf numFmtId="0" fontId="7" fillId="2" borderId="5" xfId="2" applyBorder="1" applyAlignment="1"/>
    <xf numFmtId="10" fontId="7" fillId="2" borderId="5" xfId="2" applyNumberFormat="1" applyBorder="1" applyAlignment="1"/>
    <xf numFmtId="0" fontId="25" fillId="13" borderId="0" xfId="6" applyFont="1" applyFill="1" applyBorder="1" applyAlignment="1">
      <alignment horizontal="left" indent="1"/>
    </xf>
    <xf numFmtId="0" fontId="0" fillId="0" borderId="0" xfId="0" applyAlignment="1">
      <alignment horizontal="center" vertical="center"/>
    </xf>
    <xf numFmtId="0" fontId="0" fillId="0" borderId="0" xfId="0" applyNumberFormat="1" applyAlignment="1">
      <alignment horizontal="right"/>
    </xf>
    <xf numFmtId="0" fontId="0" fillId="0" borderId="0" xfId="0" applyNumberFormat="1" applyAlignment="1">
      <alignment horizontal="right" wrapText="1"/>
    </xf>
    <xf numFmtId="0" fontId="0" fillId="0" borderId="0" xfId="0" applyNumberFormat="1" applyAlignment="1">
      <alignment horizontal="center" vertical="center" wrapText="1"/>
    </xf>
    <xf numFmtId="179" fontId="0" fillId="0" borderId="0" xfId="0" applyNumberFormat="1"/>
    <xf numFmtId="179" fontId="7" fillId="2" borderId="0" xfId="2" applyNumberFormat="1" applyAlignment="1"/>
    <xf numFmtId="9" fontId="9" fillId="0" borderId="0" xfId="7" applyFont="1" applyAlignment="1">
      <alignment horizontal="center"/>
    </xf>
    <xf numFmtId="10" fontId="7" fillId="2" borderId="0" xfId="7" applyNumberFormat="1" applyFont="1" applyFill="1" applyAlignment="1">
      <alignment horizontal="center"/>
    </xf>
    <xf numFmtId="179" fontId="7" fillId="2" borderId="0" xfId="7" applyNumberFormat="1" applyFont="1" applyFill="1" applyAlignment="1">
      <alignment horizontal="center"/>
    </xf>
    <xf numFmtId="43" fontId="8" fillId="0" borderId="2" xfId="3" applyNumberFormat="1" applyAlignment="1">
      <alignment horizontal="center"/>
    </xf>
    <xf numFmtId="43" fontId="9" fillId="0" borderId="0" xfId="1" applyFont="1" applyAlignment="1">
      <alignment horizontal="left"/>
    </xf>
    <xf numFmtId="10" fontId="0" fillId="0" borderId="0" xfId="0" applyNumberFormat="1" applyAlignment="1">
      <alignment horizontal="center"/>
    </xf>
    <xf numFmtId="180" fontId="0" fillId="0" borderId="0" xfId="0" applyNumberFormat="1"/>
    <xf numFmtId="10" fontId="8" fillId="0" borderId="2" xfId="3" applyNumberFormat="1" applyAlignment="1">
      <alignment horizontal="center"/>
    </xf>
    <xf numFmtId="43" fontId="0" fillId="0" borderId="0" xfId="0" applyNumberFormat="1"/>
    <xf numFmtId="0" fontId="10" fillId="5" borderId="1" xfId="6" applyFont="1" applyFill="1" applyBorder="1"/>
    <xf numFmtId="0" fontId="11" fillId="5" borderId="25" xfId="6" applyFont="1" applyFill="1" applyBorder="1" applyAlignment="1">
      <alignment horizontal="center"/>
    </xf>
    <xf numFmtId="0" fontId="10" fillId="5" borderId="23" xfId="6" applyFont="1" applyFill="1" applyBorder="1" applyAlignment="1">
      <alignment horizontal="centerContinuous"/>
    </xf>
    <xf numFmtId="0" fontId="11" fillId="5" borderId="23" xfId="6" applyFont="1" applyFill="1" applyBorder="1" applyAlignment="1">
      <alignment horizontal="centerContinuous"/>
    </xf>
    <xf numFmtId="0" fontId="11" fillId="5" borderId="26" xfId="6" applyFont="1" applyFill="1" applyBorder="1" applyAlignment="1">
      <alignment horizontal="centerContinuous"/>
    </xf>
    <xf numFmtId="0" fontId="10" fillId="6" borderId="28" xfId="0" applyNumberFormat="1" applyFont="1" applyFill="1" applyBorder="1" applyAlignment="1">
      <alignment horizontal="center"/>
    </xf>
    <xf numFmtId="0" fontId="0" fillId="0" borderId="0" xfId="0" applyBorder="1"/>
    <xf numFmtId="0" fontId="8" fillId="0" borderId="2" xfId="3" applyBorder="1" applyAlignment="1"/>
    <xf numFmtId="43" fontId="8" fillId="0" borderId="2" xfId="3" applyNumberFormat="1" applyBorder="1" applyAlignment="1"/>
    <xf numFmtId="43" fontId="8" fillId="0" borderId="32" xfId="3" applyNumberFormat="1" applyBorder="1" applyAlignment="1"/>
    <xf numFmtId="0" fontId="0" fillId="0" borderId="29" xfId="0" applyBorder="1"/>
    <xf numFmtId="0" fontId="0" fillId="0" borderId="30" xfId="0" applyBorder="1"/>
    <xf numFmtId="0" fontId="0" fillId="0" borderId="27" xfId="0" applyBorder="1"/>
    <xf numFmtId="0" fontId="0" fillId="0" borderId="5" xfId="0" applyBorder="1"/>
    <xf numFmtId="0" fontId="21" fillId="12" borderId="33" xfId="8" applyBorder="1" applyAlignment="1">
      <alignment horizontal="center"/>
    </xf>
    <xf numFmtId="0" fontId="0" fillId="0" borderId="28" xfId="0" applyBorder="1"/>
    <xf numFmtId="0" fontId="30" fillId="16" borderId="0" xfId="11" applyFont="1" applyFill="1" applyAlignment="1">
      <alignment horizontal="right"/>
    </xf>
    <xf numFmtId="176" fontId="32" fillId="17" borderId="0" xfId="12" applyNumberFormat="1" applyFont="1" applyFill="1">
      <alignment vertical="center"/>
    </xf>
    <xf numFmtId="181" fontId="32" fillId="17" borderId="0" xfId="12" applyNumberFormat="1" applyFont="1" applyFill="1">
      <alignment vertical="center"/>
    </xf>
    <xf numFmtId="179" fontId="0" fillId="0" borderId="0" xfId="1" applyNumberFormat="1" applyFont="1" applyBorder="1" applyAlignment="1"/>
    <xf numFmtId="179" fontId="0" fillId="0" borderId="30" xfId="1" applyNumberFormat="1" applyFont="1" applyBorder="1" applyAlignment="1"/>
    <xf numFmtId="179" fontId="27" fillId="0" borderId="0" xfId="0" applyNumberFormat="1" applyFont="1" applyBorder="1"/>
    <xf numFmtId="179" fontId="27" fillId="0" borderId="30" xfId="0" applyNumberFormat="1" applyFont="1" applyBorder="1"/>
    <xf numFmtId="179" fontId="0" fillId="0" borderId="0" xfId="0" applyNumberFormat="1" applyBorder="1"/>
    <xf numFmtId="43" fontId="7" fillId="2" borderId="36" xfId="1" applyFont="1" applyFill="1" applyBorder="1" applyAlignment="1">
      <alignment vertical="top"/>
    </xf>
    <xf numFmtId="43" fontId="7" fillId="2" borderId="37" xfId="1" applyFont="1" applyFill="1" applyBorder="1" applyAlignment="1">
      <alignment horizontal="center" vertical="center"/>
    </xf>
    <xf numFmtId="0" fontId="8" fillId="0" borderId="0" xfId="3" applyBorder="1" applyAlignment="1"/>
    <xf numFmtId="43" fontId="8" fillId="0" borderId="0" xfId="3" applyNumberFormat="1" applyBorder="1" applyAlignment="1"/>
    <xf numFmtId="43" fontId="8" fillId="0" borderId="30" xfId="3" applyNumberFormat="1" applyBorder="1" applyAlignment="1"/>
    <xf numFmtId="0" fontId="11" fillId="5" borderId="3" xfId="6" applyFont="1" applyFill="1" applyBorder="1" applyAlignment="1">
      <alignment horizontal="center"/>
    </xf>
    <xf numFmtId="0" fontId="11" fillId="5" borderId="4" xfId="6" applyFont="1" applyFill="1" applyBorder="1" applyAlignment="1">
      <alignment horizontal="center"/>
    </xf>
    <xf numFmtId="0" fontId="19" fillId="0" borderId="0" xfId="0" applyFont="1" applyAlignment="1">
      <alignment horizontal="center"/>
    </xf>
    <xf numFmtId="49" fontId="19" fillId="10" borderId="9" xfId="0" applyNumberFormat="1" applyFont="1" applyFill="1" applyBorder="1" applyAlignment="1">
      <alignment horizontal="center"/>
    </xf>
    <xf numFmtId="49" fontId="19" fillId="10" borderId="0" xfId="0" applyNumberFormat="1" applyFont="1" applyFill="1" applyBorder="1" applyAlignment="1">
      <alignment horizontal="center"/>
    </xf>
    <xf numFmtId="0" fontId="10" fillId="5" borderId="0" xfId="6" applyFont="1" applyFill="1" applyBorder="1" applyAlignment="1">
      <alignment horizontal="center" vertical="center"/>
    </xf>
    <xf numFmtId="0" fontId="10" fillId="5" borderId="5" xfId="6" applyFont="1" applyFill="1" applyBorder="1" applyAlignment="1">
      <alignment horizontal="center" vertical="center"/>
    </xf>
    <xf numFmtId="0" fontId="0" fillId="0" borderId="1" xfId="0" applyBorder="1" applyAlignment="1">
      <alignment horizontal="center"/>
    </xf>
    <xf numFmtId="0" fontId="7" fillId="2" borderId="0" xfId="2" applyAlignment="1">
      <alignment horizontal="center"/>
    </xf>
    <xf numFmtId="0" fontId="20" fillId="2" borderId="0" xfId="2" applyFont="1" applyAlignment="1">
      <alignment horizontal="center"/>
    </xf>
    <xf numFmtId="0" fontId="8" fillId="0" borderId="2" xfId="3" applyAlignment="1">
      <alignment horizontal="center"/>
    </xf>
    <xf numFmtId="49" fontId="7" fillId="2" borderId="5" xfId="2" applyNumberFormat="1" applyBorder="1" applyAlignment="1">
      <alignment horizontal="center"/>
    </xf>
    <xf numFmtId="49" fontId="8" fillId="10" borderId="2" xfId="3" applyNumberFormat="1" applyFill="1" applyAlignment="1">
      <alignment horizontal="center"/>
    </xf>
    <xf numFmtId="0" fontId="3" fillId="4" borderId="0" xfId="5" applyFont="1" applyBorder="1" applyAlignment="1">
      <alignment horizontal="left" vertical="top" wrapText="1"/>
    </xf>
    <xf numFmtId="0" fontId="4" fillId="3" borderId="14" xfId="4" applyBorder="1" applyAlignment="1">
      <alignment horizontal="center" vertical="center"/>
    </xf>
    <xf numFmtId="0" fontId="4" fillId="3" borderId="17" xfId="4" applyBorder="1" applyAlignment="1">
      <alignment horizontal="center" vertical="center"/>
    </xf>
    <xf numFmtId="0" fontId="4" fillId="3" borderId="19" xfId="4" applyBorder="1" applyAlignment="1">
      <alignment horizontal="center" vertical="center"/>
    </xf>
    <xf numFmtId="49" fontId="19" fillId="10" borderId="10" xfId="0" applyNumberFormat="1" applyFont="1" applyFill="1" applyBorder="1" applyAlignment="1">
      <alignment horizontal="center"/>
    </xf>
    <xf numFmtId="49" fontId="19" fillId="10" borderId="11" xfId="0" applyNumberFormat="1" applyFont="1" applyFill="1" applyBorder="1" applyAlignment="1">
      <alignment horizontal="center"/>
    </xf>
    <xf numFmtId="0" fontId="3" fillId="4" borderId="15" xfId="5" applyFont="1" applyBorder="1" applyAlignment="1">
      <alignment horizontal="left" vertical="top" wrapText="1"/>
    </xf>
    <xf numFmtId="0" fontId="8" fillId="0" borderId="2" xfId="3" applyAlignment="1">
      <alignment horizontal="center" vertical="center"/>
    </xf>
    <xf numFmtId="0" fontId="21" fillId="12" borderId="15" xfId="8" applyBorder="1" applyAlignment="1">
      <alignment horizontal="left" vertical="center" wrapText="1"/>
    </xf>
    <xf numFmtId="0" fontId="21" fillId="12" borderId="16" xfId="8" applyBorder="1" applyAlignment="1">
      <alignment horizontal="left" vertical="center" wrapText="1"/>
    </xf>
    <xf numFmtId="0" fontId="21" fillId="12" borderId="0" xfId="8" applyBorder="1" applyAlignment="1">
      <alignment horizontal="left" vertical="center" wrapText="1"/>
    </xf>
    <xf numFmtId="0" fontId="21" fillId="12" borderId="18" xfId="8" applyBorder="1" applyAlignment="1">
      <alignment horizontal="left" vertical="center" wrapText="1"/>
    </xf>
    <xf numFmtId="0" fontId="21" fillId="12" borderId="20" xfId="8" applyBorder="1" applyAlignment="1">
      <alignment horizontal="left" vertical="center" wrapText="1"/>
    </xf>
    <xf numFmtId="0" fontId="21" fillId="12" borderId="21" xfId="8" applyBorder="1" applyAlignment="1">
      <alignment horizontal="left" vertical="center" wrapText="1"/>
    </xf>
    <xf numFmtId="0" fontId="2" fillId="14" borderId="14" xfId="9" applyBorder="1" applyAlignment="1">
      <alignment horizontal="center" vertical="center"/>
    </xf>
    <xf numFmtId="0" fontId="2" fillId="14" borderId="17" xfId="9" applyBorder="1" applyAlignment="1">
      <alignment horizontal="center" vertical="center"/>
    </xf>
    <xf numFmtId="0" fontId="2" fillId="14" borderId="19" xfId="9" applyBorder="1" applyAlignment="1">
      <alignment horizontal="center" vertical="center"/>
    </xf>
    <xf numFmtId="0" fontId="21" fillId="12" borderId="0" xfId="8" applyBorder="1" applyAlignment="1">
      <alignment horizontal="left" vertical="top" wrapText="1"/>
    </xf>
    <xf numFmtId="0" fontId="21" fillId="12" borderId="18" xfId="8" applyBorder="1" applyAlignment="1">
      <alignment horizontal="left" vertical="top" wrapText="1"/>
    </xf>
    <xf numFmtId="0" fontId="21" fillId="12" borderId="20" xfId="8" applyBorder="1" applyAlignment="1">
      <alignment horizontal="left" vertical="top" wrapText="1"/>
    </xf>
    <xf numFmtId="0" fontId="21" fillId="12" borderId="21" xfId="8" applyBorder="1" applyAlignment="1">
      <alignment horizontal="left" vertical="top" wrapText="1"/>
    </xf>
    <xf numFmtId="0" fontId="2" fillId="14" borderId="14" xfId="9" applyNumberFormat="1" applyBorder="1" applyAlignment="1">
      <alignment horizontal="center" vertical="center"/>
    </xf>
    <xf numFmtId="0" fontId="2" fillId="14" borderId="17" xfId="9" applyNumberFormat="1" applyBorder="1" applyAlignment="1">
      <alignment horizontal="center" vertical="center"/>
    </xf>
    <xf numFmtId="0" fontId="2" fillId="14" borderId="19" xfId="9" applyNumberFormat="1" applyBorder="1" applyAlignment="1">
      <alignment horizontal="center" vertical="center"/>
    </xf>
    <xf numFmtId="0" fontId="26" fillId="15" borderId="14" xfId="10" applyBorder="1" applyAlignment="1">
      <alignment horizontal="center" vertical="center"/>
    </xf>
    <xf numFmtId="0" fontId="26" fillId="15" borderId="17" xfId="10" applyBorder="1" applyAlignment="1">
      <alignment horizontal="center" vertical="center"/>
    </xf>
    <xf numFmtId="0" fontId="26" fillId="15" borderId="19" xfId="10" applyBorder="1" applyAlignment="1">
      <alignment horizontal="center" vertical="center"/>
    </xf>
    <xf numFmtId="0" fontId="21" fillId="12" borderId="14" xfId="8" applyBorder="1" applyAlignment="1">
      <alignment horizontal="center" vertical="center"/>
    </xf>
    <xf numFmtId="0" fontId="21" fillId="12" borderId="19" xfId="8" applyBorder="1" applyAlignment="1">
      <alignment horizontal="center" vertical="center"/>
    </xf>
    <xf numFmtId="49" fontId="28" fillId="10" borderId="31" xfId="3" applyNumberFormat="1" applyFont="1" applyFill="1" applyBorder="1" applyAlignment="1">
      <alignment horizontal="center"/>
    </xf>
    <xf numFmtId="49" fontId="28" fillId="10" borderId="2" xfId="3" applyNumberFormat="1" applyFont="1" applyFill="1" applyBorder="1" applyAlignment="1">
      <alignment horizontal="center"/>
    </xf>
    <xf numFmtId="10" fontId="7" fillId="2" borderId="34" xfId="2" applyNumberFormat="1" applyBorder="1" applyAlignment="1">
      <alignment horizontal="center"/>
    </xf>
    <xf numFmtId="10" fontId="7" fillId="2" borderId="35" xfId="2" applyNumberFormat="1" applyBorder="1" applyAlignment="1">
      <alignment horizontal="center"/>
    </xf>
    <xf numFmtId="0" fontId="10" fillId="5" borderId="22" xfId="6" applyFont="1" applyFill="1" applyBorder="1" applyAlignment="1">
      <alignment horizontal="center" vertical="center"/>
    </xf>
    <xf numFmtId="0" fontId="10" fillId="5" borderId="1" xfId="6" applyFont="1" applyFill="1" applyBorder="1" applyAlignment="1">
      <alignment horizontal="center" vertical="center"/>
    </xf>
    <xf numFmtId="0" fontId="10" fillId="5" borderId="27" xfId="6" applyFont="1" applyFill="1" applyBorder="1" applyAlignment="1">
      <alignment horizontal="center" vertical="center"/>
    </xf>
    <xf numFmtId="0" fontId="11" fillId="5" borderId="23" xfId="6" applyFont="1" applyFill="1" applyBorder="1" applyAlignment="1">
      <alignment horizontal="center"/>
    </xf>
    <xf numFmtId="0" fontId="11" fillId="5" borderId="24" xfId="6" applyFont="1" applyFill="1" applyBorder="1" applyAlignment="1">
      <alignment horizontal="center"/>
    </xf>
    <xf numFmtId="49" fontId="19" fillId="10" borderId="29" xfId="0" applyNumberFormat="1" applyFont="1" applyFill="1" applyBorder="1" applyAlignment="1">
      <alignment horizontal="center"/>
    </xf>
    <xf numFmtId="49" fontId="19" fillId="10" borderId="29" xfId="0" applyNumberFormat="1" applyFont="1" applyFill="1" applyBorder="1" applyAlignment="1">
      <alignment horizontal="left"/>
    </xf>
    <xf numFmtId="49" fontId="19" fillId="10" borderId="0" xfId="0" applyNumberFormat="1" applyFont="1" applyFill="1" applyBorder="1" applyAlignment="1">
      <alignment horizontal="left"/>
    </xf>
    <xf numFmtId="0" fontId="0" fillId="0" borderId="0" xfId="0" applyAlignment="1">
      <alignment horizontal="center" vertical="center"/>
    </xf>
    <xf numFmtId="0" fontId="3" fillId="4" borderId="16" xfId="5" applyFont="1" applyBorder="1" applyAlignment="1">
      <alignment horizontal="left" vertical="top" wrapText="1"/>
    </xf>
    <xf numFmtId="0" fontId="3" fillId="4" borderId="18" xfId="5" applyFont="1" applyBorder="1" applyAlignment="1">
      <alignment horizontal="left" vertical="top" wrapText="1"/>
    </xf>
    <xf numFmtId="0" fontId="9" fillId="0" borderId="0" xfId="6"/>
    <xf numFmtId="0" fontId="3" fillId="4" borderId="0" xfId="5" applyFont="1" applyBorder="1" applyAlignment="1">
      <alignment horizontal="left" vertical="center" wrapText="1"/>
    </xf>
    <xf numFmtId="0" fontId="3" fillId="4" borderId="18" xfId="5" applyFont="1" applyBorder="1" applyAlignment="1">
      <alignment horizontal="left" vertical="center" wrapText="1"/>
    </xf>
    <xf numFmtId="0" fontId="3" fillId="4" borderId="20" xfId="5" applyFont="1" applyBorder="1" applyAlignment="1">
      <alignment horizontal="left" vertical="center" wrapText="1"/>
    </xf>
    <xf numFmtId="0" fontId="3" fillId="4" borderId="21" xfId="5" applyFont="1" applyBorder="1" applyAlignment="1">
      <alignment horizontal="left" vertical="center" wrapText="1"/>
    </xf>
  </cellXfs>
  <cellStyles count="13">
    <cellStyle name="20% - 着色 5" xfId="9" builtinId="46"/>
    <cellStyle name="40% - 着色 2" xfId="4" builtinId="35"/>
    <cellStyle name="40% - 着色 6" xfId="5" builtinId="51"/>
    <cellStyle name="Normal 2" xfId="6"/>
    <cellStyle name="百分比" xfId="7" builtinId="5"/>
    <cellStyle name="差" xfId="8" builtinId="27"/>
    <cellStyle name="常规" xfId="0" builtinId="0"/>
    <cellStyle name="常规 7" xfId="12"/>
    <cellStyle name="常规_Sheet1 2" xfId="11"/>
    <cellStyle name="好" xfId="10" builtinId="26"/>
    <cellStyle name="汇总" xfId="3" builtinId="25"/>
    <cellStyle name="千位分隔" xfId="1" builtinId="3"/>
    <cellStyle name="适中" xfId="2" builtinId="2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zh-CN"/>
              <a:t>营运能力</a:t>
            </a:r>
          </a:p>
        </c:rich>
      </c:tx>
      <c:layout>
        <c:manualLayout>
          <c:xMode val="edge"/>
          <c:yMode val="edge"/>
          <c:x val="0.77461111111111114"/>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财务指标!$B$7</c:f>
              <c:strCache>
                <c:ptCount val="1"/>
                <c:pt idx="0">
                  <c:v>存货周转天数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财务指标!$C$6:$E$6</c:f>
              <c:numCache>
                <c:formatCode>General</c:formatCode>
                <c:ptCount val="3"/>
                <c:pt idx="0">
                  <c:v>2015</c:v>
                </c:pt>
                <c:pt idx="1">
                  <c:v>2016</c:v>
                </c:pt>
                <c:pt idx="2">
                  <c:v>2017</c:v>
                </c:pt>
              </c:numCache>
            </c:numRef>
          </c:cat>
          <c:val>
            <c:numRef>
              <c:f>财务指标!$C$7:$E$7</c:f>
              <c:numCache>
                <c:formatCode>0.00_);[Red]\(0.00\)</c:formatCode>
                <c:ptCount val="3"/>
                <c:pt idx="0">
                  <c:v>44.655000000000001</c:v>
                </c:pt>
                <c:pt idx="1">
                  <c:v>40.597200000000001</c:v>
                </c:pt>
                <c:pt idx="2">
                  <c:v>44.956200000000003</c:v>
                </c:pt>
              </c:numCache>
            </c:numRef>
          </c:val>
        </c:ser>
        <c:ser>
          <c:idx val="1"/>
          <c:order val="1"/>
          <c:tx>
            <c:strRef>
              <c:f>财务指标!$B$8</c:f>
              <c:strCache>
                <c:ptCount val="1"/>
                <c:pt idx="0">
                  <c:v>应收账款周转天数</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财务指标!$C$6:$E$6</c:f>
              <c:numCache>
                <c:formatCode>General</c:formatCode>
                <c:ptCount val="3"/>
                <c:pt idx="0">
                  <c:v>2015</c:v>
                </c:pt>
                <c:pt idx="1">
                  <c:v>2016</c:v>
                </c:pt>
                <c:pt idx="2">
                  <c:v>2017</c:v>
                </c:pt>
              </c:numCache>
            </c:numRef>
          </c:cat>
          <c:val>
            <c:numRef>
              <c:f>财务指标!$C$8:$E$8</c:f>
              <c:numCache>
                <c:formatCode>0.00_);[Red]\(0.00\)</c:formatCode>
                <c:ptCount val="3"/>
                <c:pt idx="0">
                  <c:v>25.657699999999998</c:v>
                </c:pt>
                <c:pt idx="1">
                  <c:v>26.965699999999998</c:v>
                </c:pt>
                <c:pt idx="2">
                  <c:v>23.168700000000001</c:v>
                </c:pt>
              </c:numCache>
            </c:numRef>
          </c:val>
        </c:ser>
        <c:ser>
          <c:idx val="2"/>
          <c:order val="2"/>
          <c:tx>
            <c:strRef>
              <c:f>财务指标!$B$9</c:f>
              <c:strCache>
                <c:ptCount val="1"/>
                <c:pt idx="0">
                  <c:v>应付账款周转天数
</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财务指标!$C$6:$E$6</c:f>
              <c:numCache>
                <c:formatCode>General</c:formatCode>
                <c:ptCount val="3"/>
                <c:pt idx="0">
                  <c:v>2015</c:v>
                </c:pt>
                <c:pt idx="1">
                  <c:v>2016</c:v>
                </c:pt>
                <c:pt idx="2">
                  <c:v>2017</c:v>
                </c:pt>
              </c:numCache>
            </c:numRef>
          </c:cat>
          <c:val>
            <c:numRef>
              <c:f>财务指标!$C$9:$E$9</c:f>
              <c:numCache>
                <c:formatCode>0.00_);[Red]\(0.00\)</c:formatCode>
                <c:ptCount val="3"/>
                <c:pt idx="0">
                  <c:v>65.900245625441528</c:v>
                </c:pt>
                <c:pt idx="1">
                  <c:v>66.643487409038642</c:v>
                </c:pt>
                <c:pt idx="2">
                  <c:v>60.347330977908122</c:v>
                </c:pt>
              </c:numCache>
            </c:numRef>
          </c:val>
        </c:ser>
        <c:dLbls>
          <c:dLblPos val="outEnd"/>
          <c:showLegendKey val="0"/>
          <c:showVal val="1"/>
          <c:showCatName val="0"/>
          <c:showSerName val="0"/>
          <c:showPercent val="0"/>
          <c:showBubbleSize val="0"/>
        </c:dLbls>
        <c:gapWidth val="355"/>
        <c:overlap val="-70"/>
        <c:axId val="883183952"/>
        <c:axId val="883177968"/>
      </c:barChart>
      <c:catAx>
        <c:axId val="88318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177968"/>
        <c:crosses val="autoZero"/>
        <c:auto val="1"/>
        <c:lblAlgn val="ctr"/>
        <c:lblOffset val="100"/>
        <c:noMultiLvlLbl val="0"/>
      </c:catAx>
      <c:valAx>
        <c:axId val="8831779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18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zh-CN"/>
              <a:t>盈利能力</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财务指标!$B$11</c:f>
              <c:strCache>
                <c:ptCount val="1"/>
                <c:pt idx="0">
                  <c:v>净资产收益率ROE(平均)</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财务指标!$C$10:$E$10</c:f>
              <c:numCache>
                <c:formatCode>General</c:formatCode>
                <c:ptCount val="3"/>
                <c:pt idx="0">
                  <c:v>2015</c:v>
                </c:pt>
                <c:pt idx="1">
                  <c:v>2016</c:v>
                </c:pt>
                <c:pt idx="2">
                  <c:v>2017</c:v>
                </c:pt>
              </c:numCache>
            </c:numRef>
          </c:cat>
          <c:val>
            <c:numRef>
              <c:f>财务指标!$C$11:$E$11</c:f>
              <c:numCache>
                <c:formatCode>0.00_);[Red]\(0.00\)</c:formatCode>
                <c:ptCount val="3"/>
                <c:pt idx="0">
                  <c:v>28.6599</c:v>
                </c:pt>
                <c:pt idx="1">
                  <c:v>26.619299999999999</c:v>
                </c:pt>
                <c:pt idx="2">
                  <c:v>25.6312</c:v>
                </c:pt>
              </c:numCache>
            </c:numRef>
          </c:val>
          <c:smooth val="0"/>
        </c:ser>
        <c:ser>
          <c:idx val="1"/>
          <c:order val="1"/>
          <c:tx>
            <c:strRef>
              <c:f>财务指标!$B$12</c:f>
              <c:strCache>
                <c:ptCount val="1"/>
                <c:pt idx="0">
                  <c:v>销售净利率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财务指标!$C$10:$E$10</c:f>
              <c:numCache>
                <c:formatCode>General</c:formatCode>
                <c:ptCount val="3"/>
                <c:pt idx="0">
                  <c:v>2015</c:v>
                </c:pt>
                <c:pt idx="1">
                  <c:v>2016</c:v>
                </c:pt>
                <c:pt idx="2">
                  <c:v>2017</c:v>
                </c:pt>
              </c:numCache>
            </c:numRef>
          </c:cat>
          <c:val>
            <c:numRef>
              <c:f>财务指标!$C$12:$E$12</c:f>
              <c:numCache>
                <c:formatCode>0.00_);[Red]\(0.00\)</c:formatCode>
                <c:ptCount val="3"/>
                <c:pt idx="0">
                  <c:v>9.8414999999999999</c:v>
                </c:pt>
                <c:pt idx="1">
                  <c:v>9.9733000000000001</c:v>
                </c:pt>
                <c:pt idx="2">
                  <c:v>7.7317</c:v>
                </c:pt>
              </c:numCache>
            </c:numRef>
          </c:val>
          <c:smooth val="0"/>
        </c:ser>
        <c:dLbls>
          <c:dLblPos val="t"/>
          <c:showLegendKey val="0"/>
          <c:showVal val="1"/>
          <c:showCatName val="0"/>
          <c:showSerName val="0"/>
          <c:showPercent val="0"/>
          <c:showBubbleSize val="0"/>
        </c:dLbls>
        <c:smooth val="0"/>
        <c:axId val="883171440"/>
        <c:axId val="883176336"/>
      </c:lineChart>
      <c:catAx>
        <c:axId val="883171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176336"/>
        <c:crosses val="autoZero"/>
        <c:auto val="1"/>
        <c:lblAlgn val="ctr"/>
        <c:lblOffset val="100"/>
        <c:noMultiLvlLbl val="0"/>
      </c:catAx>
      <c:valAx>
        <c:axId val="88317633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171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365760</xdr:colOff>
      <xdr:row>4</xdr:row>
      <xdr:rowOff>60960</xdr:rowOff>
    </xdr:from>
    <xdr:to>
      <xdr:col>21</xdr:col>
      <xdr:colOff>60960</xdr:colOff>
      <xdr:row>11</xdr:row>
      <xdr:rowOff>243840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472440</xdr:colOff>
      <xdr:row>2</xdr:row>
      <xdr:rowOff>121920</xdr:rowOff>
    </xdr:from>
    <xdr:to>
      <xdr:col>12</xdr:col>
      <xdr:colOff>434340</xdr:colOff>
      <xdr:row>10</xdr:row>
      <xdr:rowOff>487680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358140</xdr:colOff>
      <xdr:row>1</xdr:row>
      <xdr:rowOff>121920</xdr:rowOff>
    </xdr:from>
    <xdr:to>
      <xdr:col>14</xdr:col>
      <xdr:colOff>243046</xdr:colOff>
      <xdr:row>22</xdr:row>
      <xdr:rowOff>322</xdr:rowOff>
    </xdr:to>
    <xdr:pic>
      <xdr:nvPicPr>
        <xdr:cNvPr id="6" name="图片 5"/>
        <xdr:cNvPicPr>
          <a:picLocks noChangeAspect="1"/>
        </xdr:cNvPicPr>
      </xdr:nvPicPr>
      <xdr:blipFill>
        <a:blip xmlns:r="http://schemas.openxmlformats.org/officeDocument/2006/relationships" r:embed="rId1"/>
        <a:stretch>
          <a:fillRect/>
        </a:stretch>
      </xdr:blipFill>
      <xdr:spPr>
        <a:xfrm>
          <a:off x="358140" y="304800"/>
          <a:ext cx="8419306" cy="37188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Evaluator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说明"/>
      <sheetName val="历史报表(简化)"/>
      <sheetName val="历史报表(原始)"/>
      <sheetName val="基本假设"/>
      <sheetName val="收入"/>
      <sheetName val="投资"/>
      <sheetName val="筹资"/>
      <sheetName val="预测IS"/>
      <sheetName val="预测BS"/>
      <sheetName val="预测CS"/>
      <sheetName val="财务分析"/>
      <sheetName val="预测合理性检验"/>
      <sheetName val="绝对估值"/>
      <sheetName val="敏感分析"/>
      <sheetName val="估值(可比公司)"/>
      <sheetName val="相对估值"/>
      <sheetName val="杜邦分析"/>
      <sheetName val="历史报表(单季)"/>
      <sheetName val="输出报告"/>
      <sheetName val="创建预测sheet"/>
    </sheetNames>
    <sheetDataSet>
      <sheetData sheetId="0">
        <row r="6">
          <cell r="C6" t="str">
            <v>000333</v>
          </cell>
        </row>
        <row r="11">
          <cell r="C11" t="str">
            <v>合并报表</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INFO_NAME"/>
      <definedName name="WFR"/>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102"/>
  <sheetViews>
    <sheetView workbookViewId="0">
      <pane xSplit="1" ySplit="5" topLeftCell="B6" activePane="bottomRight" state="frozen"/>
      <selection activeCell="B6" sqref="B6"/>
      <selection pane="topRight" activeCell="B6" sqref="B6"/>
      <selection pane="bottomLeft" activeCell="B6" sqref="B6"/>
      <selection pane="bottomRight" activeCell="B6" sqref="B6"/>
    </sheetView>
  </sheetViews>
  <sheetFormatPr defaultRowHeight="14.4" x14ac:dyDescent="0.25"/>
  <cols>
    <col min="1" max="1" width="54.109375" customWidth="1"/>
    <col min="2" max="2" width="13.88671875" bestFit="1" customWidth="1"/>
    <col min="3" max="6" width="15" bestFit="1" customWidth="1"/>
  </cols>
  <sheetData>
    <row r="1" spans="1:6" x14ac:dyDescent="0.25">
      <c r="A1" s="8" t="s">
        <v>9</v>
      </c>
      <c r="B1" s="10" t="s">
        <v>11</v>
      </c>
    </row>
    <row r="2" spans="1:6" x14ac:dyDescent="0.25">
      <c r="A2" s="8" t="s">
        <v>10</v>
      </c>
      <c r="B2" s="9" t="str">
        <f>[2]!S_INFO_NAME($B$1)</f>
        <v>美的集团</v>
      </c>
    </row>
    <row r="3" spans="1:6" x14ac:dyDescent="0.25">
      <c r="A3" s="15" t="str">
        <f>[2]!WFR(B1,"2014:2018","Func=Rpt.IS2","rptType=1","singleSeason=0","unit=10000","currencyType=ORIG","order=LEFT","rate=HISTORY","version=1","quarterindic=0","showcurrency=1","reportPeriod=24","cols=5;rows=98")</f>
        <v xml:space="preserve">                                                                                                              </v>
      </c>
    </row>
    <row r="4" spans="1:6" x14ac:dyDescent="0.25">
      <c r="A4" s="12" t="s">
        <v>36</v>
      </c>
      <c r="B4" s="11"/>
      <c r="C4" s="11"/>
      <c r="D4" s="11"/>
      <c r="E4" s="11"/>
      <c r="F4" s="11"/>
    </row>
    <row r="5" spans="1:6" x14ac:dyDescent="0.25">
      <c r="A5" s="13" t="s">
        <v>37</v>
      </c>
      <c r="B5" s="16">
        <v>43190</v>
      </c>
      <c r="C5" s="16">
        <v>43100</v>
      </c>
      <c r="D5" s="16">
        <v>42735</v>
      </c>
      <c r="E5" s="16">
        <v>42369</v>
      </c>
      <c r="F5" s="16">
        <v>42004</v>
      </c>
    </row>
    <row r="6" spans="1:6" x14ac:dyDescent="0.25">
      <c r="A6" s="14" t="s">
        <v>38</v>
      </c>
      <c r="B6" s="17" t="s">
        <v>135</v>
      </c>
      <c r="C6" s="17" t="s">
        <v>137</v>
      </c>
      <c r="D6" s="17" t="s">
        <v>137</v>
      </c>
      <c r="E6" s="17" t="s">
        <v>137</v>
      </c>
      <c r="F6" s="17" t="s">
        <v>283</v>
      </c>
    </row>
    <row r="7" spans="1:6" x14ac:dyDescent="0.25">
      <c r="A7" s="14" t="s">
        <v>39</v>
      </c>
      <c r="B7" s="18" t="s">
        <v>136</v>
      </c>
      <c r="C7" s="18" t="s">
        <v>136</v>
      </c>
      <c r="D7" s="18" t="s">
        <v>136</v>
      </c>
      <c r="E7" s="18" t="s">
        <v>136</v>
      </c>
      <c r="F7" s="18" t="s">
        <v>441</v>
      </c>
    </row>
    <row r="8" spans="1:6" x14ac:dyDescent="0.25">
      <c r="A8" s="14" t="s">
        <v>40</v>
      </c>
      <c r="B8" s="17">
        <v>7028750.9000000004</v>
      </c>
      <c r="C8" s="17">
        <v>24191889.600000001</v>
      </c>
      <c r="D8" s="17">
        <v>15984170.1</v>
      </c>
      <c r="E8" s="17">
        <v>13934712.4</v>
      </c>
      <c r="F8" s="17">
        <v>14231096.699999999</v>
      </c>
    </row>
    <row r="9" spans="1:6" x14ac:dyDescent="0.25">
      <c r="A9" s="14" t="s">
        <v>41</v>
      </c>
      <c r="B9" s="18" t="s">
        <v>12</v>
      </c>
      <c r="C9" s="18">
        <v>24191889.600000001</v>
      </c>
      <c r="D9" s="18">
        <v>15984170.1</v>
      </c>
      <c r="E9" s="18">
        <v>13934712.4</v>
      </c>
      <c r="F9" s="18">
        <v>14231096.699999999</v>
      </c>
    </row>
    <row r="10" spans="1:6" x14ac:dyDescent="0.25">
      <c r="A10" s="14" t="s">
        <v>42</v>
      </c>
      <c r="B10" s="17" t="s">
        <v>12</v>
      </c>
      <c r="C10" s="17">
        <v>9874801.8000000007</v>
      </c>
      <c r="D10" s="17" t="s">
        <v>12</v>
      </c>
      <c r="E10" s="17" t="s">
        <v>12</v>
      </c>
      <c r="F10" s="17" t="s">
        <v>439</v>
      </c>
    </row>
    <row r="11" spans="1:6" x14ac:dyDescent="0.25">
      <c r="A11" s="14" t="s">
        <v>43</v>
      </c>
      <c r="B11" s="18" t="s">
        <v>12</v>
      </c>
      <c r="C11" s="18">
        <v>9535244.9000000004</v>
      </c>
      <c r="D11" s="18" t="s">
        <v>12</v>
      </c>
      <c r="E11" s="18" t="s">
        <v>12</v>
      </c>
      <c r="F11" s="18" t="s">
        <v>439</v>
      </c>
    </row>
    <row r="12" spans="1:6" x14ac:dyDescent="0.25">
      <c r="A12" s="14" t="s">
        <v>44</v>
      </c>
      <c r="B12" s="17" t="s">
        <v>12</v>
      </c>
      <c r="C12" s="17">
        <v>2703706.2</v>
      </c>
      <c r="D12" s="17" t="s">
        <v>12</v>
      </c>
      <c r="E12" s="17" t="s">
        <v>12</v>
      </c>
      <c r="F12" s="17" t="s">
        <v>434</v>
      </c>
    </row>
    <row r="13" spans="1:6" x14ac:dyDescent="0.25">
      <c r="A13" s="14" t="s">
        <v>45</v>
      </c>
      <c r="B13" s="18" t="s">
        <v>12</v>
      </c>
      <c r="C13" s="18" t="s">
        <v>12</v>
      </c>
      <c r="D13" s="18">
        <v>9785579.4000000004</v>
      </c>
      <c r="E13" s="18">
        <v>8793214.1999999993</v>
      </c>
      <c r="F13" s="18">
        <v>9240243.9900000002</v>
      </c>
    </row>
    <row r="14" spans="1:6" x14ac:dyDescent="0.25">
      <c r="A14" s="14" t="s">
        <v>46</v>
      </c>
      <c r="B14" s="17" t="s">
        <v>12</v>
      </c>
      <c r="C14" s="17" t="s">
        <v>12</v>
      </c>
      <c r="D14" s="17">
        <v>6678087.7000000002</v>
      </c>
      <c r="E14" s="17">
        <v>6449195</v>
      </c>
      <c r="F14" s="17">
        <v>7270484.2999999998</v>
      </c>
    </row>
    <row r="15" spans="1:6" x14ac:dyDescent="0.25">
      <c r="A15" s="14" t="s">
        <v>47</v>
      </c>
      <c r="B15" s="18" t="s">
        <v>12</v>
      </c>
      <c r="C15" s="18" t="s">
        <v>12</v>
      </c>
      <c r="D15" s="18">
        <v>1611923.3</v>
      </c>
      <c r="E15" s="18">
        <v>1201751.6000000001</v>
      </c>
      <c r="F15" s="18">
        <v>997381.63</v>
      </c>
    </row>
    <row r="16" spans="1:6" x14ac:dyDescent="0.25">
      <c r="A16" s="14" t="s">
        <v>48</v>
      </c>
      <c r="B16" s="17" t="s">
        <v>12</v>
      </c>
      <c r="C16" s="17" t="s">
        <v>12</v>
      </c>
      <c r="D16" s="17">
        <v>1495568.4</v>
      </c>
      <c r="E16" s="17">
        <v>1142267.6000000001</v>
      </c>
      <c r="F16" s="17">
        <v>972378.06</v>
      </c>
    </row>
    <row r="17" spans="1:6" x14ac:dyDescent="0.25">
      <c r="A17" s="14" t="s">
        <v>49</v>
      </c>
      <c r="B17" s="18" t="s">
        <v>12</v>
      </c>
      <c r="C17" s="18" t="s">
        <v>12</v>
      </c>
      <c r="D17" s="18">
        <v>4328292.7</v>
      </c>
      <c r="E17" s="18">
        <v>3544585.9</v>
      </c>
      <c r="F17" s="18">
        <v>3270971.52</v>
      </c>
    </row>
    <row r="18" spans="1:6" x14ac:dyDescent="0.25">
      <c r="A18" s="14" t="s">
        <v>50</v>
      </c>
      <c r="B18" s="17" t="s">
        <v>12</v>
      </c>
      <c r="C18" s="17" t="s">
        <v>12</v>
      </c>
      <c r="D18" s="17">
        <v>412751.7</v>
      </c>
      <c r="E18" s="17">
        <v>353384.2</v>
      </c>
      <c r="F18" s="17">
        <v>398354.88</v>
      </c>
    </row>
    <row r="19" spans="1:6" x14ac:dyDescent="0.25">
      <c r="A19" s="14" t="s">
        <v>51</v>
      </c>
      <c r="B19" s="18" t="s">
        <v>12</v>
      </c>
      <c r="C19" s="18" t="s">
        <v>12</v>
      </c>
      <c r="D19" s="18">
        <v>190774.6</v>
      </c>
      <c r="E19" s="18">
        <v>165275.70000000001</v>
      </c>
      <c r="F19" s="18">
        <v>196634.46</v>
      </c>
    </row>
    <row r="20" spans="1:6" x14ac:dyDescent="0.25">
      <c r="A20" s="14" t="s">
        <v>52</v>
      </c>
      <c r="B20" s="17" t="s">
        <v>12</v>
      </c>
      <c r="C20" s="17" t="s">
        <v>12</v>
      </c>
      <c r="D20" s="17" t="s">
        <v>12</v>
      </c>
      <c r="E20" s="17" t="s">
        <v>12</v>
      </c>
      <c r="F20" s="17" t="s">
        <v>439</v>
      </c>
    </row>
    <row r="21" spans="1:6" x14ac:dyDescent="0.25">
      <c r="A21" s="14" t="s">
        <v>53</v>
      </c>
      <c r="B21" s="18" t="s">
        <v>12</v>
      </c>
      <c r="C21" s="18">
        <v>2078136.7</v>
      </c>
      <c r="D21" s="18">
        <v>1266771.7</v>
      </c>
      <c r="E21" s="18">
        <v>1078252.3999999999</v>
      </c>
      <c r="F21" s="18">
        <v>1124891.8500000001</v>
      </c>
    </row>
    <row r="22" spans="1:6" x14ac:dyDescent="0.25">
      <c r="A22" s="14" t="s">
        <v>54</v>
      </c>
      <c r="B22" s="17" t="s">
        <v>12</v>
      </c>
      <c r="C22" s="17">
        <v>24191889.600000001</v>
      </c>
      <c r="D22" s="17">
        <v>15984170.1</v>
      </c>
      <c r="E22" s="17">
        <v>13934712.4</v>
      </c>
      <c r="F22" s="17">
        <v>14231096.699999999</v>
      </c>
    </row>
    <row r="23" spans="1:6" x14ac:dyDescent="0.25">
      <c r="A23" s="14" t="s">
        <v>55</v>
      </c>
      <c r="B23" s="18" t="s">
        <v>12</v>
      </c>
      <c r="C23" s="18">
        <v>13675626.9</v>
      </c>
      <c r="D23" s="18">
        <v>8316217.4000000004</v>
      </c>
      <c r="E23" s="18">
        <v>7914726.2999999998</v>
      </c>
      <c r="F23" s="18">
        <v>8127723.9100000001</v>
      </c>
    </row>
    <row r="24" spans="1:6" x14ac:dyDescent="0.25">
      <c r="A24" s="14" t="s">
        <v>56</v>
      </c>
      <c r="B24" s="17" t="s">
        <v>12</v>
      </c>
      <c r="C24" s="17">
        <v>10395603.199999999</v>
      </c>
      <c r="D24" s="17">
        <v>6401181</v>
      </c>
      <c r="E24" s="17">
        <v>4941733.5999999996</v>
      </c>
      <c r="F24" s="17">
        <v>4978480.9400000004</v>
      </c>
    </row>
    <row r="25" spans="1:6" x14ac:dyDescent="0.25">
      <c r="A25" s="14" t="s">
        <v>57</v>
      </c>
      <c r="B25" s="18" t="s">
        <v>12</v>
      </c>
      <c r="C25" s="18">
        <v>120659.5</v>
      </c>
      <c r="D25" s="18">
        <v>1266771.7</v>
      </c>
      <c r="E25" s="18">
        <v>1078252.5</v>
      </c>
      <c r="F25" s="18">
        <v>1124891.8500000001</v>
      </c>
    </row>
    <row r="26" spans="1:6" x14ac:dyDescent="0.25">
      <c r="A26" s="14" t="s">
        <v>58</v>
      </c>
      <c r="B26" s="17">
        <v>6973752.7999999998</v>
      </c>
      <c r="C26" s="17">
        <v>24071230.100000001</v>
      </c>
      <c r="D26" s="17">
        <v>15904404.1</v>
      </c>
      <c r="E26" s="17">
        <v>13844122.6</v>
      </c>
      <c r="F26" s="17">
        <v>14166817.52</v>
      </c>
    </row>
    <row r="27" spans="1:6" x14ac:dyDescent="0.25">
      <c r="A27" s="14" t="s">
        <v>59</v>
      </c>
      <c r="B27" s="18">
        <v>54998.1</v>
      </c>
      <c r="C27" s="18">
        <v>120659.5</v>
      </c>
      <c r="D27" s="18">
        <v>79766</v>
      </c>
      <c r="E27" s="18">
        <v>90589.8</v>
      </c>
      <c r="F27" s="18">
        <v>64279.19</v>
      </c>
    </row>
    <row r="28" spans="1:6" x14ac:dyDescent="0.25">
      <c r="A28" s="14" t="s">
        <v>60</v>
      </c>
      <c r="B28" s="17">
        <v>54995.9</v>
      </c>
      <c r="C28" s="17">
        <v>120658.2</v>
      </c>
      <c r="D28" s="17">
        <v>78941.399999999994</v>
      </c>
      <c r="E28" s="17">
        <v>90016.1</v>
      </c>
      <c r="F28" s="17">
        <v>63252.47</v>
      </c>
    </row>
    <row r="29" spans="1:6" x14ac:dyDescent="0.25">
      <c r="A29" s="14" t="s">
        <v>61</v>
      </c>
      <c r="B29" s="18"/>
      <c r="C29" s="18"/>
      <c r="D29" s="18"/>
      <c r="E29" s="18"/>
      <c r="F29" s="18"/>
    </row>
    <row r="30" spans="1:6" x14ac:dyDescent="0.25">
      <c r="A30" s="14" t="s">
        <v>62</v>
      </c>
      <c r="B30" s="17">
        <v>2.2000000000000002</v>
      </c>
      <c r="C30" s="17">
        <v>1.3</v>
      </c>
      <c r="D30" s="17">
        <v>824.6</v>
      </c>
      <c r="E30" s="17">
        <v>573.70000000000005</v>
      </c>
      <c r="F30" s="17">
        <v>1026.72</v>
      </c>
    </row>
    <row r="31" spans="1:6" x14ac:dyDescent="0.25">
      <c r="A31" s="14" t="s">
        <v>63</v>
      </c>
      <c r="B31" s="18">
        <v>6394369.7000000002</v>
      </c>
      <c r="C31" s="18">
        <v>22473459.199999999</v>
      </c>
      <c r="D31" s="18">
        <v>14380906.300000001</v>
      </c>
      <c r="E31" s="18">
        <v>12652313.1</v>
      </c>
      <c r="F31" s="18">
        <v>12971879.5</v>
      </c>
    </row>
    <row r="32" spans="1:6" x14ac:dyDescent="0.25">
      <c r="A32" s="14" t="s">
        <v>64</v>
      </c>
      <c r="B32" s="17">
        <v>5186917.4000000004</v>
      </c>
      <c r="C32" s="17">
        <v>18046055.199999999</v>
      </c>
      <c r="D32" s="17">
        <v>11561543.699999999</v>
      </c>
      <c r="E32" s="17">
        <v>10266281.800000001</v>
      </c>
      <c r="F32" s="17">
        <v>10566968.65</v>
      </c>
    </row>
    <row r="33" spans="1:6" x14ac:dyDescent="0.25">
      <c r="A33" s="14" t="s">
        <v>65</v>
      </c>
      <c r="B33" s="18" t="s">
        <v>12</v>
      </c>
      <c r="C33" s="18">
        <v>18046055.199999999</v>
      </c>
      <c r="D33" s="18">
        <v>11561543.699999999</v>
      </c>
      <c r="E33" s="18">
        <v>10266281.800000001</v>
      </c>
      <c r="F33" s="18">
        <v>10566968.65</v>
      </c>
    </row>
    <row r="34" spans="1:6" x14ac:dyDescent="0.25">
      <c r="A34" s="14" t="s">
        <v>66</v>
      </c>
      <c r="B34" s="17" t="s">
        <v>12</v>
      </c>
      <c r="C34" s="17">
        <v>7172272</v>
      </c>
      <c r="D34" s="17" t="s">
        <v>12</v>
      </c>
      <c r="E34" s="17" t="s">
        <v>12</v>
      </c>
      <c r="F34" s="17" t="s">
        <v>439</v>
      </c>
    </row>
    <row r="35" spans="1:6" x14ac:dyDescent="0.25">
      <c r="A35" s="14" t="s">
        <v>67</v>
      </c>
      <c r="B35" s="18" t="s">
        <v>12</v>
      </c>
      <c r="C35" s="18">
        <v>6766433.5</v>
      </c>
      <c r="D35" s="18" t="s">
        <v>12</v>
      </c>
      <c r="E35" s="18" t="s">
        <v>12</v>
      </c>
      <c r="F35" s="18" t="s">
        <v>439</v>
      </c>
    </row>
    <row r="36" spans="1:6" x14ac:dyDescent="0.25">
      <c r="A36" s="14" t="s">
        <v>68</v>
      </c>
      <c r="B36" s="17" t="s">
        <v>12</v>
      </c>
      <c r="C36" s="17">
        <v>2312336.2999999998</v>
      </c>
      <c r="D36" s="17" t="s">
        <v>12</v>
      </c>
      <c r="E36" s="17" t="s">
        <v>12</v>
      </c>
      <c r="F36" s="17" t="s">
        <v>434</v>
      </c>
    </row>
    <row r="37" spans="1:6" x14ac:dyDescent="0.25">
      <c r="A37" s="14" t="s">
        <v>69</v>
      </c>
      <c r="B37" s="18" t="s">
        <v>12</v>
      </c>
      <c r="C37" s="18" t="s">
        <v>12</v>
      </c>
      <c r="D37" s="18">
        <v>6939084.5999999996</v>
      </c>
      <c r="E37" s="18">
        <v>6368567.7999999998</v>
      </c>
      <c r="F37" s="18">
        <v>6762250.3700000001</v>
      </c>
    </row>
    <row r="38" spans="1:6" x14ac:dyDescent="0.25">
      <c r="A38" s="14" t="s">
        <v>70</v>
      </c>
      <c r="B38" s="17" t="s">
        <v>12</v>
      </c>
      <c r="C38" s="17" t="s">
        <v>12</v>
      </c>
      <c r="D38" s="17">
        <v>4637226.2</v>
      </c>
      <c r="E38" s="17">
        <v>4627051.7</v>
      </c>
      <c r="F38" s="17">
        <v>5311059.67</v>
      </c>
    </row>
    <row r="39" spans="1:6" x14ac:dyDescent="0.25">
      <c r="A39" s="14" t="s">
        <v>71</v>
      </c>
      <c r="B39" s="18" t="s">
        <v>12</v>
      </c>
      <c r="C39" s="18" t="s">
        <v>12</v>
      </c>
      <c r="D39" s="18">
        <v>1151191.5</v>
      </c>
      <c r="E39" s="18">
        <v>864065.9</v>
      </c>
      <c r="F39" s="18">
        <v>712975.01</v>
      </c>
    </row>
    <row r="40" spans="1:6" x14ac:dyDescent="0.25">
      <c r="A40" s="14" t="s">
        <v>72</v>
      </c>
      <c r="B40" s="17" t="s">
        <v>12</v>
      </c>
      <c r="C40" s="17" t="s">
        <v>12</v>
      </c>
      <c r="D40" s="17">
        <v>1150666.8999999999</v>
      </c>
      <c r="E40" s="17">
        <v>877450.2</v>
      </c>
      <c r="F40" s="17">
        <v>738215.7</v>
      </c>
    </row>
    <row r="41" spans="1:6" x14ac:dyDescent="0.25">
      <c r="A41" s="14" t="s">
        <v>73</v>
      </c>
      <c r="B41" s="18" t="s">
        <v>12</v>
      </c>
      <c r="C41" s="18" t="s">
        <v>12</v>
      </c>
      <c r="D41" s="18">
        <v>3043191.5</v>
      </c>
      <c r="E41" s="18">
        <v>2657453.2999999998</v>
      </c>
      <c r="F41" s="18">
        <v>2461830.2799999998</v>
      </c>
    </row>
    <row r="42" spans="1:6" x14ac:dyDescent="0.25">
      <c r="A42" s="14" t="s">
        <v>74</v>
      </c>
      <c r="B42" s="17" t="s">
        <v>12</v>
      </c>
      <c r="C42" s="17" t="s">
        <v>12</v>
      </c>
      <c r="D42" s="17">
        <v>342407.5</v>
      </c>
      <c r="E42" s="17">
        <v>296666.5</v>
      </c>
      <c r="F42" s="17">
        <v>333692.78999999998</v>
      </c>
    </row>
    <row r="43" spans="1:6" x14ac:dyDescent="0.25">
      <c r="A43" s="14" t="s">
        <v>75</v>
      </c>
      <c r="B43" s="18" t="s">
        <v>12</v>
      </c>
      <c r="C43" s="18" t="s">
        <v>12</v>
      </c>
      <c r="D43" s="18">
        <v>184462.2</v>
      </c>
      <c r="E43" s="18">
        <v>145492.29999999999</v>
      </c>
      <c r="F43" s="18">
        <v>171752.68</v>
      </c>
    </row>
    <row r="44" spans="1:6" x14ac:dyDescent="0.25">
      <c r="A44" s="14" t="s">
        <v>76</v>
      </c>
      <c r="B44" s="17" t="s">
        <v>12</v>
      </c>
      <c r="C44" s="17" t="s">
        <v>12</v>
      </c>
      <c r="D44" s="17" t="s">
        <v>12</v>
      </c>
      <c r="E44" s="17" t="s">
        <v>12</v>
      </c>
      <c r="F44" s="17" t="s">
        <v>434</v>
      </c>
    </row>
    <row r="45" spans="1:6" x14ac:dyDescent="0.25">
      <c r="A45" s="14" t="s">
        <v>77</v>
      </c>
      <c r="B45" s="18" t="s">
        <v>12</v>
      </c>
      <c r="C45" s="18">
        <v>1795013.4</v>
      </c>
      <c r="D45" s="18">
        <v>1052397.8999999999</v>
      </c>
      <c r="E45" s="18">
        <v>798101.9</v>
      </c>
      <c r="F45" s="18">
        <v>837442.53</v>
      </c>
    </row>
    <row r="46" spans="1:6" x14ac:dyDescent="0.25">
      <c r="A46" s="14" t="s">
        <v>78</v>
      </c>
      <c r="B46" s="17" t="s">
        <v>12</v>
      </c>
      <c r="C46" s="17">
        <v>18046055.199999999</v>
      </c>
      <c r="D46" s="17">
        <v>11561543.699999999</v>
      </c>
      <c r="E46" s="17">
        <v>10266281.800000001</v>
      </c>
      <c r="F46" s="17">
        <v>10566968.65</v>
      </c>
    </row>
    <row r="47" spans="1:6" x14ac:dyDescent="0.25">
      <c r="A47" s="14" t="s">
        <v>79</v>
      </c>
      <c r="B47" s="18" t="s">
        <v>12</v>
      </c>
      <c r="C47" s="18">
        <v>9743206</v>
      </c>
      <c r="D47" s="18">
        <v>5695966.2999999998</v>
      </c>
      <c r="E47" s="18">
        <v>5526592.7000000002</v>
      </c>
      <c r="F47" s="18">
        <v>5861145.2999999998</v>
      </c>
    </row>
    <row r="48" spans="1:6" x14ac:dyDescent="0.25">
      <c r="A48" s="14" t="s">
        <v>80</v>
      </c>
      <c r="B48" s="17" t="s">
        <v>12</v>
      </c>
      <c r="C48" s="17">
        <v>8302849.2000000002</v>
      </c>
      <c r="D48" s="17">
        <v>4813179.4000000004</v>
      </c>
      <c r="E48" s="17">
        <v>3941587.2</v>
      </c>
      <c r="F48" s="17">
        <v>3868380.82</v>
      </c>
    </row>
    <row r="49" spans="1:6" x14ac:dyDescent="0.25">
      <c r="A49" s="14" t="s">
        <v>81</v>
      </c>
      <c r="B49" s="18" t="s">
        <v>12</v>
      </c>
      <c r="C49" s="18" t="s">
        <v>12</v>
      </c>
      <c r="D49" s="18">
        <v>1052398</v>
      </c>
      <c r="E49" s="18">
        <v>798101.9</v>
      </c>
      <c r="F49" s="18">
        <v>837442.53</v>
      </c>
    </row>
    <row r="50" spans="1:6" x14ac:dyDescent="0.25">
      <c r="A50" s="14" t="s">
        <v>82</v>
      </c>
      <c r="B50" s="17">
        <v>40312.6</v>
      </c>
      <c r="C50" s="17">
        <v>141642.79999999999</v>
      </c>
      <c r="D50" s="17">
        <v>107711.9</v>
      </c>
      <c r="E50" s="17">
        <v>91133</v>
      </c>
      <c r="F50" s="17">
        <v>80959.62</v>
      </c>
    </row>
    <row r="51" spans="1:6" x14ac:dyDescent="0.25">
      <c r="A51" s="14" t="s">
        <v>83</v>
      </c>
      <c r="B51" s="18">
        <v>746845.6</v>
      </c>
      <c r="C51" s="18">
        <v>2673867.2999999998</v>
      </c>
      <c r="D51" s="18">
        <v>1767845.1</v>
      </c>
      <c r="E51" s="18">
        <v>1479976.9</v>
      </c>
      <c r="F51" s="18">
        <v>1473391.74</v>
      </c>
    </row>
    <row r="52" spans="1:6" x14ac:dyDescent="0.25">
      <c r="A52" s="14" t="s">
        <v>84</v>
      </c>
      <c r="B52" s="17">
        <v>375724.2</v>
      </c>
      <c r="C52" s="17">
        <v>1478023.6</v>
      </c>
      <c r="D52" s="17">
        <v>962077.7</v>
      </c>
      <c r="E52" s="17">
        <v>744175.5</v>
      </c>
      <c r="F52" s="17">
        <v>749825.51</v>
      </c>
    </row>
    <row r="53" spans="1:6" x14ac:dyDescent="0.25">
      <c r="A53" s="14" t="s">
        <v>85</v>
      </c>
      <c r="B53" s="18">
        <v>9597.7999999999993</v>
      </c>
      <c r="C53" s="18">
        <v>81594.899999999994</v>
      </c>
      <c r="D53" s="18">
        <v>-100597.9</v>
      </c>
      <c r="E53" s="18">
        <v>13893.2</v>
      </c>
      <c r="F53" s="18">
        <v>25132.69</v>
      </c>
    </row>
    <row r="54" spans="1:6" x14ac:dyDescent="0.25">
      <c r="A54" s="14" t="s">
        <v>86</v>
      </c>
      <c r="B54" s="17">
        <v>19839.5</v>
      </c>
      <c r="C54" s="17">
        <v>26911.200000000001</v>
      </c>
      <c r="D54" s="17">
        <v>38081.199999999997</v>
      </c>
      <c r="E54" s="17">
        <v>476.6</v>
      </c>
      <c r="F54" s="17">
        <v>34981.82</v>
      </c>
    </row>
    <row r="55" spans="1:6" x14ac:dyDescent="0.25">
      <c r="A55" s="14" t="s">
        <v>87</v>
      </c>
      <c r="B55" s="18">
        <v>15132.6</v>
      </c>
      <c r="C55" s="18">
        <v>25364.2</v>
      </c>
      <c r="D55" s="18">
        <v>44244.6</v>
      </c>
      <c r="E55" s="18">
        <v>56376.1</v>
      </c>
      <c r="F55" s="18">
        <v>40619.47</v>
      </c>
    </row>
    <row r="56" spans="1:6" x14ac:dyDescent="0.25">
      <c r="A56" s="14" t="s">
        <v>88</v>
      </c>
      <c r="B56" s="17">
        <v>15051.8</v>
      </c>
      <c r="C56" s="17">
        <v>25092.5</v>
      </c>
      <c r="D56" s="17">
        <v>43960.7</v>
      </c>
      <c r="E56" s="17">
        <v>56151.4</v>
      </c>
      <c r="F56" s="17">
        <v>40452.69</v>
      </c>
    </row>
    <row r="57" spans="1:6" x14ac:dyDescent="0.25">
      <c r="A57" s="14" t="s">
        <v>89</v>
      </c>
      <c r="B57" s="18">
        <v>80.8</v>
      </c>
      <c r="C57" s="18">
        <v>271.7</v>
      </c>
      <c r="D57" s="18">
        <v>283.89999999999998</v>
      </c>
      <c r="E57" s="18">
        <v>224.7</v>
      </c>
      <c r="F57" s="18">
        <v>166.78</v>
      </c>
    </row>
    <row r="58" spans="1:6" x14ac:dyDescent="0.25">
      <c r="A58" s="14" t="s">
        <v>90</v>
      </c>
      <c r="B58" s="17"/>
      <c r="C58" s="17"/>
      <c r="D58" s="17"/>
      <c r="E58" s="17"/>
      <c r="F58" s="17"/>
    </row>
    <row r="59" spans="1:6" x14ac:dyDescent="0.25">
      <c r="A59" s="14" t="s">
        <v>91</v>
      </c>
      <c r="B59" s="18"/>
      <c r="C59" s="18"/>
      <c r="D59" s="18"/>
      <c r="E59" s="18"/>
      <c r="F59" s="18"/>
    </row>
    <row r="60" spans="1:6" x14ac:dyDescent="0.25">
      <c r="A60" s="14" t="s">
        <v>92</v>
      </c>
      <c r="B60" s="17"/>
      <c r="C60" s="17"/>
      <c r="D60" s="17"/>
      <c r="E60" s="17"/>
      <c r="F60" s="17"/>
    </row>
    <row r="61" spans="1:6" x14ac:dyDescent="0.25">
      <c r="A61" s="14" t="s">
        <v>93</v>
      </c>
      <c r="B61" s="18"/>
      <c r="C61" s="18"/>
      <c r="D61" s="18"/>
      <c r="E61" s="18"/>
      <c r="F61" s="18"/>
    </row>
    <row r="62" spans="1:6" x14ac:dyDescent="0.25">
      <c r="A62" s="14" t="s">
        <v>94</v>
      </c>
      <c r="B62" s="17"/>
      <c r="C62" s="17"/>
      <c r="D62" s="17"/>
      <c r="E62" s="17"/>
      <c r="F62" s="17"/>
    </row>
    <row r="63" spans="1:6" x14ac:dyDescent="0.25">
      <c r="A63" s="14" t="s">
        <v>95</v>
      </c>
      <c r="B63" s="18">
        <v>19947.099999999999</v>
      </c>
      <c r="C63" s="18">
        <v>180517.6</v>
      </c>
      <c r="D63" s="18">
        <v>140333.70000000001</v>
      </c>
      <c r="E63" s="18">
        <v>209288</v>
      </c>
      <c r="F63" s="18">
        <v>85833.17</v>
      </c>
    </row>
    <row r="64" spans="1:6" x14ac:dyDescent="0.25">
      <c r="A64" s="14" t="s">
        <v>96</v>
      </c>
      <c r="B64" s="17">
        <v>-11846.7</v>
      </c>
      <c r="C64" s="17">
        <v>-2504.5</v>
      </c>
      <c r="D64" s="17">
        <v>11737.6</v>
      </c>
      <c r="E64" s="17">
        <v>8161.1</v>
      </c>
      <c r="F64" s="17">
        <v>-65279.05</v>
      </c>
    </row>
    <row r="65" spans="1:6" x14ac:dyDescent="0.25">
      <c r="A65" s="14" t="s">
        <v>97</v>
      </c>
      <c r="B65" s="18">
        <v>31793.8</v>
      </c>
      <c r="C65" s="18">
        <v>183022.1</v>
      </c>
      <c r="D65" s="18">
        <v>128596.1</v>
      </c>
      <c r="E65" s="18">
        <v>201126.9</v>
      </c>
      <c r="F65" s="18">
        <v>151112.22</v>
      </c>
    </row>
    <row r="66" spans="1:6" x14ac:dyDescent="0.25">
      <c r="A66" s="14" t="s">
        <v>98</v>
      </c>
      <c r="B66" s="17">
        <v>7551.5</v>
      </c>
      <c r="C66" s="17">
        <v>31001.599999999999</v>
      </c>
      <c r="D66" s="17">
        <v>16590.400000000001</v>
      </c>
      <c r="E66" s="17">
        <v>42074.400000000001</v>
      </c>
      <c r="F66" s="17">
        <v>9473.91</v>
      </c>
    </row>
    <row r="67" spans="1:6" x14ac:dyDescent="0.25">
      <c r="A67" s="14" t="s">
        <v>99</v>
      </c>
      <c r="B67" s="18"/>
      <c r="C67" s="18"/>
      <c r="D67" s="18"/>
      <c r="E67" s="18"/>
      <c r="F67" s="18"/>
    </row>
    <row r="68" spans="1:6" x14ac:dyDescent="0.25">
      <c r="A68" s="14" t="s">
        <v>100</v>
      </c>
      <c r="B68" s="17">
        <v>-1305.3</v>
      </c>
      <c r="C68" s="17">
        <v>132725.1</v>
      </c>
      <c r="D68" s="17"/>
      <c r="E68" s="17"/>
      <c r="F68" s="17"/>
    </row>
    <row r="69" spans="1:6" x14ac:dyDescent="0.25">
      <c r="A69" s="14" t="s">
        <v>101</v>
      </c>
      <c r="B69" s="18">
        <v>22423.3</v>
      </c>
      <c r="C69" s="18">
        <v>131112.29999999999</v>
      </c>
      <c r="D69" s="18"/>
      <c r="E69" s="18"/>
      <c r="F69" s="18"/>
    </row>
    <row r="70" spans="1:6" x14ac:dyDescent="0.25">
      <c r="A70" s="14" t="s">
        <v>102</v>
      </c>
      <c r="B70" s="17"/>
      <c r="C70" s="17"/>
      <c r="D70" s="17"/>
      <c r="E70" s="17"/>
      <c r="F70" s="17"/>
    </row>
    <row r="71" spans="1:6" x14ac:dyDescent="0.25">
      <c r="A71" s="14" t="s">
        <v>103</v>
      </c>
      <c r="B71" s="18"/>
      <c r="C71" s="18"/>
      <c r="D71" s="18"/>
      <c r="E71" s="18"/>
      <c r="F71" s="18"/>
    </row>
    <row r="72" spans="1:6" x14ac:dyDescent="0.25">
      <c r="A72" s="14" t="s">
        <v>104</v>
      </c>
      <c r="B72" s="17">
        <v>675446.3</v>
      </c>
      <c r="C72" s="17">
        <v>2162785.4</v>
      </c>
      <c r="D72" s="17">
        <v>1743597.5</v>
      </c>
      <c r="E72" s="17">
        <v>1491687.3</v>
      </c>
      <c r="F72" s="17">
        <v>1345050.37</v>
      </c>
    </row>
    <row r="73" spans="1:6" x14ac:dyDescent="0.25">
      <c r="A73" s="14" t="s">
        <v>105</v>
      </c>
      <c r="B73" s="18">
        <v>6055.4</v>
      </c>
      <c r="C73" s="18">
        <v>46720.4</v>
      </c>
      <c r="D73" s="18">
        <v>181900.9</v>
      </c>
      <c r="E73" s="18">
        <v>170703.9</v>
      </c>
      <c r="F73" s="18">
        <v>105706.92</v>
      </c>
    </row>
    <row r="74" spans="1:6" x14ac:dyDescent="0.25">
      <c r="A74" s="14" t="s">
        <v>106</v>
      </c>
      <c r="B74" s="17">
        <v>2584.6</v>
      </c>
      <c r="C74" s="17">
        <v>24028.400000000001</v>
      </c>
      <c r="D74" s="17">
        <v>34038.1</v>
      </c>
      <c r="E74" s="17">
        <v>57255.8</v>
      </c>
      <c r="F74" s="17">
        <v>51688.83</v>
      </c>
    </row>
    <row r="75" spans="1:6" x14ac:dyDescent="0.25">
      <c r="A75" s="14" t="s">
        <v>107</v>
      </c>
      <c r="B75" s="18"/>
      <c r="C75" s="18"/>
      <c r="D75" s="18">
        <v>17266.3</v>
      </c>
      <c r="E75" s="18">
        <v>28716.7</v>
      </c>
      <c r="F75" s="18">
        <v>27039.13</v>
      </c>
    </row>
    <row r="76" spans="1:6" x14ac:dyDescent="0.25">
      <c r="A76" s="14" t="s">
        <v>108</v>
      </c>
      <c r="B76" s="17"/>
      <c r="C76" s="17"/>
      <c r="D76" s="17"/>
      <c r="E76" s="17"/>
      <c r="F76" s="17"/>
    </row>
    <row r="77" spans="1:6" x14ac:dyDescent="0.25">
      <c r="A77" s="14" t="s">
        <v>109</v>
      </c>
      <c r="B77" s="18"/>
      <c r="C77" s="18"/>
      <c r="D77" s="18"/>
      <c r="E77" s="18"/>
      <c r="F77" s="18"/>
    </row>
    <row r="78" spans="1:6" x14ac:dyDescent="0.25">
      <c r="A78" s="14" t="s">
        <v>110</v>
      </c>
      <c r="B78" s="17">
        <v>678917.1</v>
      </c>
      <c r="C78" s="17">
        <v>2185477.4</v>
      </c>
      <c r="D78" s="17">
        <v>1891460.3</v>
      </c>
      <c r="E78" s="17">
        <v>1605135.4</v>
      </c>
      <c r="F78" s="17">
        <v>1399068.46</v>
      </c>
    </row>
    <row r="79" spans="1:6" x14ac:dyDescent="0.25">
      <c r="A79" s="14" t="s">
        <v>111</v>
      </c>
      <c r="B79" s="18">
        <v>114337.60000000001</v>
      </c>
      <c r="C79" s="18">
        <v>324358.40000000002</v>
      </c>
      <c r="D79" s="18">
        <v>305269.09999999998</v>
      </c>
      <c r="E79" s="18">
        <v>242669.9</v>
      </c>
      <c r="F79" s="18">
        <v>234435.59</v>
      </c>
    </row>
    <row r="80" spans="1:6" x14ac:dyDescent="0.25">
      <c r="A80" s="14" t="s">
        <v>112</v>
      </c>
      <c r="B80" s="17"/>
      <c r="C80" s="17"/>
      <c r="D80" s="17"/>
      <c r="E80" s="17"/>
      <c r="F80" s="17"/>
    </row>
    <row r="81" spans="1:6" x14ac:dyDescent="0.25">
      <c r="A81" s="14" t="s">
        <v>113</v>
      </c>
      <c r="B81" s="18"/>
      <c r="C81" s="18"/>
      <c r="D81" s="18"/>
      <c r="E81" s="18"/>
      <c r="F81" s="18"/>
    </row>
    <row r="82" spans="1:6" x14ac:dyDescent="0.25">
      <c r="A82" s="14" t="s">
        <v>114</v>
      </c>
      <c r="B82" s="17"/>
      <c r="C82" s="17"/>
      <c r="D82" s="17"/>
      <c r="E82" s="17"/>
      <c r="F82" s="17"/>
    </row>
    <row r="83" spans="1:6" x14ac:dyDescent="0.25">
      <c r="A83" s="14" t="s">
        <v>115</v>
      </c>
      <c r="B83" s="18">
        <v>564579.5</v>
      </c>
      <c r="C83" s="18">
        <v>1861119</v>
      </c>
      <c r="D83" s="18">
        <v>1586191.2</v>
      </c>
      <c r="E83" s="18">
        <v>1362465.5</v>
      </c>
      <c r="F83" s="18">
        <v>1164632.8700000001</v>
      </c>
    </row>
    <row r="84" spans="1:6" x14ac:dyDescent="0.25">
      <c r="A84" s="14" t="s">
        <v>116</v>
      </c>
      <c r="B84" s="17">
        <v>564579.5</v>
      </c>
      <c r="C84" s="17">
        <v>1861119</v>
      </c>
      <c r="D84" s="17"/>
      <c r="E84" s="17"/>
      <c r="F84" s="17"/>
    </row>
    <row r="85" spans="1:6" x14ac:dyDescent="0.25">
      <c r="A85" s="14" t="s">
        <v>117</v>
      </c>
      <c r="B85" s="18"/>
      <c r="C85" s="18"/>
      <c r="D85" s="18"/>
      <c r="E85" s="18"/>
      <c r="F85" s="18"/>
    </row>
    <row r="86" spans="1:6" x14ac:dyDescent="0.25">
      <c r="A86" s="14" t="s">
        <v>118</v>
      </c>
      <c r="B86" s="17">
        <v>38956.400000000001</v>
      </c>
      <c r="C86" s="17">
        <v>132750.1</v>
      </c>
      <c r="D86" s="17">
        <v>117755.5</v>
      </c>
      <c r="E86" s="17">
        <v>91793</v>
      </c>
      <c r="F86" s="17">
        <v>114410.84</v>
      </c>
    </row>
    <row r="87" spans="1:6" x14ac:dyDescent="0.25">
      <c r="A87" s="14" t="s">
        <v>119</v>
      </c>
      <c r="B87" s="18">
        <v>525623.1</v>
      </c>
      <c r="C87" s="18">
        <v>1728368.9</v>
      </c>
      <c r="D87" s="18">
        <v>1468435.7</v>
      </c>
      <c r="E87" s="18">
        <v>1270672.5</v>
      </c>
      <c r="F87" s="18">
        <v>1050222.03</v>
      </c>
    </row>
    <row r="88" spans="1:6" x14ac:dyDescent="0.25">
      <c r="A88" s="14" t="s">
        <v>120</v>
      </c>
      <c r="B88" s="17">
        <v>13705.6</v>
      </c>
      <c r="C88" s="17">
        <v>-31062.799999999999</v>
      </c>
      <c r="D88" s="17">
        <v>118821.5</v>
      </c>
      <c r="E88" s="17">
        <v>-46946.3</v>
      </c>
      <c r="F88" s="17">
        <v>-59646.48</v>
      </c>
    </row>
    <row r="89" spans="1:6" x14ac:dyDescent="0.25">
      <c r="A89" s="14" t="s">
        <v>121</v>
      </c>
      <c r="B89" s="18">
        <v>578285.1</v>
      </c>
      <c r="C89" s="18">
        <v>1830056.2</v>
      </c>
      <c r="D89" s="18">
        <v>1705012.7</v>
      </c>
      <c r="E89" s="18">
        <v>1315519.2</v>
      </c>
      <c r="F89" s="18">
        <v>1104986.3899999999</v>
      </c>
    </row>
    <row r="90" spans="1:6" x14ac:dyDescent="0.25">
      <c r="A90" s="14" t="s">
        <v>122</v>
      </c>
      <c r="B90" s="17">
        <v>31323.4</v>
      </c>
      <c r="C90" s="17">
        <v>127469</v>
      </c>
      <c r="D90" s="17">
        <v>128149.4</v>
      </c>
      <c r="E90" s="17">
        <v>74531.899999999994</v>
      </c>
      <c r="F90" s="17">
        <v>104221.26</v>
      </c>
    </row>
    <row r="91" spans="1:6" x14ac:dyDescent="0.25">
      <c r="A91" s="14" t="s">
        <v>123</v>
      </c>
      <c r="B91" s="18">
        <v>546961.69999999995</v>
      </c>
      <c r="C91" s="18">
        <v>1702587.2</v>
      </c>
      <c r="D91" s="18">
        <v>1576863.3</v>
      </c>
      <c r="E91" s="18">
        <v>1240987.3</v>
      </c>
      <c r="F91" s="18">
        <v>1000765.13</v>
      </c>
    </row>
    <row r="92" spans="1:6" x14ac:dyDescent="0.25">
      <c r="A92" s="14" t="s">
        <v>124</v>
      </c>
      <c r="B92" s="17"/>
      <c r="C92" s="17"/>
      <c r="D92" s="17"/>
      <c r="E92" s="17"/>
      <c r="F92" s="17"/>
    </row>
    <row r="93" spans="1:6" x14ac:dyDescent="0.25">
      <c r="A93" s="14" t="s">
        <v>125</v>
      </c>
      <c r="B93" s="18">
        <v>0.8</v>
      </c>
      <c r="C93" s="18">
        <v>2.66</v>
      </c>
      <c r="D93" s="18">
        <v>2.29</v>
      </c>
      <c r="E93" s="18">
        <v>2.99</v>
      </c>
      <c r="F93" s="18">
        <v>2.4900000000000002</v>
      </c>
    </row>
    <row r="94" spans="1:6" x14ac:dyDescent="0.25">
      <c r="A94" s="14" t="s">
        <v>126</v>
      </c>
      <c r="B94" s="17">
        <v>0.79</v>
      </c>
      <c r="C94" s="17">
        <v>2.63</v>
      </c>
      <c r="D94" s="17">
        <v>2.2799999999999998</v>
      </c>
      <c r="E94" s="17">
        <v>2.99</v>
      </c>
      <c r="F94" s="17">
        <v>2.4900000000000002</v>
      </c>
    </row>
    <row r="95" spans="1:6" x14ac:dyDescent="0.25">
      <c r="A95" s="14" t="s">
        <v>127</v>
      </c>
      <c r="B95" s="20" t="s">
        <v>13</v>
      </c>
      <c r="C95" s="20" t="s">
        <v>13</v>
      </c>
      <c r="D95" s="20" t="s">
        <v>13</v>
      </c>
      <c r="E95" s="20" t="s">
        <v>13</v>
      </c>
      <c r="F95" s="20" t="s">
        <v>284</v>
      </c>
    </row>
    <row r="96" spans="1:6" x14ac:dyDescent="0.25">
      <c r="A96" s="14" t="s">
        <v>128</v>
      </c>
      <c r="B96" s="19" t="s">
        <v>13</v>
      </c>
      <c r="C96" s="19" t="s">
        <v>13</v>
      </c>
      <c r="D96" s="19" t="s">
        <v>13</v>
      </c>
      <c r="E96" s="19" t="s">
        <v>13</v>
      </c>
      <c r="F96" s="19" t="s">
        <v>284</v>
      </c>
    </row>
    <row r="97" spans="1:6" x14ac:dyDescent="0.25">
      <c r="A97" s="14" t="s">
        <v>129</v>
      </c>
      <c r="B97" s="20">
        <v>1</v>
      </c>
      <c r="C97" s="20">
        <v>1</v>
      </c>
      <c r="D97" s="20">
        <v>1</v>
      </c>
      <c r="E97" s="20">
        <v>1</v>
      </c>
      <c r="F97" s="20">
        <v>1</v>
      </c>
    </row>
    <row r="98" spans="1:6" x14ac:dyDescent="0.25">
      <c r="A98" s="14" t="s">
        <v>130</v>
      </c>
      <c r="B98" s="33" t="s">
        <v>138</v>
      </c>
      <c r="C98" s="33" t="s">
        <v>138</v>
      </c>
      <c r="D98" s="33" t="s">
        <v>138</v>
      </c>
      <c r="E98" s="33" t="s">
        <v>138</v>
      </c>
      <c r="F98" s="33" t="s">
        <v>433</v>
      </c>
    </row>
    <row r="99" spans="1:6" x14ac:dyDescent="0.25">
      <c r="A99" s="14" t="s">
        <v>131</v>
      </c>
      <c r="B99" s="21"/>
      <c r="C99" s="21" t="s">
        <v>140</v>
      </c>
      <c r="D99" s="21" t="s">
        <v>140</v>
      </c>
      <c r="E99" s="21" t="s">
        <v>140</v>
      </c>
      <c r="F99" s="21" t="s">
        <v>445</v>
      </c>
    </row>
    <row r="100" spans="1:6" x14ac:dyDescent="0.25">
      <c r="A100" s="14" t="s">
        <v>132</v>
      </c>
      <c r="B100" s="33"/>
      <c r="C100" s="33"/>
      <c r="D100" s="33"/>
      <c r="E100" s="33"/>
      <c r="F100" s="33"/>
    </row>
    <row r="101" spans="1:6" x14ac:dyDescent="0.25">
      <c r="A101" s="14" t="s">
        <v>133</v>
      </c>
      <c r="B101" s="21">
        <v>43218</v>
      </c>
      <c r="C101" s="21">
        <v>43190</v>
      </c>
      <c r="D101" s="21">
        <v>42825</v>
      </c>
      <c r="E101" s="21">
        <v>42455</v>
      </c>
      <c r="F101" s="21">
        <v>42094</v>
      </c>
    </row>
    <row r="102" spans="1:6" x14ac:dyDescent="0.25">
      <c r="A102" s="14" t="s">
        <v>134</v>
      </c>
      <c r="B102" s="33" t="s">
        <v>139</v>
      </c>
      <c r="C102" s="33" t="s">
        <v>139</v>
      </c>
      <c r="D102" s="33" t="s">
        <v>139</v>
      </c>
      <c r="E102" s="33" t="s">
        <v>139</v>
      </c>
      <c r="F102" s="33" t="s">
        <v>444</v>
      </c>
    </row>
  </sheetData>
  <phoneticPr fontId="5"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J128"/>
  <sheetViews>
    <sheetView topLeftCell="A13" workbookViewId="0">
      <selection activeCell="D43" sqref="D43:J43"/>
    </sheetView>
  </sheetViews>
  <sheetFormatPr defaultRowHeight="14.4" x14ac:dyDescent="0.25"/>
  <sheetData>
    <row r="25" spans="2:10" x14ac:dyDescent="0.25">
      <c r="B25" s="84" t="s">
        <v>423</v>
      </c>
      <c r="C25" s="84" t="s">
        <v>424</v>
      </c>
      <c r="D25" s="84" t="s">
        <v>425</v>
      </c>
      <c r="E25" s="84" t="s">
        <v>426</v>
      </c>
      <c r="F25" s="84" t="s">
        <v>427</v>
      </c>
      <c r="G25" s="84" t="s">
        <v>428</v>
      </c>
      <c r="H25" s="84" t="s">
        <v>429</v>
      </c>
      <c r="I25" s="84" t="s">
        <v>430</v>
      </c>
      <c r="J25" s="84" t="s">
        <v>431</v>
      </c>
    </row>
    <row r="26" spans="2:10" x14ac:dyDescent="0.25">
      <c r="B26" s="85">
        <v>43245</v>
      </c>
      <c r="C26" s="86">
        <v>50.59</v>
      </c>
      <c r="D26" s="86">
        <v>2.7606592207529088</v>
      </c>
      <c r="E26" s="86">
        <v>82.81977662258727</v>
      </c>
      <c r="F26" s="86">
        <v>69.016480518822718</v>
      </c>
      <c r="G26" s="86">
        <v>55.21318441505818</v>
      </c>
      <c r="H26" s="86">
        <v>41.409888311293635</v>
      </c>
      <c r="I26" s="86">
        <v>27.60659220752909</v>
      </c>
      <c r="J26" s="86">
        <v>18.325333173937601</v>
      </c>
    </row>
    <row r="27" spans="2:10" x14ac:dyDescent="0.25">
      <c r="B27" s="85">
        <v>43238</v>
      </c>
      <c r="C27" s="86">
        <v>53.89</v>
      </c>
      <c r="D27" s="86">
        <v>2.7623436577846703</v>
      </c>
      <c r="E27" s="86"/>
      <c r="F27" s="86"/>
      <c r="G27" s="86"/>
      <c r="H27" s="86"/>
      <c r="I27" s="86"/>
      <c r="J27" s="86">
        <v>19.508796397627954</v>
      </c>
    </row>
    <row r="28" spans="2:10" x14ac:dyDescent="0.25">
      <c r="B28" s="85">
        <v>43231</v>
      </c>
      <c r="C28" s="86">
        <v>53.75</v>
      </c>
      <c r="D28" s="86">
        <v>2.7623436577846703</v>
      </c>
      <c r="E28" s="86"/>
      <c r="F28" s="86"/>
      <c r="G28" s="86"/>
      <c r="H28" s="86"/>
      <c r="I28" s="86"/>
      <c r="J28" s="86">
        <v>19.458114796298062</v>
      </c>
    </row>
    <row r="29" spans="2:10" x14ac:dyDescent="0.25">
      <c r="B29" s="85">
        <v>43224</v>
      </c>
      <c r="C29" s="86">
        <v>51.1</v>
      </c>
      <c r="D29" s="86">
        <v>2.7623436577846703</v>
      </c>
      <c r="E29" s="86">
        <v>82.870309733540111</v>
      </c>
      <c r="F29" s="86">
        <v>69.058591444616752</v>
      </c>
      <c r="G29" s="86">
        <v>55.246873155693407</v>
      </c>
      <c r="H29" s="86">
        <v>41.435154866770056</v>
      </c>
      <c r="I29" s="86">
        <v>27.623436577846704</v>
      </c>
      <c r="J29" s="86">
        <v>18.498784485410809</v>
      </c>
    </row>
    <row r="30" spans="2:10" x14ac:dyDescent="0.25">
      <c r="B30" s="85">
        <v>43217</v>
      </c>
      <c r="C30" s="86">
        <v>50.514283858351256</v>
      </c>
      <c r="D30" s="86">
        <v>2.5658828691450428</v>
      </c>
      <c r="E30" s="86"/>
      <c r="F30" s="86"/>
      <c r="G30" s="86"/>
      <c r="H30" s="86"/>
      <c r="I30" s="86"/>
      <c r="J30" s="86">
        <v>19.68690171550298</v>
      </c>
    </row>
    <row r="31" spans="2:10" x14ac:dyDescent="0.25">
      <c r="B31" s="85">
        <v>43210</v>
      </c>
      <c r="C31" s="86">
        <v>50.24059965788031</v>
      </c>
      <c r="D31" s="86">
        <v>2.5658828691450428</v>
      </c>
      <c r="E31" s="86"/>
      <c r="F31" s="86"/>
      <c r="G31" s="86"/>
      <c r="H31" s="86"/>
      <c r="I31" s="86"/>
      <c r="J31" s="86">
        <v>19.580238935310629</v>
      </c>
    </row>
    <row r="32" spans="2:10" x14ac:dyDescent="0.25">
      <c r="B32" s="85">
        <v>43203</v>
      </c>
      <c r="C32" s="86">
        <v>50.162404172031472</v>
      </c>
      <c r="D32" s="86">
        <v>2.5658828691450428</v>
      </c>
      <c r="E32" s="86"/>
      <c r="F32" s="86"/>
      <c r="G32" s="86"/>
      <c r="H32" s="86"/>
      <c r="I32" s="86"/>
      <c r="J32" s="86">
        <v>19.549763855255669</v>
      </c>
    </row>
    <row r="33" spans="2:10" x14ac:dyDescent="0.25">
      <c r="B33" s="85">
        <v>43194</v>
      </c>
      <c r="C33" s="86">
        <v>51.814283810588236</v>
      </c>
      <c r="D33" s="86">
        <v>2.5658828691450428</v>
      </c>
      <c r="E33" s="86">
        <v>76.976486074351286</v>
      </c>
      <c r="F33" s="86">
        <v>64.147071728626074</v>
      </c>
      <c r="G33" s="86">
        <v>51.317657382900855</v>
      </c>
      <c r="H33" s="86">
        <v>38.488243037175643</v>
      </c>
      <c r="I33" s="86">
        <v>25.658828691450427</v>
      </c>
      <c r="J33" s="86">
        <v>20.193549921416661</v>
      </c>
    </row>
    <row r="34" spans="2:10" x14ac:dyDescent="0.25">
      <c r="B34" s="85">
        <v>43189</v>
      </c>
      <c r="C34" s="86">
        <v>53.299998041716215</v>
      </c>
      <c r="D34" s="86">
        <v>2.5084088128312123</v>
      </c>
      <c r="E34" s="86"/>
      <c r="F34" s="86"/>
      <c r="G34" s="86"/>
      <c r="H34" s="86"/>
      <c r="I34" s="86"/>
      <c r="J34" s="86">
        <v>21.248529254510597</v>
      </c>
    </row>
    <row r="35" spans="2:10" x14ac:dyDescent="0.25">
      <c r="B35" s="85">
        <v>43182</v>
      </c>
      <c r="C35" s="86">
        <v>54.971426551735192</v>
      </c>
      <c r="D35" s="86">
        <v>2.5084088128312123</v>
      </c>
      <c r="E35" s="86"/>
      <c r="F35" s="86"/>
      <c r="G35" s="86"/>
      <c r="H35" s="86"/>
      <c r="I35" s="86"/>
      <c r="J35" s="86">
        <v>21.914859440192117</v>
      </c>
    </row>
    <row r="36" spans="2:10" x14ac:dyDescent="0.25">
      <c r="B36" s="85">
        <v>43175</v>
      </c>
      <c r="C36" s="86">
        <v>58.343606878966455</v>
      </c>
      <c r="D36" s="86">
        <v>2.5084088128312123</v>
      </c>
      <c r="E36" s="86"/>
      <c r="F36" s="86"/>
      <c r="G36" s="86"/>
      <c r="H36" s="86"/>
      <c r="I36" s="86"/>
      <c r="J36" s="86">
        <v>23.259209814812721</v>
      </c>
    </row>
    <row r="37" spans="2:10" x14ac:dyDescent="0.25">
      <c r="B37" s="85">
        <v>43168</v>
      </c>
      <c r="C37" s="86">
        <v>58.558644465050762</v>
      </c>
      <c r="D37" s="86">
        <v>2.5084088128312123</v>
      </c>
      <c r="E37" s="86"/>
      <c r="F37" s="86"/>
      <c r="G37" s="86"/>
      <c r="H37" s="86"/>
      <c r="I37" s="86"/>
      <c r="J37" s="86">
        <v>23.344936505368235</v>
      </c>
    </row>
    <row r="38" spans="2:10" x14ac:dyDescent="0.25">
      <c r="B38" s="85">
        <v>43161</v>
      </c>
      <c r="C38" s="86">
        <v>54.951877680272979</v>
      </c>
      <c r="D38" s="86">
        <v>2.5084088128312123</v>
      </c>
      <c r="E38" s="86"/>
      <c r="F38" s="86"/>
      <c r="G38" s="86"/>
      <c r="H38" s="86"/>
      <c r="I38" s="86"/>
      <c r="J38" s="86">
        <v>21.907066104687068</v>
      </c>
    </row>
    <row r="39" spans="2:10" x14ac:dyDescent="0.25">
      <c r="B39" s="85">
        <v>43154</v>
      </c>
      <c r="C39" s="86">
        <v>56.251877632509959</v>
      </c>
      <c r="D39" s="86">
        <v>2.5084088128312123</v>
      </c>
      <c r="E39" s="86"/>
      <c r="F39" s="86"/>
      <c r="G39" s="86"/>
      <c r="H39" s="86"/>
      <c r="I39" s="86"/>
      <c r="J39" s="86">
        <v>22.425322915772693</v>
      </c>
    </row>
    <row r="40" spans="2:10" x14ac:dyDescent="0.25">
      <c r="B40" s="85">
        <v>43145</v>
      </c>
      <c r="C40" s="86">
        <v>55.63608818145034</v>
      </c>
      <c r="D40" s="86">
        <v>2.5084088128312123</v>
      </c>
      <c r="E40" s="86"/>
      <c r="F40" s="86"/>
      <c r="G40" s="86"/>
      <c r="H40" s="86"/>
      <c r="I40" s="86"/>
      <c r="J40" s="86">
        <v>22.179832847363713</v>
      </c>
    </row>
    <row r="41" spans="2:10" x14ac:dyDescent="0.25">
      <c r="B41" s="85">
        <v>43140</v>
      </c>
      <c r="C41" s="86">
        <v>50.807516930284407</v>
      </c>
      <c r="D41" s="86">
        <v>2.5084088128312123</v>
      </c>
      <c r="E41" s="86">
        <v>75.252264384936367</v>
      </c>
      <c r="F41" s="86">
        <v>62.710220320780309</v>
      </c>
      <c r="G41" s="86">
        <v>50.16817625662425</v>
      </c>
      <c r="H41" s="86">
        <v>37.626132192468184</v>
      </c>
      <c r="I41" s="86">
        <v>25.084088128312125</v>
      </c>
      <c r="J41" s="86">
        <v>20.254878977617107</v>
      </c>
    </row>
    <row r="42" spans="2:10" x14ac:dyDescent="0.25">
      <c r="B42" s="85">
        <v>43133</v>
      </c>
      <c r="C42" s="86">
        <v>58.548870029319659</v>
      </c>
      <c r="D42" s="86">
        <v>2.5187207879094884</v>
      </c>
      <c r="E42" s="86"/>
      <c r="F42" s="86"/>
      <c r="G42" s="86"/>
      <c r="H42" s="86"/>
      <c r="I42" s="86"/>
      <c r="J42" s="86">
        <v>23.245478542270103</v>
      </c>
    </row>
    <row r="43" spans="2:10" x14ac:dyDescent="0.25">
      <c r="B43" s="85">
        <v>43126</v>
      </c>
      <c r="C43" s="86">
        <v>60.601501532851735</v>
      </c>
      <c r="D43" s="86">
        <v>2.5187207879094884</v>
      </c>
      <c r="E43" s="86"/>
      <c r="F43" s="86"/>
      <c r="G43" s="86"/>
      <c r="H43" s="86"/>
      <c r="I43" s="86"/>
      <c r="J43" s="86">
        <v>24.060428541247852</v>
      </c>
    </row>
    <row r="44" spans="2:10" x14ac:dyDescent="0.25">
      <c r="B44" s="85">
        <v>43119</v>
      </c>
      <c r="C44" s="86">
        <v>56.857892647838476</v>
      </c>
      <c r="D44" s="86">
        <v>2.5187207879094884</v>
      </c>
      <c r="E44" s="86"/>
      <c r="F44" s="86"/>
      <c r="G44" s="86"/>
      <c r="H44" s="86"/>
      <c r="I44" s="86"/>
      <c r="J44" s="86">
        <v>22.57411497168367</v>
      </c>
    </row>
    <row r="45" spans="2:10" x14ac:dyDescent="0.25">
      <c r="B45" s="85">
        <v>43112</v>
      </c>
      <c r="C45" s="86">
        <v>59.428569245119121</v>
      </c>
      <c r="D45" s="86">
        <v>2.5187207879094884</v>
      </c>
      <c r="E45" s="86"/>
      <c r="F45" s="86"/>
      <c r="G45" s="86"/>
      <c r="H45" s="86"/>
      <c r="I45" s="86"/>
      <c r="J45" s="86">
        <v>23.59474282754628</v>
      </c>
    </row>
    <row r="46" spans="2:10" x14ac:dyDescent="0.25">
      <c r="B46" s="85">
        <v>43105</v>
      </c>
      <c r="C46" s="86">
        <v>56.652629497485272</v>
      </c>
      <c r="D46" s="86">
        <v>2.5187207879094884</v>
      </c>
      <c r="E46" s="86"/>
      <c r="F46" s="86"/>
      <c r="G46" s="86"/>
      <c r="H46" s="86"/>
      <c r="I46" s="86"/>
      <c r="J46" s="86">
        <v>22.492619971785899</v>
      </c>
    </row>
    <row r="47" spans="2:10" x14ac:dyDescent="0.25">
      <c r="B47" s="85">
        <v>43098</v>
      </c>
      <c r="C47" s="86">
        <v>54.17969725751567</v>
      </c>
      <c r="D47" s="86">
        <v>2.5187207879094884</v>
      </c>
      <c r="E47" s="86"/>
      <c r="F47" s="86"/>
      <c r="G47" s="86"/>
      <c r="H47" s="86"/>
      <c r="I47" s="86"/>
      <c r="J47" s="86">
        <v>21.510799258731748</v>
      </c>
    </row>
    <row r="48" spans="2:10" x14ac:dyDescent="0.25">
      <c r="B48" s="85">
        <v>43091</v>
      </c>
      <c r="C48" s="86">
        <v>55.303757366592762</v>
      </c>
      <c r="D48" s="86">
        <v>2.5187207879094884</v>
      </c>
      <c r="E48" s="86"/>
      <c r="F48" s="86"/>
      <c r="G48" s="86"/>
      <c r="H48" s="86"/>
      <c r="I48" s="86"/>
      <c r="J48" s="86">
        <v>21.95708140102909</v>
      </c>
    </row>
    <row r="49" spans="2:10" x14ac:dyDescent="0.25">
      <c r="B49" s="85">
        <v>43084</v>
      </c>
      <c r="C49" s="86">
        <v>52.488719876034494</v>
      </c>
      <c r="D49" s="86">
        <v>2.5187207879094884</v>
      </c>
      <c r="E49" s="86"/>
      <c r="F49" s="86"/>
      <c r="G49" s="86"/>
      <c r="H49" s="86"/>
      <c r="I49" s="86"/>
      <c r="J49" s="86">
        <v>20.839435688145322</v>
      </c>
    </row>
    <row r="50" spans="2:10" x14ac:dyDescent="0.25">
      <c r="B50" s="85">
        <v>43077</v>
      </c>
      <c r="C50" s="86">
        <v>49.292479391963113</v>
      </c>
      <c r="D50" s="86">
        <v>2.5187207879094884</v>
      </c>
      <c r="E50" s="86"/>
      <c r="F50" s="86"/>
      <c r="G50" s="86"/>
      <c r="H50" s="86"/>
      <c r="I50" s="86"/>
      <c r="J50" s="86">
        <v>19.570442118308534</v>
      </c>
    </row>
    <row r="51" spans="2:10" x14ac:dyDescent="0.25">
      <c r="B51" s="85">
        <v>43070</v>
      </c>
      <c r="C51" s="86">
        <v>49.439095927929692</v>
      </c>
      <c r="D51" s="86">
        <v>2.5187207879094884</v>
      </c>
      <c r="E51" s="86"/>
      <c r="F51" s="86"/>
      <c r="G51" s="86"/>
      <c r="H51" s="86"/>
      <c r="I51" s="86"/>
      <c r="J51" s="86">
        <v>19.628652832521233</v>
      </c>
    </row>
    <row r="52" spans="2:10" x14ac:dyDescent="0.25">
      <c r="B52" s="85">
        <v>43063</v>
      </c>
      <c r="C52" s="86">
        <v>52.879697305278697</v>
      </c>
      <c r="D52" s="86">
        <v>2.5187207879094884</v>
      </c>
      <c r="E52" s="86"/>
      <c r="F52" s="86"/>
      <c r="G52" s="86"/>
      <c r="H52" s="86"/>
      <c r="I52" s="86"/>
      <c r="J52" s="86">
        <v>20.994664259379178</v>
      </c>
    </row>
    <row r="53" spans="2:10" x14ac:dyDescent="0.25">
      <c r="B53" s="85">
        <v>43056</v>
      </c>
      <c r="C53" s="86">
        <v>52.439847697378958</v>
      </c>
      <c r="D53" s="86">
        <v>2.5187207879094884</v>
      </c>
      <c r="E53" s="86"/>
      <c r="F53" s="86"/>
      <c r="G53" s="86"/>
      <c r="H53" s="86"/>
      <c r="I53" s="86"/>
      <c r="J53" s="86">
        <v>20.820032116741086</v>
      </c>
    </row>
    <row r="54" spans="2:10" x14ac:dyDescent="0.25">
      <c r="B54" s="85">
        <v>43049</v>
      </c>
      <c r="C54" s="86">
        <v>52.195486804101336</v>
      </c>
      <c r="D54" s="86">
        <v>2.5187207879094884</v>
      </c>
      <c r="E54" s="86"/>
      <c r="F54" s="86"/>
      <c r="G54" s="86"/>
      <c r="H54" s="86"/>
      <c r="I54" s="86"/>
      <c r="J54" s="86">
        <v>20.723014259719925</v>
      </c>
    </row>
    <row r="55" spans="2:10" x14ac:dyDescent="0.25">
      <c r="B55" s="85">
        <v>43042</v>
      </c>
      <c r="C55" s="86">
        <v>49.507516978047427</v>
      </c>
      <c r="D55" s="86">
        <v>2.5187207879094884</v>
      </c>
      <c r="E55" s="86">
        <v>75.561623637284654</v>
      </c>
      <c r="F55" s="86">
        <v>62.968019697737212</v>
      </c>
      <c r="G55" s="86">
        <v>50.37441575818977</v>
      </c>
      <c r="H55" s="86">
        <v>37.780811818642327</v>
      </c>
      <c r="I55" s="86">
        <v>25.187207879094885</v>
      </c>
      <c r="J55" s="86">
        <v>19.655817832487159</v>
      </c>
    </row>
    <row r="56" spans="2:10" x14ac:dyDescent="0.25">
      <c r="B56" s="85">
        <v>43035</v>
      </c>
      <c r="C56" s="86">
        <v>49.575938028165162</v>
      </c>
      <c r="D56" s="86">
        <v>2.3986459761130527</v>
      </c>
      <c r="E56" s="86"/>
      <c r="F56" s="86"/>
      <c r="G56" s="86"/>
      <c r="H56" s="86"/>
      <c r="I56" s="86"/>
      <c r="J56" s="86">
        <v>20.668301417494614</v>
      </c>
    </row>
    <row r="57" spans="2:10" x14ac:dyDescent="0.25">
      <c r="B57" s="85">
        <v>43028</v>
      </c>
      <c r="C57" s="86">
        <v>46.565411822984785</v>
      </c>
      <c r="D57" s="86">
        <v>2.3986459761130527</v>
      </c>
      <c r="E57" s="86"/>
      <c r="F57" s="86"/>
      <c r="G57" s="86"/>
      <c r="H57" s="86"/>
      <c r="I57" s="86"/>
      <c r="J57" s="86">
        <v>19.413207403971676</v>
      </c>
    </row>
    <row r="58" spans="2:10" x14ac:dyDescent="0.25">
      <c r="B58" s="85">
        <v>43021</v>
      </c>
      <c r="C58" s="86">
        <v>46.604509565909204</v>
      </c>
      <c r="D58" s="86">
        <v>2.3986459761130527</v>
      </c>
      <c r="E58" s="86"/>
      <c r="F58" s="86"/>
      <c r="G58" s="86"/>
      <c r="H58" s="86"/>
      <c r="I58" s="86"/>
      <c r="J58" s="86">
        <v>19.42950732622522</v>
      </c>
    </row>
    <row r="59" spans="2:10" x14ac:dyDescent="0.25">
      <c r="B59" s="85">
        <v>43007</v>
      </c>
      <c r="C59" s="86">
        <v>43.193231495753516</v>
      </c>
      <c r="D59" s="86">
        <v>2.3986459761130527</v>
      </c>
      <c r="E59" s="86"/>
      <c r="F59" s="86"/>
      <c r="G59" s="86"/>
      <c r="H59" s="86"/>
      <c r="I59" s="86"/>
      <c r="J59" s="86">
        <v>18.00733910960345</v>
      </c>
    </row>
    <row r="60" spans="2:10" x14ac:dyDescent="0.25">
      <c r="B60" s="85">
        <v>43000</v>
      </c>
      <c r="C60" s="86">
        <v>43.105261574173575</v>
      </c>
      <c r="D60" s="86">
        <v>2.3986459761130527</v>
      </c>
      <c r="E60" s="86"/>
      <c r="F60" s="86"/>
      <c r="G60" s="86"/>
      <c r="H60" s="86"/>
      <c r="I60" s="86"/>
      <c r="J60" s="86">
        <v>17.970664284532976</v>
      </c>
    </row>
    <row r="61" spans="2:10" x14ac:dyDescent="0.25">
      <c r="B61" s="85">
        <v>42993</v>
      </c>
      <c r="C61" s="86">
        <v>41.081953377834814</v>
      </c>
      <c r="D61" s="86">
        <v>2.3986459761130527</v>
      </c>
      <c r="E61" s="86"/>
      <c r="F61" s="86"/>
      <c r="G61" s="86"/>
      <c r="H61" s="86"/>
      <c r="I61" s="86"/>
      <c r="J61" s="86">
        <v>17.127143307912039</v>
      </c>
    </row>
    <row r="62" spans="2:10" x14ac:dyDescent="0.25">
      <c r="B62" s="85">
        <v>42986</v>
      </c>
      <c r="C62" s="86">
        <v>40.065412061799883</v>
      </c>
      <c r="D62" s="86">
        <v>2.3986459761130527</v>
      </c>
      <c r="E62" s="86"/>
      <c r="F62" s="86"/>
      <c r="G62" s="86"/>
      <c r="H62" s="86"/>
      <c r="I62" s="86"/>
      <c r="J62" s="86">
        <v>16.70334532931988</v>
      </c>
    </row>
    <row r="63" spans="2:10" x14ac:dyDescent="0.25">
      <c r="B63" s="85">
        <v>42979</v>
      </c>
      <c r="C63" s="86">
        <v>39.91879552583331</v>
      </c>
      <c r="D63" s="86">
        <v>2.3986459761130527</v>
      </c>
      <c r="E63" s="86">
        <v>71.959379283391584</v>
      </c>
      <c r="F63" s="86">
        <v>59.966149402826318</v>
      </c>
      <c r="G63" s="86">
        <v>47.972919522261051</v>
      </c>
      <c r="H63" s="86">
        <v>35.979689641695792</v>
      </c>
      <c r="I63" s="86">
        <v>23.986459761130526</v>
      </c>
      <c r="J63" s="86">
        <v>16.642220620869089</v>
      </c>
    </row>
    <row r="64" spans="2:10" x14ac:dyDescent="0.25">
      <c r="B64" s="85">
        <v>42972</v>
      </c>
      <c r="C64" s="86">
        <v>40.954885713330448</v>
      </c>
      <c r="D64" s="86">
        <v>2.2787841129934483</v>
      </c>
      <c r="E64" s="86"/>
      <c r="F64" s="86"/>
      <c r="G64" s="86"/>
      <c r="H64" s="86"/>
      <c r="I64" s="86"/>
      <c r="J64" s="86">
        <v>17.97225348369286</v>
      </c>
    </row>
    <row r="65" spans="2:10" x14ac:dyDescent="0.25">
      <c r="B65" s="85">
        <v>42965</v>
      </c>
      <c r="C65" s="86">
        <v>38.247367015814334</v>
      </c>
      <c r="D65" s="86">
        <v>2.2787841129934483</v>
      </c>
      <c r="E65" s="86"/>
      <c r="F65" s="86"/>
      <c r="G65" s="86"/>
      <c r="H65" s="86"/>
      <c r="I65" s="86"/>
      <c r="J65" s="86">
        <v>16.784111666274505</v>
      </c>
    </row>
    <row r="66" spans="2:10" x14ac:dyDescent="0.25">
      <c r="B66" s="85">
        <v>42958</v>
      </c>
      <c r="C66" s="86">
        <v>38.745863238100689</v>
      </c>
      <c r="D66" s="86">
        <v>2.2787841129934483</v>
      </c>
      <c r="E66" s="86"/>
      <c r="F66" s="86"/>
      <c r="G66" s="86"/>
      <c r="H66" s="86"/>
      <c r="I66" s="86"/>
      <c r="J66" s="86">
        <v>17.002867018939977</v>
      </c>
    </row>
    <row r="67" spans="2:10" x14ac:dyDescent="0.25">
      <c r="B67" s="85">
        <v>42951</v>
      </c>
      <c r="C67" s="86">
        <v>38.560148959209698</v>
      </c>
      <c r="D67" s="86">
        <v>2.2787841129934483</v>
      </c>
      <c r="E67" s="86"/>
      <c r="F67" s="86"/>
      <c r="G67" s="86"/>
      <c r="H67" s="86"/>
      <c r="I67" s="86"/>
      <c r="J67" s="86">
        <v>16.921369926770488</v>
      </c>
    </row>
    <row r="68" spans="2:10" x14ac:dyDescent="0.25">
      <c r="B68" s="85">
        <v>42944</v>
      </c>
      <c r="C68" s="86">
        <v>40.466163926775188</v>
      </c>
      <c r="D68" s="86">
        <v>2.2787841129934483</v>
      </c>
      <c r="E68" s="86"/>
      <c r="F68" s="86"/>
      <c r="G68" s="86"/>
      <c r="H68" s="86"/>
      <c r="I68" s="86"/>
      <c r="J68" s="86">
        <v>17.757787451667884</v>
      </c>
    </row>
    <row r="69" spans="2:10" x14ac:dyDescent="0.25">
      <c r="B69" s="85">
        <v>42937</v>
      </c>
      <c r="C69" s="86">
        <v>40.954885713330448</v>
      </c>
      <c r="D69" s="86">
        <v>2.2787841129934483</v>
      </c>
      <c r="E69" s="86"/>
      <c r="F69" s="86"/>
      <c r="G69" s="86"/>
      <c r="H69" s="86"/>
      <c r="I69" s="86"/>
      <c r="J69" s="86">
        <v>17.97225348369286</v>
      </c>
    </row>
    <row r="70" spans="2:10" x14ac:dyDescent="0.25">
      <c r="B70" s="85">
        <v>42930</v>
      </c>
      <c r="C70" s="86">
        <v>41.218795478070291</v>
      </c>
      <c r="D70" s="86">
        <v>2.2787841129934483</v>
      </c>
      <c r="E70" s="86"/>
      <c r="F70" s="86"/>
      <c r="G70" s="86"/>
      <c r="H70" s="86"/>
      <c r="I70" s="86"/>
      <c r="J70" s="86">
        <v>18.088065140986348</v>
      </c>
    </row>
    <row r="71" spans="2:10" x14ac:dyDescent="0.25">
      <c r="B71" s="85">
        <v>42923</v>
      </c>
      <c r="C71" s="86">
        <v>40.690975948590612</v>
      </c>
      <c r="D71" s="86">
        <v>2.2787841129934483</v>
      </c>
      <c r="E71" s="86"/>
      <c r="F71" s="86"/>
      <c r="G71" s="86"/>
      <c r="H71" s="86"/>
      <c r="I71" s="86"/>
      <c r="J71" s="86">
        <v>17.856441826399376</v>
      </c>
    </row>
    <row r="72" spans="2:10" x14ac:dyDescent="0.25">
      <c r="B72" s="85">
        <v>42916</v>
      </c>
      <c r="C72" s="86">
        <v>42.06917138667643</v>
      </c>
      <c r="D72" s="86">
        <v>2.2787841129934483</v>
      </c>
      <c r="E72" s="86"/>
      <c r="F72" s="86"/>
      <c r="G72" s="86"/>
      <c r="H72" s="86"/>
      <c r="I72" s="86"/>
      <c r="J72" s="86">
        <v>18.461236036709803</v>
      </c>
    </row>
    <row r="73" spans="2:10" x14ac:dyDescent="0.25">
      <c r="B73" s="85">
        <v>42909</v>
      </c>
      <c r="C73" s="86">
        <v>43.476690131955564</v>
      </c>
      <c r="D73" s="86">
        <v>2.2787841129934483</v>
      </c>
      <c r="E73" s="86"/>
      <c r="F73" s="86"/>
      <c r="G73" s="86"/>
      <c r="H73" s="86"/>
      <c r="I73" s="86"/>
      <c r="J73" s="86">
        <v>19.078898208941727</v>
      </c>
    </row>
    <row r="74" spans="2:10" x14ac:dyDescent="0.25">
      <c r="B74" s="85">
        <v>42902</v>
      </c>
      <c r="C74" s="86">
        <v>38.178945965696599</v>
      </c>
      <c r="D74" s="86">
        <v>2.2787841129934483</v>
      </c>
      <c r="E74" s="86">
        <v>68.363523389803447</v>
      </c>
      <c r="F74" s="86">
        <v>56.969602824836208</v>
      </c>
      <c r="G74" s="86">
        <v>45.575682259868969</v>
      </c>
      <c r="H74" s="86">
        <v>34.181761694901724</v>
      </c>
      <c r="I74" s="86">
        <v>22.787841129934485</v>
      </c>
      <c r="J74" s="86">
        <v>16.754086421791008</v>
      </c>
    </row>
    <row r="75" spans="2:10" x14ac:dyDescent="0.25">
      <c r="B75" s="85">
        <v>42895</v>
      </c>
      <c r="C75" s="86">
        <v>39.390975996353625</v>
      </c>
      <c r="D75" s="86">
        <v>2.2872190130816819</v>
      </c>
      <c r="E75" s="86"/>
      <c r="F75" s="86"/>
      <c r="G75" s="86"/>
      <c r="H75" s="86"/>
      <c r="I75" s="86"/>
      <c r="J75" s="86">
        <v>17.222214300885966</v>
      </c>
    </row>
    <row r="76" spans="2:10" x14ac:dyDescent="0.25">
      <c r="B76" s="85">
        <v>42888</v>
      </c>
      <c r="C76" s="86">
        <v>35.569171625491528</v>
      </c>
      <c r="D76" s="86">
        <v>2.2872190130816819</v>
      </c>
      <c r="E76" s="86"/>
      <c r="F76" s="86"/>
      <c r="G76" s="86"/>
      <c r="H76" s="86"/>
      <c r="I76" s="86"/>
      <c r="J76" s="86">
        <v>15.551274898492316</v>
      </c>
    </row>
    <row r="77" spans="2:10" x14ac:dyDescent="0.25">
      <c r="B77" s="85">
        <v>42881</v>
      </c>
      <c r="C77" s="86">
        <v>34.865412252851961</v>
      </c>
      <c r="D77" s="86">
        <v>2.2872190130816819</v>
      </c>
      <c r="E77" s="86"/>
      <c r="F77" s="86"/>
      <c r="G77" s="86"/>
      <c r="H77" s="86"/>
      <c r="I77" s="86"/>
      <c r="J77" s="86">
        <v>15.243582732322642</v>
      </c>
    </row>
    <row r="78" spans="2:10" x14ac:dyDescent="0.25">
      <c r="B78" s="85">
        <v>42874</v>
      </c>
      <c r="C78" s="86">
        <v>34.738344588347594</v>
      </c>
      <c r="D78" s="86">
        <v>2.2872190130816819</v>
      </c>
      <c r="E78" s="86"/>
      <c r="F78" s="86"/>
      <c r="G78" s="86"/>
      <c r="H78" s="86"/>
      <c r="I78" s="86"/>
      <c r="J78" s="86">
        <v>15.188027202319784</v>
      </c>
    </row>
    <row r="79" spans="2:10" x14ac:dyDescent="0.25">
      <c r="B79" s="85">
        <v>42867</v>
      </c>
      <c r="C79" s="86">
        <v>34.943607738700798</v>
      </c>
      <c r="D79" s="86">
        <v>2.2872190130816819</v>
      </c>
      <c r="E79" s="86">
        <v>68.616570392450456</v>
      </c>
      <c r="F79" s="86">
        <v>57.180475327042046</v>
      </c>
      <c r="G79" s="86">
        <v>45.744380261633637</v>
      </c>
      <c r="H79" s="86">
        <v>34.308285196225228</v>
      </c>
      <c r="I79" s="86">
        <v>22.872190130816819</v>
      </c>
      <c r="J79" s="86">
        <v>15.277770750785939</v>
      </c>
    </row>
    <row r="80" spans="2:10" x14ac:dyDescent="0.25">
      <c r="B80" s="85">
        <v>42860</v>
      </c>
      <c r="C80" s="86">
        <v>34.33360660603492</v>
      </c>
      <c r="D80" s="86">
        <v>2.2224253502268292</v>
      </c>
      <c r="E80" s="86">
        <v>66.672760506804877</v>
      </c>
      <c r="F80" s="86">
        <v>55.560633755670729</v>
      </c>
      <c r="G80" s="86">
        <v>44.44850700453658</v>
      </c>
      <c r="H80" s="86">
        <v>33.336380253402439</v>
      </c>
      <c r="I80" s="86">
        <v>22.22425350226829</v>
      </c>
      <c r="J80" s="86">
        <v>15.448710843102425</v>
      </c>
    </row>
    <row r="81" spans="2:10" x14ac:dyDescent="0.25">
      <c r="B81" s="85">
        <v>42853</v>
      </c>
      <c r="C81" s="86">
        <v>31.968719180059072</v>
      </c>
      <c r="D81" s="86">
        <v>2.1593172523664652</v>
      </c>
      <c r="E81" s="86"/>
      <c r="F81" s="86"/>
      <c r="G81" s="86"/>
      <c r="H81" s="86"/>
      <c r="I81" s="86"/>
      <c r="J81" s="86">
        <v>14.805012623792786</v>
      </c>
    </row>
    <row r="82" spans="2:10" x14ac:dyDescent="0.25">
      <c r="B82" s="85">
        <v>42846</v>
      </c>
      <c r="C82" s="86">
        <v>32.510078952270412</v>
      </c>
      <c r="D82" s="86">
        <v>2.1593172523664652</v>
      </c>
      <c r="E82" s="86"/>
      <c r="F82" s="86"/>
      <c r="G82" s="86"/>
      <c r="H82" s="86"/>
      <c r="I82" s="86"/>
      <c r="J82" s="86">
        <v>15.055721393714412</v>
      </c>
    </row>
    <row r="83" spans="2:10" x14ac:dyDescent="0.25">
      <c r="B83" s="85">
        <v>42839</v>
      </c>
      <c r="C83" s="86">
        <v>30.999970113996678</v>
      </c>
      <c r="D83" s="86">
        <v>2.1593172523664652</v>
      </c>
      <c r="E83" s="86"/>
      <c r="F83" s="86"/>
      <c r="G83" s="86"/>
      <c r="H83" s="86"/>
      <c r="I83" s="86"/>
      <c r="J83" s="86">
        <v>14.356375877617248</v>
      </c>
    </row>
    <row r="84" spans="2:10" x14ac:dyDescent="0.25">
      <c r="B84" s="85">
        <v>42832</v>
      </c>
      <c r="C84" s="86">
        <v>31.959221640195715</v>
      </c>
      <c r="D84" s="86">
        <v>2.1593172523664652</v>
      </c>
      <c r="E84" s="86"/>
      <c r="F84" s="86"/>
      <c r="G84" s="86"/>
      <c r="H84" s="86"/>
      <c r="I84" s="86"/>
      <c r="J84" s="86">
        <v>14.800614224320476</v>
      </c>
    </row>
    <row r="85" spans="2:10" x14ac:dyDescent="0.25">
      <c r="B85" s="85">
        <v>42825</v>
      </c>
      <c r="C85" s="86">
        <v>31.626807744978226</v>
      </c>
      <c r="D85" s="86">
        <v>2.1593172523664652</v>
      </c>
      <c r="E85" s="86">
        <v>64.77951757099396</v>
      </c>
      <c r="F85" s="86">
        <v>53.982931309161629</v>
      </c>
      <c r="G85" s="86">
        <v>43.186345047329304</v>
      </c>
      <c r="H85" s="86">
        <v>32.38975878549698</v>
      </c>
      <c r="I85" s="86">
        <v>21.593172523664652</v>
      </c>
      <c r="J85" s="86">
        <v>14.646670242789655</v>
      </c>
    </row>
    <row r="86" spans="2:10" x14ac:dyDescent="0.25">
      <c r="B86" s="85">
        <v>42818</v>
      </c>
      <c r="C86" s="86">
        <v>33.165409202842035</v>
      </c>
      <c r="D86" s="86">
        <v>2.1352344783276576</v>
      </c>
      <c r="E86" s="86"/>
      <c r="F86" s="86"/>
      <c r="G86" s="86"/>
      <c r="H86" s="86"/>
      <c r="I86" s="86"/>
      <c r="J86" s="86">
        <v>15.532443644698731</v>
      </c>
    </row>
    <row r="87" spans="2:10" x14ac:dyDescent="0.25">
      <c r="B87" s="85">
        <v>42811</v>
      </c>
      <c r="C87" s="86">
        <v>31.731280683475148</v>
      </c>
      <c r="D87" s="86">
        <v>2.1352344783276576</v>
      </c>
      <c r="E87" s="86"/>
      <c r="F87" s="86"/>
      <c r="G87" s="86"/>
      <c r="H87" s="86"/>
      <c r="I87" s="86"/>
      <c r="J87" s="86">
        <v>14.860794449295089</v>
      </c>
    </row>
    <row r="88" spans="2:10" x14ac:dyDescent="0.25">
      <c r="B88" s="85">
        <v>42804</v>
      </c>
      <c r="C88" s="86">
        <v>32.500581412407058</v>
      </c>
      <c r="D88" s="86">
        <v>2.1352344783276576</v>
      </c>
      <c r="E88" s="86"/>
      <c r="F88" s="86"/>
      <c r="G88" s="86"/>
      <c r="H88" s="86"/>
      <c r="I88" s="86"/>
      <c r="J88" s="86">
        <v>15.221083090538103</v>
      </c>
    </row>
    <row r="89" spans="2:10" x14ac:dyDescent="0.25">
      <c r="B89" s="85">
        <v>42797</v>
      </c>
      <c r="C89" s="86">
        <v>30.12619644656785</v>
      </c>
      <c r="D89" s="86">
        <v>2.1352344783276576</v>
      </c>
      <c r="E89" s="86"/>
      <c r="F89" s="86"/>
      <c r="G89" s="86"/>
      <c r="H89" s="86"/>
      <c r="I89" s="86"/>
      <c r="J89" s="86">
        <v>14.109081111393005</v>
      </c>
    </row>
    <row r="90" spans="2:10" x14ac:dyDescent="0.25">
      <c r="B90" s="85">
        <v>42790</v>
      </c>
      <c r="C90" s="86">
        <v>30.74353653768604</v>
      </c>
      <c r="D90" s="86">
        <v>2.1352344783276576</v>
      </c>
      <c r="E90" s="86"/>
      <c r="F90" s="86"/>
      <c r="G90" s="86"/>
      <c r="H90" s="86"/>
      <c r="I90" s="86"/>
      <c r="J90" s="86">
        <v>14.39820162597073</v>
      </c>
    </row>
    <row r="91" spans="2:10" x14ac:dyDescent="0.25">
      <c r="B91" s="85">
        <v>42783</v>
      </c>
      <c r="C91" s="86">
        <v>30.629566059325761</v>
      </c>
      <c r="D91" s="86">
        <v>2.1352344783276576</v>
      </c>
      <c r="E91" s="86">
        <v>64.057034349829721</v>
      </c>
      <c r="F91" s="86">
        <v>53.380861958191439</v>
      </c>
      <c r="G91" s="86">
        <v>42.704689566553149</v>
      </c>
      <c r="H91" s="86">
        <v>32.02851717491486</v>
      </c>
      <c r="I91" s="86">
        <v>21.352344783276575</v>
      </c>
      <c r="J91" s="86">
        <v>14.344825530971766</v>
      </c>
    </row>
    <row r="92" spans="2:10" x14ac:dyDescent="0.25">
      <c r="B92" s="85">
        <v>42776</v>
      </c>
      <c r="C92" s="86">
        <v>28.606590068430759</v>
      </c>
      <c r="D92" s="86">
        <v>2.1438222007752064</v>
      </c>
      <c r="E92" s="86"/>
      <c r="F92" s="86"/>
      <c r="G92" s="86"/>
      <c r="H92" s="86"/>
      <c r="I92" s="86"/>
      <c r="J92" s="86">
        <v>13.343732543718696</v>
      </c>
    </row>
    <row r="93" spans="2:10" x14ac:dyDescent="0.25">
      <c r="B93" s="85">
        <v>42769</v>
      </c>
      <c r="C93" s="86">
        <v>28.397644191436907</v>
      </c>
      <c r="D93" s="86">
        <v>2.1438222007752064</v>
      </c>
      <c r="E93" s="86"/>
      <c r="F93" s="86"/>
      <c r="G93" s="86"/>
      <c r="H93" s="86"/>
      <c r="I93" s="86"/>
      <c r="J93" s="86">
        <v>13.246268361792463</v>
      </c>
    </row>
    <row r="94" spans="2:10" x14ac:dyDescent="0.25">
      <c r="B94" s="85">
        <v>42761</v>
      </c>
      <c r="C94" s="86">
        <v>28.397644191436907</v>
      </c>
      <c r="D94" s="86">
        <v>2.1438222007752064</v>
      </c>
      <c r="E94" s="86"/>
      <c r="F94" s="86"/>
      <c r="G94" s="86"/>
      <c r="H94" s="86"/>
      <c r="I94" s="86"/>
      <c r="J94" s="86">
        <v>13.246268361792463</v>
      </c>
    </row>
    <row r="95" spans="2:10" x14ac:dyDescent="0.25">
      <c r="B95" s="85">
        <v>42755</v>
      </c>
      <c r="C95" s="86">
        <v>27.751811480728641</v>
      </c>
      <c r="D95" s="86">
        <v>2.1438222007752064</v>
      </c>
      <c r="E95" s="86"/>
      <c r="F95" s="86"/>
      <c r="G95" s="86"/>
      <c r="H95" s="86"/>
      <c r="I95" s="86"/>
      <c r="J95" s="86">
        <v>12.945015435838654</v>
      </c>
    </row>
    <row r="96" spans="2:10" x14ac:dyDescent="0.25">
      <c r="B96" s="85">
        <v>42748</v>
      </c>
      <c r="C96" s="86">
        <v>26.802057494392962</v>
      </c>
      <c r="D96" s="86">
        <v>2.1438222007752064</v>
      </c>
      <c r="E96" s="86"/>
      <c r="F96" s="86"/>
      <c r="G96" s="86"/>
      <c r="H96" s="86"/>
      <c r="I96" s="86"/>
      <c r="J96" s="86">
        <v>12.501996427083055</v>
      </c>
    </row>
    <row r="97" spans="2:10" x14ac:dyDescent="0.25">
      <c r="B97" s="85">
        <v>42741</v>
      </c>
      <c r="C97" s="86">
        <v>27.91326965840571</v>
      </c>
      <c r="D97" s="86">
        <v>2.1438222007752064</v>
      </c>
      <c r="E97" s="86"/>
      <c r="F97" s="86"/>
      <c r="G97" s="86"/>
      <c r="H97" s="86"/>
      <c r="I97" s="86"/>
      <c r="J97" s="86">
        <v>13.020328667327108</v>
      </c>
    </row>
    <row r="98" spans="2:10" x14ac:dyDescent="0.25">
      <c r="B98" s="85">
        <v>42734</v>
      </c>
      <c r="C98" s="86">
        <v>26.754569795076179</v>
      </c>
      <c r="D98" s="86">
        <v>2.1438222007752064</v>
      </c>
      <c r="E98" s="86"/>
      <c r="F98" s="86"/>
      <c r="G98" s="86"/>
      <c r="H98" s="86"/>
      <c r="I98" s="86"/>
      <c r="J98" s="86">
        <v>12.479845476645275</v>
      </c>
    </row>
    <row r="99" spans="2:10" x14ac:dyDescent="0.25">
      <c r="B99" s="85">
        <v>42727</v>
      </c>
      <c r="C99" s="86">
        <v>26.71657963562275</v>
      </c>
      <c r="D99" s="86">
        <v>2.1438222007752064</v>
      </c>
      <c r="E99" s="86"/>
      <c r="F99" s="86"/>
      <c r="G99" s="86"/>
      <c r="H99" s="86"/>
      <c r="I99" s="86"/>
      <c r="J99" s="86">
        <v>12.462124716295051</v>
      </c>
    </row>
    <row r="100" spans="2:10" x14ac:dyDescent="0.25">
      <c r="B100" s="85">
        <v>42720</v>
      </c>
      <c r="C100" s="86">
        <v>27.73281640100193</v>
      </c>
      <c r="D100" s="86">
        <v>2.1438222007752064</v>
      </c>
      <c r="E100" s="86"/>
      <c r="F100" s="86"/>
      <c r="G100" s="86"/>
      <c r="H100" s="86"/>
      <c r="I100" s="86"/>
      <c r="J100" s="86">
        <v>12.936155055663544</v>
      </c>
    </row>
    <row r="101" spans="2:10" x14ac:dyDescent="0.25">
      <c r="B101" s="85">
        <v>42713</v>
      </c>
      <c r="C101" s="86">
        <v>28.663575307610898</v>
      </c>
      <c r="D101" s="86">
        <v>2.1438222007752064</v>
      </c>
      <c r="E101" s="86"/>
      <c r="F101" s="86"/>
      <c r="G101" s="86"/>
      <c r="H101" s="86"/>
      <c r="I101" s="86"/>
      <c r="J101" s="86">
        <v>13.370313684244032</v>
      </c>
    </row>
    <row r="102" spans="2:10" x14ac:dyDescent="0.25">
      <c r="B102" s="85">
        <v>42706</v>
      </c>
      <c r="C102" s="86">
        <v>28.369151571846839</v>
      </c>
      <c r="D102" s="86">
        <v>2.1438222007752064</v>
      </c>
      <c r="E102" s="86"/>
      <c r="F102" s="86"/>
      <c r="G102" s="86"/>
      <c r="H102" s="86"/>
      <c r="I102" s="86"/>
      <c r="J102" s="86">
        <v>13.232977791529796</v>
      </c>
    </row>
    <row r="103" spans="2:10" x14ac:dyDescent="0.25">
      <c r="B103" s="85">
        <v>42699</v>
      </c>
      <c r="C103" s="86">
        <v>27.542865603734793</v>
      </c>
      <c r="D103" s="86">
        <v>2.1438222007752064</v>
      </c>
      <c r="E103" s="86"/>
      <c r="F103" s="86"/>
      <c r="G103" s="86"/>
      <c r="H103" s="86"/>
      <c r="I103" s="86"/>
      <c r="J103" s="86">
        <v>12.847551253912423</v>
      </c>
    </row>
    <row r="104" spans="2:10" x14ac:dyDescent="0.25">
      <c r="B104" s="85">
        <v>42692</v>
      </c>
      <c r="C104" s="86">
        <v>25.766825649287068</v>
      </c>
      <c r="D104" s="86">
        <v>2.1438222007752064</v>
      </c>
      <c r="E104" s="86"/>
      <c r="F104" s="86"/>
      <c r="G104" s="86"/>
      <c r="H104" s="86"/>
      <c r="I104" s="86"/>
      <c r="J104" s="86">
        <v>12.019105707539451</v>
      </c>
    </row>
    <row r="105" spans="2:10" x14ac:dyDescent="0.25">
      <c r="B105" s="85">
        <v>42685</v>
      </c>
      <c r="C105" s="86">
        <v>26.05175184518777</v>
      </c>
      <c r="D105" s="86">
        <v>2.1438222007752064</v>
      </c>
      <c r="E105" s="86"/>
      <c r="F105" s="86"/>
      <c r="G105" s="86"/>
      <c r="H105" s="86"/>
      <c r="I105" s="86"/>
      <c r="J105" s="86">
        <v>12.152011410166129</v>
      </c>
    </row>
    <row r="106" spans="2:10" x14ac:dyDescent="0.25">
      <c r="B106" s="85">
        <v>42678</v>
      </c>
      <c r="C106" s="86">
        <v>25.63386009120007</v>
      </c>
      <c r="D106" s="86">
        <v>2.1438222007752064</v>
      </c>
      <c r="E106" s="86">
        <v>64.314666023256194</v>
      </c>
      <c r="F106" s="86">
        <v>53.595555019380157</v>
      </c>
      <c r="G106" s="86">
        <v>42.876444015504127</v>
      </c>
      <c r="H106" s="86">
        <v>32.157333011628097</v>
      </c>
      <c r="I106" s="86">
        <v>21.438222007752064</v>
      </c>
      <c r="J106" s="86">
        <v>11.957083046313665</v>
      </c>
    </row>
    <row r="107" spans="2:10" x14ac:dyDescent="0.25">
      <c r="B107" s="85">
        <v>42671</v>
      </c>
      <c r="C107" s="86">
        <v>25.415416674342865</v>
      </c>
      <c r="D107" s="86">
        <v>2.0516515254488139</v>
      </c>
      <c r="E107" s="86"/>
      <c r="F107" s="86"/>
      <c r="G107" s="86"/>
      <c r="H107" s="86"/>
      <c r="I107" s="86"/>
      <c r="J107" s="86">
        <v>12.387784357669149</v>
      </c>
    </row>
    <row r="108" spans="2:10" x14ac:dyDescent="0.25">
      <c r="B108" s="85">
        <v>42664</v>
      </c>
      <c r="C108" s="86">
        <v>25.054510159535305</v>
      </c>
      <c r="D108" s="86">
        <v>2.0516515254488139</v>
      </c>
      <c r="E108" s="86"/>
      <c r="F108" s="86"/>
      <c r="G108" s="86"/>
      <c r="H108" s="86"/>
      <c r="I108" s="86"/>
      <c r="J108" s="86">
        <v>12.211874116416746</v>
      </c>
    </row>
    <row r="109" spans="2:10" x14ac:dyDescent="0.25">
      <c r="B109" s="85">
        <v>42657</v>
      </c>
      <c r="C109" s="86">
        <v>25.045012619671951</v>
      </c>
      <c r="D109" s="86">
        <v>2.0516515254488139</v>
      </c>
      <c r="E109" s="86"/>
      <c r="F109" s="86"/>
      <c r="G109" s="86"/>
      <c r="H109" s="86"/>
      <c r="I109" s="86"/>
      <c r="J109" s="86">
        <v>12.207244899541685</v>
      </c>
    </row>
    <row r="110" spans="2:10" x14ac:dyDescent="0.25">
      <c r="B110" s="85">
        <v>42643</v>
      </c>
      <c r="C110" s="86">
        <v>25.652855170926788</v>
      </c>
      <c r="D110" s="86">
        <v>2.0516515254488139</v>
      </c>
      <c r="E110" s="86"/>
      <c r="F110" s="86"/>
      <c r="G110" s="86"/>
      <c r="H110" s="86"/>
      <c r="I110" s="86"/>
      <c r="J110" s="86">
        <v>12.50351477954573</v>
      </c>
    </row>
    <row r="111" spans="2:10" x14ac:dyDescent="0.25">
      <c r="B111" s="85">
        <v>42636</v>
      </c>
      <c r="C111" s="86">
        <v>24.940539681175025</v>
      </c>
      <c r="D111" s="86">
        <v>2.0516515254488139</v>
      </c>
      <c r="E111" s="86"/>
      <c r="F111" s="86"/>
      <c r="G111" s="86"/>
      <c r="H111" s="86"/>
      <c r="I111" s="86"/>
      <c r="J111" s="86">
        <v>12.156323513915989</v>
      </c>
    </row>
    <row r="112" spans="2:10" x14ac:dyDescent="0.25">
      <c r="B112" s="85">
        <v>42627</v>
      </c>
      <c r="C112" s="86">
        <v>24.123751252926336</v>
      </c>
      <c r="D112" s="86">
        <v>2.0516515254488139</v>
      </c>
      <c r="E112" s="86"/>
      <c r="F112" s="86"/>
      <c r="G112" s="86"/>
      <c r="H112" s="86"/>
      <c r="I112" s="86"/>
      <c r="J112" s="86">
        <v>11.758210862660553</v>
      </c>
    </row>
    <row r="113" spans="2:10" x14ac:dyDescent="0.25">
      <c r="B113" s="85">
        <v>42622</v>
      </c>
      <c r="C113" s="86">
        <v>25.662352710790142</v>
      </c>
      <c r="D113" s="86">
        <v>2.0516515254488139</v>
      </c>
      <c r="E113" s="86"/>
      <c r="F113" s="86"/>
      <c r="G113" s="86"/>
      <c r="H113" s="86"/>
      <c r="I113" s="86"/>
      <c r="J113" s="86">
        <v>12.508143996420792</v>
      </c>
    </row>
    <row r="114" spans="2:10" x14ac:dyDescent="0.25">
      <c r="B114" s="85">
        <v>42615</v>
      </c>
      <c r="C114" s="86">
        <v>25.75732810942371</v>
      </c>
      <c r="D114" s="86">
        <v>2.0516515254488139</v>
      </c>
      <c r="E114" s="86">
        <v>61.549545763464415</v>
      </c>
      <c r="F114" s="86">
        <v>51.291288136220345</v>
      </c>
      <c r="G114" s="86">
        <v>41.033030508976282</v>
      </c>
      <c r="H114" s="86">
        <v>30.774772881732208</v>
      </c>
      <c r="I114" s="86">
        <v>20.516515254488141</v>
      </c>
      <c r="J114" s="86">
        <v>12.554436165171424</v>
      </c>
    </row>
    <row r="115" spans="2:10" x14ac:dyDescent="0.25">
      <c r="B115" s="85">
        <v>42608</v>
      </c>
      <c r="C115" s="86">
        <v>25.852303508057279</v>
      </c>
      <c r="D115" s="86">
        <v>1.9691945005759564</v>
      </c>
      <c r="E115" s="86"/>
      <c r="F115" s="86"/>
      <c r="G115" s="86"/>
      <c r="H115" s="86"/>
      <c r="I115" s="86"/>
      <c r="J115" s="86">
        <v>13.128364669155797</v>
      </c>
    </row>
    <row r="116" spans="2:10" x14ac:dyDescent="0.25">
      <c r="B116" s="85">
        <v>42601</v>
      </c>
      <c r="C116" s="86">
        <v>26.460146059312116</v>
      </c>
      <c r="D116" s="86">
        <v>1.9691945005759564</v>
      </c>
      <c r="E116" s="86"/>
      <c r="F116" s="86"/>
      <c r="G116" s="86"/>
      <c r="H116" s="86"/>
      <c r="I116" s="86"/>
      <c r="J116" s="86">
        <v>13.437040399804573</v>
      </c>
    </row>
    <row r="117" spans="2:10" x14ac:dyDescent="0.25">
      <c r="B117" s="85">
        <v>42594</v>
      </c>
      <c r="C117" s="86">
        <v>25.681347790516856</v>
      </c>
      <c r="D117" s="86">
        <v>1.9691945005759564</v>
      </c>
      <c r="E117" s="86"/>
      <c r="F117" s="86"/>
      <c r="G117" s="86"/>
      <c r="H117" s="86"/>
      <c r="I117" s="86"/>
      <c r="J117" s="86">
        <v>13.041549619910828</v>
      </c>
    </row>
    <row r="118" spans="2:10" x14ac:dyDescent="0.25">
      <c r="B118" s="85">
        <v>42587</v>
      </c>
      <c r="C118" s="86">
        <v>26.564618997809038</v>
      </c>
      <c r="D118" s="86">
        <v>1.9691945005759564</v>
      </c>
      <c r="E118" s="86"/>
      <c r="F118" s="86"/>
      <c r="G118" s="86"/>
      <c r="H118" s="86"/>
      <c r="I118" s="86"/>
      <c r="J118" s="86">
        <v>13.490094041009831</v>
      </c>
    </row>
    <row r="119" spans="2:10" x14ac:dyDescent="0.25">
      <c r="B119" s="85">
        <v>42580</v>
      </c>
      <c r="C119" s="86">
        <v>26.783062414666247</v>
      </c>
      <c r="D119" s="86">
        <v>1.9691945005759564</v>
      </c>
      <c r="E119" s="86"/>
      <c r="F119" s="86"/>
      <c r="G119" s="86"/>
      <c r="H119" s="86"/>
      <c r="I119" s="86"/>
      <c r="J119" s="86">
        <v>13.601024381711737</v>
      </c>
    </row>
    <row r="120" spans="2:10" x14ac:dyDescent="0.25">
      <c r="B120" s="85">
        <v>42573</v>
      </c>
      <c r="C120" s="86">
        <v>25.909288747237422</v>
      </c>
      <c r="D120" s="86">
        <v>1.9691945005759564</v>
      </c>
      <c r="E120" s="86"/>
      <c r="F120" s="86"/>
      <c r="G120" s="86"/>
      <c r="H120" s="86"/>
      <c r="I120" s="86"/>
      <c r="J120" s="86">
        <v>13.15730301890412</v>
      </c>
    </row>
    <row r="121" spans="2:10" x14ac:dyDescent="0.25">
      <c r="B121" s="85">
        <v>42566</v>
      </c>
      <c r="C121" s="86">
        <v>27.210451708517304</v>
      </c>
      <c r="D121" s="86">
        <v>1.9691945005759564</v>
      </c>
      <c r="E121" s="86"/>
      <c r="F121" s="86"/>
      <c r="G121" s="86"/>
      <c r="H121" s="86"/>
      <c r="I121" s="86"/>
      <c r="J121" s="86">
        <v>13.818062004824156</v>
      </c>
    </row>
    <row r="122" spans="2:10" x14ac:dyDescent="0.25">
      <c r="B122" s="85">
        <v>42559</v>
      </c>
      <c r="C122" s="86">
        <v>22.93655877000673</v>
      </c>
      <c r="D122" s="86">
        <v>1.9691945005759564</v>
      </c>
      <c r="E122" s="86"/>
      <c r="F122" s="86"/>
      <c r="G122" s="86"/>
      <c r="H122" s="86"/>
      <c r="I122" s="86"/>
      <c r="J122" s="86">
        <v>11.647685773699942</v>
      </c>
    </row>
    <row r="123" spans="2:10" x14ac:dyDescent="0.25">
      <c r="B123" s="85">
        <v>42552</v>
      </c>
      <c r="C123" s="86">
        <v>22.870075990963233</v>
      </c>
      <c r="D123" s="86">
        <v>1.9691945005759564</v>
      </c>
      <c r="E123" s="86"/>
      <c r="F123" s="86"/>
      <c r="G123" s="86"/>
      <c r="H123" s="86"/>
      <c r="I123" s="86"/>
      <c r="J123" s="86">
        <v>11.613924365660234</v>
      </c>
    </row>
    <row r="124" spans="2:10" x14ac:dyDescent="0.25">
      <c r="B124" s="85">
        <v>42545</v>
      </c>
      <c r="C124" s="86">
        <v>21.682883508043631</v>
      </c>
      <c r="D124" s="86">
        <v>1.9691945005759564</v>
      </c>
      <c r="E124" s="86"/>
      <c r="F124" s="86"/>
      <c r="G124" s="86"/>
      <c r="H124" s="86"/>
      <c r="I124" s="86"/>
      <c r="J124" s="86">
        <v>11.011042079236841</v>
      </c>
    </row>
    <row r="125" spans="2:10" x14ac:dyDescent="0.25">
      <c r="B125" s="85">
        <v>42538</v>
      </c>
      <c r="C125" s="86">
        <v>21.30298191350936</v>
      </c>
      <c r="D125" s="86">
        <v>1.9691945005759564</v>
      </c>
      <c r="E125" s="86"/>
      <c r="F125" s="86"/>
      <c r="G125" s="86"/>
      <c r="H125" s="86"/>
      <c r="I125" s="86"/>
      <c r="J125" s="86">
        <v>10.818119747581356</v>
      </c>
    </row>
    <row r="126" spans="2:10" x14ac:dyDescent="0.25">
      <c r="B126" s="85">
        <v>42529</v>
      </c>
      <c r="C126" s="86">
        <v>21.540420410093279</v>
      </c>
      <c r="D126" s="86">
        <v>1.9691945005759564</v>
      </c>
      <c r="E126" s="86"/>
      <c r="F126" s="86"/>
      <c r="G126" s="86"/>
      <c r="H126" s="86"/>
      <c r="I126" s="86"/>
      <c r="J126" s="86">
        <v>10.938696204866034</v>
      </c>
    </row>
    <row r="127" spans="2:10" x14ac:dyDescent="0.25">
      <c r="B127" s="85">
        <v>42524</v>
      </c>
      <c r="C127" s="86">
        <v>21.92032200462755</v>
      </c>
      <c r="D127" s="86">
        <v>1.9691945005759564</v>
      </c>
      <c r="E127" s="86"/>
      <c r="F127" s="86"/>
      <c r="G127" s="86"/>
      <c r="H127" s="86"/>
      <c r="I127" s="86"/>
      <c r="J127" s="86">
        <v>11.131618536521518</v>
      </c>
    </row>
    <row r="128" spans="2:10" x14ac:dyDescent="0.25">
      <c r="B128" s="85">
        <v>42517</v>
      </c>
      <c r="C128" s="86">
        <v>20.277247608266823</v>
      </c>
      <c r="D128" s="86">
        <v>1.9691945005759564</v>
      </c>
      <c r="E128" s="86">
        <v>59.075835017278692</v>
      </c>
      <c r="F128" s="86">
        <v>49.22986251439891</v>
      </c>
      <c r="G128" s="86">
        <v>39.383890011519128</v>
      </c>
      <c r="H128" s="86">
        <v>29.537917508639346</v>
      </c>
      <c r="I128" s="86">
        <v>19.691945005759564</v>
      </c>
      <c r="J128" s="86">
        <v>10.297229452111544</v>
      </c>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134"/>
  <sheetViews>
    <sheetView workbookViewId="0">
      <pane xSplit="1" ySplit="5" topLeftCell="B6" activePane="bottomRight" state="frozen"/>
      <selection activeCell="B6" sqref="B6"/>
      <selection pane="topRight" activeCell="B6" sqref="B6"/>
      <selection pane="bottomLeft" activeCell="B6" sqref="B6"/>
      <selection pane="bottomRight" activeCell="B6" sqref="B6"/>
    </sheetView>
  </sheetViews>
  <sheetFormatPr defaultRowHeight="14.4" x14ac:dyDescent="0.25"/>
  <cols>
    <col min="1" max="1" width="54.109375" customWidth="1"/>
    <col min="2" max="6" width="15" bestFit="1" customWidth="1"/>
  </cols>
  <sheetData>
    <row r="1" spans="1:6" x14ac:dyDescent="0.25">
      <c r="A1" s="8" t="s">
        <v>9</v>
      </c>
      <c r="B1" s="10" t="s">
        <v>11</v>
      </c>
    </row>
    <row r="2" spans="1:6" x14ac:dyDescent="0.25">
      <c r="A2" s="8" t="s">
        <v>10</v>
      </c>
      <c r="B2" s="9" t="str">
        <f>[2]!S_INFO_NAME($B$1)</f>
        <v>美的集团</v>
      </c>
    </row>
    <row r="3" spans="1:6" x14ac:dyDescent="0.25">
      <c r="A3" s="15" t="str">
        <f>[2]!WFR(B1,"2014:2018","Func=Rpt.BS3","rptType=1","singleSeason=0","unit=10000","currencyType=ORIG","order=LEFT","rate=HISTORY","version=1","quarterindic=0","showcurrency=1","reportPeriod=24","cols=5;rows=130")</f>
        <v xml:space="preserve">                                                                                                              </v>
      </c>
    </row>
    <row r="4" spans="1:6" x14ac:dyDescent="0.25">
      <c r="A4" s="12" t="s">
        <v>249</v>
      </c>
      <c r="B4" s="11"/>
      <c r="C4" s="11"/>
      <c r="D4" s="11"/>
      <c r="E4" s="11"/>
      <c r="F4" s="11"/>
    </row>
    <row r="5" spans="1:6" x14ac:dyDescent="0.25">
      <c r="A5" s="13" t="s">
        <v>37</v>
      </c>
      <c r="B5" s="16">
        <v>43190</v>
      </c>
      <c r="C5" s="16">
        <v>43100</v>
      </c>
      <c r="D5" s="16">
        <v>42735</v>
      </c>
      <c r="E5" s="16">
        <v>42369</v>
      </c>
      <c r="F5" s="16">
        <v>42004</v>
      </c>
    </row>
    <row r="6" spans="1:6" x14ac:dyDescent="0.25">
      <c r="A6" s="14" t="s">
        <v>38</v>
      </c>
      <c r="B6" s="17" t="s">
        <v>135</v>
      </c>
      <c r="C6" s="17" t="s">
        <v>137</v>
      </c>
      <c r="D6" s="17" t="s">
        <v>137</v>
      </c>
      <c r="E6" s="17" t="s">
        <v>137</v>
      </c>
      <c r="F6" s="17" t="s">
        <v>283</v>
      </c>
    </row>
    <row r="7" spans="1:6" x14ac:dyDescent="0.25">
      <c r="A7" s="14" t="s">
        <v>39</v>
      </c>
      <c r="B7" s="18" t="s">
        <v>136</v>
      </c>
      <c r="C7" s="18" t="s">
        <v>136</v>
      </c>
      <c r="D7" s="18" t="s">
        <v>136</v>
      </c>
      <c r="E7" s="18" t="s">
        <v>136</v>
      </c>
      <c r="F7" s="18" t="s">
        <v>446</v>
      </c>
    </row>
    <row r="8" spans="1:6" x14ac:dyDescent="0.25">
      <c r="A8" s="14" t="s">
        <v>285</v>
      </c>
      <c r="B8" s="17"/>
      <c r="C8" s="17"/>
      <c r="D8" s="17"/>
      <c r="E8" s="17"/>
      <c r="F8" s="17"/>
    </row>
    <row r="9" spans="1:6" x14ac:dyDescent="0.25">
      <c r="A9" s="14" t="s">
        <v>286</v>
      </c>
      <c r="B9" s="18">
        <v>5537798.0999999996</v>
      </c>
      <c r="C9" s="18">
        <v>4827420</v>
      </c>
      <c r="D9" s="18">
        <v>1719607</v>
      </c>
      <c r="E9" s="18">
        <v>1186197.7</v>
      </c>
      <c r="F9" s="18">
        <v>620328.28</v>
      </c>
    </row>
    <row r="10" spans="1:6" x14ac:dyDescent="0.25">
      <c r="A10" s="14" t="s">
        <v>287</v>
      </c>
      <c r="B10" s="17"/>
      <c r="C10" s="17"/>
      <c r="D10" s="17"/>
      <c r="E10" s="17"/>
      <c r="F10" s="17"/>
    </row>
    <row r="11" spans="1:6" x14ac:dyDescent="0.25">
      <c r="A11" s="14" t="s">
        <v>288</v>
      </c>
      <c r="B11" s="18">
        <v>25839.7</v>
      </c>
      <c r="C11" s="18">
        <v>35332.699999999997</v>
      </c>
      <c r="D11" s="18">
        <v>41281.300000000003</v>
      </c>
      <c r="E11" s="18">
        <v>15882.2</v>
      </c>
      <c r="F11" s="18">
        <v>16251.38</v>
      </c>
    </row>
    <row r="12" spans="1:6" x14ac:dyDescent="0.25">
      <c r="A12" s="14" t="s">
        <v>289</v>
      </c>
      <c r="B12" s="17">
        <v>1400301.9</v>
      </c>
      <c r="C12" s="17">
        <v>1085422.6000000001</v>
      </c>
      <c r="D12" s="17">
        <v>742748.8</v>
      </c>
      <c r="E12" s="17">
        <v>1288915.1000000001</v>
      </c>
      <c r="F12" s="17">
        <v>1709723.34</v>
      </c>
    </row>
    <row r="13" spans="1:6" x14ac:dyDescent="0.25">
      <c r="A13" s="14" t="s">
        <v>290</v>
      </c>
      <c r="B13" s="18">
        <v>1975216</v>
      </c>
      <c r="C13" s="18">
        <v>1752871.7</v>
      </c>
      <c r="D13" s="18">
        <v>1345451.1</v>
      </c>
      <c r="E13" s="18">
        <v>1037171.8</v>
      </c>
      <c r="F13" s="18">
        <v>936210.28</v>
      </c>
    </row>
    <row r="14" spans="1:6" x14ac:dyDescent="0.25">
      <c r="A14" s="14" t="s">
        <v>291</v>
      </c>
      <c r="B14" s="17">
        <v>191302.8</v>
      </c>
      <c r="C14" s="17">
        <v>167224.79999999999</v>
      </c>
      <c r="D14" s="17">
        <v>158736.6</v>
      </c>
      <c r="E14" s="17">
        <v>98862.5</v>
      </c>
      <c r="F14" s="17">
        <v>141447.04999999999</v>
      </c>
    </row>
    <row r="15" spans="1:6" x14ac:dyDescent="0.25">
      <c r="A15" s="14" t="s">
        <v>292</v>
      </c>
      <c r="B15" s="18"/>
      <c r="C15" s="18"/>
      <c r="D15" s="18"/>
      <c r="E15" s="18"/>
      <c r="F15" s="18"/>
    </row>
    <row r="16" spans="1:6" x14ac:dyDescent="0.25">
      <c r="A16" s="14" t="s">
        <v>293</v>
      </c>
      <c r="B16" s="17">
        <v>298710.59999999998</v>
      </c>
      <c r="C16" s="17">
        <v>265756.79999999999</v>
      </c>
      <c r="D16" s="17">
        <v>114013.3</v>
      </c>
      <c r="E16" s="17">
        <v>110133.9</v>
      </c>
      <c r="F16" s="17">
        <v>118076.75</v>
      </c>
    </row>
    <row r="17" spans="1:6" x14ac:dyDescent="0.25">
      <c r="A17" s="14" t="s">
        <v>294</v>
      </c>
      <c r="B17" s="18"/>
      <c r="C17" s="18"/>
      <c r="D17" s="18"/>
      <c r="E17" s="18"/>
      <c r="F17" s="18">
        <v>4594.32</v>
      </c>
    </row>
    <row r="18" spans="1:6" x14ac:dyDescent="0.25">
      <c r="A18" s="14" t="s">
        <v>295</v>
      </c>
      <c r="B18" s="17"/>
      <c r="C18" s="17"/>
      <c r="D18" s="17"/>
      <c r="E18" s="17"/>
      <c r="F18" s="17"/>
    </row>
    <row r="19" spans="1:6" x14ac:dyDescent="0.25">
      <c r="A19" s="14" t="s">
        <v>296</v>
      </c>
      <c r="B19" s="18">
        <v>2650760.4</v>
      </c>
      <c r="C19" s="18">
        <v>2944416.6</v>
      </c>
      <c r="D19" s="18">
        <v>1562689.7</v>
      </c>
      <c r="E19" s="18">
        <v>1044893.7</v>
      </c>
      <c r="F19" s="18">
        <v>1502003.03</v>
      </c>
    </row>
    <row r="20" spans="1:6" x14ac:dyDescent="0.25">
      <c r="A20" s="14" t="s">
        <v>297</v>
      </c>
      <c r="B20" s="17"/>
      <c r="C20" s="17"/>
      <c r="D20" s="17"/>
      <c r="E20" s="17"/>
      <c r="F20" s="17"/>
    </row>
    <row r="21" spans="1:6" x14ac:dyDescent="0.25">
      <c r="A21" s="14" t="s">
        <v>298</v>
      </c>
      <c r="B21" s="18"/>
      <c r="C21" s="18"/>
      <c r="D21" s="18"/>
      <c r="E21" s="18"/>
      <c r="F21" s="18"/>
    </row>
    <row r="22" spans="1:6" x14ac:dyDescent="0.25">
      <c r="A22" s="14" t="s">
        <v>299</v>
      </c>
      <c r="B22" s="17"/>
      <c r="C22" s="17"/>
      <c r="D22" s="17"/>
      <c r="E22" s="17"/>
      <c r="F22" s="17"/>
    </row>
    <row r="23" spans="1:6" x14ac:dyDescent="0.25">
      <c r="A23" s="14" t="s">
        <v>300</v>
      </c>
      <c r="B23" s="18"/>
      <c r="C23" s="18"/>
      <c r="D23" s="18"/>
      <c r="E23" s="18"/>
      <c r="F23" s="18"/>
    </row>
    <row r="24" spans="1:6" x14ac:dyDescent="0.25">
      <c r="A24" s="14" t="s">
        <v>301</v>
      </c>
      <c r="B24" s="17">
        <v>4146833.1</v>
      </c>
      <c r="C24" s="17">
        <v>4684727.0999999996</v>
      </c>
      <c r="D24" s="17">
        <v>4352959.7</v>
      </c>
      <c r="E24" s="17">
        <v>3382758</v>
      </c>
      <c r="F24" s="17">
        <v>2659389.25</v>
      </c>
    </row>
    <row r="25" spans="1:6" x14ac:dyDescent="0.25">
      <c r="A25" s="14" t="s">
        <v>302</v>
      </c>
      <c r="B25" s="18"/>
      <c r="C25" s="18"/>
      <c r="D25" s="18"/>
      <c r="E25" s="18"/>
      <c r="F25" s="18"/>
    </row>
    <row r="26" spans="1:6" x14ac:dyDescent="0.25">
      <c r="A26" s="14" t="s">
        <v>303</v>
      </c>
      <c r="B26" s="17"/>
      <c r="C26" s="17"/>
      <c r="D26" s="17"/>
      <c r="E26" s="17"/>
      <c r="F26" s="17"/>
    </row>
    <row r="27" spans="1:6" x14ac:dyDescent="0.25">
      <c r="A27" s="14" t="s">
        <v>304</v>
      </c>
      <c r="B27" s="18"/>
      <c r="C27" s="18"/>
      <c r="D27" s="18"/>
      <c r="E27" s="18"/>
      <c r="F27" s="18"/>
    </row>
    <row r="28" spans="1:6" x14ac:dyDescent="0.25">
      <c r="A28" s="14" t="s">
        <v>305</v>
      </c>
      <c r="B28" s="17"/>
      <c r="C28" s="17"/>
      <c r="D28" s="17"/>
      <c r="E28" s="17"/>
      <c r="F28" s="17"/>
    </row>
    <row r="29" spans="1:6" x14ac:dyDescent="0.25">
      <c r="A29" s="14" t="s">
        <v>306</v>
      </c>
      <c r="B29" s="18"/>
      <c r="C29" s="18"/>
      <c r="D29" s="18"/>
      <c r="E29" s="18"/>
      <c r="F29" s="18"/>
    </row>
    <row r="30" spans="1:6" x14ac:dyDescent="0.25">
      <c r="A30" s="14" t="s">
        <v>307</v>
      </c>
      <c r="B30" s="17"/>
      <c r="C30" s="17"/>
      <c r="D30" s="17"/>
      <c r="E30" s="17"/>
      <c r="F30" s="17"/>
    </row>
    <row r="31" spans="1:6" x14ac:dyDescent="0.25">
      <c r="A31" s="14" t="s">
        <v>308</v>
      </c>
      <c r="B31" s="18">
        <v>1217280.3999999999</v>
      </c>
      <c r="C31" s="18">
        <v>1217895.3</v>
      </c>
      <c r="D31" s="18">
        <v>2024644.5</v>
      </c>
      <c r="E31" s="18">
        <v>1171955.7</v>
      </c>
      <c r="F31" s="18">
        <v>934683.79</v>
      </c>
    </row>
    <row r="32" spans="1:6" x14ac:dyDescent="0.25">
      <c r="A32" s="14" t="s">
        <v>309</v>
      </c>
      <c r="B32" s="17"/>
      <c r="C32" s="17"/>
      <c r="D32" s="17"/>
      <c r="E32" s="17"/>
      <c r="F32" s="17"/>
    </row>
    <row r="33" spans="1:6" x14ac:dyDescent="0.25">
      <c r="A33" s="14" t="s">
        <v>310</v>
      </c>
      <c r="B33" s="18">
        <v>17444043</v>
      </c>
      <c r="C33" s="18">
        <v>16981067.600000001</v>
      </c>
      <c r="D33" s="18">
        <v>12062132</v>
      </c>
      <c r="E33" s="18">
        <v>9336770.5999999996</v>
      </c>
      <c r="F33" s="18">
        <v>8642707.4600000009</v>
      </c>
    </row>
    <row r="34" spans="1:6" x14ac:dyDescent="0.25">
      <c r="A34" s="14" t="s">
        <v>311</v>
      </c>
      <c r="B34" s="17"/>
      <c r="C34" s="17"/>
      <c r="D34" s="17"/>
      <c r="E34" s="17"/>
      <c r="F34" s="17"/>
    </row>
    <row r="35" spans="1:6" x14ac:dyDescent="0.25">
      <c r="A35" s="14" t="s">
        <v>312</v>
      </c>
      <c r="B35" s="18"/>
      <c r="C35" s="18"/>
      <c r="D35" s="18"/>
      <c r="E35" s="18"/>
      <c r="F35" s="18"/>
    </row>
    <row r="36" spans="1:6" x14ac:dyDescent="0.25">
      <c r="A36" s="14" t="s">
        <v>313</v>
      </c>
      <c r="B36" s="17">
        <v>191131.8</v>
      </c>
      <c r="C36" s="17">
        <v>183105.1</v>
      </c>
      <c r="D36" s="17">
        <v>518773.2</v>
      </c>
      <c r="E36" s="17">
        <v>328995.40000000002</v>
      </c>
      <c r="F36" s="17">
        <v>165549.47</v>
      </c>
    </row>
    <row r="37" spans="1:6" x14ac:dyDescent="0.25">
      <c r="A37" s="14" t="s">
        <v>314</v>
      </c>
      <c r="B37" s="18"/>
      <c r="C37" s="18"/>
      <c r="D37" s="18"/>
      <c r="E37" s="18"/>
      <c r="F37" s="18"/>
    </row>
    <row r="38" spans="1:6" x14ac:dyDescent="0.25">
      <c r="A38" s="14" t="s">
        <v>315</v>
      </c>
      <c r="B38" s="17">
        <v>37829.800000000003</v>
      </c>
      <c r="C38" s="17">
        <v>36224.800000000003</v>
      </c>
      <c r="D38" s="17">
        <v>3386.8</v>
      </c>
      <c r="E38" s="17"/>
      <c r="F38" s="17"/>
    </row>
    <row r="39" spans="1:6" x14ac:dyDescent="0.25">
      <c r="A39" s="14" t="s">
        <v>316</v>
      </c>
      <c r="B39" s="18">
        <v>260917.7</v>
      </c>
      <c r="C39" s="18">
        <v>263369.8</v>
      </c>
      <c r="D39" s="18">
        <v>221173.2</v>
      </c>
      <c r="E39" s="18">
        <v>288827.40000000002</v>
      </c>
      <c r="F39" s="18">
        <v>95187.44</v>
      </c>
    </row>
    <row r="40" spans="1:6" x14ac:dyDescent="0.25">
      <c r="A40" s="14" t="s">
        <v>317</v>
      </c>
      <c r="B40" s="17">
        <v>42641.8</v>
      </c>
      <c r="C40" s="17">
        <v>42080.2</v>
      </c>
      <c r="D40" s="17">
        <v>49412.2</v>
      </c>
      <c r="E40" s="17">
        <v>15080.3</v>
      </c>
      <c r="F40" s="17">
        <v>17163.490000000002</v>
      </c>
    </row>
    <row r="41" spans="1:6" x14ac:dyDescent="0.25">
      <c r="A41" s="14" t="s">
        <v>318</v>
      </c>
      <c r="B41" s="18">
        <v>2223859.9</v>
      </c>
      <c r="C41" s="18">
        <v>2260072.4</v>
      </c>
      <c r="D41" s="18">
        <v>2105679.1</v>
      </c>
      <c r="E41" s="18">
        <v>1872988.1</v>
      </c>
      <c r="F41" s="18">
        <v>1952181.41</v>
      </c>
    </row>
    <row r="42" spans="1:6" x14ac:dyDescent="0.25">
      <c r="A42" s="14" t="s">
        <v>319</v>
      </c>
      <c r="B42" s="17">
        <v>113046.6</v>
      </c>
      <c r="C42" s="17">
        <v>87957.6</v>
      </c>
      <c r="D42" s="17">
        <v>58072.9</v>
      </c>
      <c r="E42" s="17">
        <v>95476.1</v>
      </c>
      <c r="F42" s="17">
        <v>66188.23</v>
      </c>
    </row>
    <row r="43" spans="1:6" x14ac:dyDescent="0.25">
      <c r="A43" s="14" t="s">
        <v>320</v>
      </c>
      <c r="B43" s="18"/>
      <c r="C43" s="18"/>
      <c r="D43" s="18"/>
      <c r="E43" s="18"/>
      <c r="F43" s="18"/>
    </row>
    <row r="44" spans="1:6" x14ac:dyDescent="0.25">
      <c r="A44" s="14" t="s">
        <v>321</v>
      </c>
      <c r="B44" s="17"/>
      <c r="C44" s="17"/>
      <c r="D44" s="17"/>
      <c r="E44" s="17"/>
      <c r="F44" s="17"/>
    </row>
    <row r="45" spans="1:6" x14ac:dyDescent="0.25">
      <c r="A45" s="14" t="s">
        <v>322</v>
      </c>
      <c r="B45" s="18"/>
      <c r="C45" s="18"/>
      <c r="D45" s="18"/>
      <c r="E45" s="18"/>
      <c r="F45" s="18"/>
    </row>
    <row r="46" spans="1:6" x14ac:dyDescent="0.25">
      <c r="A46" s="14" t="s">
        <v>323</v>
      </c>
      <c r="B46" s="17"/>
      <c r="C46" s="17"/>
      <c r="D46" s="17"/>
      <c r="E46" s="17"/>
      <c r="F46" s="17"/>
    </row>
    <row r="47" spans="1:6" x14ac:dyDescent="0.25">
      <c r="A47" s="14" t="s">
        <v>324</v>
      </c>
      <c r="B47" s="18">
        <v>1494870</v>
      </c>
      <c r="C47" s="18">
        <v>1516703.6</v>
      </c>
      <c r="D47" s="18">
        <v>686853.8</v>
      </c>
      <c r="E47" s="18">
        <v>339240.2</v>
      </c>
      <c r="F47" s="18">
        <v>343195.81</v>
      </c>
    </row>
    <row r="48" spans="1:6" x14ac:dyDescent="0.25">
      <c r="A48" s="14" t="s">
        <v>325</v>
      </c>
      <c r="B48" s="17"/>
      <c r="C48" s="17"/>
      <c r="D48" s="17"/>
      <c r="E48" s="17"/>
      <c r="F48" s="17"/>
    </row>
    <row r="49" spans="1:6" x14ac:dyDescent="0.25">
      <c r="A49" s="14" t="s">
        <v>326</v>
      </c>
      <c r="B49" s="18">
        <v>2872134.7</v>
      </c>
      <c r="C49" s="18">
        <v>2890378.5</v>
      </c>
      <c r="D49" s="18">
        <v>573099.5</v>
      </c>
      <c r="E49" s="18">
        <v>239306.6</v>
      </c>
      <c r="F49" s="18">
        <v>293179.14</v>
      </c>
    </row>
    <row r="50" spans="1:6" x14ac:dyDescent="0.25">
      <c r="A50" s="14" t="s">
        <v>327</v>
      </c>
      <c r="B50" s="17">
        <v>85437.3</v>
      </c>
      <c r="C50" s="17">
        <v>85910.6</v>
      </c>
      <c r="D50" s="17">
        <v>62597.1</v>
      </c>
      <c r="E50" s="17">
        <v>78135.899999999994</v>
      </c>
      <c r="F50" s="17">
        <v>75857.61</v>
      </c>
    </row>
    <row r="51" spans="1:6" x14ac:dyDescent="0.25">
      <c r="A51" s="14" t="s">
        <v>328</v>
      </c>
      <c r="B51" s="18">
        <v>421144.7</v>
      </c>
      <c r="C51" s="18">
        <v>402333.4</v>
      </c>
      <c r="D51" s="18">
        <v>303038.3</v>
      </c>
      <c r="E51" s="18">
        <v>222399.9</v>
      </c>
      <c r="F51" s="18">
        <v>377998.76</v>
      </c>
    </row>
    <row r="52" spans="1:6" x14ac:dyDescent="0.25">
      <c r="A52" s="14" t="s">
        <v>329</v>
      </c>
      <c r="B52" s="17">
        <v>69595.3</v>
      </c>
      <c r="C52" s="17">
        <v>61482.2</v>
      </c>
      <c r="D52" s="17">
        <v>415853</v>
      </c>
      <c r="E52" s="17">
        <v>66973</v>
      </c>
      <c r="F52" s="17"/>
    </row>
    <row r="53" spans="1:6" x14ac:dyDescent="0.25">
      <c r="A53" s="14" t="s">
        <v>330</v>
      </c>
      <c r="B53" s="18"/>
      <c r="C53" s="18"/>
      <c r="D53" s="18"/>
      <c r="E53" s="18"/>
      <c r="F53" s="18"/>
    </row>
    <row r="54" spans="1:6" x14ac:dyDescent="0.25">
      <c r="A54" s="14" t="s">
        <v>331</v>
      </c>
      <c r="B54" s="17"/>
      <c r="C54" s="17"/>
      <c r="D54" s="17"/>
      <c r="E54" s="17"/>
      <c r="F54" s="17"/>
    </row>
    <row r="55" spans="1:6" x14ac:dyDescent="0.25">
      <c r="A55" s="14" t="s">
        <v>332</v>
      </c>
      <c r="B55" s="18">
        <v>7812609.5999999996</v>
      </c>
      <c r="C55" s="18">
        <v>7829618.2000000002</v>
      </c>
      <c r="D55" s="18">
        <v>4997939.0999999996</v>
      </c>
      <c r="E55" s="18">
        <v>3547422.9</v>
      </c>
      <c r="F55" s="18">
        <v>3386501.35</v>
      </c>
    </row>
    <row r="56" spans="1:6" x14ac:dyDescent="0.25">
      <c r="A56" s="14" t="s">
        <v>333</v>
      </c>
      <c r="B56" s="17"/>
      <c r="C56" s="17"/>
      <c r="D56" s="17"/>
      <c r="E56" s="17"/>
      <c r="F56" s="17"/>
    </row>
    <row r="57" spans="1:6" x14ac:dyDescent="0.25">
      <c r="A57" s="14" t="s">
        <v>334</v>
      </c>
      <c r="B57" s="18"/>
      <c r="C57" s="18"/>
      <c r="D57" s="18"/>
      <c r="E57" s="18"/>
      <c r="F57" s="18"/>
    </row>
    <row r="58" spans="1:6" x14ac:dyDescent="0.25">
      <c r="A58" s="14" t="s">
        <v>335</v>
      </c>
      <c r="B58" s="17">
        <v>25256652.600000001</v>
      </c>
      <c r="C58" s="17">
        <v>24810685.800000001</v>
      </c>
      <c r="D58" s="17">
        <v>17060071.100000001</v>
      </c>
      <c r="E58" s="17">
        <v>12884193.5</v>
      </c>
      <c r="F58" s="17">
        <v>12029208.82</v>
      </c>
    </row>
    <row r="59" spans="1:6" x14ac:dyDescent="0.25">
      <c r="A59" s="14" t="s">
        <v>336</v>
      </c>
      <c r="B59" s="18"/>
      <c r="C59" s="18"/>
      <c r="D59" s="18"/>
      <c r="E59" s="18"/>
      <c r="F59" s="18"/>
    </row>
    <row r="60" spans="1:6" x14ac:dyDescent="0.25">
      <c r="A60" s="14" t="s">
        <v>337</v>
      </c>
      <c r="B60" s="17">
        <v>145674.6</v>
      </c>
      <c r="C60" s="17">
        <v>258410.2</v>
      </c>
      <c r="D60" s="17">
        <v>302442.59999999998</v>
      </c>
      <c r="E60" s="17">
        <v>392093.3</v>
      </c>
      <c r="F60" s="17">
        <v>607087.9</v>
      </c>
    </row>
    <row r="61" spans="1:6" x14ac:dyDescent="0.25">
      <c r="A61" s="14" t="s">
        <v>338</v>
      </c>
      <c r="B61" s="18"/>
      <c r="C61" s="18"/>
      <c r="D61" s="18"/>
      <c r="E61" s="18"/>
      <c r="F61" s="18"/>
    </row>
    <row r="62" spans="1:6" x14ac:dyDescent="0.25">
      <c r="A62" s="14" t="s">
        <v>339</v>
      </c>
      <c r="B62" s="17">
        <v>12660.7</v>
      </c>
      <c r="C62" s="17">
        <v>9043.2000000000007</v>
      </c>
      <c r="D62" s="17">
        <v>8983.7999999999993</v>
      </c>
      <c r="E62" s="17">
        <v>3337.7</v>
      </c>
      <c r="F62" s="17">
        <v>7496.07</v>
      </c>
    </row>
    <row r="63" spans="1:6" x14ac:dyDescent="0.25">
      <c r="A63" s="14" t="s">
        <v>340</v>
      </c>
      <c r="B63" s="18">
        <v>2606859.1</v>
      </c>
      <c r="C63" s="18">
        <v>2520778.5</v>
      </c>
      <c r="D63" s="18">
        <v>1848493.9</v>
      </c>
      <c r="E63" s="18">
        <v>1707852</v>
      </c>
      <c r="F63" s="18">
        <v>1264849.7</v>
      </c>
    </row>
    <row r="64" spans="1:6" x14ac:dyDescent="0.25">
      <c r="A64" s="14" t="s">
        <v>341</v>
      </c>
      <c r="B64" s="17">
        <v>3601884.2</v>
      </c>
      <c r="C64" s="17">
        <v>3514477.7</v>
      </c>
      <c r="D64" s="17">
        <v>2535696</v>
      </c>
      <c r="E64" s="17">
        <v>1744868.4</v>
      </c>
      <c r="F64" s="17">
        <v>2013745.45</v>
      </c>
    </row>
    <row r="65" spans="1:6" x14ac:dyDescent="0.25">
      <c r="A65" s="14" t="s">
        <v>342</v>
      </c>
      <c r="B65" s="18">
        <v>1453496.7</v>
      </c>
      <c r="C65" s="18">
        <v>1740906.3</v>
      </c>
      <c r="D65" s="18">
        <v>1025237.5</v>
      </c>
      <c r="E65" s="18">
        <v>561636.1</v>
      </c>
      <c r="F65" s="18">
        <v>399254.05</v>
      </c>
    </row>
    <row r="66" spans="1:6" x14ac:dyDescent="0.25">
      <c r="A66" s="14" t="s">
        <v>343</v>
      </c>
      <c r="B66" s="17"/>
      <c r="C66" s="17"/>
      <c r="D66" s="17"/>
      <c r="E66" s="17"/>
      <c r="F66" s="17"/>
    </row>
    <row r="67" spans="1:6" x14ac:dyDescent="0.25">
      <c r="A67" s="14" t="s">
        <v>344</v>
      </c>
      <c r="B67" s="18">
        <v>388455.7</v>
      </c>
      <c r="C67" s="18">
        <v>524750</v>
      </c>
      <c r="D67" s="18">
        <v>315438.7</v>
      </c>
      <c r="E67" s="18">
        <v>222933.2</v>
      </c>
      <c r="F67" s="18">
        <v>219977.7</v>
      </c>
    </row>
    <row r="68" spans="1:6" x14ac:dyDescent="0.25">
      <c r="A68" s="14" t="s">
        <v>345</v>
      </c>
      <c r="B68" s="17">
        <v>385044.9</v>
      </c>
      <c r="C68" s="17">
        <v>354415.4</v>
      </c>
      <c r="D68" s="17">
        <v>236444.6</v>
      </c>
      <c r="E68" s="17">
        <v>160718.1</v>
      </c>
      <c r="F68" s="17">
        <v>328015.07</v>
      </c>
    </row>
    <row r="69" spans="1:6" x14ac:dyDescent="0.25">
      <c r="A69" s="14" t="s">
        <v>346</v>
      </c>
      <c r="B69" s="18">
        <v>4924.8</v>
      </c>
      <c r="C69" s="18">
        <v>9480.1</v>
      </c>
      <c r="D69" s="18">
        <v>2134.3000000000002</v>
      </c>
      <c r="E69" s="18">
        <v>934.3</v>
      </c>
      <c r="F69" s="18">
        <v>2291.2199999999998</v>
      </c>
    </row>
    <row r="70" spans="1:6" x14ac:dyDescent="0.25">
      <c r="A70" s="14" t="s">
        <v>347</v>
      </c>
      <c r="B70" s="17">
        <v>1465.9</v>
      </c>
      <c r="C70" s="17">
        <v>9531.7000000000007</v>
      </c>
      <c r="D70" s="17">
        <v>10564.1</v>
      </c>
      <c r="E70" s="17">
        <v>11885.1</v>
      </c>
      <c r="F70" s="17">
        <v>9379.9</v>
      </c>
    </row>
    <row r="71" spans="1:6" x14ac:dyDescent="0.25">
      <c r="A71" s="14" t="s">
        <v>348</v>
      </c>
      <c r="B71" s="18">
        <v>296087.3</v>
      </c>
      <c r="C71" s="18">
        <v>317040.5</v>
      </c>
      <c r="D71" s="18">
        <v>157142.20000000001</v>
      </c>
      <c r="E71" s="18">
        <v>113930.6</v>
      </c>
      <c r="F71" s="18">
        <v>122354.88</v>
      </c>
    </row>
    <row r="72" spans="1:6" x14ac:dyDescent="0.25">
      <c r="A72" s="14" t="s">
        <v>349</v>
      </c>
      <c r="B72" s="17"/>
      <c r="C72" s="17"/>
      <c r="D72" s="17"/>
      <c r="E72" s="17"/>
      <c r="F72" s="17"/>
    </row>
    <row r="73" spans="1:6" x14ac:dyDescent="0.25">
      <c r="A73" s="14" t="s">
        <v>350</v>
      </c>
      <c r="B73" s="18">
        <v>10631.4</v>
      </c>
      <c r="C73" s="18">
        <v>13660.5</v>
      </c>
      <c r="D73" s="18">
        <v>15854.5</v>
      </c>
      <c r="E73" s="18"/>
      <c r="F73" s="18">
        <v>61190</v>
      </c>
    </row>
    <row r="74" spans="1:6" x14ac:dyDescent="0.25">
      <c r="A74" s="14" t="s">
        <v>351</v>
      </c>
      <c r="B74" s="17"/>
      <c r="C74" s="17"/>
      <c r="D74" s="17"/>
      <c r="E74" s="17"/>
      <c r="F74" s="17"/>
    </row>
    <row r="75" spans="1:6" x14ac:dyDescent="0.25">
      <c r="A75" s="14" t="s">
        <v>352</v>
      </c>
      <c r="B75" s="18"/>
      <c r="C75" s="18"/>
      <c r="D75" s="18"/>
      <c r="E75" s="18"/>
      <c r="F75" s="18"/>
    </row>
    <row r="76" spans="1:6" x14ac:dyDescent="0.25">
      <c r="A76" s="14" t="s">
        <v>353</v>
      </c>
      <c r="B76" s="17"/>
      <c r="C76" s="17"/>
      <c r="D76" s="17"/>
      <c r="E76" s="17"/>
      <c r="F76" s="17"/>
    </row>
    <row r="77" spans="1:6" x14ac:dyDescent="0.25">
      <c r="A77" s="14" t="s">
        <v>354</v>
      </c>
      <c r="B77" s="18">
        <v>2980650.4</v>
      </c>
      <c r="C77" s="18">
        <v>2625799</v>
      </c>
      <c r="D77" s="18">
        <v>2456297</v>
      </c>
      <c r="E77" s="18">
        <v>2209817.7000000002</v>
      </c>
      <c r="F77" s="18">
        <v>2277893.61</v>
      </c>
    </row>
    <row r="78" spans="1:6" x14ac:dyDescent="0.25">
      <c r="A78" s="14" t="s">
        <v>355</v>
      </c>
      <c r="B78" s="17">
        <v>8164.8</v>
      </c>
      <c r="C78" s="17">
        <v>10892.6</v>
      </c>
      <c r="D78" s="17">
        <v>3670.8</v>
      </c>
      <c r="E78" s="17">
        <v>70378.399999999994</v>
      </c>
      <c r="F78" s="17">
        <v>749.38</v>
      </c>
    </row>
    <row r="79" spans="1:6" x14ac:dyDescent="0.25">
      <c r="A79" s="14" t="s">
        <v>356</v>
      </c>
      <c r="B79" s="18"/>
      <c r="C79" s="18"/>
      <c r="D79" s="18"/>
      <c r="E79" s="18"/>
      <c r="F79" s="18"/>
    </row>
    <row r="80" spans="1:6" x14ac:dyDescent="0.25">
      <c r="A80" s="14" t="s">
        <v>357</v>
      </c>
      <c r="B80" s="17">
        <v>8164.8</v>
      </c>
      <c r="C80" s="17">
        <v>10892.6</v>
      </c>
      <c r="D80" s="17">
        <v>3670.8</v>
      </c>
      <c r="E80" s="17">
        <v>5200</v>
      </c>
      <c r="F80" s="17">
        <v>749.38</v>
      </c>
    </row>
    <row r="81" spans="1:6" x14ac:dyDescent="0.25">
      <c r="A81" s="14" t="s">
        <v>358</v>
      </c>
      <c r="B81" s="18"/>
      <c r="C81" s="18"/>
      <c r="D81" s="18"/>
      <c r="E81" s="18"/>
      <c r="F81" s="18"/>
    </row>
    <row r="82" spans="1:6" x14ac:dyDescent="0.25">
      <c r="A82" s="14" t="s">
        <v>359</v>
      </c>
      <c r="B82" s="17"/>
      <c r="C82" s="17"/>
      <c r="D82" s="17"/>
      <c r="E82" s="17">
        <v>65178.400000000001</v>
      </c>
      <c r="F82" s="17"/>
    </row>
    <row r="83" spans="1:6" x14ac:dyDescent="0.25">
      <c r="A83" s="14" t="s">
        <v>360</v>
      </c>
      <c r="B83" s="18"/>
      <c r="C83" s="18"/>
      <c r="D83" s="18"/>
      <c r="E83" s="18"/>
      <c r="F83" s="18"/>
    </row>
    <row r="84" spans="1:6" x14ac:dyDescent="0.25">
      <c r="A84" s="14" t="s">
        <v>361</v>
      </c>
      <c r="B84" s="17"/>
      <c r="C84" s="17"/>
      <c r="D84" s="17"/>
      <c r="E84" s="17"/>
      <c r="F84" s="17"/>
    </row>
    <row r="85" spans="1:6" x14ac:dyDescent="0.25">
      <c r="A85" s="14" t="s">
        <v>362</v>
      </c>
      <c r="B85" s="18"/>
      <c r="C85" s="18"/>
      <c r="D85" s="18"/>
      <c r="E85" s="18"/>
      <c r="F85" s="18"/>
    </row>
    <row r="86" spans="1:6" x14ac:dyDescent="0.25">
      <c r="A86" s="14" t="s">
        <v>363</v>
      </c>
      <c r="B86" s="17"/>
      <c r="C86" s="17"/>
      <c r="D86" s="17"/>
      <c r="E86" s="17"/>
      <c r="F86" s="17"/>
    </row>
    <row r="87" spans="1:6" x14ac:dyDescent="0.25">
      <c r="A87" s="14" t="s">
        <v>364</v>
      </c>
      <c r="B87" s="18"/>
      <c r="C87" s="18"/>
      <c r="D87" s="18"/>
      <c r="E87" s="18"/>
      <c r="F87" s="18"/>
    </row>
    <row r="88" spans="1:6" x14ac:dyDescent="0.25">
      <c r="A88" s="14" t="s">
        <v>365</v>
      </c>
      <c r="B88" s="17"/>
      <c r="C88" s="17"/>
      <c r="D88" s="17"/>
      <c r="E88" s="17"/>
      <c r="F88" s="17"/>
    </row>
    <row r="89" spans="1:6" x14ac:dyDescent="0.25">
      <c r="A89" s="14" t="s">
        <v>366</v>
      </c>
      <c r="B89" s="18">
        <v>11896000.5</v>
      </c>
      <c r="C89" s="18">
        <v>11909185.699999999</v>
      </c>
      <c r="D89" s="18">
        <v>8918400</v>
      </c>
      <c r="E89" s="18">
        <v>7200384.9000000004</v>
      </c>
      <c r="F89" s="18">
        <v>7314284.9100000001</v>
      </c>
    </row>
    <row r="90" spans="1:6" x14ac:dyDescent="0.25">
      <c r="A90" s="14" t="s">
        <v>367</v>
      </c>
      <c r="B90" s="17"/>
      <c r="C90" s="17"/>
      <c r="D90" s="17"/>
      <c r="E90" s="17"/>
      <c r="F90" s="17"/>
    </row>
    <row r="91" spans="1:6" x14ac:dyDescent="0.25">
      <c r="A91" s="14" t="s">
        <v>368</v>
      </c>
      <c r="B91" s="18">
        <v>3271733.7</v>
      </c>
      <c r="C91" s="18">
        <v>3298632.5</v>
      </c>
      <c r="D91" s="18">
        <v>225434.8</v>
      </c>
      <c r="E91" s="18">
        <v>9006.1</v>
      </c>
      <c r="F91" s="18">
        <v>1920.5</v>
      </c>
    </row>
    <row r="92" spans="1:6" x14ac:dyDescent="0.25">
      <c r="A92" s="14" t="s">
        <v>369</v>
      </c>
      <c r="B92" s="17">
        <v>438562.8</v>
      </c>
      <c r="C92" s="17">
        <v>455305.4</v>
      </c>
      <c r="D92" s="17">
        <v>481876.9</v>
      </c>
      <c r="E92" s="17"/>
      <c r="F92" s="17">
        <v>15302.63</v>
      </c>
    </row>
    <row r="93" spans="1:6" x14ac:dyDescent="0.25">
      <c r="A93" s="14" t="s">
        <v>370</v>
      </c>
      <c r="B93" s="18">
        <v>26258.5</v>
      </c>
      <c r="C93" s="18">
        <v>24803.599999999999</v>
      </c>
      <c r="D93" s="18">
        <v>36688.1</v>
      </c>
      <c r="E93" s="18"/>
      <c r="F93" s="18"/>
    </row>
    <row r="94" spans="1:6" x14ac:dyDescent="0.25">
      <c r="A94" s="14" t="s">
        <v>371</v>
      </c>
      <c r="B94" s="17">
        <v>244905.5</v>
      </c>
      <c r="C94" s="17">
        <v>246585.4</v>
      </c>
      <c r="D94" s="17">
        <v>144995.4</v>
      </c>
      <c r="E94" s="17"/>
      <c r="F94" s="17"/>
    </row>
    <row r="95" spans="1:6" x14ac:dyDescent="0.25">
      <c r="A95" s="14" t="s">
        <v>372</v>
      </c>
      <c r="B95" s="18">
        <v>250</v>
      </c>
      <c r="C95" s="18">
        <v>250</v>
      </c>
      <c r="D95" s="18">
        <v>240.5</v>
      </c>
      <c r="E95" s="18">
        <v>50</v>
      </c>
      <c r="F95" s="18">
        <v>85182.55</v>
      </c>
    </row>
    <row r="96" spans="1:6" x14ac:dyDescent="0.25">
      <c r="A96" s="14" t="s">
        <v>373</v>
      </c>
      <c r="B96" s="17">
        <v>32702.2</v>
      </c>
      <c r="C96" s="17">
        <v>33073.599999999999</v>
      </c>
      <c r="D96" s="17">
        <v>32521.7</v>
      </c>
      <c r="E96" s="17">
        <v>3889.3</v>
      </c>
      <c r="F96" s="17">
        <v>2557.38</v>
      </c>
    </row>
    <row r="97" spans="1:6" x14ac:dyDescent="0.25">
      <c r="A97" s="14" t="s">
        <v>374</v>
      </c>
      <c r="B97" s="18">
        <v>398829</v>
      </c>
      <c r="C97" s="18">
        <v>397282.3</v>
      </c>
      <c r="D97" s="18">
        <v>183197.3</v>
      </c>
      <c r="E97" s="18">
        <v>4046.4</v>
      </c>
      <c r="F97" s="18">
        <v>2591.7199999999998</v>
      </c>
    </row>
    <row r="98" spans="1:6" x14ac:dyDescent="0.25">
      <c r="A98" s="14" t="s">
        <v>375</v>
      </c>
      <c r="B98" s="17">
        <v>56350.6</v>
      </c>
      <c r="C98" s="17">
        <v>53644.3</v>
      </c>
      <c r="D98" s="17">
        <v>50231.6</v>
      </c>
      <c r="E98" s="17">
        <v>47935.199999999997</v>
      </c>
      <c r="F98" s="17">
        <v>34223.589999999997</v>
      </c>
    </row>
    <row r="99" spans="1:6" x14ac:dyDescent="0.25">
      <c r="A99" s="14" t="s">
        <v>376</v>
      </c>
      <c r="B99" s="18">
        <v>100346.6</v>
      </c>
      <c r="C99" s="18">
        <v>99405.9</v>
      </c>
      <c r="D99" s="18">
        <v>88815.2</v>
      </c>
      <c r="E99" s="18">
        <v>15719.4</v>
      </c>
      <c r="F99" s="18"/>
    </row>
    <row r="100" spans="1:6" x14ac:dyDescent="0.25">
      <c r="A100" s="14" t="s">
        <v>377</v>
      </c>
      <c r="B100" s="17"/>
      <c r="C100" s="17"/>
      <c r="D100" s="17"/>
      <c r="E100" s="17"/>
      <c r="F100" s="17"/>
    </row>
    <row r="101" spans="1:6" x14ac:dyDescent="0.25">
      <c r="A101" s="14" t="s">
        <v>378</v>
      </c>
      <c r="B101" s="18"/>
      <c r="C101" s="18"/>
      <c r="D101" s="18"/>
      <c r="E101" s="18"/>
      <c r="F101" s="18"/>
    </row>
    <row r="102" spans="1:6" x14ac:dyDescent="0.25">
      <c r="A102" s="14" t="s">
        <v>379</v>
      </c>
      <c r="B102" s="17">
        <v>4569938.9000000004</v>
      </c>
      <c r="C102" s="17">
        <v>4608983</v>
      </c>
      <c r="D102" s="17">
        <v>1244001.5</v>
      </c>
      <c r="E102" s="17">
        <v>80646.399999999994</v>
      </c>
      <c r="F102" s="17">
        <v>141778.38</v>
      </c>
    </row>
    <row r="103" spans="1:6" x14ac:dyDescent="0.25">
      <c r="A103" s="14" t="s">
        <v>380</v>
      </c>
      <c r="B103" s="18"/>
      <c r="C103" s="18"/>
      <c r="D103" s="18"/>
      <c r="E103" s="18"/>
      <c r="F103" s="18"/>
    </row>
    <row r="104" spans="1:6" x14ac:dyDescent="0.25">
      <c r="A104" s="14" t="s">
        <v>381</v>
      </c>
      <c r="B104" s="17"/>
      <c r="C104" s="17"/>
      <c r="D104" s="17"/>
      <c r="E104" s="17"/>
      <c r="F104" s="17"/>
    </row>
    <row r="105" spans="1:6" x14ac:dyDescent="0.25">
      <c r="A105" s="14" t="s">
        <v>382</v>
      </c>
      <c r="B105" s="18">
        <v>16465939.4</v>
      </c>
      <c r="C105" s="18">
        <v>16518168.699999999</v>
      </c>
      <c r="D105" s="18">
        <v>10162401.5</v>
      </c>
      <c r="E105" s="18">
        <v>7281031.2999999998</v>
      </c>
      <c r="F105" s="18">
        <v>7456063.29</v>
      </c>
    </row>
    <row r="106" spans="1:6" x14ac:dyDescent="0.25">
      <c r="A106" s="14" t="s">
        <v>383</v>
      </c>
      <c r="B106" s="17"/>
      <c r="C106" s="17"/>
      <c r="D106" s="17"/>
      <c r="E106" s="17"/>
      <c r="F106" s="17"/>
    </row>
    <row r="107" spans="1:6" x14ac:dyDescent="0.25">
      <c r="A107" s="14" t="s">
        <v>384</v>
      </c>
      <c r="B107" s="18">
        <v>658402.30000000005</v>
      </c>
      <c r="C107" s="18">
        <v>656105.30000000005</v>
      </c>
      <c r="D107" s="18">
        <v>645876.69999999995</v>
      </c>
      <c r="E107" s="18">
        <v>426683.9</v>
      </c>
      <c r="F107" s="18">
        <v>421580.85</v>
      </c>
    </row>
    <row r="108" spans="1:6" x14ac:dyDescent="0.25">
      <c r="A108" s="14" t="s">
        <v>385</v>
      </c>
      <c r="B108" s="17"/>
      <c r="C108" s="17"/>
      <c r="D108" s="17"/>
      <c r="E108" s="17"/>
      <c r="F108" s="17"/>
    </row>
    <row r="109" spans="1:6" x14ac:dyDescent="0.25">
      <c r="A109" s="14" t="s">
        <v>386</v>
      </c>
      <c r="B109" s="18"/>
      <c r="C109" s="18"/>
      <c r="D109" s="18"/>
      <c r="E109" s="18"/>
      <c r="F109" s="18"/>
    </row>
    <row r="110" spans="1:6" x14ac:dyDescent="0.25">
      <c r="A110" s="14" t="s">
        <v>387</v>
      </c>
      <c r="B110" s="17">
        <v>1606070.7</v>
      </c>
      <c r="C110" s="17">
        <v>1591150.4</v>
      </c>
      <c r="D110" s="17">
        <v>1359656.9</v>
      </c>
      <c r="E110" s="17">
        <v>1451119</v>
      </c>
      <c r="F110" s="17">
        <v>1302488.32</v>
      </c>
    </row>
    <row r="111" spans="1:6" x14ac:dyDescent="0.25">
      <c r="A111" s="14" t="s">
        <v>388</v>
      </c>
      <c r="B111" s="18">
        <v>52008.7</v>
      </c>
      <c r="C111" s="18">
        <v>36684.199999999997</v>
      </c>
      <c r="D111" s="18"/>
      <c r="E111" s="18"/>
      <c r="F111" s="18"/>
    </row>
    <row r="112" spans="1:6" x14ac:dyDescent="0.25">
      <c r="A112" s="14" t="s">
        <v>389</v>
      </c>
      <c r="B112" s="17">
        <v>-3130.6</v>
      </c>
      <c r="C112" s="17">
        <v>-24469.200000000001</v>
      </c>
      <c r="D112" s="17">
        <v>1312.5</v>
      </c>
      <c r="E112" s="17">
        <v>-107115.1</v>
      </c>
      <c r="F112" s="17">
        <v>-77429.88</v>
      </c>
    </row>
    <row r="113" spans="1:6" x14ac:dyDescent="0.25">
      <c r="A113" s="14" t="s">
        <v>390</v>
      </c>
      <c r="B113" s="18"/>
      <c r="C113" s="18"/>
      <c r="D113" s="18"/>
      <c r="E113" s="18"/>
      <c r="F113" s="18"/>
    </row>
    <row r="114" spans="1:6" x14ac:dyDescent="0.25">
      <c r="A114" s="14" t="s">
        <v>391</v>
      </c>
      <c r="B114" s="17">
        <v>388223.2</v>
      </c>
      <c r="C114" s="17">
        <v>388223.2</v>
      </c>
      <c r="D114" s="17">
        <v>280446.90000000002</v>
      </c>
      <c r="E114" s="17">
        <v>184652.3</v>
      </c>
      <c r="F114" s="17">
        <v>118979.13</v>
      </c>
    </row>
    <row r="115" spans="1:6" x14ac:dyDescent="0.25">
      <c r="A115" s="14" t="s">
        <v>392</v>
      </c>
      <c r="B115" s="18">
        <v>36694.699999999997</v>
      </c>
      <c r="C115" s="18">
        <v>36694.699999999997</v>
      </c>
      <c r="D115" s="18">
        <v>14860.2</v>
      </c>
      <c r="E115" s="18">
        <v>11862.4</v>
      </c>
      <c r="F115" s="18"/>
    </row>
    <row r="116" spans="1:6" x14ac:dyDescent="0.25">
      <c r="A116" s="14" t="s">
        <v>393</v>
      </c>
      <c r="B116" s="17">
        <v>5288346.5999999996</v>
      </c>
      <c r="C116" s="17">
        <v>4762723.5</v>
      </c>
      <c r="D116" s="17">
        <v>3810539.1</v>
      </c>
      <c r="E116" s="17">
        <v>2952982.7</v>
      </c>
      <c r="F116" s="17">
        <v>2181431.5699999998</v>
      </c>
    </row>
    <row r="117" spans="1:6" x14ac:dyDescent="0.25">
      <c r="A117" s="14" t="s">
        <v>394</v>
      </c>
      <c r="B117" s="18"/>
      <c r="C117" s="18"/>
      <c r="D117" s="18"/>
      <c r="E117" s="18"/>
      <c r="F117" s="18"/>
    </row>
    <row r="118" spans="1:6" x14ac:dyDescent="0.25">
      <c r="A118" s="14" t="s">
        <v>234</v>
      </c>
      <c r="B118" s="17"/>
      <c r="C118" s="17"/>
      <c r="D118" s="17"/>
      <c r="E118" s="17"/>
      <c r="F118" s="17"/>
    </row>
    <row r="119" spans="1:6" x14ac:dyDescent="0.25">
      <c r="A119" s="14" t="s">
        <v>395</v>
      </c>
      <c r="B119" s="18"/>
      <c r="C119" s="18"/>
      <c r="D119" s="18"/>
      <c r="E119" s="18"/>
      <c r="F119" s="18"/>
    </row>
    <row r="120" spans="1:6" x14ac:dyDescent="0.25">
      <c r="A120" s="14" t="s">
        <v>396</v>
      </c>
      <c r="B120" s="17"/>
      <c r="C120" s="17"/>
      <c r="D120" s="17"/>
      <c r="E120" s="17"/>
      <c r="F120" s="17"/>
    </row>
    <row r="121" spans="1:6" x14ac:dyDescent="0.25">
      <c r="A121" s="14" t="s">
        <v>397</v>
      </c>
      <c r="B121" s="18">
        <v>7922598.2000000002</v>
      </c>
      <c r="C121" s="18">
        <v>7373743.7000000002</v>
      </c>
      <c r="D121" s="18">
        <v>6112692.2999999998</v>
      </c>
      <c r="E121" s="18">
        <v>4920185.2</v>
      </c>
      <c r="F121" s="18">
        <v>3947049.98</v>
      </c>
    </row>
    <row r="122" spans="1:6" x14ac:dyDescent="0.25">
      <c r="A122" s="14" t="s">
        <v>398</v>
      </c>
      <c r="B122" s="17">
        <v>868115</v>
      </c>
      <c r="C122" s="17">
        <v>918773.4</v>
      </c>
      <c r="D122" s="17">
        <v>784977.3</v>
      </c>
      <c r="E122" s="17">
        <v>682977</v>
      </c>
      <c r="F122" s="17">
        <v>626095.54</v>
      </c>
    </row>
    <row r="123" spans="1:6" x14ac:dyDescent="0.25">
      <c r="A123" s="14" t="s">
        <v>399</v>
      </c>
      <c r="B123" s="18">
        <v>8790713.1999999993</v>
      </c>
      <c r="C123" s="18">
        <v>8292517.0999999996</v>
      </c>
      <c r="D123" s="18">
        <v>6897669.5999999996</v>
      </c>
      <c r="E123" s="18">
        <v>5603162.2000000002</v>
      </c>
      <c r="F123" s="18">
        <v>4573145.5199999996</v>
      </c>
    </row>
    <row r="124" spans="1:6" x14ac:dyDescent="0.25">
      <c r="A124" s="14" t="s">
        <v>400</v>
      </c>
      <c r="B124" s="17"/>
      <c r="C124" s="17"/>
      <c r="D124" s="17"/>
      <c r="E124" s="17"/>
      <c r="F124" s="17"/>
    </row>
    <row r="125" spans="1:6" x14ac:dyDescent="0.25">
      <c r="A125" s="14" t="s">
        <v>401</v>
      </c>
      <c r="B125" s="18"/>
      <c r="C125" s="18"/>
      <c r="D125" s="18"/>
      <c r="E125" s="18"/>
      <c r="F125" s="18"/>
    </row>
    <row r="126" spans="1:6" x14ac:dyDescent="0.25">
      <c r="A126" s="14" t="s">
        <v>402</v>
      </c>
      <c r="B126" s="17">
        <v>25256652.600000001</v>
      </c>
      <c r="C126" s="17">
        <v>24810685.800000001</v>
      </c>
      <c r="D126" s="17">
        <v>17060071.100000001</v>
      </c>
      <c r="E126" s="17">
        <v>12884193.5</v>
      </c>
      <c r="F126" s="17">
        <v>12029208.82</v>
      </c>
    </row>
    <row r="127" spans="1:6" x14ac:dyDescent="0.25">
      <c r="A127" s="14" t="s">
        <v>127</v>
      </c>
      <c r="B127" s="20" t="s">
        <v>13</v>
      </c>
      <c r="C127" s="20" t="s">
        <v>13</v>
      </c>
      <c r="D127" s="20" t="s">
        <v>13</v>
      </c>
      <c r="E127" s="20" t="s">
        <v>13</v>
      </c>
      <c r="F127" s="20" t="s">
        <v>442</v>
      </c>
    </row>
    <row r="128" spans="1:6" x14ac:dyDescent="0.25">
      <c r="A128" s="14" t="s">
        <v>128</v>
      </c>
      <c r="B128" s="19" t="s">
        <v>13</v>
      </c>
      <c r="C128" s="19" t="s">
        <v>13</v>
      </c>
      <c r="D128" s="19" t="s">
        <v>13</v>
      </c>
      <c r="E128" s="19" t="s">
        <v>13</v>
      </c>
      <c r="F128" s="19" t="s">
        <v>447</v>
      </c>
    </row>
    <row r="129" spans="1:6" x14ac:dyDescent="0.25">
      <c r="A129" s="14" t="s">
        <v>129</v>
      </c>
      <c r="B129" s="20">
        <v>1</v>
      </c>
      <c r="C129" s="20">
        <v>1</v>
      </c>
      <c r="D129" s="20">
        <v>1</v>
      </c>
      <c r="E129" s="20">
        <v>1</v>
      </c>
      <c r="F129" s="20">
        <v>1</v>
      </c>
    </row>
    <row r="130" spans="1:6" x14ac:dyDescent="0.25">
      <c r="A130" s="14" t="s">
        <v>130</v>
      </c>
      <c r="B130" s="33" t="s">
        <v>138</v>
      </c>
      <c r="C130" s="33" t="s">
        <v>138</v>
      </c>
      <c r="D130" s="33" t="s">
        <v>138</v>
      </c>
      <c r="E130" s="33" t="s">
        <v>138</v>
      </c>
      <c r="F130" s="33" t="s">
        <v>443</v>
      </c>
    </row>
    <row r="131" spans="1:6" x14ac:dyDescent="0.25">
      <c r="A131" s="14" t="s">
        <v>131</v>
      </c>
      <c r="B131" s="21"/>
      <c r="C131" s="21" t="s">
        <v>140</v>
      </c>
      <c r="D131" s="21" t="s">
        <v>140</v>
      </c>
      <c r="E131" s="21" t="s">
        <v>140</v>
      </c>
      <c r="F131" s="21" t="s">
        <v>435</v>
      </c>
    </row>
    <row r="132" spans="1:6" x14ac:dyDescent="0.25">
      <c r="A132" s="14" t="s">
        <v>132</v>
      </c>
      <c r="B132" s="33"/>
      <c r="C132" s="33"/>
      <c r="D132" s="33"/>
      <c r="E132" s="33"/>
      <c r="F132" s="33"/>
    </row>
    <row r="133" spans="1:6" x14ac:dyDescent="0.25">
      <c r="A133" s="14" t="s">
        <v>133</v>
      </c>
      <c r="B133" s="21">
        <v>43218</v>
      </c>
      <c r="C133" s="21">
        <v>43190</v>
      </c>
      <c r="D133" s="21">
        <v>42825</v>
      </c>
      <c r="E133" s="21">
        <v>42455</v>
      </c>
      <c r="F133" s="21">
        <v>42094</v>
      </c>
    </row>
    <row r="134" spans="1:6" x14ac:dyDescent="0.25">
      <c r="A134" s="14" t="s">
        <v>134</v>
      </c>
      <c r="B134" s="33" t="s">
        <v>139</v>
      </c>
      <c r="C134" s="33" t="s">
        <v>139</v>
      </c>
      <c r="D134" s="33" t="s">
        <v>139</v>
      </c>
      <c r="E134" s="33" t="s">
        <v>139</v>
      </c>
      <c r="F134" s="33" t="s">
        <v>444</v>
      </c>
    </row>
  </sheetData>
  <phoneticPr fontId="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23"/>
  <sheetViews>
    <sheetView workbookViewId="0">
      <pane xSplit="1" ySplit="5" topLeftCell="B6" activePane="bottomRight" state="frozen"/>
      <selection activeCell="B6" sqref="B6"/>
      <selection pane="topRight" activeCell="B6" sqref="B6"/>
      <selection pane="bottomLeft" activeCell="B6" sqref="B6"/>
      <selection pane="bottomRight" activeCell="B6" sqref="B6"/>
    </sheetView>
  </sheetViews>
  <sheetFormatPr defaultRowHeight="14.4" x14ac:dyDescent="0.25"/>
  <cols>
    <col min="1" max="1" width="54.109375" customWidth="1"/>
    <col min="2" max="2" width="13.88671875" bestFit="1" customWidth="1"/>
    <col min="3" max="6" width="15" bestFit="1" customWidth="1"/>
  </cols>
  <sheetData>
    <row r="1" spans="1:6" x14ac:dyDescent="0.25">
      <c r="A1" s="8" t="s">
        <v>9</v>
      </c>
      <c r="B1" s="10" t="s">
        <v>11</v>
      </c>
    </row>
    <row r="2" spans="1:6" x14ac:dyDescent="0.25">
      <c r="A2" s="8" t="s">
        <v>10</v>
      </c>
      <c r="B2" s="9" t="str">
        <f>[2]!S_INFO_NAME($B$1)</f>
        <v>美的集团</v>
      </c>
    </row>
    <row r="3" spans="1:6" x14ac:dyDescent="0.25">
      <c r="A3" s="15" t="str">
        <f>[2]!WFR(B1,"2014:2018","Func=F90159","rptType=1","singleSeason=0","unit=10000","currencyType=ORIG","order=LEFT","rate=HISTORY","version=1","quarterindic=0","showcurrency=1","reportPeriod=24","cols=5;rows=119")</f>
        <v xml:space="preserve">                                                                                                              </v>
      </c>
    </row>
    <row r="4" spans="1:6" x14ac:dyDescent="0.25">
      <c r="A4" s="12" t="s">
        <v>141</v>
      </c>
      <c r="B4" s="11"/>
      <c r="C4" s="11"/>
      <c r="D4" s="11"/>
      <c r="E4" s="11"/>
      <c r="F4" s="11"/>
    </row>
    <row r="5" spans="1:6" x14ac:dyDescent="0.25">
      <c r="A5" s="13" t="s">
        <v>37</v>
      </c>
      <c r="B5" s="16">
        <v>43190</v>
      </c>
      <c r="C5" s="16">
        <v>43100</v>
      </c>
      <c r="D5" s="16">
        <v>42735</v>
      </c>
      <c r="E5" s="16">
        <v>42369</v>
      </c>
      <c r="F5" s="16">
        <v>42004</v>
      </c>
    </row>
    <row r="6" spans="1:6" x14ac:dyDescent="0.25">
      <c r="A6" s="14" t="s">
        <v>38</v>
      </c>
      <c r="B6" s="17" t="s">
        <v>135</v>
      </c>
      <c r="C6" s="17" t="s">
        <v>137</v>
      </c>
      <c r="D6" s="17" t="s">
        <v>137</v>
      </c>
      <c r="E6" s="17" t="s">
        <v>137</v>
      </c>
      <c r="F6" s="17" t="s">
        <v>440</v>
      </c>
    </row>
    <row r="7" spans="1:6" x14ac:dyDescent="0.25">
      <c r="A7" s="14" t="s">
        <v>39</v>
      </c>
      <c r="B7" s="18" t="s">
        <v>136</v>
      </c>
      <c r="C7" s="18" t="s">
        <v>136</v>
      </c>
      <c r="D7" s="18" t="s">
        <v>136</v>
      </c>
      <c r="E7" s="18" t="s">
        <v>136</v>
      </c>
      <c r="F7" s="18" t="s">
        <v>441</v>
      </c>
    </row>
    <row r="8" spans="1:6" x14ac:dyDescent="0.25">
      <c r="A8" s="14" t="s">
        <v>142</v>
      </c>
      <c r="B8" s="17"/>
      <c r="C8" s="17"/>
      <c r="D8" s="17"/>
      <c r="E8" s="17"/>
      <c r="F8" s="17"/>
    </row>
    <row r="9" spans="1:6" x14ac:dyDescent="0.25">
      <c r="A9" s="14" t="s">
        <v>143</v>
      </c>
      <c r="B9" s="18">
        <v>5506908.7999999998</v>
      </c>
      <c r="C9" s="18">
        <v>19582033.800000001</v>
      </c>
      <c r="D9" s="18">
        <v>15332427.300000001</v>
      </c>
      <c r="E9" s="18">
        <v>12590244.4</v>
      </c>
      <c r="F9" s="18">
        <v>10549909.67</v>
      </c>
    </row>
    <row r="10" spans="1:6" x14ac:dyDescent="0.25">
      <c r="A10" s="14" t="s">
        <v>144</v>
      </c>
      <c r="B10" s="17">
        <v>185568.5</v>
      </c>
      <c r="C10" s="17">
        <v>547654.30000000005</v>
      </c>
      <c r="D10" s="17">
        <v>512440.2</v>
      </c>
      <c r="E10" s="17">
        <v>390081.9</v>
      </c>
      <c r="F10" s="17">
        <v>366166.7</v>
      </c>
    </row>
    <row r="11" spans="1:6" x14ac:dyDescent="0.25">
      <c r="A11" s="14" t="s">
        <v>145</v>
      </c>
      <c r="B11" s="18">
        <v>155517.1</v>
      </c>
      <c r="C11" s="18">
        <v>477103.6</v>
      </c>
      <c r="D11" s="18">
        <v>313928.59999999998</v>
      </c>
      <c r="E11" s="18">
        <v>321098.7</v>
      </c>
      <c r="F11" s="18">
        <v>249418.53</v>
      </c>
    </row>
    <row r="12" spans="1:6" x14ac:dyDescent="0.25">
      <c r="A12" s="14" t="s">
        <v>146</v>
      </c>
      <c r="B12" s="17">
        <v>46565.7</v>
      </c>
      <c r="C12" s="17">
        <v>124769.5</v>
      </c>
      <c r="D12" s="17">
        <v>78393.600000000006</v>
      </c>
      <c r="E12" s="17">
        <v>95040.4</v>
      </c>
      <c r="F12" s="17">
        <v>56051.66</v>
      </c>
    </row>
    <row r="13" spans="1:6" x14ac:dyDescent="0.25">
      <c r="A13" s="14" t="s">
        <v>147</v>
      </c>
      <c r="B13" s="18"/>
      <c r="C13" s="18"/>
      <c r="D13" s="18"/>
      <c r="E13" s="18"/>
      <c r="F13" s="18"/>
    </row>
    <row r="14" spans="1:6" x14ac:dyDescent="0.25">
      <c r="A14" s="14" t="s">
        <v>148</v>
      </c>
      <c r="B14" s="17"/>
      <c r="C14" s="17">
        <v>7221.8</v>
      </c>
      <c r="D14" s="17"/>
      <c r="E14" s="17">
        <v>4450.6000000000004</v>
      </c>
      <c r="F14" s="17">
        <v>743.28</v>
      </c>
    </row>
    <row r="15" spans="1:6" x14ac:dyDescent="0.25">
      <c r="A15" s="14" t="s">
        <v>149</v>
      </c>
      <c r="B15" s="18"/>
      <c r="C15" s="18"/>
      <c r="D15" s="18"/>
      <c r="E15" s="18"/>
      <c r="F15" s="18">
        <v>-8970.7999999999993</v>
      </c>
    </row>
    <row r="16" spans="1:6" x14ac:dyDescent="0.25">
      <c r="A16" s="14" t="s">
        <v>150</v>
      </c>
      <c r="B16" s="17"/>
      <c r="C16" s="17"/>
      <c r="D16" s="17"/>
      <c r="E16" s="17"/>
      <c r="F16" s="17"/>
    </row>
    <row r="17" spans="1:6" x14ac:dyDescent="0.25">
      <c r="A17" s="14" t="s">
        <v>151</v>
      </c>
      <c r="B17" s="18">
        <v>46565.7</v>
      </c>
      <c r="C17" s="18">
        <v>117547.7</v>
      </c>
      <c r="D17" s="18">
        <v>78393.600000000006</v>
      </c>
      <c r="E17" s="18">
        <v>90589.8</v>
      </c>
      <c r="F17" s="18">
        <v>64279.19</v>
      </c>
    </row>
    <row r="18" spans="1:6" x14ac:dyDescent="0.25">
      <c r="A18" s="14" t="s">
        <v>152</v>
      </c>
      <c r="B18" s="17"/>
      <c r="C18" s="17"/>
      <c r="D18" s="17"/>
      <c r="E18" s="17"/>
      <c r="F18" s="17"/>
    </row>
    <row r="19" spans="1:6" x14ac:dyDescent="0.25">
      <c r="A19" s="14" t="s">
        <v>153</v>
      </c>
      <c r="B19" s="18"/>
      <c r="C19" s="18"/>
      <c r="D19" s="18"/>
      <c r="E19" s="18"/>
      <c r="F19" s="18"/>
    </row>
    <row r="20" spans="1:6" x14ac:dyDescent="0.25">
      <c r="A20" s="14" t="s">
        <v>154</v>
      </c>
      <c r="B20" s="17"/>
      <c r="C20" s="17"/>
      <c r="D20" s="17"/>
      <c r="E20" s="17"/>
      <c r="F20" s="17"/>
    </row>
    <row r="21" spans="1:6" x14ac:dyDescent="0.25">
      <c r="A21" s="14" t="s">
        <v>155</v>
      </c>
      <c r="B21" s="18"/>
      <c r="C21" s="18"/>
      <c r="D21" s="18"/>
      <c r="E21" s="18"/>
      <c r="F21" s="18"/>
    </row>
    <row r="22" spans="1:6" x14ac:dyDescent="0.25">
      <c r="A22" s="14" t="s">
        <v>156</v>
      </c>
      <c r="B22" s="17"/>
      <c r="C22" s="17"/>
      <c r="D22" s="17"/>
      <c r="E22" s="17"/>
      <c r="F22" s="17"/>
    </row>
    <row r="23" spans="1:6" x14ac:dyDescent="0.25">
      <c r="A23" s="14" t="s">
        <v>157</v>
      </c>
      <c r="B23" s="18">
        <v>620.29999999999995</v>
      </c>
      <c r="C23" s="18"/>
      <c r="D23" s="18">
        <v>28691.5</v>
      </c>
      <c r="E23" s="18">
        <v>31363.599999999999</v>
      </c>
      <c r="F23" s="18"/>
    </row>
    <row r="24" spans="1:6" x14ac:dyDescent="0.25">
      <c r="A24" s="14" t="s">
        <v>158</v>
      </c>
      <c r="B24" s="17"/>
      <c r="C24" s="17"/>
      <c r="D24" s="17"/>
      <c r="E24" s="17"/>
      <c r="F24" s="17"/>
    </row>
    <row r="25" spans="1:6" x14ac:dyDescent="0.25">
      <c r="A25" s="14" t="s">
        <v>159</v>
      </c>
      <c r="B25" s="18">
        <v>5895180.4000000004</v>
      </c>
      <c r="C25" s="18">
        <v>20731561.199999999</v>
      </c>
      <c r="D25" s="18">
        <v>16265881.199999999</v>
      </c>
      <c r="E25" s="18">
        <v>13427829</v>
      </c>
      <c r="F25" s="18">
        <v>11221546.560000001</v>
      </c>
    </row>
    <row r="26" spans="1:6" x14ac:dyDescent="0.25">
      <c r="A26" s="14" t="s">
        <v>160</v>
      </c>
      <c r="B26" s="17">
        <v>3520747.3</v>
      </c>
      <c r="C26" s="17">
        <v>11650804.199999999</v>
      </c>
      <c r="D26" s="17">
        <v>8944065.4000000004</v>
      </c>
      <c r="E26" s="17">
        <v>7173322</v>
      </c>
      <c r="F26" s="17">
        <v>5128077.16</v>
      </c>
    </row>
    <row r="27" spans="1:6" x14ac:dyDescent="0.25">
      <c r="A27" s="14" t="s">
        <v>161</v>
      </c>
      <c r="B27" s="18">
        <v>756943.1</v>
      </c>
      <c r="C27" s="18">
        <v>2274054.1</v>
      </c>
      <c r="D27" s="18">
        <v>1165274</v>
      </c>
      <c r="E27" s="18">
        <v>1049358.2</v>
      </c>
      <c r="F27" s="18">
        <v>1042638.1</v>
      </c>
    </row>
    <row r="28" spans="1:6" x14ac:dyDescent="0.25">
      <c r="A28" s="14" t="s">
        <v>162</v>
      </c>
      <c r="B28" s="17">
        <v>282623.8</v>
      </c>
      <c r="C28" s="17">
        <v>1113944.8</v>
      </c>
      <c r="D28" s="17">
        <v>882434.2</v>
      </c>
      <c r="E28" s="17">
        <v>832388.4</v>
      </c>
      <c r="F28" s="17">
        <v>846541.33</v>
      </c>
    </row>
    <row r="29" spans="1:6" x14ac:dyDescent="0.25">
      <c r="A29" s="14" t="s">
        <v>163</v>
      </c>
      <c r="B29" s="18">
        <v>731869.1</v>
      </c>
      <c r="C29" s="18">
        <v>2913992</v>
      </c>
      <c r="D29" s="18">
        <v>2180272.9</v>
      </c>
      <c r="E29" s="18">
        <v>1633596.6</v>
      </c>
      <c r="F29" s="18">
        <v>1560617.2</v>
      </c>
    </row>
    <row r="30" spans="1:6" x14ac:dyDescent="0.25">
      <c r="A30" s="14" t="s">
        <v>164</v>
      </c>
      <c r="B30" s="17">
        <v>157360.1</v>
      </c>
      <c r="C30" s="17">
        <v>334503.8</v>
      </c>
      <c r="D30" s="17">
        <v>422804.6</v>
      </c>
      <c r="E30" s="17">
        <v>62738.400000000001</v>
      </c>
      <c r="F30" s="17">
        <v>164821.65</v>
      </c>
    </row>
    <row r="31" spans="1:6" x14ac:dyDescent="0.25">
      <c r="A31" s="14" t="s">
        <v>165</v>
      </c>
      <c r="B31" s="18"/>
      <c r="C31" s="18">
        <v>193334.8</v>
      </c>
      <c r="D31" s="18">
        <v>378560</v>
      </c>
      <c r="E31" s="18">
        <v>6362.4</v>
      </c>
      <c r="F31" s="18">
        <v>88418.34</v>
      </c>
    </row>
    <row r="32" spans="1:6" x14ac:dyDescent="0.25">
      <c r="A32" s="14" t="s">
        <v>166</v>
      </c>
      <c r="B32" s="17">
        <v>142226.9</v>
      </c>
      <c r="C32" s="17">
        <v>115804</v>
      </c>
      <c r="D32" s="17"/>
      <c r="E32" s="17"/>
      <c r="F32" s="17">
        <v>35783.839999999997</v>
      </c>
    </row>
    <row r="33" spans="1:6" x14ac:dyDescent="0.25">
      <c r="A33" s="14" t="s">
        <v>167</v>
      </c>
      <c r="B33" s="18"/>
      <c r="C33" s="18"/>
      <c r="D33" s="18"/>
      <c r="E33" s="18"/>
      <c r="F33" s="18"/>
    </row>
    <row r="34" spans="1:6" x14ac:dyDescent="0.25">
      <c r="A34" s="14" t="s">
        <v>168</v>
      </c>
      <c r="B34" s="17">
        <v>15133.2</v>
      </c>
      <c r="C34" s="17">
        <v>25365</v>
      </c>
      <c r="D34" s="17">
        <v>44244.6</v>
      </c>
      <c r="E34" s="17">
        <v>56376</v>
      </c>
      <c r="F34" s="17">
        <v>40619.47</v>
      </c>
    </row>
    <row r="35" spans="1:6" x14ac:dyDescent="0.25">
      <c r="A35" s="14" t="s">
        <v>169</v>
      </c>
      <c r="B35" s="18"/>
      <c r="C35" s="18"/>
      <c r="D35" s="18"/>
      <c r="E35" s="18"/>
      <c r="F35" s="18"/>
    </row>
    <row r="36" spans="1:6" x14ac:dyDescent="0.25">
      <c r="A36" s="14" t="s">
        <v>170</v>
      </c>
      <c r="B36" s="17">
        <v>2727.8</v>
      </c>
      <c r="C36" s="17"/>
      <c r="D36" s="17">
        <v>1529.2</v>
      </c>
      <c r="E36" s="17"/>
      <c r="F36" s="17"/>
    </row>
    <row r="37" spans="1:6" x14ac:dyDescent="0.25">
      <c r="A37" s="14" t="s">
        <v>171</v>
      </c>
      <c r="B37" s="18"/>
      <c r="C37" s="18"/>
      <c r="D37" s="18"/>
      <c r="E37" s="18"/>
      <c r="F37" s="18"/>
    </row>
    <row r="38" spans="1:6" x14ac:dyDescent="0.25">
      <c r="A38" s="14" t="s">
        <v>172</v>
      </c>
      <c r="B38" s="17">
        <v>5452271.2000000002</v>
      </c>
      <c r="C38" s="17">
        <v>18287298.899999999</v>
      </c>
      <c r="D38" s="17">
        <v>13596380.300000001</v>
      </c>
      <c r="E38" s="17">
        <v>10751403.6</v>
      </c>
      <c r="F38" s="17">
        <v>8742695.4499999993</v>
      </c>
    </row>
    <row r="39" spans="1:6" x14ac:dyDescent="0.25">
      <c r="A39" s="14" t="s">
        <v>173</v>
      </c>
      <c r="B39" s="18"/>
      <c r="C39" s="18"/>
      <c r="D39" s="18"/>
      <c r="E39" s="18"/>
      <c r="F39" s="18"/>
    </row>
    <row r="40" spans="1:6" x14ac:dyDescent="0.25">
      <c r="A40" s="14" t="s">
        <v>174</v>
      </c>
      <c r="B40" s="17">
        <v>442909.2</v>
      </c>
      <c r="C40" s="17">
        <v>2444262.2999999998</v>
      </c>
      <c r="D40" s="17">
        <v>2669500.9</v>
      </c>
      <c r="E40" s="17">
        <v>2676425.4</v>
      </c>
      <c r="F40" s="17">
        <v>2478851.11</v>
      </c>
    </row>
    <row r="41" spans="1:6" x14ac:dyDescent="0.25">
      <c r="A41" s="14" t="s">
        <v>175</v>
      </c>
      <c r="B41" s="18"/>
      <c r="C41" s="18"/>
      <c r="D41" s="18"/>
      <c r="E41" s="18"/>
      <c r="F41" s="18"/>
    </row>
    <row r="42" spans="1:6" x14ac:dyDescent="0.25">
      <c r="A42" s="14" t="s">
        <v>176</v>
      </c>
      <c r="B42" s="17">
        <v>1175565.8999999999</v>
      </c>
      <c r="C42" s="17">
        <v>8512738.1999999993</v>
      </c>
      <c r="D42" s="17">
        <v>7390522</v>
      </c>
      <c r="E42" s="17">
        <v>4206195.9000000004</v>
      </c>
      <c r="F42" s="17"/>
    </row>
    <row r="43" spans="1:6" x14ac:dyDescent="0.25">
      <c r="A43" s="14" t="s">
        <v>177</v>
      </c>
      <c r="B43" s="18">
        <v>47084.800000000003</v>
      </c>
      <c r="C43" s="18">
        <v>272760.3</v>
      </c>
      <c r="D43" s="18">
        <v>195404.9</v>
      </c>
      <c r="E43" s="18">
        <v>208889.9</v>
      </c>
      <c r="F43" s="18">
        <v>134543.43</v>
      </c>
    </row>
    <row r="44" spans="1:6" x14ac:dyDescent="0.25">
      <c r="A44" s="14" t="s">
        <v>178</v>
      </c>
      <c r="B44" s="17">
        <v>2359.5</v>
      </c>
      <c r="C44" s="17">
        <v>144110.1</v>
      </c>
      <c r="D44" s="17">
        <v>19115.900000000001</v>
      </c>
      <c r="E44" s="17">
        <v>54800.9</v>
      </c>
      <c r="F44" s="17">
        <v>127349.08</v>
      </c>
    </row>
    <row r="45" spans="1:6" x14ac:dyDescent="0.25">
      <c r="A45" s="14" t="s">
        <v>179</v>
      </c>
      <c r="B45" s="18"/>
      <c r="C45" s="18"/>
      <c r="D45" s="18">
        <v>27289.9</v>
      </c>
      <c r="E45" s="18"/>
      <c r="F45" s="18"/>
    </row>
    <row r="46" spans="1:6" x14ac:dyDescent="0.25">
      <c r="A46" s="14" t="s">
        <v>180</v>
      </c>
      <c r="B46" s="17"/>
      <c r="C46" s="17"/>
      <c r="D46" s="17"/>
      <c r="E46" s="17">
        <v>4226.8999999999996</v>
      </c>
      <c r="F46" s="17"/>
    </row>
    <row r="47" spans="1:6" x14ac:dyDescent="0.25">
      <c r="A47" s="14" t="s">
        <v>181</v>
      </c>
      <c r="B47" s="18"/>
      <c r="C47" s="18"/>
      <c r="D47" s="18"/>
      <c r="E47" s="18"/>
      <c r="F47" s="18"/>
    </row>
    <row r="48" spans="1:6" x14ac:dyDescent="0.25">
      <c r="A48" s="14" t="s">
        <v>182</v>
      </c>
      <c r="B48" s="17"/>
      <c r="C48" s="17"/>
      <c r="D48" s="17"/>
      <c r="E48" s="17"/>
      <c r="F48" s="17"/>
    </row>
    <row r="49" spans="1:6" x14ac:dyDescent="0.25">
      <c r="A49" s="14" t="s">
        <v>183</v>
      </c>
      <c r="B49" s="18">
        <v>1225010.2</v>
      </c>
      <c r="C49" s="18">
        <v>8929608.5999999996</v>
      </c>
      <c r="D49" s="18">
        <v>7632332.7000000002</v>
      </c>
      <c r="E49" s="18">
        <v>4474113.5999999996</v>
      </c>
      <c r="F49" s="18">
        <v>261892.51</v>
      </c>
    </row>
    <row r="50" spans="1:6" x14ac:dyDescent="0.25">
      <c r="A50" s="14" t="s">
        <v>184</v>
      </c>
      <c r="B50" s="17">
        <v>92770.3</v>
      </c>
      <c r="C50" s="17">
        <v>321840.2</v>
      </c>
      <c r="D50" s="17">
        <v>232343</v>
      </c>
      <c r="E50" s="17">
        <v>313093.2</v>
      </c>
      <c r="F50" s="17">
        <v>267817.90999999997</v>
      </c>
    </row>
    <row r="51" spans="1:6" x14ac:dyDescent="0.25">
      <c r="A51" s="14" t="s">
        <v>185</v>
      </c>
      <c r="B51" s="18">
        <v>1842420.4</v>
      </c>
      <c r="C51" s="18">
        <v>9496712.1999999993</v>
      </c>
      <c r="D51" s="18">
        <v>9088072.5</v>
      </c>
      <c r="E51" s="18">
        <v>5931566.5999999996</v>
      </c>
      <c r="F51" s="18">
        <v>2880077.54</v>
      </c>
    </row>
    <row r="52" spans="1:6" x14ac:dyDescent="0.25">
      <c r="A52" s="14" t="s">
        <v>186</v>
      </c>
      <c r="B52" s="17">
        <v>14828.7</v>
      </c>
      <c r="C52" s="17">
        <v>2585017</v>
      </c>
      <c r="D52" s="17">
        <v>290025.59999999998</v>
      </c>
      <c r="E52" s="17">
        <v>28373.1</v>
      </c>
      <c r="F52" s="17">
        <v>236.81</v>
      </c>
    </row>
    <row r="53" spans="1:6" x14ac:dyDescent="0.25">
      <c r="A53" s="14" t="s">
        <v>187</v>
      </c>
      <c r="B53" s="18"/>
      <c r="C53" s="18"/>
      <c r="D53" s="18"/>
      <c r="E53" s="18"/>
      <c r="F53" s="18"/>
    </row>
    <row r="54" spans="1:6" x14ac:dyDescent="0.25">
      <c r="A54" s="14" t="s">
        <v>188</v>
      </c>
      <c r="B54" s="17"/>
      <c r="C54" s="17"/>
      <c r="D54" s="17"/>
      <c r="E54" s="17"/>
      <c r="F54" s="17"/>
    </row>
    <row r="55" spans="1:6" x14ac:dyDescent="0.25">
      <c r="A55" s="14" t="s">
        <v>189</v>
      </c>
      <c r="B55" s="18"/>
      <c r="C55" s="18"/>
      <c r="D55" s="18"/>
      <c r="E55" s="18"/>
      <c r="F55" s="18"/>
    </row>
    <row r="56" spans="1:6" x14ac:dyDescent="0.25">
      <c r="A56" s="14" t="s">
        <v>190</v>
      </c>
      <c r="B56" s="17">
        <v>1950019.4</v>
      </c>
      <c r="C56" s="17">
        <v>12403569.4</v>
      </c>
      <c r="D56" s="17">
        <v>9610441.0999999996</v>
      </c>
      <c r="E56" s="17">
        <v>6273032.9000000004</v>
      </c>
      <c r="F56" s="17">
        <v>3148132.26</v>
      </c>
    </row>
    <row r="57" spans="1:6" x14ac:dyDescent="0.25">
      <c r="A57" s="14" t="s">
        <v>191</v>
      </c>
      <c r="B57" s="18"/>
      <c r="C57" s="18"/>
      <c r="D57" s="18"/>
      <c r="E57" s="18"/>
      <c r="F57" s="18"/>
    </row>
    <row r="58" spans="1:6" x14ac:dyDescent="0.25">
      <c r="A58" s="14" t="s">
        <v>192</v>
      </c>
      <c r="B58" s="17">
        <v>-725009.2</v>
      </c>
      <c r="C58" s="17">
        <v>-3473960.8</v>
      </c>
      <c r="D58" s="17">
        <v>-1978108.4</v>
      </c>
      <c r="E58" s="17">
        <v>-1798919.3</v>
      </c>
      <c r="F58" s="17">
        <v>-2886239.75</v>
      </c>
    </row>
    <row r="59" spans="1:6" x14ac:dyDescent="0.25">
      <c r="A59" s="14" t="s">
        <v>193</v>
      </c>
      <c r="B59" s="18"/>
      <c r="C59" s="18"/>
      <c r="D59" s="18"/>
      <c r="E59" s="18"/>
      <c r="F59" s="18"/>
    </row>
    <row r="60" spans="1:6" x14ac:dyDescent="0.25">
      <c r="A60" s="14" t="s">
        <v>194</v>
      </c>
      <c r="B60" s="17">
        <v>101330.4</v>
      </c>
      <c r="C60" s="17">
        <v>166820.5</v>
      </c>
      <c r="D60" s="17">
        <v>81484.5</v>
      </c>
      <c r="E60" s="17">
        <v>170163</v>
      </c>
      <c r="F60" s="17">
        <v>792.79</v>
      </c>
    </row>
    <row r="61" spans="1:6" x14ac:dyDescent="0.25">
      <c r="A61" s="14" t="s">
        <v>195</v>
      </c>
      <c r="B61" s="18">
        <v>52135.1</v>
      </c>
      <c r="C61" s="18">
        <v>4305.2</v>
      </c>
      <c r="D61" s="18">
        <v>3259.3</v>
      </c>
      <c r="E61" s="18">
        <v>5344</v>
      </c>
      <c r="F61" s="18">
        <v>792.79</v>
      </c>
    </row>
    <row r="62" spans="1:6" x14ac:dyDescent="0.25">
      <c r="A62" s="14" t="s">
        <v>196</v>
      </c>
      <c r="B62" s="17">
        <v>97897.9</v>
      </c>
      <c r="C62" s="17">
        <v>6216988.5999999996</v>
      </c>
      <c r="D62" s="17">
        <v>3242202.7</v>
      </c>
      <c r="E62" s="17">
        <v>2451527.4</v>
      </c>
      <c r="F62" s="17">
        <v>3728884.61</v>
      </c>
    </row>
    <row r="63" spans="1:6" x14ac:dyDescent="0.25">
      <c r="A63" s="14" t="s">
        <v>197</v>
      </c>
      <c r="B63" s="18"/>
      <c r="C63" s="18"/>
      <c r="D63" s="18"/>
      <c r="E63" s="18">
        <v>16671.5</v>
      </c>
      <c r="F63" s="18"/>
    </row>
    <row r="64" spans="1:6" x14ac:dyDescent="0.25">
      <c r="A64" s="14" t="s">
        <v>198</v>
      </c>
      <c r="B64" s="17"/>
      <c r="C64" s="17"/>
      <c r="D64" s="17">
        <v>199950</v>
      </c>
      <c r="E64" s="17"/>
      <c r="F64" s="17"/>
    </row>
    <row r="65" spans="1:6" x14ac:dyDescent="0.25">
      <c r="A65" s="14" t="s">
        <v>199</v>
      </c>
      <c r="B65" s="18"/>
      <c r="C65" s="18"/>
      <c r="D65" s="18"/>
      <c r="E65" s="18"/>
      <c r="F65" s="18"/>
    </row>
    <row r="66" spans="1:6" x14ac:dyDescent="0.25">
      <c r="A66" s="14" t="s">
        <v>200</v>
      </c>
      <c r="B66" s="17"/>
      <c r="C66" s="17"/>
      <c r="D66" s="17"/>
      <c r="E66" s="17"/>
      <c r="F66" s="17"/>
    </row>
    <row r="67" spans="1:6" x14ac:dyDescent="0.25">
      <c r="A67" s="14" t="s">
        <v>201</v>
      </c>
      <c r="B67" s="18">
        <v>199228.3</v>
      </c>
      <c r="C67" s="18">
        <v>6383809.0999999996</v>
      </c>
      <c r="D67" s="18">
        <v>3523637.2</v>
      </c>
      <c r="E67" s="18">
        <v>2638361.9</v>
      </c>
      <c r="F67" s="18">
        <v>3729677.4</v>
      </c>
    </row>
    <row r="68" spans="1:6" x14ac:dyDescent="0.25">
      <c r="A68" s="14" t="s">
        <v>202</v>
      </c>
      <c r="B68" s="17">
        <v>213865.3</v>
      </c>
      <c r="C68" s="17">
        <v>3607425.1</v>
      </c>
      <c r="D68" s="17">
        <v>2696114.3</v>
      </c>
      <c r="E68" s="17">
        <v>2935224.3</v>
      </c>
      <c r="F68" s="17">
        <v>3965430.9</v>
      </c>
    </row>
    <row r="69" spans="1:6" x14ac:dyDescent="0.25">
      <c r="A69" s="14" t="s">
        <v>203</v>
      </c>
      <c r="B69" s="18">
        <v>32562.9</v>
      </c>
      <c r="C69" s="18">
        <v>790805.6</v>
      </c>
      <c r="D69" s="18">
        <v>604635.5</v>
      </c>
      <c r="E69" s="18">
        <v>490803.1</v>
      </c>
      <c r="F69" s="18">
        <v>405259.5</v>
      </c>
    </row>
    <row r="70" spans="1:6" x14ac:dyDescent="0.25">
      <c r="A70" s="14" t="s">
        <v>204</v>
      </c>
      <c r="B70" s="17">
        <v>8065.7</v>
      </c>
      <c r="C70" s="17">
        <v>81516.399999999994</v>
      </c>
      <c r="D70" s="17">
        <v>56332</v>
      </c>
      <c r="E70" s="17">
        <v>55254.5</v>
      </c>
      <c r="F70" s="17">
        <v>53005.21</v>
      </c>
    </row>
    <row r="71" spans="1:6" x14ac:dyDescent="0.25">
      <c r="A71" s="14" t="s">
        <v>205</v>
      </c>
      <c r="B71" s="18">
        <v>178220.6</v>
      </c>
      <c r="C71" s="18">
        <v>20413.900000000001</v>
      </c>
      <c r="D71" s="18">
        <v>6946.2</v>
      </c>
      <c r="E71" s="18"/>
      <c r="F71" s="18"/>
    </row>
    <row r="72" spans="1:6" x14ac:dyDescent="0.25">
      <c r="A72" s="14" t="s">
        <v>206</v>
      </c>
      <c r="B72" s="17"/>
      <c r="C72" s="17"/>
      <c r="D72" s="17">
        <v>199950</v>
      </c>
      <c r="E72" s="17">
        <v>99999.8</v>
      </c>
      <c r="F72" s="17">
        <v>100000</v>
      </c>
    </row>
    <row r="73" spans="1:6" x14ac:dyDescent="0.25">
      <c r="A73" s="14" t="s">
        <v>207</v>
      </c>
      <c r="B73" s="18"/>
      <c r="C73" s="18"/>
      <c r="D73" s="18"/>
      <c r="E73" s="18"/>
      <c r="F73" s="18"/>
    </row>
    <row r="74" spans="1:6" x14ac:dyDescent="0.25">
      <c r="A74" s="14" t="s">
        <v>208</v>
      </c>
      <c r="B74" s="17">
        <v>424648.8</v>
      </c>
      <c r="C74" s="17">
        <v>4418644.5999999996</v>
      </c>
      <c r="D74" s="17">
        <v>3507646</v>
      </c>
      <c r="E74" s="17">
        <v>3526027.2</v>
      </c>
      <c r="F74" s="17">
        <v>4470690.3899999997</v>
      </c>
    </row>
    <row r="75" spans="1:6" x14ac:dyDescent="0.25">
      <c r="A75" s="14" t="s">
        <v>209</v>
      </c>
      <c r="B75" s="18"/>
      <c r="C75" s="18"/>
      <c r="D75" s="18"/>
      <c r="E75" s="18"/>
      <c r="F75" s="18"/>
    </row>
    <row r="76" spans="1:6" x14ac:dyDescent="0.25">
      <c r="A76" s="14" t="s">
        <v>210</v>
      </c>
      <c r="B76" s="17">
        <v>-225420.5</v>
      </c>
      <c r="C76" s="17">
        <v>1965164.5</v>
      </c>
      <c r="D76" s="17">
        <v>15991.2</v>
      </c>
      <c r="E76" s="17">
        <v>-887665.3</v>
      </c>
      <c r="F76" s="17">
        <v>-741012.99</v>
      </c>
    </row>
    <row r="77" spans="1:6" x14ac:dyDescent="0.25">
      <c r="A77" s="14" t="s">
        <v>211</v>
      </c>
      <c r="B77" s="18">
        <v>-35792.400000000001</v>
      </c>
      <c r="C77" s="18">
        <v>-3673.7</v>
      </c>
      <c r="D77" s="18">
        <v>25257.599999999999</v>
      </c>
      <c r="E77" s="18">
        <v>1666.9</v>
      </c>
      <c r="F77" s="18">
        <v>-761.92</v>
      </c>
    </row>
    <row r="78" spans="1:6" x14ac:dyDescent="0.25">
      <c r="A78" s="14" t="s">
        <v>212</v>
      </c>
      <c r="B78" s="17"/>
      <c r="C78" s="17"/>
      <c r="D78" s="17"/>
      <c r="E78" s="17"/>
      <c r="F78" s="17"/>
    </row>
    <row r="79" spans="1:6" x14ac:dyDescent="0.25">
      <c r="A79" s="14" t="s">
        <v>213</v>
      </c>
      <c r="B79" s="18"/>
      <c r="C79" s="18"/>
      <c r="D79" s="18"/>
      <c r="E79" s="18"/>
      <c r="F79" s="18"/>
    </row>
    <row r="80" spans="1:6" x14ac:dyDescent="0.25">
      <c r="A80" s="14" t="s">
        <v>214</v>
      </c>
      <c r="B80" s="17">
        <v>-543312.9</v>
      </c>
      <c r="C80" s="17">
        <v>931792.3</v>
      </c>
      <c r="D80" s="17">
        <v>732641.3</v>
      </c>
      <c r="E80" s="17">
        <v>-8492.2999999999993</v>
      </c>
      <c r="F80" s="17">
        <v>-1149163.54</v>
      </c>
    </row>
    <row r="81" spans="1:6" x14ac:dyDescent="0.25">
      <c r="A81" s="14" t="s">
        <v>215</v>
      </c>
      <c r="B81" s="18">
        <v>2183165.2999999998</v>
      </c>
      <c r="C81" s="18">
        <v>1251373</v>
      </c>
      <c r="D81" s="18">
        <v>518731.7</v>
      </c>
      <c r="E81" s="18">
        <v>527224</v>
      </c>
      <c r="F81" s="18">
        <v>1676387.38</v>
      </c>
    </row>
    <row r="82" spans="1:6" x14ac:dyDescent="0.25">
      <c r="A82" s="14" t="s">
        <v>216</v>
      </c>
      <c r="B82" s="17">
        <v>1639852.4</v>
      </c>
      <c r="C82" s="17">
        <v>2183165.2999999998</v>
      </c>
      <c r="D82" s="17">
        <v>1251373</v>
      </c>
      <c r="E82" s="17">
        <v>518731.7</v>
      </c>
      <c r="F82" s="17">
        <v>527223.82999999996</v>
      </c>
    </row>
    <row r="83" spans="1:6" x14ac:dyDescent="0.25">
      <c r="A83" s="14" t="s">
        <v>217</v>
      </c>
      <c r="B83" s="18"/>
      <c r="C83" s="18"/>
      <c r="D83" s="18"/>
      <c r="E83" s="18"/>
      <c r="F83" s="18"/>
    </row>
    <row r="84" spans="1:6" x14ac:dyDescent="0.25">
      <c r="A84" s="14" t="s">
        <v>218</v>
      </c>
      <c r="B84" s="17"/>
      <c r="C84" s="17">
        <v>1861119</v>
      </c>
      <c r="D84" s="17">
        <v>1586191.2</v>
      </c>
      <c r="E84" s="17">
        <v>1362465.5</v>
      </c>
      <c r="F84" s="17">
        <v>1164632.8700000001</v>
      </c>
    </row>
    <row r="85" spans="1:6" x14ac:dyDescent="0.25">
      <c r="A85" s="14" t="s">
        <v>219</v>
      </c>
      <c r="B85" s="18"/>
      <c r="C85" s="18">
        <v>26911.200000000001</v>
      </c>
      <c r="D85" s="18">
        <v>38081.199999999997</v>
      </c>
      <c r="E85" s="18">
        <v>476.6</v>
      </c>
      <c r="F85" s="18">
        <v>34981.82</v>
      </c>
    </row>
    <row r="86" spans="1:6" x14ac:dyDescent="0.25">
      <c r="A86" s="14" t="s">
        <v>220</v>
      </c>
      <c r="B86" s="17"/>
      <c r="C86" s="17"/>
      <c r="D86" s="17"/>
      <c r="E86" s="17"/>
      <c r="F86" s="17">
        <v>235944.53</v>
      </c>
    </row>
    <row r="87" spans="1:6" x14ac:dyDescent="0.25">
      <c r="A87" s="14" t="s">
        <v>221</v>
      </c>
      <c r="B87" s="18"/>
      <c r="C87" s="18"/>
      <c r="D87" s="18"/>
      <c r="E87" s="18"/>
      <c r="F87" s="18">
        <v>13341.27</v>
      </c>
    </row>
    <row r="88" spans="1:6" x14ac:dyDescent="0.25">
      <c r="A88" s="14" t="s">
        <v>222</v>
      </c>
      <c r="B88" s="17"/>
      <c r="C88" s="17"/>
      <c r="D88" s="17"/>
      <c r="E88" s="17"/>
      <c r="F88" s="17">
        <v>82755.509999999995</v>
      </c>
    </row>
    <row r="89" spans="1:6" x14ac:dyDescent="0.25">
      <c r="A89" s="14" t="s">
        <v>223</v>
      </c>
      <c r="B89" s="18"/>
      <c r="C89" s="18"/>
      <c r="D89" s="18"/>
      <c r="E89" s="18"/>
      <c r="F89" s="18"/>
    </row>
    <row r="90" spans="1:6" x14ac:dyDescent="0.25">
      <c r="A90" s="14" t="s">
        <v>224</v>
      </c>
      <c r="B90" s="17"/>
      <c r="C90" s="17"/>
      <c r="D90" s="17"/>
      <c r="E90" s="17"/>
      <c r="F90" s="17"/>
    </row>
    <row r="91" spans="1:6" x14ac:dyDescent="0.25">
      <c r="A91" s="14" t="s">
        <v>225</v>
      </c>
      <c r="B91" s="18"/>
      <c r="C91" s="18">
        <v>-132725.1</v>
      </c>
      <c r="D91" s="18">
        <v>11187.4</v>
      </c>
      <c r="E91" s="18">
        <v>23408.3</v>
      </c>
      <c r="F91" s="18">
        <v>21678.9</v>
      </c>
    </row>
    <row r="92" spans="1:6" x14ac:dyDescent="0.25">
      <c r="A92" s="14" t="s">
        <v>226</v>
      </c>
      <c r="B92" s="17"/>
      <c r="C92" s="17"/>
      <c r="D92" s="17"/>
      <c r="E92" s="17"/>
      <c r="F92" s="17"/>
    </row>
    <row r="93" spans="1:6" x14ac:dyDescent="0.25">
      <c r="A93" s="14" t="s">
        <v>227</v>
      </c>
      <c r="B93" s="18"/>
      <c r="C93" s="18">
        <v>2504.5</v>
      </c>
      <c r="D93" s="18">
        <v>-11737.6</v>
      </c>
      <c r="E93" s="18">
        <v>-8161.1</v>
      </c>
      <c r="F93" s="18">
        <v>65279.05</v>
      </c>
    </row>
    <row r="94" spans="1:6" x14ac:dyDescent="0.25">
      <c r="A94" s="14" t="s">
        <v>85</v>
      </c>
      <c r="B94" s="17"/>
      <c r="C94" s="17">
        <v>3284.5</v>
      </c>
      <c r="D94" s="17">
        <v>-64894.9</v>
      </c>
      <c r="E94" s="17">
        <v>-31704.3</v>
      </c>
      <c r="F94" s="17">
        <v>10006.91</v>
      </c>
    </row>
    <row r="95" spans="1:6" x14ac:dyDescent="0.25">
      <c r="A95" s="14" t="s">
        <v>228</v>
      </c>
      <c r="B95" s="18"/>
      <c r="C95" s="18">
        <v>-183022.1</v>
      </c>
      <c r="D95" s="18">
        <v>-128596.1</v>
      </c>
      <c r="E95" s="18">
        <v>-201126.9</v>
      </c>
      <c r="F95" s="18">
        <v>-151112.22</v>
      </c>
    </row>
    <row r="96" spans="1:6" x14ac:dyDescent="0.25">
      <c r="A96" s="14" t="s">
        <v>229</v>
      </c>
      <c r="B96" s="17"/>
      <c r="C96" s="17">
        <v>-63589.4</v>
      </c>
      <c r="D96" s="17">
        <v>-76022.8</v>
      </c>
      <c r="E96" s="17">
        <v>149753.70000000001</v>
      </c>
      <c r="F96" s="17">
        <v>-119842.54</v>
      </c>
    </row>
    <row r="97" spans="1:6" x14ac:dyDescent="0.25">
      <c r="A97" s="14" t="s">
        <v>230</v>
      </c>
      <c r="B97" s="18"/>
      <c r="C97" s="18">
        <v>-105500.5</v>
      </c>
      <c r="D97" s="18">
        <v>-6150.1</v>
      </c>
      <c r="E97" s="18">
        <v>546.79999999999995</v>
      </c>
      <c r="F97" s="18">
        <v>-9771.5400000000009</v>
      </c>
    </row>
    <row r="98" spans="1:6" x14ac:dyDescent="0.25">
      <c r="A98" s="14" t="s">
        <v>231</v>
      </c>
      <c r="B98" s="17"/>
      <c r="C98" s="17">
        <v>-773030.40000000002</v>
      </c>
      <c r="D98" s="17">
        <v>-374168.3</v>
      </c>
      <c r="E98" s="17">
        <v>465683.8</v>
      </c>
      <c r="F98" s="17">
        <v>11872.92</v>
      </c>
    </row>
    <row r="99" spans="1:6" x14ac:dyDescent="0.25">
      <c r="A99" s="14" t="s">
        <v>232</v>
      </c>
      <c r="B99" s="18"/>
      <c r="C99" s="18">
        <v>-1031451.7</v>
      </c>
      <c r="D99" s="18">
        <v>-84186.2</v>
      </c>
      <c r="E99" s="18">
        <v>376903.6</v>
      </c>
      <c r="F99" s="18">
        <v>-785636.77</v>
      </c>
    </row>
    <row r="100" spans="1:6" x14ac:dyDescent="0.25">
      <c r="A100" s="14" t="s">
        <v>233</v>
      </c>
      <c r="B100" s="17"/>
      <c r="C100" s="17">
        <v>2086018</v>
      </c>
      <c r="D100" s="17">
        <v>1367305.7</v>
      </c>
      <c r="E100" s="17">
        <v>215211.7</v>
      </c>
      <c r="F100" s="17">
        <v>2019515.25</v>
      </c>
    </row>
    <row r="101" spans="1:6" x14ac:dyDescent="0.25">
      <c r="A101" s="14" t="s">
        <v>234</v>
      </c>
      <c r="B101" s="18"/>
      <c r="C101" s="18"/>
      <c r="D101" s="18"/>
      <c r="E101" s="18"/>
      <c r="F101" s="18"/>
    </row>
    <row r="102" spans="1:6" x14ac:dyDescent="0.25">
      <c r="A102" s="14" t="s">
        <v>235</v>
      </c>
      <c r="B102" s="17"/>
      <c r="C102" s="17"/>
      <c r="D102" s="17"/>
      <c r="E102" s="17"/>
      <c r="F102" s="17">
        <v>17634.86</v>
      </c>
    </row>
    <row r="103" spans="1:6" x14ac:dyDescent="0.25">
      <c r="A103" s="14" t="s">
        <v>236</v>
      </c>
      <c r="B103" s="18"/>
      <c r="C103" s="18">
        <v>753744.3</v>
      </c>
      <c r="D103" s="18">
        <v>412491.4</v>
      </c>
      <c r="E103" s="18">
        <v>322967.7</v>
      </c>
      <c r="F103" s="18">
        <v>-132429.70000000001</v>
      </c>
    </row>
    <row r="104" spans="1:6" x14ac:dyDescent="0.25">
      <c r="A104" s="14" t="s">
        <v>237</v>
      </c>
      <c r="B104" s="17"/>
      <c r="C104" s="17"/>
      <c r="D104" s="17"/>
      <c r="E104" s="17"/>
      <c r="F104" s="17"/>
    </row>
    <row r="105" spans="1:6" x14ac:dyDescent="0.25">
      <c r="A105" s="14" t="s">
        <v>238</v>
      </c>
      <c r="B105" s="18"/>
      <c r="C105" s="18">
        <v>2444262.2999999998</v>
      </c>
      <c r="D105" s="18">
        <v>2669500.9</v>
      </c>
      <c r="E105" s="18">
        <v>2676425.4</v>
      </c>
      <c r="F105" s="18">
        <v>2478851.11</v>
      </c>
    </row>
    <row r="106" spans="1:6" x14ac:dyDescent="0.25">
      <c r="A106" s="14" t="s">
        <v>239</v>
      </c>
      <c r="B106" s="17"/>
      <c r="C106" s="17"/>
      <c r="D106" s="17"/>
      <c r="E106" s="17"/>
      <c r="F106" s="17"/>
    </row>
    <row r="107" spans="1:6" x14ac:dyDescent="0.25">
      <c r="A107" s="14" t="s">
        <v>240</v>
      </c>
      <c r="B107" s="18"/>
      <c r="C107" s="18"/>
      <c r="D107" s="18"/>
      <c r="E107" s="18"/>
      <c r="F107" s="18"/>
    </row>
    <row r="108" spans="1:6" x14ac:dyDescent="0.25">
      <c r="A108" s="14" t="s">
        <v>241</v>
      </c>
      <c r="B108" s="17"/>
      <c r="C108" s="17"/>
      <c r="D108" s="17"/>
      <c r="E108" s="17"/>
      <c r="F108" s="17"/>
    </row>
    <row r="109" spans="1:6" x14ac:dyDescent="0.25">
      <c r="A109" s="14" t="s">
        <v>242</v>
      </c>
      <c r="B109" s="18"/>
      <c r="C109" s="18">
        <v>2183165.2999999998</v>
      </c>
      <c r="D109" s="18">
        <v>1251373</v>
      </c>
      <c r="E109" s="18">
        <v>518731.7</v>
      </c>
      <c r="F109" s="18">
        <v>527223.82999999996</v>
      </c>
    </row>
    <row r="110" spans="1:6" x14ac:dyDescent="0.25">
      <c r="A110" s="14" t="s">
        <v>243</v>
      </c>
      <c r="B110" s="17"/>
      <c r="C110" s="17">
        <v>1251373</v>
      </c>
      <c r="D110" s="17">
        <v>518731.7</v>
      </c>
      <c r="E110" s="17">
        <v>527224</v>
      </c>
      <c r="F110" s="17">
        <v>1676387.38</v>
      </c>
    </row>
    <row r="111" spans="1:6" x14ac:dyDescent="0.25">
      <c r="A111" s="14" t="s">
        <v>244</v>
      </c>
      <c r="B111" s="18"/>
      <c r="C111" s="18"/>
      <c r="D111" s="18"/>
      <c r="E111" s="18"/>
      <c r="F111" s="18"/>
    </row>
    <row r="112" spans="1:6" x14ac:dyDescent="0.25">
      <c r="A112" s="14" t="s">
        <v>245</v>
      </c>
      <c r="B112" s="17"/>
      <c r="C112" s="17"/>
      <c r="D112" s="17"/>
      <c r="E112" s="17"/>
      <c r="F112" s="17"/>
    </row>
    <row r="113" spans="1:6" x14ac:dyDescent="0.25">
      <c r="A113" s="14" t="s">
        <v>246</v>
      </c>
      <c r="B113" s="18"/>
      <c r="C113" s="18"/>
      <c r="D113" s="18"/>
      <c r="E113" s="18"/>
      <c r="F113" s="18"/>
    </row>
    <row r="114" spans="1:6" x14ac:dyDescent="0.25">
      <c r="A114" s="14" t="s">
        <v>247</v>
      </c>
      <c r="B114" s="17"/>
      <c r="C114" s="17"/>
      <c r="D114" s="17"/>
      <c r="E114" s="17"/>
      <c r="F114" s="17"/>
    </row>
    <row r="115" spans="1:6" x14ac:dyDescent="0.25">
      <c r="A115" s="14" t="s">
        <v>248</v>
      </c>
      <c r="B115" s="18"/>
      <c r="C115" s="18">
        <v>931792.3</v>
      </c>
      <c r="D115" s="18">
        <v>732641.3</v>
      </c>
      <c r="E115" s="18">
        <v>-8492.2999999999993</v>
      </c>
      <c r="F115" s="18">
        <v>-1149163.54</v>
      </c>
    </row>
    <row r="116" spans="1:6" x14ac:dyDescent="0.25">
      <c r="A116" s="14" t="s">
        <v>127</v>
      </c>
      <c r="B116" s="19" t="s">
        <v>13</v>
      </c>
      <c r="C116" s="19" t="s">
        <v>13</v>
      </c>
      <c r="D116" s="19" t="s">
        <v>13</v>
      </c>
      <c r="E116" s="19" t="s">
        <v>13</v>
      </c>
      <c r="F116" s="19" t="s">
        <v>442</v>
      </c>
    </row>
    <row r="117" spans="1:6" x14ac:dyDescent="0.25">
      <c r="A117" s="14" t="s">
        <v>128</v>
      </c>
      <c r="B117" s="20" t="s">
        <v>13</v>
      </c>
      <c r="C117" s="20" t="s">
        <v>13</v>
      </c>
      <c r="D117" s="20" t="s">
        <v>13</v>
      </c>
      <c r="E117" s="20" t="s">
        <v>13</v>
      </c>
      <c r="F117" s="20" t="s">
        <v>442</v>
      </c>
    </row>
    <row r="118" spans="1:6" x14ac:dyDescent="0.25">
      <c r="A118" s="14" t="s">
        <v>129</v>
      </c>
      <c r="B118" s="19">
        <v>1</v>
      </c>
      <c r="C118" s="19">
        <v>1</v>
      </c>
      <c r="D118" s="19">
        <v>1</v>
      </c>
      <c r="E118" s="19">
        <v>1</v>
      </c>
      <c r="F118" s="19">
        <v>1</v>
      </c>
    </row>
    <row r="119" spans="1:6" x14ac:dyDescent="0.25">
      <c r="A119" s="14" t="s">
        <v>130</v>
      </c>
      <c r="B119" s="21" t="s">
        <v>138</v>
      </c>
      <c r="C119" s="21" t="s">
        <v>138</v>
      </c>
      <c r="D119" s="21" t="s">
        <v>138</v>
      </c>
      <c r="E119" s="21" t="s">
        <v>138</v>
      </c>
      <c r="F119" s="21" t="s">
        <v>433</v>
      </c>
    </row>
    <row r="120" spans="1:6" x14ac:dyDescent="0.25">
      <c r="A120" s="14" t="s">
        <v>131</v>
      </c>
      <c r="B120" s="33"/>
      <c r="C120" s="33" t="s">
        <v>140</v>
      </c>
      <c r="D120" s="33" t="s">
        <v>140</v>
      </c>
      <c r="E120" s="33" t="s">
        <v>140</v>
      </c>
      <c r="F120" s="33" t="s">
        <v>435</v>
      </c>
    </row>
    <row r="121" spans="1:6" x14ac:dyDescent="0.25">
      <c r="A121" s="14" t="s">
        <v>132</v>
      </c>
      <c r="B121" s="21"/>
      <c r="C121" s="21"/>
      <c r="D121" s="21"/>
      <c r="E121" s="21"/>
      <c r="F121" s="21"/>
    </row>
    <row r="122" spans="1:6" x14ac:dyDescent="0.25">
      <c r="A122" s="14" t="s">
        <v>133</v>
      </c>
      <c r="B122" s="33">
        <v>43218</v>
      </c>
      <c r="C122" s="33">
        <v>43190</v>
      </c>
      <c r="D122" s="33">
        <v>42825</v>
      </c>
      <c r="E122" s="33">
        <v>42455</v>
      </c>
      <c r="F122" s="33">
        <v>42094</v>
      </c>
    </row>
    <row r="123" spans="1:6" x14ac:dyDescent="0.25">
      <c r="A123" s="14" t="s">
        <v>134</v>
      </c>
      <c r="B123" s="21" t="s">
        <v>139</v>
      </c>
      <c r="C123" s="21" t="s">
        <v>139</v>
      </c>
      <c r="D123" s="21" t="s">
        <v>139</v>
      </c>
      <c r="E123" s="21" t="s">
        <v>139</v>
      </c>
      <c r="F123" s="21" t="s">
        <v>432</v>
      </c>
    </row>
  </sheetData>
  <phoneticPr fontId="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E56"/>
  <sheetViews>
    <sheetView tabSelected="1" workbookViewId="0">
      <pane ySplit="3" topLeftCell="A31" activePane="bottomLeft" state="frozen"/>
      <selection pane="bottomLeft" activeCell="L50" sqref="L50"/>
    </sheetView>
  </sheetViews>
  <sheetFormatPr defaultRowHeight="14.4" x14ac:dyDescent="0.25"/>
  <cols>
    <col min="1" max="1" width="19.6640625" customWidth="1"/>
    <col min="4" max="4" width="14.21875" bestFit="1" customWidth="1"/>
    <col min="5" max="7" width="19" bestFit="1" customWidth="1"/>
    <col min="8" max="8" width="18.6640625" bestFit="1" customWidth="1"/>
    <col min="9" max="13" width="19" bestFit="1" customWidth="1"/>
  </cols>
  <sheetData>
    <row r="1" spans="1:15" ht="15.6" x14ac:dyDescent="0.25">
      <c r="A1" s="102" t="s">
        <v>0</v>
      </c>
      <c r="B1" s="102"/>
      <c r="C1" s="102"/>
      <c r="D1" s="1"/>
      <c r="E1" s="97" t="s">
        <v>2</v>
      </c>
      <c r="F1" s="97"/>
      <c r="G1" s="98"/>
      <c r="H1" s="31" t="s">
        <v>28</v>
      </c>
      <c r="I1" s="2" t="s">
        <v>19</v>
      </c>
      <c r="J1" s="3"/>
      <c r="K1" s="3"/>
      <c r="L1" s="3"/>
      <c r="M1" s="3"/>
    </row>
    <row r="2" spans="1:15" ht="15.6" x14ac:dyDescent="0.25">
      <c r="A2" s="103"/>
      <c r="B2" s="103"/>
      <c r="C2" s="103"/>
      <c r="D2" s="4" t="s">
        <v>1</v>
      </c>
      <c r="E2" s="5">
        <v>2015</v>
      </c>
      <c r="F2" s="5">
        <v>2016</v>
      </c>
      <c r="G2" s="6">
        <v>2017</v>
      </c>
      <c r="H2" s="32" t="s">
        <v>29</v>
      </c>
      <c r="I2" s="5" t="s">
        <v>3</v>
      </c>
      <c r="J2" s="5" t="s">
        <v>4</v>
      </c>
      <c r="K2" s="5" t="s">
        <v>5</v>
      </c>
      <c r="L2" s="5" t="s">
        <v>6</v>
      </c>
      <c r="M2" s="5" t="s">
        <v>7</v>
      </c>
    </row>
    <row r="3" spans="1:15" x14ac:dyDescent="0.25">
      <c r="A3" s="104"/>
      <c r="B3" s="104"/>
      <c r="C3" s="104"/>
      <c r="E3" s="23"/>
      <c r="F3" s="23"/>
      <c r="G3" s="23"/>
    </row>
    <row r="4" spans="1:15" ht="16.05" customHeight="1" x14ac:dyDescent="0.35">
      <c r="A4" s="99" t="s">
        <v>8</v>
      </c>
      <c r="B4" s="99"/>
      <c r="C4" s="99"/>
      <c r="E4" s="23"/>
      <c r="F4" s="23"/>
      <c r="G4" s="23"/>
    </row>
    <row r="5" spans="1:15" ht="16.05" customHeight="1" x14ac:dyDescent="0.35">
      <c r="A5" s="100" t="s">
        <v>14</v>
      </c>
      <c r="B5" s="101"/>
      <c r="C5" s="101"/>
      <c r="E5" s="36">
        <v>6407265</v>
      </c>
      <c r="F5" s="36">
        <v>8039310.7000000002</v>
      </c>
      <c r="G5" s="36">
        <v>9874801.8000000007</v>
      </c>
      <c r="H5" s="59">
        <v>0.24</v>
      </c>
      <c r="I5" s="34">
        <f>G5*(1+H6)</f>
        <v>9874801.8000000007</v>
      </c>
      <c r="J5" s="34">
        <f>I5*(1+J6)</f>
        <v>11849762.16</v>
      </c>
      <c r="K5" s="34">
        <f>J5*(1+K6)</f>
        <v>13627226.483999999</v>
      </c>
      <c r="L5" s="34">
        <f>K5*(1+L6)</f>
        <v>14989949.1324</v>
      </c>
      <c r="M5" s="34">
        <f>L5*(1+M6)</f>
        <v>16488944.045640001</v>
      </c>
    </row>
    <row r="6" spans="1:15" ht="16.05" customHeight="1" x14ac:dyDescent="0.25">
      <c r="A6" s="105" t="s">
        <v>275</v>
      </c>
      <c r="B6" s="105"/>
      <c r="C6" s="105"/>
      <c r="D6" s="27"/>
      <c r="E6" s="47"/>
      <c r="F6" s="47"/>
      <c r="G6" s="47"/>
      <c r="H6" s="39"/>
      <c r="I6" s="39">
        <v>0.24</v>
      </c>
      <c r="J6" s="39">
        <v>0.2</v>
      </c>
      <c r="K6" s="39">
        <v>0.15</v>
      </c>
      <c r="L6" s="39">
        <v>0.1</v>
      </c>
      <c r="M6" s="39">
        <v>0.1</v>
      </c>
    </row>
    <row r="7" spans="1:15" ht="16.05" customHeight="1" x14ac:dyDescent="0.35">
      <c r="A7" s="100" t="s">
        <v>15</v>
      </c>
      <c r="B7" s="101"/>
      <c r="C7" s="101"/>
      <c r="E7" s="36">
        <v>6449195</v>
      </c>
      <c r="F7" s="36">
        <v>6678087.7000000002</v>
      </c>
      <c r="G7" s="36">
        <v>9535244.9000000004</v>
      </c>
      <c r="H7" s="59">
        <v>0.22</v>
      </c>
      <c r="I7" s="40">
        <f>G7*(1+I8)</f>
        <v>11442293.880000001</v>
      </c>
      <c r="J7" s="40">
        <f>I7*(1+J8)</f>
        <v>13444695.309000002</v>
      </c>
      <c r="K7" s="40">
        <f>J7*(1+K8)</f>
        <v>15461399.605350001</v>
      </c>
      <c r="L7" s="40">
        <f>K7*(1+L8)</f>
        <v>17780609.546152499</v>
      </c>
      <c r="M7" s="40">
        <f>L7*(1+M8)</f>
        <v>20447700.97807537</v>
      </c>
    </row>
    <row r="8" spans="1:15" ht="16.05" customHeight="1" x14ac:dyDescent="0.25">
      <c r="A8" s="105" t="s">
        <v>275</v>
      </c>
      <c r="B8" s="105"/>
      <c r="C8" s="105"/>
      <c r="D8" s="27"/>
      <c r="E8" s="47"/>
      <c r="F8" s="47"/>
      <c r="G8" s="47"/>
      <c r="H8" s="39"/>
      <c r="I8" s="39">
        <v>0.2</v>
      </c>
      <c r="J8" s="41">
        <v>0.17499999999999999</v>
      </c>
      <c r="K8" s="39">
        <v>0.15</v>
      </c>
      <c r="L8" s="39">
        <v>0.15</v>
      </c>
      <c r="M8" s="39">
        <v>0.15</v>
      </c>
    </row>
    <row r="9" spans="1:15" ht="16.05" customHeight="1" x14ac:dyDescent="0.35">
      <c r="A9" s="100" t="s">
        <v>16</v>
      </c>
      <c r="B9" s="101"/>
      <c r="C9" s="101"/>
      <c r="E9" s="36"/>
      <c r="F9" s="36"/>
      <c r="G9" s="36">
        <v>2703706.2</v>
      </c>
      <c r="I9" s="40">
        <f>G9*(1+I10)</f>
        <v>2974076.8200000003</v>
      </c>
      <c r="J9" s="40">
        <f>I9*(1+J10)</f>
        <v>3420188.3429999999</v>
      </c>
      <c r="K9" s="40">
        <f>J9*(1+K10)</f>
        <v>4104226.0115999999</v>
      </c>
      <c r="L9" s="40">
        <f>K9*(1+L10)</f>
        <v>4719859.9133399995</v>
      </c>
      <c r="M9" s="40">
        <f>L9*(1+M10)</f>
        <v>5427838.9003409985</v>
      </c>
    </row>
    <row r="10" spans="1:15" ht="16.05" customHeight="1" x14ac:dyDescent="0.25">
      <c r="A10" s="105" t="s">
        <v>275</v>
      </c>
      <c r="B10" s="105"/>
      <c r="C10" s="105"/>
      <c r="D10" s="27"/>
      <c r="E10" s="47"/>
      <c r="F10" s="47"/>
      <c r="G10" s="47"/>
      <c r="H10" s="27"/>
      <c r="I10" s="39">
        <v>0.1</v>
      </c>
      <c r="J10" s="41">
        <v>0.15</v>
      </c>
      <c r="K10" s="39">
        <v>0.2</v>
      </c>
      <c r="L10" s="41">
        <v>0.15</v>
      </c>
      <c r="M10" s="39">
        <v>0.15</v>
      </c>
    </row>
    <row r="11" spans="1:15" ht="16.05" customHeight="1" x14ac:dyDescent="0.35">
      <c r="A11" s="114" t="s">
        <v>17</v>
      </c>
      <c r="B11" s="115"/>
      <c r="C11" s="115"/>
      <c r="D11" s="28"/>
      <c r="E11" s="37">
        <v>1078252.3999999999</v>
      </c>
      <c r="F11" s="37">
        <v>1266771.7</v>
      </c>
      <c r="G11" s="37">
        <v>2078136.7</v>
      </c>
      <c r="H11" s="29"/>
      <c r="I11" s="42">
        <f>(I5+I7)*9%</f>
        <v>1918538.6111999999</v>
      </c>
      <c r="J11" s="42">
        <f>(J5+J7)*9%</f>
        <v>2276501.1722100005</v>
      </c>
      <c r="K11" s="42">
        <f>(K5+K7)*9%</f>
        <v>2617976.3480415</v>
      </c>
      <c r="L11" s="42">
        <f>(L5+L7)*9%</f>
        <v>2949350.2810697248</v>
      </c>
      <c r="M11" s="42">
        <f>(M5+M7)*9%</f>
        <v>3324298.052134383</v>
      </c>
      <c r="N11" s="28"/>
      <c r="O11" s="28"/>
    </row>
    <row r="12" spans="1:15" ht="16.05" customHeight="1" thickBot="1" x14ac:dyDescent="0.3">
      <c r="A12" s="107" t="s">
        <v>20</v>
      </c>
      <c r="B12" s="107"/>
      <c r="C12" s="107"/>
      <c r="D12" s="30"/>
      <c r="E12" s="35">
        <f>SUM(E5:E11)</f>
        <v>13934712.4</v>
      </c>
      <c r="F12" s="35">
        <f>SUM(F5:F11)</f>
        <v>15984170.1</v>
      </c>
      <c r="G12" s="35">
        <f>SUM(G5:G11)</f>
        <v>24191889.600000001</v>
      </c>
      <c r="H12" s="30"/>
      <c r="I12" s="35">
        <f>I5+I7+I9+I11</f>
        <v>26209711.111200001</v>
      </c>
      <c r="J12" s="35">
        <f>J5+J7+J9+J11</f>
        <v>30991146.984210003</v>
      </c>
      <c r="K12" s="35">
        <f>K5+K7+K9+K11</f>
        <v>35810828.4489915</v>
      </c>
      <c r="L12" s="35">
        <f>L5+L7+L9+L11</f>
        <v>40439768.872962229</v>
      </c>
      <c r="M12" s="35">
        <f>M5+M7+M9+M11</f>
        <v>45688781.976190746</v>
      </c>
    </row>
    <row r="13" spans="1:15" ht="16.05" customHeight="1" thickTop="1" thickBot="1" x14ac:dyDescent="0.3">
      <c r="A13" s="117" t="s">
        <v>21</v>
      </c>
      <c r="B13" s="117"/>
      <c r="C13" s="117"/>
      <c r="D13" s="30"/>
      <c r="E13" s="30"/>
      <c r="F13" s="49">
        <f>F12/E12-1</f>
        <v>0.14707570857364805</v>
      </c>
      <c r="G13" s="49">
        <f>G12/F12-1</f>
        <v>0.51349050020432419</v>
      </c>
      <c r="H13" s="49"/>
      <c r="I13" s="49">
        <f>I12/G12-1</f>
        <v>8.3409007918091582E-2</v>
      </c>
      <c r="J13" s="49">
        <f>J12/I12-1</f>
        <v>0.18242993418446285</v>
      </c>
      <c r="K13" s="49">
        <f>K12/J12-1</f>
        <v>0.15551800865057119</v>
      </c>
      <c r="L13" s="49">
        <f>L12/K12-1</f>
        <v>0.12926091421102237</v>
      </c>
      <c r="M13" s="49">
        <f>M12/L12-1</f>
        <v>0.12979829631860174</v>
      </c>
    </row>
    <row r="14" spans="1:15" ht="16.05" customHeight="1" thickTop="1" x14ac:dyDescent="0.25"/>
    <row r="15" spans="1:15" ht="16.05" customHeight="1" x14ac:dyDescent="0.25"/>
    <row r="16" spans="1:15" ht="16.05" customHeight="1" x14ac:dyDescent="0.35">
      <c r="A16" s="99" t="s">
        <v>22</v>
      </c>
      <c r="B16" s="99"/>
      <c r="C16" s="99"/>
    </row>
    <row r="17" spans="1:83" ht="16.05" customHeight="1" x14ac:dyDescent="0.35">
      <c r="A17" s="100" t="s">
        <v>23</v>
      </c>
      <c r="B17" s="101"/>
      <c r="C17" s="101"/>
      <c r="E17" s="38">
        <v>10266281.800000001</v>
      </c>
      <c r="F17" s="38">
        <v>11561543.699999999</v>
      </c>
      <c r="G17" s="38">
        <v>18046055.199999999</v>
      </c>
      <c r="I17" s="40">
        <f>I12*73.6%</f>
        <v>19290347.377843201</v>
      </c>
      <c r="J17" s="40">
        <f>J12*73.6%</f>
        <v>22809484.180378564</v>
      </c>
      <c r="K17" s="40">
        <f>K12*73.6%</f>
        <v>26356769.738457743</v>
      </c>
      <c r="L17" s="40">
        <f>L12*73.6%</f>
        <v>29763669.890500199</v>
      </c>
      <c r="M17" s="40">
        <f>M12*73.6%</f>
        <v>33626943.534476392</v>
      </c>
      <c r="N17" s="22"/>
      <c r="O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row>
    <row r="18" spans="1:83" s="27" customFormat="1" ht="16.05" customHeight="1" x14ac:dyDescent="0.35">
      <c r="A18" s="106" t="s">
        <v>27</v>
      </c>
      <c r="B18" s="106"/>
      <c r="C18" s="106"/>
      <c r="E18" s="25">
        <f>E17/E12</f>
        <v>0.73674156346420183</v>
      </c>
      <c r="F18" s="25">
        <f>F17/F12</f>
        <v>0.72331210364183995</v>
      </c>
      <c r="G18" s="25">
        <f>G17/G12</f>
        <v>0.74595475997873262</v>
      </c>
      <c r="H18" s="43" t="s">
        <v>30</v>
      </c>
      <c r="I18" s="43" t="s">
        <v>30</v>
      </c>
      <c r="J18" s="43" t="s">
        <v>30</v>
      </c>
      <c r="K18" s="43" t="s">
        <v>30</v>
      </c>
      <c r="L18" s="43" t="s">
        <v>30</v>
      </c>
      <c r="M18" s="43" t="s">
        <v>30</v>
      </c>
      <c r="N18" s="22"/>
      <c r="O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row>
    <row r="19" spans="1:83" ht="16.05" customHeight="1" x14ac:dyDescent="0.35">
      <c r="A19" s="100" t="s">
        <v>24</v>
      </c>
      <c r="B19" s="101"/>
      <c r="C19" s="101"/>
      <c r="E19" s="38">
        <v>91133</v>
      </c>
      <c r="F19" s="38">
        <v>107711.9</v>
      </c>
      <c r="G19" s="38">
        <v>141642.79999999999</v>
      </c>
      <c r="H19" s="24"/>
      <c r="I19" s="48">
        <f>I12*0.64%</f>
        <v>167742.15111168002</v>
      </c>
      <c r="J19" s="48">
        <f>J12*0.64%</f>
        <v>198343.34069894403</v>
      </c>
      <c r="K19" s="48">
        <f>K12*0.64%</f>
        <v>229189.30207354561</v>
      </c>
      <c r="L19" s="48">
        <f>L12*0.64%</f>
        <v>258814.52078695828</v>
      </c>
      <c r="M19" s="48">
        <f>M12*0.64%</f>
        <v>292408.20464762079</v>
      </c>
      <c r="N19" s="22"/>
      <c r="O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row>
    <row r="20" spans="1:83" s="27" customFormat="1" ht="16.05" customHeight="1" x14ac:dyDescent="0.35">
      <c r="A20" s="106" t="s">
        <v>27</v>
      </c>
      <c r="B20" s="106"/>
      <c r="C20" s="106"/>
      <c r="E20" s="26">
        <f>E19/E12</f>
        <v>6.5399986296093195E-3</v>
      </c>
      <c r="F20" s="26">
        <f>F19/F12</f>
        <v>6.7386607703830677E-3</v>
      </c>
      <c r="G20" s="26">
        <f>G19/G12</f>
        <v>5.8549705021802012E-3</v>
      </c>
      <c r="H20" s="44" t="s">
        <v>32</v>
      </c>
      <c r="I20" s="44" t="s">
        <v>32</v>
      </c>
      <c r="J20" s="44" t="s">
        <v>32</v>
      </c>
      <c r="K20" s="44" t="s">
        <v>32</v>
      </c>
      <c r="L20" s="44" t="s">
        <v>32</v>
      </c>
      <c r="M20" s="44" t="s">
        <v>32</v>
      </c>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row>
    <row r="21" spans="1:83" ht="16.05" customHeight="1" x14ac:dyDescent="0.35">
      <c r="A21" s="100" t="s">
        <v>25</v>
      </c>
      <c r="B21" s="101"/>
      <c r="C21" s="101"/>
      <c r="E21" s="38">
        <v>744175.5</v>
      </c>
      <c r="F21" s="38">
        <v>962077.7</v>
      </c>
      <c r="G21" s="38">
        <v>1478023.6</v>
      </c>
      <c r="H21" s="46"/>
      <c r="I21" s="48">
        <f>I12*5.82%</f>
        <v>1525405.18667184</v>
      </c>
      <c r="J21" s="48">
        <f>J12*5.82%</f>
        <v>1803684.7544810222</v>
      </c>
      <c r="K21" s="48">
        <f>K12*5.82%</f>
        <v>2084190.2157313053</v>
      </c>
      <c r="L21" s="48">
        <f>L12*5.82%</f>
        <v>2353594.5484064016</v>
      </c>
      <c r="M21" s="48">
        <f>M12*5.82%</f>
        <v>2659087.1110143014</v>
      </c>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row>
    <row r="22" spans="1:83" s="27" customFormat="1" ht="16.05" customHeight="1" x14ac:dyDescent="0.35">
      <c r="A22" s="106" t="s">
        <v>27</v>
      </c>
      <c r="B22" s="106"/>
      <c r="C22" s="106"/>
      <c r="E22" s="26">
        <f>E21/E12</f>
        <v>5.3404439118528199E-2</v>
      </c>
      <c r="F22" s="26">
        <f>F21/F12</f>
        <v>6.0189405767147083E-2</v>
      </c>
      <c r="G22" s="26">
        <f>G21/G12</f>
        <v>6.1095831059017398E-2</v>
      </c>
      <c r="H22" s="44" t="s">
        <v>33</v>
      </c>
      <c r="I22" s="44" t="s">
        <v>33</v>
      </c>
      <c r="J22" s="44" t="s">
        <v>33</v>
      </c>
      <c r="K22" s="44" t="s">
        <v>33</v>
      </c>
      <c r="L22" s="44" t="s">
        <v>33</v>
      </c>
      <c r="M22" s="44" t="s">
        <v>33</v>
      </c>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row>
    <row r="23" spans="1:83" ht="16.05" customHeight="1" x14ac:dyDescent="0.35">
      <c r="A23" s="100" t="s">
        <v>26</v>
      </c>
      <c r="B23" s="101"/>
      <c r="C23" s="101"/>
      <c r="E23" s="38">
        <v>1479976.9</v>
      </c>
      <c r="F23" s="38">
        <v>1767845.1</v>
      </c>
      <c r="G23" s="38">
        <v>2673867.2999999998</v>
      </c>
      <c r="H23" s="7"/>
      <c r="I23" s="48">
        <f>I12*10.91%</f>
        <v>2859479.4822319201</v>
      </c>
      <c r="J23" s="48">
        <f>J12*10.91%</f>
        <v>3381134.1359773115</v>
      </c>
      <c r="K23" s="48">
        <f>K12*10.91%</f>
        <v>3906961.3837849726</v>
      </c>
      <c r="L23" s="48">
        <f>L12*10.91%</f>
        <v>4411978.7840401791</v>
      </c>
      <c r="M23" s="48">
        <f>M12*10.91%</f>
        <v>4984646.1136024101</v>
      </c>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row>
    <row r="24" spans="1:83" s="27" customFormat="1" ht="16.05" customHeight="1" x14ac:dyDescent="0.35">
      <c r="A24" s="106" t="s">
        <v>27</v>
      </c>
      <c r="B24" s="106"/>
      <c r="C24" s="106"/>
      <c r="E24" s="26">
        <f>E23/E12</f>
        <v>0.10620792575525274</v>
      </c>
      <c r="F24" s="26">
        <f>F23/F12</f>
        <v>0.11059974267916481</v>
      </c>
      <c r="G24" s="26">
        <f>G23/G12</f>
        <v>0.11052742651404955</v>
      </c>
      <c r="H24" s="44" t="s">
        <v>35</v>
      </c>
      <c r="I24" s="44" t="s">
        <v>35</v>
      </c>
      <c r="J24" s="44" t="s">
        <v>35</v>
      </c>
      <c r="K24" s="44" t="s">
        <v>35</v>
      </c>
      <c r="L24" s="44" t="s">
        <v>35</v>
      </c>
      <c r="M24" s="44" t="s">
        <v>35</v>
      </c>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row>
    <row r="25" spans="1:83" ht="16.05" customHeight="1" thickBot="1" x14ac:dyDescent="0.3">
      <c r="A25" s="107" t="s">
        <v>31</v>
      </c>
      <c r="B25" s="107"/>
      <c r="C25" s="107"/>
      <c r="D25" s="30"/>
      <c r="E25" s="45">
        <f>E17+E19+E21+E23</f>
        <v>12581567.200000001</v>
      </c>
      <c r="F25" s="45">
        <f>F17+F19+F21+F23</f>
        <v>14399178.399999999</v>
      </c>
      <c r="G25" s="45">
        <f>G17+G19+G21+G23</f>
        <v>22339588.900000002</v>
      </c>
      <c r="H25" s="30"/>
      <c r="I25" s="45">
        <f>I17+I19+I21+I23</f>
        <v>23842974.197858643</v>
      </c>
      <c r="J25" s="45">
        <f>J17+J19+J21+J23</f>
        <v>28192646.41153584</v>
      </c>
      <c r="K25" s="45">
        <f>K17+K19+K21+K23</f>
        <v>32577110.640047565</v>
      </c>
      <c r="L25" s="45">
        <f>L17+L19+L21+L23</f>
        <v>36788057.743733734</v>
      </c>
      <c r="M25" s="45">
        <f>M17+M19+M21+M23</f>
        <v>41563084.963740721</v>
      </c>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row>
    <row r="26" spans="1:83" ht="15" thickTop="1" x14ac:dyDescent="0.25">
      <c r="N26" s="22"/>
      <c r="O26" s="22"/>
      <c r="P26" s="22"/>
      <c r="Q26" s="22"/>
      <c r="R26" s="22"/>
      <c r="S26" s="22"/>
      <c r="T26" s="22"/>
      <c r="U26" s="22"/>
      <c r="V26" s="22"/>
      <c r="W26" s="22"/>
      <c r="X26" s="22"/>
      <c r="Y26" s="22"/>
      <c r="Z26" s="22"/>
      <c r="AA26" s="22"/>
    </row>
    <row r="27" spans="1:83" x14ac:dyDescent="0.25">
      <c r="N27" s="22"/>
      <c r="O27" s="22"/>
      <c r="P27" s="22"/>
      <c r="Q27" s="22"/>
      <c r="R27" s="22"/>
      <c r="S27" s="22"/>
      <c r="T27" s="22"/>
      <c r="U27" s="22"/>
      <c r="V27" s="22"/>
      <c r="W27" s="22"/>
      <c r="X27" s="22"/>
      <c r="Y27" s="22"/>
      <c r="Z27" s="22"/>
      <c r="AA27" s="22"/>
    </row>
    <row r="28" spans="1:83" x14ac:dyDescent="0.25">
      <c r="N28" s="22"/>
      <c r="O28" s="22"/>
      <c r="P28" s="22"/>
      <c r="Q28" s="22"/>
      <c r="R28" s="22"/>
      <c r="S28" s="22"/>
      <c r="T28" s="22"/>
      <c r="U28" s="22"/>
      <c r="V28" s="22"/>
      <c r="W28" s="22"/>
      <c r="X28" s="22"/>
      <c r="Y28" s="22"/>
      <c r="Z28" s="22"/>
      <c r="AA28" s="22"/>
    </row>
    <row r="29" spans="1:83" s="30" customFormat="1" ht="15" thickBot="1" x14ac:dyDescent="0.3">
      <c r="A29" s="109" t="s">
        <v>250</v>
      </c>
      <c r="B29" s="109"/>
      <c r="C29" s="109"/>
      <c r="E29" s="45">
        <f>E12-E25</f>
        <v>1353145.1999999993</v>
      </c>
      <c r="F29" s="45">
        <f>F12-F25</f>
        <v>1584991.7000000011</v>
      </c>
      <c r="G29" s="45">
        <f>G12-G25</f>
        <v>1852300.6999999993</v>
      </c>
      <c r="I29" s="45">
        <f>I12-I25</f>
        <v>2366736.9133413583</v>
      </c>
      <c r="J29" s="45">
        <f>J12-J25</f>
        <v>2798500.5726741627</v>
      </c>
      <c r="K29" s="45">
        <f>K12-K25</f>
        <v>3233717.8089439347</v>
      </c>
      <c r="L29" s="45">
        <f>L12-L25</f>
        <v>3651711.1292284951</v>
      </c>
      <c r="M29" s="45">
        <f>M12-M25</f>
        <v>4125697.0124500245</v>
      </c>
      <c r="N29" s="22"/>
      <c r="O29" s="22"/>
      <c r="P29" s="22"/>
      <c r="Q29" s="22"/>
      <c r="R29" s="22"/>
      <c r="S29" s="22"/>
      <c r="T29" s="22"/>
      <c r="U29" s="22"/>
      <c r="V29" s="22"/>
      <c r="W29" s="22"/>
      <c r="X29" s="22"/>
      <c r="Y29" s="22"/>
      <c r="Z29" s="22"/>
      <c r="AA29" s="22"/>
    </row>
    <row r="30" spans="1:83" s="50" customFormat="1" ht="16.2" thickTop="1" x14ac:dyDescent="0.25">
      <c r="A30" s="52" t="s">
        <v>34</v>
      </c>
      <c r="B30" s="52"/>
      <c r="C30" s="52"/>
      <c r="E30" s="51">
        <f>E29/E12</f>
        <v>9.7106073032407841E-2</v>
      </c>
      <c r="F30" s="51">
        <f>F29/F12</f>
        <v>9.9160087141465111E-2</v>
      </c>
      <c r="G30" s="51">
        <f>G29/G12</f>
        <v>7.6567011946020086E-2</v>
      </c>
      <c r="I30" s="51">
        <f>I29/I12</f>
        <v>9.0299999999999936E-2</v>
      </c>
      <c r="J30" s="51">
        <f>J29/J12</f>
        <v>9.0299999999999978E-2</v>
      </c>
      <c r="K30" s="51">
        <f>K29/K12</f>
        <v>9.0300000000000061E-2</v>
      </c>
      <c r="L30" s="51">
        <f>L29/L12</f>
        <v>9.0300000000000144E-2</v>
      </c>
      <c r="M30" s="51">
        <f>M29/M12</f>
        <v>9.0300000000000005E-2</v>
      </c>
      <c r="N30" s="22"/>
      <c r="O30" s="22"/>
      <c r="P30" s="22"/>
      <c r="Q30" s="22"/>
      <c r="R30" s="22"/>
      <c r="S30" s="22"/>
      <c r="T30" s="22"/>
      <c r="U30" s="22"/>
      <c r="V30" s="22"/>
      <c r="W30" s="22"/>
      <c r="X30" s="22"/>
      <c r="Y30" s="22"/>
      <c r="Z30" s="22"/>
      <c r="AA30" s="22"/>
    </row>
    <row r="31" spans="1:83" x14ac:dyDescent="0.25">
      <c r="N31" s="22"/>
      <c r="O31" s="22"/>
      <c r="P31" s="22"/>
      <c r="Q31" s="22"/>
      <c r="R31" s="22"/>
      <c r="S31" s="22"/>
      <c r="T31" s="22"/>
      <c r="U31" s="22"/>
      <c r="V31" s="22"/>
      <c r="W31" s="22"/>
      <c r="X31" s="22"/>
      <c r="Y31" s="22"/>
      <c r="Z31" s="22"/>
      <c r="AA31" s="22"/>
    </row>
    <row r="32" spans="1:83" ht="15" thickBot="1" x14ac:dyDescent="0.3">
      <c r="A32" s="109" t="s">
        <v>252</v>
      </c>
      <c r="B32" s="109"/>
      <c r="C32" s="109"/>
      <c r="D32" s="30"/>
      <c r="E32" s="45">
        <f>E29*E33</f>
        <v>77805.848999999958</v>
      </c>
      <c r="F32" s="45">
        <f>F29*F33</f>
        <v>319375.82755000022</v>
      </c>
      <c r="G32" s="45">
        <f>G29*G33</f>
        <v>430289.45260999986</v>
      </c>
      <c r="H32" s="30"/>
      <c r="I32" s="45">
        <f>I29*I33</f>
        <v>520682.12093509885</v>
      </c>
      <c r="J32" s="45">
        <f>J29*J33</f>
        <v>615670.12598831579</v>
      </c>
      <c r="K32" s="45">
        <f>K29*K33</f>
        <v>711417.91796766559</v>
      </c>
      <c r="L32" s="45">
        <f>L29*L33</f>
        <v>803376.44843026891</v>
      </c>
      <c r="M32" s="45">
        <f>M29*M33</f>
        <v>907653.34273900534</v>
      </c>
      <c r="N32" s="22"/>
      <c r="O32" s="22"/>
      <c r="P32" s="22"/>
      <c r="Q32" s="22"/>
      <c r="R32" s="22"/>
      <c r="S32" s="22"/>
      <c r="T32" s="22"/>
      <c r="U32" s="22"/>
      <c r="V32" s="22"/>
      <c r="W32" s="22"/>
      <c r="X32" s="22"/>
      <c r="Y32" s="22"/>
      <c r="Z32" s="22"/>
      <c r="AA32" s="22"/>
    </row>
    <row r="33" spans="1:27" s="50" customFormat="1" ht="15" thickTop="1" x14ac:dyDescent="0.25">
      <c r="A33" s="108" t="s">
        <v>251</v>
      </c>
      <c r="B33" s="108"/>
      <c r="C33" s="108"/>
      <c r="E33" s="51">
        <v>5.7500000000000002E-2</v>
      </c>
      <c r="F33" s="51">
        <v>0.20150000000000001</v>
      </c>
      <c r="G33" s="51">
        <v>0.23230000000000001</v>
      </c>
      <c r="I33" s="51">
        <v>0.22</v>
      </c>
      <c r="J33" s="51">
        <v>0.22</v>
      </c>
      <c r="K33" s="51">
        <v>0.22</v>
      </c>
      <c r="L33" s="51">
        <v>0.22</v>
      </c>
      <c r="M33" s="51">
        <v>0.22</v>
      </c>
      <c r="N33" s="22"/>
      <c r="O33" s="22"/>
      <c r="P33" s="22"/>
      <c r="Q33" s="22"/>
      <c r="R33" s="22"/>
      <c r="S33" s="22"/>
      <c r="T33" s="22"/>
      <c r="U33" s="22"/>
      <c r="V33" s="22"/>
      <c r="W33" s="22"/>
      <c r="X33" s="22"/>
      <c r="Y33" s="22"/>
      <c r="Z33" s="22"/>
      <c r="AA33" s="22"/>
    </row>
    <row r="34" spans="1:27" ht="14.4" customHeight="1" x14ac:dyDescent="0.25">
      <c r="N34" s="22"/>
      <c r="O34" s="22"/>
      <c r="P34" s="154"/>
      <c r="Q34" s="154"/>
      <c r="R34" s="154"/>
      <c r="S34" s="154"/>
      <c r="T34" s="154"/>
      <c r="U34" s="154"/>
      <c r="V34" s="22"/>
      <c r="W34" s="22"/>
      <c r="X34" s="22"/>
      <c r="Y34" s="22"/>
      <c r="Z34" s="22"/>
      <c r="AA34" s="22"/>
    </row>
    <row r="35" spans="1:27" ht="15" thickBot="1" x14ac:dyDescent="0.3">
      <c r="A35" s="109" t="s">
        <v>253</v>
      </c>
      <c r="B35" s="109"/>
      <c r="C35" s="109"/>
      <c r="D35" s="30"/>
      <c r="E35" s="45">
        <f>E29-E32</f>
        <v>1275339.3509999993</v>
      </c>
      <c r="F35" s="45">
        <f>F29-F32</f>
        <v>1265615.8724500008</v>
      </c>
      <c r="G35" s="45">
        <f>G29-G32</f>
        <v>1422011.2473899995</v>
      </c>
      <c r="H35" s="30"/>
      <c r="I35" s="45">
        <f>I29-I32</f>
        <v>1846054.7924062596</v>
      </c>
      <c r="J35" s="45">
        <f>J29-J32</f>
        <v>2182830.4466858469</v>
      </c>
      <c r="K35" s="45">
        <f>K29-K32</f>
        <v>2522299.8909762693</v>
      </c>
      <c r="L35" s="45">
        <f>L29-L32</f>
        <v>2848334.680798226</v>
      </c>
      <c r="M35" s="45">
        <f>M29-M32</f>
        <v>3218043.6697110189</v>
      </c>
      <c r="P35" s="154"/>
      <c r="Q35" s="154"/>
      <c r="R35" s="154"/>
      <c r="S35" s="154"/>
      <c r="T35" s="154"/>
      <c r="U35" s="154"/>
    </row>
    <row r="36" spans="1:27" ht="15" thickTop="1" x14ac:dyDescent="0.25">
      <c r="P36" s="154"/>
      <c r="Q36" s="154"/>
      <c r="R36" s="154"/>
      <c r="S36" s="154"/>
      <c r="T36" s="154"/>
      <c r="U36" s="154"/>
    </row>
    <row r="37" spans="1:27" x14ac:dyDescent="0.25">
      <c r="P37" s="154"/>
      <c r="Q37" s="154"/>
      <c r="R37" s="154"/>
      <c r="S37" s="154"/>
      <c r="T37" s="154"/>
      <c r="U37" s="154"/>
    </row>
    <row r="38" spans="1:27" x14ac:dyDescent="0.25">
      <c r="P38" s="154"/>
      <c r="Q38" s="154"/>
      <c r="R38" s="154"/>
      <c r="S38" s="154"/>
      <c r="T38" s="154"/>
      <c r="U38" s="154"/>
    </row>
    <row r="39" spans="1:27" ht="15" thickBot="1" x14ac:dyDescent="0.3">
      <c r="P39" s="154"/>
      <c r="Q39" s="154"/>
      <c r="R39" s="154"/>
      <c r="S39" s="154"/>
      <c r="T39" s="154"/>
      <c r="U39" s="154"/>
    </row>
    <row r="40" spans="1:27" x14ac:dyDescent="0.25">
      <c r="D40" s="111" t="s">
        <v>18</v>
      </c>
      <c r="E40" s="116" t="s">
        <v>254</v>
      </c>
      <c r="F40" s="116"/>
      <c r="G40" s="116"/>
      <c r="H40" s="116"/>
      <c r="I40" s="152"/>
      <c r="P40" s="154"/>
      <c r="Q40" s="154"/>
      <c r="R40" s="154"/>
      <c r="S40" s="154"/>
      <c r="T40" s="154"/>
      <c r="U40" s="154"/>
    </row>
    <row r="41" spans="1:27" ht="14.4" customHeight="1" x14ac:dyDescent="0.25">
      <c r="D41" s="112"/>
      <c r="E41" s="110"/>
      <c r="F41" s="110"/>
      <c r="G41" s="110"/>
      <c r="H41" s="110"/>
      <c r="I41" s="153"/>
      <c r="P41" s="154"/>
      <c r="Q41" s="154"/>
      <c r="R41" s="154"/>
      <c r="S41" s="154"/>
      <c r="T41" s="154"/>
      <c r="U41" s="154"/>
    </row>
    <row r="42" spans="1:27" x14ac:dyDescent="0.25">
      <c r="D42" s="112"/>
      <c r="E42" s="110"/>
      <c r="F42" s="110"/>
      <c r="G42" s="110"/>
      <c r="H42" s="110"/>
      <c r="I42" s="153"/>
      <c r="P42" s="154"/>
      <c r="Q42" s="154"/>
      <c r="R42" s="154"/>
      <c r="S42" s="154"/>
      <c r="T42" s="154"/>
      <c r="U42" s="154"/>
    </row>
    <row r="43" spans="1:27" x14ac:dyDescent="0.25">
      <c r="D43" s="112"/>
      <c r="E43" s="110"/>
      <c r="F43" s="110"/>
      <c r="G43" s="110"/>
      <c r="H43" s="110"/>
      <c r="I43" s="153"/>
      <c r="P43" s="154"/>
      <c r="Q43" s="154"/>
      <c r="R43" s="154"/>
      <c r="S43" s="154"/>
      <c r="T43" s="154"/>
      <c r="U43" s="154"/>
    </row>
    <row r="44" spans="1:27" x14ac:dyDescent="0.25">
      <c r="D44" s="112"/>
      <c r="E44" s="110"/>
      <c r="F44" s="110"/>
      <c r="G44" s="110"/>
      <c r="H44" s="110"/>
      <c r="I44" s="153"/>
      <c r="P44" s="154"/>
      <c r="Q44" s="154"/>
      <c r="R44" s="154"/>
      <c r="S44" s="154"/>
      <c r="T44" s="154"/>
      <c r="U44" s="154"/>
    </row>
    <row r="45" spans="1:27" ht="14.4" customHeight="1" x14ac:dyDescent="0.25">
      <c r="D45" s="112"/>
      <c r="E45" s="110"/>
      <c r="F45" s="110"/>
      <c r="G45" s="110"/>
      <c r="H45" s="110"/>
      <c r="I45" s="153"/>
      <c r="P45" s="154"/>
      <c r="Q45" s="154"/>
      <c r="R45" s="154"/>
      <c r="S45" s="154"/>
      <c r="T45" s="154"/>
      <c r="U45" s="154"/>
    </row>
    <row r="46" spans="1:27" x14ac:dyDescent="0.25">
      <c r="D46" s="112"/>
      <c r="E46" s="110"/>
      <c r="F46" s="110"/>
      <c r="G46" s="110"/>
      <c r="H46" s="110"/>
      <c r="I46" s="153"/>
      <c r="P46" s="154"/>
      <c r="Q46" s="154"/>
      <c r="R46" s="154"/>
      <c r="S46" s="154"/>
      <c r="T46" s="154"/>
      <c r="U46" s="154"/>
    </row>
    <row r="47" spans="1:27" ht="14.4" customHeight="1" x14ac:dyDescent="0.25">
      <c r="D47" s="112"/>
      <c r="E47" s="110" t="s">
        <v>255</v>
      </c>
      <c r="F47" s="110"/>
      <c r="G47" s="110"/>
      <c r="H47" s="110"/>
      <c r="I47" s="153"/>
      <c r="P47" s="154"/>
      <c r="Q47" s="154"/>
      <c r="R47" s="154"/>
      <c r="S47" s="154"/>
      <c r="T47" s="154"/>
      <c r="U47" s="154"/>
    </row>
    <row r="48" spans="1:27" x14ac:dyDescent="0.25">
      <c r="D48" s="112"/>
      <c r="E48" s="110"/>
      <c r="F48" s="110"/>
      <c r="G48" s="110"/>
      <c r="H48" s="110"/>
      <c r="I48" s="153"/>
      <c r="P48" s="154"/>
      <c r="Q48" s="154"/>
      <c r="R48" s="154"/>
      <c r="S48" s="154"/>
      <c r="T48" s="154"/>
      <c r="U48" s="154"/>
    </row>
    <row r="49" spans="4:21" x14ac:dyDescent="0.25">
      <c r="D49" s="112"/>
      <c r="E49" s="110"/>
      <c r="F49" s="110"/>
      <c r="G49" s="110"/>
      <c r="H49" s="110"/>
      <c r="I49" s="153"/>
      <c r="P49" s="154"/>
      <c r="Q49" s="154"/>
      <c r="R49" s="154"/>
      <c r="S49" s="154"/>
      <c r="T49" s="154"/>
      <c r="U49" s="154"/>
    </row>
    <row r="50" spans="4:21" x14ac:dyDescent="0.25">
      <c r="D50" s="112"/>
      <c r="E50" s="110"/>
      <c r="F50" s="110"/>
      <c r="G50" s="110"/>
      <c r="H50" s="110"/>
      <c r="I50" s="153"/>
      <c r="P50" s="154"/>
      <c r="Q50" s="154"/>
      <c r="R50" s="154"/>
      <c r="S50" s="154"/>
      <c r="T50" s="154"/>
      <c r="U50" s="154"/>
    </row>
    <row r="51" spans="4:21" x14ac:dyDescent="0.25">
      <c r="D51" s="112"/>
      <c r="E51" s="110" t="s">
        <v>256</v>
      </c>
      <c r="F51" s="110"/>
      <c r="G51" s="110"/>
      <c r="H51" s="110"/>
      <c r="I51" s="153"/>
    </row>
    <row r="52" spans="4:21" x14ac:dyDescent="0.25">
      <c r="D52" s="112"/>
      <c r="E52" s="110"/>
      <c r="F52" s="110"/>
      <c r="G52" s="110"/>
      <c r="H52" s="110"/>
      <c r="I52" s="153"/>
    </row>
    <row r="53" spans="4:21" x14ac:dyDescent="0.25">
      <c r="D53" s="112"/>
      <c r="E53" s="155" t="s">
        <v>257</v>
      </c>
      <c r="F53" s="155"/>
      <c r="G53" s="155"/>
      <c r="H53" s="155"/>
      <c r="I53" s="156"/>
    </row>
    <row r="54" spans="4:21" x14ac:dyDescent="0.25">
      <c r="D54" s="112"/>
      <c r="E54" s="155"/>
      <c r="F54" s="155"/>
      <c r="G54" s="155"/>
      <c r="H54" s="155"/>
      <c r="I54" s="156"/>
    </row>
    <row r="55" spans="4:21" x14ac:dyDescent="0.25">
      <c r="D55" s="112"/>
      <c r="E55" s="155"/>
      <c r="F55" s="155"/>
      <c r="G55" s="155"/>
      <c r="H55" s="155"/>
      <c r="I55" s="156"/>
    </row>
    <row r="56" spans="4:21" ht="15" thickBot="1" x14ac:dyDescent="0.3">
      <c r="D56" s="113"/>
      <c r="E56" s="157"/>
      <c r="F56" s="157"/>
      <c r="G56" s="157"/>
      <c r="H56" s="157"/>
      <c r="I56" s="158"/>
    </row>
  </sheetData>
  <mergeCells count="37">
    <mergeCell ref="D40:D56"/>
    <mergeCell ref="E40:I46"/>
    <mergeCell ref="E47:I50"/>
    <mergeCell ref="E51:I52"/>
    <mergeCell ref="E53:I56"/>
    <mergeCell ref="A33:C33"/>
    <mergeCell ref="A35:C35"/>
    <mergeCell ref="Q47:U50"/>
    <mergeCell ref="P34:P50"/>
    <mergeCell ref="A32:C32"/>
    <mergeCell ref="A29:C29"/>
    <mergeCell ref="Q41:U44"/>
    <mergeCell ref="Q45:U46"/>
    <mergeCell ref="A11:C11"/>
    <mergeCell ref="A8:C8"/>
    <mergeCell ref="Q34:U40"/>
    <mergeCell ref="A18:C18"/>
    <mergeCell ref="A20:C20"/>
    <mergeCell ref="A6:C6"/>
    <mergeCell ref="A12:C12"/>
    <mergeCell ref="A13:C13"/>
    <mergeCell ref="A16:C16"/>
    <mergeCell ref="A17:C17"/>
    <mergeCell ref="A10:C10"/>
    <mergeCell ref="A24:C24"/>
    <mergeCell ref="A25:C25"/>
    <mergeCell ref="A23:C23"/>
    <mergeCell ref="A22:C22"/>
    <mergeCell ref="A19:C19"/>
    <mergeCell ref="A21:C21"/>
    <mergeCell ref="E1:G1"/>
    <mergeCell ref="A4:C4"/>
    <mergeCell ref="A5:C5"/>
    <mergeCell ref="A7:C7"/>
    <mergeCell ref="A9:C9"/>
    <mergeCell ref="A1:C2"/>
    <mergeCell ref="A3:C3"/>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19"/>
  <sheetViews>
    <sheetView workbookViewId="0">
      <selection activeCell="I24" sqref="I24"/>
    </sheetView>
  </sheetViews>
  <sheetFormatPr defaultRowHeight="14.4" x14ac:dyDescent="0.25"/>
  <cols>
    <col min="4" max="4" width="14.21875" bestFit="1" customWidth="1"/>
    <col min="5" max="7" width="17.77734375" bestFit="1" customWidth="1"/>
    <col min="8" max="8" width="15.5546875" customWidth="1"/>
    <col min="9" max="13" width="17.77734375" bestFit="1" customWidth="1"/>
  </cols>
  <sheetData>
    <row r="1" spans="1:13" ht="15.6" x14ac:dyDescent="0.25">
      <c r="A1" s="102" t="s">
        <v>278</v>
      </c>
      <c r="B1" s="102"/>
      <c r="C1" s="102"/>
      <c r="D1" s="1"/>
      <c r="E1" s="97" t="s">
        <v>2</v>
      </c>
      <c r="F1" s="97"/>
      <c r="G1" s="98"/>
      <c r="H1" s="31"/>
      <c r="I1" s="2" t="s">
        <v>19</v>
      </c>
      <c r="J1" s="3"/>
      <c r="K1" s="3"/>
      <c r="L1" s="3"/>
      <c r="M1" s="3"/>
    </row>
    <row r="2" spans="1:13" ht="15.6" x14ac:dyDescent="0.25">
      <c r="A2" s="103"/>
      <c r="B2" s="103"/>
      <c r="C2" s="103"/>
      <c r="D2" s="4" t="s">
        <v>1</v>
      </c>
      <c r="E2" s="5">
        <v>2015</v>
      </c>
      <c r="F2" s="5">
        <v>2016</v>
      </c>
      <c r="G2" s="6">
        <v>2017</v>
      </c>
      <c r="H2" s="32"/>
      <c r="I2" s="5" t="s">
        <v>3</v>
      </c>
      <c r="J2" s="5" t="s">
        <v>4</v>
      </c>
      <c r="K2" s="5" t="s">
        <v>5</v>
      </c>
      <c r="L2" s="5" t="s">
        <v>6</v>
      </c>
      <c r="M2" s="5" t="s">
        <v>7</v>
      </c>
    </row>
    <row r="4" spans="1:13" ht="15.6" x14ac:dyDescent="0.35">
      <c r="A4" s="100" t="s">
        <v>281</v>
      </c>
      <c r="B4" s="101"/>
      <c r="C4" s="101"/>
      <c r="E4">
        <v>3161359.8</v>
      </c>
      <c r="F4">
        <v>3621122.7</v>
      </c>
      <c r="G4">
        <v>4015831.7</v>
      </c>
    </row>
    <row r="5" spans="1:13" ht="15.6" x14ac:dyDescent="0.35">
      <c r="A5" s="100" t="s">
        <v>403</v>
      </c>
      <c r="B5" s="101"/>
      <c r="C5" s="101"/>
      <c r="E5">
        <v>221617.9</v>
      </c>
      <c r="F5">
        <v>289853.7</v>
      </c>
      <c r="G5">
        <v>333123.09999999998</v>
      </c>
    </row>
    <row r="6" spans="1:13" ht="15.6" x14ac:dyDescent="0.35">
      <c r="A6" s="100" t="s">
        <v>404</v>
      </c>
      <c r="B6" s="101"/>
      <c r="C6" s="101"/>
      <c r="E6">
        <v>407518.5</v>
      </c>
      <c r="F6">
        <v>772745.8</v>
      </c>
      <c r="G6">
        <v>1893822.8</v>
      </c>
    </row>
    <row r="7" spans="1:13" ht="15.6" x14ac:dyDescent="0.35">
      <c r="A7" s="100" t="s">
        <v>405</v>
      </c>
      <c r="B7" s="101"/>
      <c r="C7" s="101"/>
      <c r="E7">
        <v>9549.5</v>
      </c>
      <c r="F7">
        <v>20765.5</v>
      </c>
      <c r="G7">
        <v>294394.5</v>
      </c>
    </row>
    <row r="8" spans="1:13" ht="15.6" x14ac:dyDescent="0.35">
      <c r="A8" s="100" t="s">
        <v>282</v>
      </c>
      <c r="B8" s="101"/>
      <c r="C8" s="101"/>
      <c r="E8">
        <f>E4+E6</f>
        <v>3568878.3</v>
      </c>
      <c r="F8">
        <f t="shared" ref="F8:G8" si="0">F4+F6</f>
        <v>4393868.5</v>
      </c>
      <c r="G8">
        <f t="shared" si="0"/>
        <v>5909654.5</v>
      </c>
      <c r="H8" s="64">
        <v>0.28599999999999998</v>
      </c>
      <c r="I8" s="65">
        <f>G8*(1+H8)</f>
        <v>7599815.6869999999</v>
      </c>
      <c r="J8" s="65">
        <v>7599815.6869999999</v>
      </c>
      <c r="K8" s="65">
        <v>7599815.6869999999</v>
      </c>
      <c r="L8" s="65">
        <v>7599815.6869999999</v>
      </c>
      <c r="M8" s="65">
        <v>7599815.6869999999</v>
      </c>
    </row>
    <row r="9" spans="1:13" ht="15" thickBot="1" x14ac:dyDescent="0.3">
      <c r="A9" s="109" t="s">
        <v>408</v>
      </c>
      <c r="B9" s="109"/>
      <c r="C9" s="109"/>
      <c r="D9" s="30"/>
      <c r="E9" s="35">
        <f>E7+E5</f>
        <v>231167.4</v>
      </c>
      <c r="F9" s="35">
        <f t="shared" ref="F9:G9" si="1">F7+F5</f>
        <v>310619.2</v>
      </c>
      <c r="G9" s="35">
        <f t="shared" si="1"/>
        <v>627517.6</v>
      </c>
      <c r="H9" s="35"/>
      <c r="I9" s="35">
        <f>I8*H10</f>
        <v>612545.14437220001</v>
      </c>
      <c r="J9" s="35">
        <v>612545.14437220001</v>
      </c>
      <c r="K9" s="35">
        <v>612545.14437220001</v>
      </c>
      <c r="L9" s="35">
        <v>612545.14437220001</v>
      </c>
      <c r="M9" s="35">
        <v>612545.14437220001</v>
      </c>
    </row>
    <row r="10" spans="1:13" ht="15.6" thickTop="1" thickBot="1" x14ac:dyDescent="0.3">
      <c r="A10" s="109" t="s">
        <v>406</v>
      </c>
      <c r="B10" s="109"/>
      <c r="C10" s="109"/>
      <c r="D10" s="30"/>
      <c r="E10" s="49">
        <f>(E7+E5)/E8</f>
        <v>6.4773124933960341E-2</v>
      </c>
      <c r="F10" s="49">
        <f>(F7+F5)/F8</f>
        <v>7.0693786124914754E-2</v>
      </c>
      <c r="G10" s="49">
        <f>(G7+G5)/G8</f>
        <v>0.10618515854014815</v>
      </c>
      <c r="H10" s="66">
        <v>8.0600000000000005E-2</v>
      </c>
      <c r="I10" s="66">
        <v>8.0600000000000005E-2</v>
      </c>
      <c r="J10" s="66">
        <v>8.0600000000000005E-2</v>
      </c>
      <c r="K10" s="66">
        <v>8.0600000000000005E-2</v>
      </c>
      <c r="L10" s="66">
        <v>8.0600000000000005E-2</v>
      </c>
      <c r="M10" s="66">
        <v>8.0600000000000005E-2</v>
      </c>
    </row>
    <row r="11" spans="1:13" ht="15" thickTop="1" x14ac:dyDescent="0.25"/>
    <row r="12" spans="1:13" ht="15" thickBot="1" x14ac:dyDescent="0.3">
      <c r="A12" s="109" t="s">
        <v>250</v>
      </c>
      <c r="B12" s="109"/>
      <c r="C12" s="109"/>
      <c r="D12" s="30"/>
      <c r="E12" s="45">
        <v>1353145.1999999993</v>
      </c>
      <c r="F12" s="45">
        <v>1584991.7000000011</v>
      </c>
      <c r="G12" s="45">
        <v>1852300.6999999993</v>
      </c>
      <c r="H12" s="30"/>
      <c r="I12" s="45">
        <v>2366736.9133413583</v>
      </c>
      <c r="J12" s="45">
        <v>2798500.5726741627</v>
      </c>
      <c r="K12" s="45">
        <v>3233717.8089439347</v>
      </c>
      <c r="L12" s="45">
        <v>3651711.1292284951</v>
      </c>
      <c r="M12" s="45">
        <v>4125697.0124500245</v>
      </c>
    </row>
    <row r="13" spans="1:13" ht="15.6" thickTop="1" thickBot="1" x14ac:dyDescent="0.3">
      <c r="A13" s="109" t="s">
        <v>409</v>
      </c>
      <c r="B13" s="109"/>
      <c r="C13" s="109"/>
      <c r="D13" s="30"/>
      <c r="E13" s="45">
        <f>E9+E12</f>
        <v>1584312.5999999992</v>
      </c>
      <c r="F13" s="45">
        <f t="shared" ref="F13:M13" si="2">F9+F12</f>
        <v>1895610.9000000011</v>
      </c>
      <c r="G13" s="45">
        <f t="shared" si="2"/>
        <v>2479818.2999999993</v>
      </c>
      <c r="H13" s="45">
        <f t="shared" si="2"/>
        <v>0</v>
      </c>
      <c r="I13" s="45">
        <f t="shared" si="2"/>
        <v>2979282.0577135584</v>
      </c>
      <c r="J13" s="45">
        <f t="shared" si="2"/>
        <v>3411045.7170463628</v>
      </c>
      <c r="K13" s="45">
        <f t="shared" si="2"/>
        <v>3846262.9533161349</v>
      </c>
      <c r="L13" s="45">
        <f t="shared" si="2"/>
        <v>4264256.2736006947</v>
      </c>
      <c r="M13" s="45">
        <f t="shared" si="2"/>
        <v>4738242.1568222241</v>
      </c>
    </row>
    <row r="14" spans="1:13" ht="15" thickTop="1" x14ac:dyDescent="0.25"/>
    <row r="15" spans="1:13" ht="15" thickBot="1" x14ac:dyDescent="0.3"/>
    <row r="16" spans="1:13" x14ac:dyDescent="0.25">
      <c r="C16" s="124" t="s">
        <v>280</v>
      </c>
      <c r="D16" s="118" t="s">
        <v>407</v>
      </c>
      <c r="E16" s="118"/>
      <c r="F16" s="118"/>
      <c r="G16" s="118"/>
      <c r="H16" s="118"/>
      <c r="I16" s="118"/>
      <c r="J16" s="119"/>
    </row>
    <row r="17" spans="3:10" x14ac:dyDescent="0.25">
      <c r="C17" s="125"/>
      <c r="D17" s="120"/>
      <c r="E17" s="120"/>
      <c r="F17" s="120"/>
      <c r="G17" s="120"/>
      <c r="H17" s="120"/>
      <c r="I17" s="120"/>
      <c r="J17" s="121"/>
    </row>
    <row r="18" spans="3:10" x14ac:dyDescent="0.25">
      <c r="C18" s="125"/>
      <c r="D18" s="120"/>
      <c r="E18" s="120"/>
      <c r="F18" s="120"/>
      <c r="G18" s="120"/>
      <c r="H18" s="120"/>
      <c r="I18" s="120"/>
      <c r="J18" s="121"/>
    </row>
    <row r="19" spans="3:10" ht="15" thickBot="1" x14ac:dyDescent="0.3">
      <c r="C19" s="126"/>
      <c r="D19" s="122"/>
      <c r="E19" s="122"/>
      <c r="F19" s="122"/>
      <c r="G19" s="122"/>
      <c r="H19" s="122"/>
      <c r="I19" s="122"/>
      <c r="J19" s="123"/>
    </row>
  </sheetData>
  <mergeCells count="13">
    <mergeCell ref="D16:J19"/>
    <mergeCell ref="A9:C9"/>
    <mergeCell ref="C16:C19"/>
    <mergeCell ref="A1:C2"/>
    <mergeCell ref="E1:G1"/>
    <mergeCell ref="A4:C4"/>
    <mergeCell ref="A5:C5"/>
    <mergeCell ref="A6:C6"/>
    <mergeCell ref="A12:C12"/>
    <mergeCell ref="A13:C13"/>
    <mergeCell ref="A7:C7"/>
    <mergeCell ref="A8:C8"/>
    <mergeCell ref="A10:C10"/>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18"/>
  <sheetViews>
    <sheetView workbookViewId="0">
      <selection activeCell="K18" sqref="K18"/>
    </sheetView>
  </sheetViews>
  <sheetFormatPr defaultRowHeight="14.4" x14ac:dyDescent="0.25"/>
  <cols>
    <col min="4" max="4" width="14.21875" bestFit="1" customWidth="1"/>
    <col min="5" max="5" width="13.88671875" bestFit="1" customWidth="1"/>
    <col min="6" max="6" width="15.33203125" bestFit="1" customWidth="1"/>
    <col min="7" max="7" width="17.77734375" bestFit="1" customWidth="1"/>
    <col min="8" max="8" width="23.77734375" bestFit="1" customWidth="1"/>
    <col min="9" max="10" width="22.77734375" bestFit="1" customWidth="1"/>
    <col min="11" max="13" width="17.88671875" bestFit="1" customWidth="1"/>
  </cols>
  <sheetData>
    <row r="1" spans="1:32" ht="15.6" x14ac:dyDescent="0.25">
      <c r="A1" s="102" t="s">
        <v>0</v>
      </c>
      <c r="B1" s="102"/>
      <c r="C1" s="102"/>
      <c r="D1" s="1"/>
      <c r="E1" s="97" t="s">
        <v>2</v>
      </c>
      <c r="F1" s="97"/>
      <c r="G1" s="98"/>
      <c r="H1" s="31" t="s">
        <v>28</v>
      </c>
      <c r="I1" s="2" t="s">
        <v>19</v>
      </c>
      <c r="J1" s="3"/>
      <c r="K1" s="3"/>
      <c r="L1" s="3"/>
      <c r="M1" s="3"/>
    </row>
    <row r="2" spans="1:32" ht="15.6" x14ac:dyDescent="0.25">
      <c r="A2" s="103"/>
      <c r="B2" s="103"/>
      <c r="C2" s="103"/>
      <c r="D2" s="4" t="s">
        <v>1</v>
      </c>
      <c r="E2" s="5">
        <v>2015</v>
      </c>
      <c r="F2" s="5">
        <v>2016</v>
      </c>
      <c r="G2" s="6">
        <v>2017</v>
      </c>
      <c r="H2" s="32" t="s">
        <v>29</v>
      </c>
      <c r="I2" s="5" t="s">
        <v>3</v>
      </c>
      <c r="J2" s="5" t="s">
        <v>4</v>
      </c>
      <c r="K2" s="5" t="s">
        <v>5</v>
      </c>
      <c r="L2" s="5" t="s">
        <v>6</v>
      </c>
      <c r="M2" s="5" t="s">
        <v>7</v>
      </c>
    </row>
    <row r="3" spans="1:32" x14ac:dyDescent="0.25">
      <c r="N3" s="22"/>
    </row>
    <row r="4" spans="1:32" ht="15.6" x14ac:dyDescent="0.35">
      <c r="A4" s="100" t="s">
        <v>273</v>
      </c>
      <c r="B4" s="101"/>
      <c r="C4" s="101"/>
      <c r="D4" s="22"/>
      <c r="E4" s="36">
        <v>1721905.8</v>
      </c>
      <c r="F4" s="36">
        <v>2628827.13</v>
      </c>
      <c r="G4" s="36">
        <v>4086796.28</v>
      </c>
      <c r="H4" s="36"/>
      <c r="I4" s="63">
        <f>营业收入和支出预测!I12/I5</f>
        <v>5176142.0426445492</v>
      </c>
      <c r="J4" s="36">
        <f>营业收入和支出预测!J12/J5</f>
        <v>7155044.7683114642</v>
      </c>
      <c r="K4" s="36">
        <f>营业收入和支出预测!K12/K5</f>
        <v>8952707.112247875</v>
      </c>
      <c r="L4" s="36">
        <f>营业收入和支出预测!L12/L5</f>
        <v>10109942.218240557</v>
      </c>
      <c r="M4" s="36">
        <f>营业收入和支出预测!M12/M5</f>
        <v>11422195.494047686</v>
      </c>
      <c r="N4" s="22"/>
    </row>
    <row r="5" spans="1:32" s="27" customFormat="1" x14ac:dyDescent="0.25">
      <c r="A5" s="105" t="s">
        <v>274</v>
      </c>
      <c r="B5" s="105"/>
      <c r="C5" s="105"/>
      <c r="E5" s="58">
        <f>营业收入和支出预测!E12/E4</f>
        <v>8.0926101764684226</v>
      </c>
      <c r="F5" s="58">
        <f>营业收入和支出预测!F12/F4</f>
        <v>6.0803427953058291</v>
      </c>
      <c r="G5" s="58">
        <f>营业收入和支出预测!G12/G4</f>
        <v>5.9195242293799879</v>
      </c>
      <c r="H5" s="60">
        <v>-0.14460000000000001</v>
      </c>
      <c r="I5" s="61">
        <f>G5*(1+H5)</f>
        <v>5.0635610258116417</v>
      </c>
      <c r="J5" s="61">
        <f>I5*(1+H5)</f>
        <v>4.331370101479278</v>
      </c>
      <c r="K5" s="61">
        <v>4</v>
      </c>
      <c r="L5" s="61">
        <v>4</v>
      </c>
      <c r="M5" s="61">
        <v>4</v>
      </c>
      <c r="N5" s="22"/>
      <c r="V5" s="22"/>
      <c r="W5" s="22"/>
      <c r="X5" s="22"/>
      <c r="Y5" s="22"/>
      <c r="Z5" s="22"/>
      <c r="AA5" s="22"/>
      <c r="AB5" s="22"/>
      <c r="AC5" s="22"/>
      <c r="AD5" s="22"/>
      <c r="AE5" s="22"/>
      <c r="AF5" s="22"/>
    </row>
    <row r="6" spans="1:32" ht="15" thickBot="1" x14ac:dyDescent="0.3">
      <c r="A6" s="109" t="s">
        <v>276</v>
      </c>
      <c r="B6" s="109"/>
      <c r="C6" s="109"/>
      <c r="D6" s="30"/>
      <c r="E6" s="45"/>
      <c r="F6" s="45">
        <f>F4-E4</f>
        <v>906921.32999999984</v>
      </c>
      <c r="G6" s="45">
        <f>G4-F4</f>
        <v>1457969.15</v>
      </c>
      <c r="H6" s="30"/>
      <c r="I6" s="62">
        <f>I4-G4</f>
        <v>1089345.7626445494</v>
      </c>
      <c r="J6" s="62">
        <f>J4-I4</f>
        <v>1978902.7256669151</v>
      </c>
      <c r="K6" s="62">
        <f>K4-J4</f>
        <v>1797662.3439364107</v>
      </c>
      <c r="L6" s="62">
        <f>L4-K4</f>
        <v>1157235.1059926823</v>
      </c>
      <c r="M6" s="62">
        <f>M4-L4</f>
        <v>1312253.2758071292</v>
      </c>
      <c r="N6" s="22"/>
      <c r="V6" s="22"/>
      <c r="W6" s="22"/>
      <c r="X6" s="22"/>
      <c r="Y6" s="22"/>
      <c r="Z6" s="22"/>
      <c r="AA6" s="22"/>
      <c r="AB6" s="22"/>
      <c r="AC6" s="22"/>
      <c r="AD6" s="22"/>
      <c r="AE6" s="22"/>
      <c r="AF6" s="22"/>
    </row>
    <row r="7" spans="1:32" ht="15" thickTop="1" x14ac:dyDescent="0.25"/>
    <row r="8" spans="1:32" ht="15" thickBot="1" x14ac:dyDescent="0.3"/>
    <row r="9" spans="1:32" x14ac:dyDescent="0.25">
      <c r="D9" s="131" t="s">
        <v>279</v>
      </c>
      <c r="E9" s="118" t="s">
        <v>272</v>
      </c>
      <c r="F9" s="118"/>
      <c r="G9" s="118"/>
      <c r="H9" s="118"/>
      <c r="I9" s="118"/>
      <c r="J9" s="119"/>
    </row>
    <row r="10" spans="1:32" x14ac:dyDescent="0.25">
      <c r="D10" s="132"/>
      <c r="E10" s="120"/>
      <c r="F10" s="120"/>
      <c r="G10" s="120"/>
      <c r="H10" s="120"/>
      <c r="I10" s="120"/>
      <c r="J10" s="121"/>
    </row>
    <row r="11" spans="1:32" x14ac:dyDescent="0.25">
      <c r="D11" s="132"/>
      <c r="E11" s="120"/>
      <c r="F11" s="120"/>
      <c r="G11" s="120"/>
      <c r="H11" s="120"/>
      <c r="I11" s="120"/>
      <c r="J11" s="121"/>
    </row>
    <row r="12" spans="1:32" x14ac:dyDescent="0.25">
      <c r="D12" s="132"/>
      <c r="E12" s="120"/>
      <c r="F12" s="120"/>
      <c r="G12" s="120"/>
      <c r="H12" s="120"/>
      <c r="I12" s="120"/>
      <c r="J12" s="121"/>
    </row>
    <row r="13" spans="1:32" x14ac:dyDescent="0.25">
      <c r="D13" s="132"/>
      <c r="E13" s="120" t="s">
        <v>258</v>
      </c>
      <c r="F13" s="120"/>
      <c r="G13" s="120"/>
      <c r="H13" s="120"/>
      <c r="I13" s="120"/>
      <c r="J13" s="121"/>
    </row>
    <row r="14" spans="1:32" x14ac:dyDescent="0.25">
      <c r="D14" s="132"/>
      <c r="E14" s="120"/>
      <c r="F14" s="120"/>
      <c r="G14" s="120"/>
      <c r="H14" s="120"/>
      <c r="I14" s="120"/>
      <c r="J14" s="121"/>
    </row>
    <row r="15" spans="1:32" x14ac:dyDescent="0.25">
      <c r="D15" s="132"/>
      <c r="E15" s="127" t="s">
        <v>277</v>
      </c>
      <c r="F15" s="127"/>
      <c r="G15" s="127"/>
      <c r="H15" s="127"/>
      <c r="I15" s="127"/>
      <c r="J15" s="128"/>
    </row>
    <row r="16" spans="1:32" x14ac:dyDescent="0.25">
      <c r="D16" s="132"/>
      <c r="E16" s="127"/>
      <c r="F16" s="127"/>
      <c r="G16" s="127"/>
      <c r="H16" s="127"/>
      <c r="I16" s="127"/>
      <c r="J16" s="128"/>
    </row>
    <row r="17" spans="4:10" x14ac:dyDescent="0.25">
      <c r="D17" s="132"/>
      <c r="E17" s="127"/>
      <c r="F17" s="127"/>
      <c r="G17" s="127"/>
      <c r="H17" s="127"/>
      <c r="I17" s="127"/>
      <c r="J17" s="128"/>
    </row>
    <row r="18" spans="4:10" ht="15" thickBot="1" x14ac:dyDescent="0.3">
      <c r="D18" s="133"/>
      <c r="E18" s="129"/>
      <c r="F18" s="129"/>
      <c r="G18" s="129"/>
      <c r="H18" s="129"/>
      <c r="I18" s="129"/>
      <c r="J18" s="130"/>
    </row>
  </sheetData>
  <mergeCells count="9">
    <mergeCell ref="E13:J14"/>
    <mergeCell ref="E15:J18"/>
    <mergeCell ref="A5:C5"/>
    <mergeCell ref="A1:C2"/>
    <mergeCell ref="E1:G1"/>
    <mergeCell ref="E9:J12"/>
    <mergeCell ref="A4:C4"/>
    <mergeCell ref="A6:C6"/>
    <mergeCell ref="D9:D18"/>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4"/>
  <sheetViews>
    <sheetView workbookViewId="0">
      <selection activeCell="L21" sqref="L21"/>
    </sheetView>
  </sheetViews>
  <sheetFormatPr defaultRowHeight="14.4" x14ac:dyDescent="0.25"/>
  <cols>
    <col min="4" max="4" width="14.21875" bestFit="1" customWidth="1"/>
    <col min="5" max="5" width="9.5546875" bestFit="1" customWidth="1"/>
    <col min="6" max="6" width="7.5546875" bestFit="1" customWidth="1"/>
    <col min="7" max="7" width="9.5546875" bestFit="1" customWidth="1"/>
    <col min="8" max="8" width="23.77734375" bestFit="1" customWidth="1"/>
    <col min="9" max="9" width="17.21875" bestFit="1" customWidth="1"/>
    <col min="10" max="13" width="13.88671875" bestFit="1" customWidth="1"/>
  </cols>
  <sheetData>
    <row r="1" spans="1:13" ht="15.6" x14ac:dyDescent="0.25">
      <c r="A1" s="102" t="s">
        <v>410</v>
      </c>
      <c r="B1" s="102"/>
      <c r="C1" s="102"/>
      <c r="D1" s="1"/>
      <c r="E1" s="97" t="s">
        <v>2</v>
      </c>
      <c r="F1" s="97"/>
      <c r="G1" s="98"/>
      <c r="H1" s="31" t="s">
        <v>28</v>
      </c>
      <c r="I1" s="2" t="s">
        <v>19</v>
      </c>
      <c r="J1" s="3"/>
      <c r="K1" s="3"/>
      <c r="L1" s="3"/>
      <c r="M1" s="3"/>
    </row>
    <row r="2" spans="1:13" ht="15.6" x14ac:dyDescent="0.25">
      <c r="A2" s="103"/>
      <c r="B2" s="103"/>
      <c r="C2" s="103"/>
      <c r="D2" s="4" t="s">
        <v>1</v>
      </c>
      <c r="E2" s="5">
        <v>2015</v>
      </c>
      <c r="F2" s="5">
        <v>2016</v>
      </c>
      <c r="G2" s="6">
        <v>2017</v>
      </c>
      <c r="H2" s="32" t="s">
        <v>29</v>
      </c>
      <c r="I2" s="5" t="s">
        <v>3</v>
      </c>
      <c r="J2" s="5" t="s">
        <v>4</v>
      </c>
      <c r="K2" s="5" t="s">
        <v>5</v>
      </c>
      <c r="L2" s="5" t="s">
        <v>6</v>
      </c>
      <c r="M2" s="5" t="s">
        <v>7</v>
      </c>
    </row>
    <row r="4" spans="1:13" ht="15.6" x14ac:dyDescent="0.35">
      <c r="A4" s="100" t="s">
        <v>411</v>
      </c>
      <c r="B4" s="101"/>
      <c r="C4" s="101"/>
      <c r="E4">
        <v>313093.2</v>
      </c>
      <c r="F4">
        <v>232343</v>
      </c>
      <c r="G4">
        <v>321840.2</v>
      </c>
      <c r="I4" s="67">
        <f>营业收入和支出预测!I12*I5</f>
        <v>314516.53333440004</v>
      </c>
      <c r="J4" s="67">
        <f>营业收入和支出预测!J12*J5</f>
        <v>340902.61682631</v>
      </c>
      <c r="K4" s="67">
        <f>营业收入和支出预测!K12*K5</f>
        <v>358108.28448991501</v>
      </c>
      <c r="L4" s="67">
        <f>营业收入和支出预测!L12*L5</f>
        <v>404397.68872962228</v>
      </c>
      <c r="M4" s="67">
        <f>营业收入和支出预测!M12*M5</f>
        <v>456887.81976190745</v>
      </c>
    </row>
    <row r="5" spans="1:13" x14ac:dyDescent="0.25">
      <c r="A5" s="27" t="s">
        <v>412</v>
      </c>
      <c r="B5" s="27"/>
      <c r="C5" s="27"/>
      <c r="D5" s="27"/>
      <c r="E5" s="26">
        <f>E4/营业收入和支出预测!E12</f>
        <v>2.2468579975859423E-2</v>
      </c>
      <c r="F5" s="26">
        <f>F4/营业收入和支出预测!F12</f>
        <v>1.4535818784861406E-2</v>
      </c>
      <c r="G5" s="26">
        <f>G4/营业收入和支出预测!G12</f>
        <v>1.3303640406824607E-2</v>
      </c>
      <c r="H5" s="27"/>
      <c r="I5" s="26">
        <v>1.2E-2</v>
      </c>
      <c r="J5" s="26">
        <v>1.0999999999999999E-2</v>
      </c>
      <c r="K5" s="25">
        <v>0.01</v>
      </c>
      <c r="L5" s="25">
        <v>0.01</v>
      </c>
      <c r="M5" s="25">
        <v>0.01</v>
      </c>
    </row>
    <row r="8" spans="1:13" ht="15" thickBot="1" x14ac:dyDescent="0.3"/>
    <row r="9" spans="1:13" x14ac:dyDescent="0.25">
      <c r="D9" s="134" t="s">
        <v>414</v>
      </c>
      <c r="E9" s="118" t="s">
        <v>413</v>
      </c>
      <c r="F9" s="118"/>
      <c r="G9" s="118"/>
      <c r="H9" s="118"/>
      <c r="I9" s="118"/>
      <c r="J9" s="118"/>
      <c r="K9" s="119"/>
    </row>
    <row r="10" spans="1:13" x14ac:dyDescent="0.25">
      <c r="D10" s="135"/>
      <c r="E10" s="120"/>
      <c r="F10" s="120"/>
      <c r="G10" s="120"/>
      <c r="H10" s="120"/>
      <c r="I10" s="120"/>
      <c r="J10" s="120"/>
      <c r="K10" s="121"/>
    </row>
    <row r="11" spans="1:13" x14ac:dyDescent="0.25">
      <c r="D11" s="135"/>
      <c r="E11" s="120"/>
      <c r="F11" s="120"/>
      <c r="G11" s="120"/>
      <c r="H11" s="120"/>
      <c r="I11" s="120"/>
      <c r="J11" s="120"/>
      <c r="K11" s="121"/>
    </row>
    <row r="12" spans="1:13" x14ac:dyDescent="0.25">
      <c r="D12" s="135"/>
      <c r="E12" s="120"/>
      <c r="F12" s="120"/>
      <c r="G12" s="120"/>
      <c r="H12" s="120"/>
      <c r="I12" s="120"/>
      <c r="J12" s="120"/>
      <c r="K12" s="121"/>
    </row>
    <row r="13" spans="1:13" x14ac:dyDescent="0.25">
      <c r="D13" s="135"/>
      <c r="E13" s="120"/>
      <c r="F13" s="120"/>
      <c r="G13" s="120"/>
      <c r="H13" s="120"/>
      <c r="I13" s="120"/>
      <c r="J13" s="120"/>
      <c r="K13" s="121"/>
    </row>
    <row r="14" spans="1:13" ht="15" thickBot="1" x14ac:dyDescent="0.3">
      <c r="D14" s="136"/>
      <c r="E14" s="122"/>
      <c r="F14" s="122"/>
      <c r="G14" s="122"/>
      <c r="H14" s="122"/>
      <c r="I14" s="122"/>
      <c r="J14" s="122"/>
      <c r="K14" s="123"/>
    </row>
  </sheetData>
  <mergeCells count="5">
    <mergeCell ref="A1:C2"/>
    <mergeCell ref="E1:G1"/>
    <mergeCell ref="E9:K14"/>
    <mergeCell ref="D9:D14"/>
    <mergeCell ref="A4:C4"/>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G21" sqref="G21"/>
    </sheetView>
  </sheetViews>
  <sheetFormatPr defaultRowHeight="14.4" x14ac:dyDescent="0.25"/>
  <cols>
    <col min="4" max="4" width="14.21875" bestFit="1" customWidth="1"/>
    <col min="5" max="7" width="16.109375" bestFit="1" customWidth="1"/>
    <col min="9" max="9" width="20.44140625" bestFit="1" customWidth="1"/>
    <col min="10" max="10" width="17.21875" bestFit="1" customWidth="1"/>
    <col min="11" max="11" width="16.21875" bestFit="1" customWidth="1"/>
    <col min="12" max="13" width="17.77734375" bestFit="1" customWidth="1"/>
  </cols>
  <sheetData>
    <row r="1" spans="1:13" ht="15.6" x14ac:dyDescent="0.25">
      <c r="A1" s="143" t="s">
        <v>415</v>
      </c>
      <c r="B1" s="144"/>
      <c r="C1" s="144"/>
      <c r="D1" s="68"/>
      <c r="E1" s="146" t="s">
        <v>2</v>
      </c>
      <c r="F1" s="146"/>
      <c r="G1" s="147"/>
      <c r="H1" s="69"/>
      <c r="I1" s="70" t="s">
        <v>19</v>
      </c>
      <c r="J1" s="71"/>
      <c r="K1" s="71"/>
      <c r="L1" s="71"/>
      <c r="M1" s="72"/>
    </row>
    <row r="2" spans="1:13" ht="15.6" x14ac:dyDescent="0.25">
      <c r="A2" s="145"/>
      <c r="B2" s="103"/>
      <c r="C2" s="103"/>
      <c r="D2" s="4" t="s">
        <v>1</v>
      </c>
      <c r="E2" s="5">
        <v>2015</v>
      </c>
      <c r="F2" s="5">
        <v>2016</v>
      </c>
      <c r="G2" s="6">
        <v>2017</v>
      </c>
      <c r="H2" s="32"/>
      <c r="I2" s="5" t="s">
        <v>3</v>
      </c>
      <c r="J2" s="5" t="s">
        <v>4</v>
      </c>
      <c r="K2" s="5" t="s">
        <v>5</v>
      </c>
      <c r="L2" s="5" t="s">
        <v>6</v>
      </c>
      <c r="M2" s="73" t="s">
        <v>7</v>
      </c>
    </row>
    <row r="3" spans="1:13" ht="15.6" x14ac:dyDescent="0.35">
      <c r="A3" s="148" t="s">
        <v>417</v>
      </c>
      <c r="B3" s="101"/>
      <c r="C3" s="101"/>
      <c r="D3" s="74"/>
      <c r="E3" s="87">
        <v>1584312.5999999992</v>
      </c>
      <c r="F3" s="87">
        <v>1895610.9000000011</v>
      </c>
      <c r="G3" s="87">
        <v>2479818.2999999993</v>
      </c>
      <c r="H3" s="87"/>
      <c r="I3" s="87">
        <v>2979282.0577135584</v>
      </c>
      <c r="J3" s="87">
        <v>3411045.7170463628</v>
      </c>
      <c r="K3" s="87">
        <v>3846262.9533161349</v>
      </c>
      <c r="L3" s="87">
        <v>4264256.2736006947</v>
      </c>
      <c r="M3" s="88">
        <v>4738242.1568222241</v>
      </c>
    </row>
    <row r="4" spans="1:13" ht="15.6" x14ac:dyDescent="0.35">
      <c r="A4" s="149" t="s">
        <v>416</v>
      </c>
      <c r="B4" s="150"/>
      <c r="C4" s="150"/>
      <c r="D4" s="74"/>
      <c r="E4" s="89">
        <v>77805.848999999958</v>
      </c>
      <c r="F4" s="89">
        <v>319375.82755000022</v>
      </c>
      <c r="G4" s="89">
        <v>430289.45260999986</v>
      </c>
      <c r="H4" s="89"/>
      <c r="I4" s="89">
        <v>520682.12093509885</v>
      </c>
      <c r="J4" s="89">
        <v>615670.12598831579</v>
      </c>
      <c r="K4" s="89">
        <v>711417.91796766559</v>
      </c>
      <c r="L4" s="89">
        <v>803376.44843026891</v>
      </c>
      <c r="M4" s="90">
        <v>907653.34273900534</v>
      </c>
    </row>
    <row r="5" spans="1:13" ht="15.6" x14ac:dyDescent="0.35">
      <c r="A5" s="149" t="s">
        <v>418</v>
      </c>
      <c r="B5" s="150"/>
      <c r="C5" s="150"/>
      <c r="D5" s="74"/>
      <c r="E5" s="89"/>
      <c r="F5" s="89">
        <v>906921.32999999984</v>
      </c>
      <c r="G5" s="89">
        <v>1457969.15</v>
      </c>
      <c r="H5" s="91"/>
      <c r="I5" s="89">
        <v>1089345.7626445494</v>
      </c>
      <c r="J5" s="89">
        <v>1978902.7256669151</v>
      </c>
      <c r="K5" s="89">
        <v>1797662.3439364107</v>
      </c>
      <c r="L5" s="89">
        <v>1157235.1059926823</v>
      </c>
      <c r="M5" s="90">
        <v>1312253.2758071292</v>
      </c>
    </row>
    <row r="6" spans="1:13" ht="15.6" x14ac:dyDescent="0.35">
      <c r="A6" s="149" t="s">
        <v>419</v>
      </c>
      <c r="B6" s="150"/>
      <c r="C6" s="150"/>
      <c r="D6" s="74"/>
      <c r="E6" s="89">
        <v>313093.2</v>
      </c>
      <c r="F6" s="89">
        <v>232343</v>
      </c>
      <c r="G6" s="89">
        <v>321840.2</v>
      </c>
      <c r="H6" s="89"/>
      <c r="I6" s="89">
        <v>314516.53333440004</v>
      </c>
      <c r="J6" s="89">
        <v>340902.61682631</v>
      </c>
      <c r="K6" s="89">
        <v>358108.28448991501</v>
      </c>
      <c r="L6" s="89">
        <v>404397.68872962228</v>
      </c>
      <c r="M6" s="90">
        <v>456887.81976190745</v>
      </c>
    </row>
    <row r="7" spans="1:13" ht="21" thickBot="1" x14ac:dyDescent="0.4">
      <c r="A7" s="139" t="s">
        <v>420</v>
      </c>
      <c r="B7" s="140"/>
      <c r="C7" s="140"/>
      <c r="D7" s="75"/>
      <c r="E7" s="75"/>
      <c r="F7" s="75"/>
      <c r="G7" s="75"/>
      <c r="H7" s="75"/>
      <c r="I7" s="45">
        <f>I3-I4-I5-I6</f>
        <v>1054737.6407995103</v>
      </c>
      <c r="J7" s="45">
        <f>J3-J4-J5-J6</f>
        <v>475570.24856482196</v>
      </c>
      <c r="K7" s="45">
        <f t="shared" ref="K7:M7" si="0">K3-K4-K5-K6</f>
        <v>979074.40692214365</v>
      </c>
      <c r="L7" s="76">
        <f t="shared" si="0"/>
        <v>1899247.030448121</v>
      </c>
      <c r="M7" s="77">
        <f t="shared" si="0"/>
        <v>2061447.7185141819</v>
      </c>
    </row>
    <row r="8" spans="1:13" ht="15.6" thickTop="1" thickBot="1" x14ac:dyDescent="0.3">
      <c r="A8" s="22"/>
      <c r="B8" s="22"/>
      <c r="C8" s="22"/>
      <c r="D8" s="94"/>
      <c r="E8" s="94"/>
      <c r="F8" s="94"/>
      <c r="G8" s="94"/>
      <c r="H8" s="94"/>
      <c r="I8" s="95"/>
      <c r="J8" s="95"/>
      <c r="K8" s="95"/>
      <c r="L8" s="95"/>
      <c r="M8" s="96"/>
    </row>
    <row r="9" spans="1:13" ht="15" thickBot="1" x14ac:dyDescent="0.3">
      <c r="A9" s="78"/>
      <c r="B9" s="74"/>
      <c r="C9" s="74"/>
      <c r="D9" s="74"/>
      <c r="E9" s="74"/>
      <c r="F9" s="74"/>
      <c r="G9" s="74"/>
      <c r="H9" s="74"/>
      <c r="I9" s="137" t="s">
        <v>422</v>
      </c>
      <c r="J9" s="92">
        <f>I7/(1+10.69%)+J7/(1+10.69%)^2+K7/(1+10.69%)^3+L7/(1+10.69%)^4+M7/(1+10.69%)^5+M7*(1+5%)/(10.69%-5%)/(1+10.69%)^5</f>
        <v>27461957.765027136</v>
      </c>
      <c r="K9" s="93" t="s">
        <v>437</v>
      </c>
      <c r="L9" s="74"/>
      <c r="M9" s="79"/>
    </row>
    <row r="10" spans="1:13" ht="15" thickBot="1" x14ac:dyDescent="0.3">
      <c r="A10" s="80"/>
      <c r="B10" s="81"/>
      <c r="C10" s="81"/>
      <c r="D10" s="82" t="s">
        <v>421</v>
      </c>
      <c r="E10" s="141">
        <v>0.1069</v>
      </c>
      <c r="F10" s="142"/>
      <c r="G10" s="81"/>
      <c r="H10" s="81"/>
      <c r="I10" s="138"/>
      <c r="J10" s="92">
        <f>I7/(1+10.69%)+J7/(1+10.69%)^2+K7/(1+10.69%)^3+L7/(1+10.69%)^4+M7/(1+10.69%)^5+M7*(1+7.5%)/(10.69%-7.5%)/(1+10.69%)^5</f>
        <v>46375628.941262439</v>
      </c>
      <c r="K10" s="93" t="s">
        <v>436</v>
      </c>
      <c r="L10" s="81"/>
      <c r="M10" s="83"/>
    </row>
    <row r="12" spans="1:13" x14ac:dyDescent="0.25">
      <c r="J12" s="67"/>
    </row>
    <row r="13" spans="1:13" ht="15" thickBot="1" x14ac:dyDescent="0.3"/>
    <row r="14" spans="1:13" x14ac:dyDescent="0.25">
      <c r="E14" s="134" t="s">
        <v>438</v>
      </c>
      <c r="F14" s="118" t="s">
        <v>448</v>
      </c>
      <c r="G14" s="118"/>
      <c r="H14" s="118"/>
      <c r="I14" s="118"/>
      <c r="J14" s="119"/>
    </row>
    <row r="15" spans="1:13" x14ac:dyDescent="0.25">
      <c r="E15" s="135"/>
      <c r="F15" s="120"/>
      <c r="G15" s="120"/>
      <c r="H15" s="120"/>
      <c r="I15" s="120"/>
      <c r="J15" s="121"/>
    </row>
    <row r="16" spans="1:13" x14ac:dyDescent="0.25">
      <c r="E16" s="135"/>
      <c r="F16" s="120"/>
      <c r="G16" s="120"/>
      <c r="H16" s="120"/>
      <c r="I16" s="120"/>
      <c r="J16" s="121"/>
    </row>
    <row r="17" spans="5:10" ht="15" thickBot="1" x14ac:dyDescent="0.3">
      <c r="E17" s="136"/>
      <c r="F17" s="122"/>
      <c r="G17" s="122"/>
      <c r="H17" s="122"/>
      <c r="I17" s="122"/>
      <c r="J17" s="123"/>
    </row>
  </sheetData>
  <mergeCells count="11">
    <mergeCell ref="A1:C2"/>
    <mergeCell ref="E1:G1"/>
    <mergeCell ref="A3:C3"/>
    <mergeCell ref="A4:C4"/>
    <mergeCell ref="A5:C5"/>
    <mergeCell ref="I9:I10"/>
    <mergeCell ref="F14:J17"/>
    <mergeCell ref="E14:E17"/>
    <mergeCell ref="A7:C7"/>
    <mergeCell ref="E10:F10"/>
    <mergeCell ref="A6:C6"/>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C16"/>
  <sheetViews>
    <sheetView workbookViewId="0">
      <selection activeCell="B7" sqref="B7:D10"/>
    </sheetView>
  </sheetViews>
  <sheetFormatPr defaultRowHeight="14.4" x14ac:dyDescent="0.25"/>
  <cols>
    <col min="3" max="5" width="12.77734375" bestFit="1" customWidth="1"/>
    <col min="6" max="11" width="11.6640625" bestFit="1" customWidth="1"/>
  </cols>
  <sheetData>
    <row r="1" spans="1:29" x14ac:dyDescent="0.25">
      <c r="A1" s="54"/>
      <c r="B1" s="54"/>
      <c r="C1" s="55"/>
      <c r="D1" s="55"/>
      <c r="E1" s="55"/>
      <c r="F1" s="55"/>
      <c r="G1" s="55"/>
      <c r="H1" s="55"/>
      <c r="I1" s="55"/>
      <c r="J1" s="55"/>
      <c r="K1" s="55"/>
      <c r="L1" s="55"/>
      <c r="M1" s="55"/>
      <c r="N1" s="55"/>
      <c r="O1" s="55"/>
      <c r="P1" s="55"/>
      <c r="Q1" s="55"/>
      <c r="R1" s="55"/>
      <c r="S1" s="55"/>
      <c r="T1" s="55"/>
      <c r="U1" s="56"/>
      <c r="V1" s="56"/>
      <c r="W1" s="56"/>
      <c r="X1" s="55"/>
      <c r="Y1" s="55"/>
      <c r="Z1" s="55"/>
      <c r="AA1" s="55"/>
      <c r="AB1" s="55"/>
      <c r="AC1" s="55"/>
    </row>
    <row r="2" spans="1:29" x14ac:dyDescent="0.25">
      <c r="A2" s="54"/>
      <c r="B2" s="54"/>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1:29" x14ac:dyDescent="0.25">
      <c r="R3">
        <v>56.511299999999999</v>
      </c>
      <c r="S3">
        <v>59.568300000000001</v>
      </c>
      <c r="T3">
        <v>66.576800000000006</v>
      </c>
      <c r="U3">
        <v>2.2993999999999999</v>
      </c>
      <c r="V3">
        <v>2.4733000000000001</v>
      </c>
      <c r="W3">
        <v>2.9918999999999998</v>
      </c>
      <c r="X3">
        <v>1.1516</v>
      </c>
      <c r="Y3">
        <v>1.1773</v>
      </c>
      <c r="Z3">
        <v>1.1786000000000001</v>
      </c>
      <c r="AA3">
        <v>0.36759999999999998</v>
      </c>
      <c r="AB3">
        <v>0.26269999999999999</v>
      </c>
      <c r="AC3">
        <v>0.14799999999999999</v>
      </c>
    </row>
    <row r="6" spans="1:29" x14ac:dyDescent="0.25">
      <c r="C6" s="55">
        <v>2015</v>
      </c>
      <c r="D6" s="55">
        <v>2016</v>
      </c>
      <c r="E6" s="55">
        <v>2017</v>
      </c>
    </row>
    <row r="7" spans="1:29" ht="43.2" x14ac:dyDescent="0.25">
      <c r="A7" s="151" t="s">
        <v>267</v>
      </c>
      <c r="B7" s="55" t="s">
        <v>260</v>
      </c>
      <c r="C7" s="57">
        <v>44.655000000000001</v>
      </c>
      <c r="D7" s="57">
        <v>40.597200000000001</v>
      </c>
      <c r="E7" s="57">
        <v>44.956200000000003</v>
      </c>
    </row>
    <row r="8" spans="1:29" ht="28.8" x14ac:dyDescent="0.25">
      <c r="A8" s="151"/>
      <c r="B8" s="55" t="s">
        <v>259</v>
      </c>
      <c r="C8" s="57">
        <v>25.657699999999998</v>
      </c>
      <c r="D8" s="57">
        <v>26.965699999999998</v>
      </c>
      <c r="E8" s="57">
        <v>23.168700000000001</v>
      </c>
    </row>
    <row r="9" spans="1:29" ht="43.2" x14ac:dyDescent="0.25">
      <c r="A9" s="151"/>
      <c r="B9" s="55" t="s">
        <v>261</v>
      </c>
      <c r="C9" s="57">
        <v>65.900245625441528</v>
      </c>
      <c r="D9" s="57">
        <v>66.643487409038642</v>
      </c>
      <c r="E9" s="57">
        <v>60.347330977908122</v>
      </c>
    </row>
    <row r="10" spans="1:29" x14ac:dyDescent="0.25">
      <c r="A10" s="53"/>
      <c r="B10" s="55"/>
      <c r="C10" s="55">
        <v>2015</v>
      </c>
      <c r="D10" s="55">
        <v>2016</v>
      </c>
      <c r="E10" s="55">
        <v>2017</v>
      </c>
    </row>
    <row r="11" spans="1:29" ht="57.6" x14ac:dyDescent="0.25">
      <c r="A11" s="151" t="s">
        <v>268</v>
      </c>
      <c r="B11" s="55" t="s">
        <v>262</v>
      </c>
      <c r="C11" s="57">
        <v>28.6599</v>
      </c>
      <c r="D11" s="57">
        <v>26.619299999999999</v>
      </c>
      <c r="E11" s="57">
        <v>25.6312</v>
      </c>
    </row>
    <row r="12" spans="1:29" ht="43.2" x14ac:dyDescent="0.25">
      <c r="A12" s="151"/>
      <c r="B12" s="55" t="s">
        <v>263</v>
      </c>
      <c r="C12" s="57">
        <v>9.8414999999999999</v>
      </c>
      <c r="D12" s="57">
        <v>9.9733000000000001</v>
      </c>
      <c r="E12" s="57">
        <v>7.7317</v>
      </c>
    </row>
    <row r="13" spans="1:29" ht="43.2" x14ac:dyDescent="0.25">
      <c r="A13" s="151" t="s">
        <v>269</v>
      </c>
      <c r="B13" s="55" t="s">
        <v>264</v>
      </c>
      <c r="C13">
        <v>56.511299999999999</v>
      </c>
      <c r="D13">
        <v>59.568300000000001</v>
      </c>
      <c r="E13">
        <v>66.576800000000006</v>
      </c>
    </row>
    <row r="14" spans="1:29" x14ac:dyDescent="0.25">
      <c r="A14" s="151"/>
      <c r="B14" s="56" t="s">
        <v>265</v>
      </c>
      <c r="C14">
        <v>2.2993999999999999</v>
      </c>
      <c r="D14">
        <v>2.4733000000000001</v>
      </c>
      <c r="E14">
        <v>2.9918999999999998</v>
      </c>
    </row>
    <row r="15" spans="1:29" x14ac:dyDescent="0.25">
      <c r="A15" t="s">
        <v>270</v>
      </c>
      <c r="B15" s="55" t="s">
        <v>271</v>
      </c>
      <c r="C15">
        <v>1.1516</v>
      </c>
      <c r="D15">
        <v>1.1773</v>
      </c>
      <c r="E15">
        <v>1.1786000000000001</v>
      </c>
    </row>
    <row r="16" spans="1:29" ht="86.4" x14ac:dyDescent="0.25">
      <c r="B16" s="55" t="s">
        <v>266</v>
      </c>
      <c r="C16">
        <v>0.36759999999999998</v>
      </c>
      <c r="D16">
        <v>0.26269999999999999</v>
      </c>
      <c r="E16">
        <v>0.14799999999999999</v>
      </c>
    </row>
  </sheetData>
  <mergeCells count="3">
    <mergeCell ref="A7:A9"/>
    <mergeCell ref="A11:A12"/>
    <mergeCell ref="A13:A14"/>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美的集团-利润表</vt:lpstr>
      <vt:lpstr>美的集团-资产负债表</vt:lpstr>
      <vt:lpstr>美的集团-现金流量表</vt:lpstr>
      <vt:lpstr>营业收入和支出预测</vt:lpstr>
      <vt:lpstr>非付现调整</vt:lpstr>
      <vt:lpstr>营运资本需求预测</vt:lpstr>
      <vt:lpstr>资本性支出预测</vt:lpstr>
      <vt:lpstr>ufcf</vt:lpstr>
      <vt:lpstr>财务指标</vt:lpstr>
      <vt:lpstr>PEband</vt:lpstr>
      <vt:lpstr>Hist_Year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2018-05-28T15:17:48Z</dcterms:modified>
</cp:coreProperties>
</file>