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yuxuan/Desktop/"/>
    </mc:Choice>
  </mc:AlternateContent>
  <xr:revisionPtr revIDLastSave="0" documentId="8_{CEB3F43E-7CF5-D54B-B2D7-C4D1332E1AF6}" xr6:coauthVersionLast="47" xr6:coauthVersionMax="47" xr10:uidLastSave="{00000000-0000-0000-0000-000000000000}"/>
  <bookViews>
    <workbookView xWindow="580" yWindow="880" windowWidth="14760" windowHeight="16000" firstSheet="3" activeTab="5" xr2:uid="{D6660741-A843-C64E-8265-9DEA5D6ECF07}"/>
  </bookViews>
  <sheets>
    <sheet name="中性情景REVENUE+COST" sheetId="3" r:id="rId1"/>
    <sheet name="乐观情景REVENUE+COST" sheetId="4" r:id="rId2"/>
    <sheet name="悲观情景REVENUE+COST" sheetId="5" r:id="rId3"/>
    <sheet name="DCF（FCFF）中性情景" sheetId="2" r:id="rId4"/>
    <sheet name="DCF（FCFF）悲观情景" sheetId="6" r:id="rId5"/>
    <sheet name="DCF（FCFF）乐观情景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6" i="7" l="1"/>
  <c r="F56" i="7" s="1"/>
  <c r="G56" i="7" s="1"/>
  <c r="H56" i="7" s="1"/>
  <c r="I56" i="7" s="1"/>
  <c r="J56" i="7" s="1"/>
  <c r="K56" i="7" s="1"/>
  <c r="D56" i="7"/>
  <c r="C56" i="7" s="1"/>
  <c r="C48" i="7"/>
  <c r="C33" i="7"/>
  <c r="C24" i="7"/>
  <c r="C26" i="7" s="1"/>
  <c r="E56" i="6"/>
  <c r="F56" i="6" s="1"/>
  <c r="G56" i="6" s="1"/>
  <c r="H56" i="6" s="1"/>
  <c r="I56" i="6" s="1"/>
  <c r="J56" i="6" s="1"/>
  <c r="K56" i="6" s="1"/>
  <c r="C48" i="6"/>
  <c r="C33" i="6"/>
  <c r="C26" i="6"/>
  <c r="C39" i="6" s="1"/>
  <c r="C24" i="6"/>
  <c r="J33" i="2"/>
  <c r="I33" i="2"/>
  <c r="C24" i="2"/>
  <c r="H57" i="5"/>
  <c r="H59" i="5" s="1"/>
  <c r="G57" i="5"/>
  <c r="F57" i="5"/>
  <c r="E57" i="5"/>
  <c r="E59" i="5" s="1"/>
  <c r="D57" i="5"/>
  <c r="D59" i="5" s="1"/>
  <c r="C54" i="5"/>
  <c r="C53" i="5"/>
  <c r="C52" i="5"/>
  <c r="C51" i="5"/>
  <c r="D50" i="5"/>
  <c r="C50" i="5"/>
  <c r="H47" i="5"/>
  <c r="H54" i="5" s="1"/>
  <c r="G47" i="5"/>
  <c r="G54" i="5" s="1"/>
  <c r="F47" i="5"/>
  <c r="F54" i="5" s="1"/>
  <c r="E47" i="5"/>
  <c r="E54" i="5" s="1"/>
  <c r="D47" i="5"/>
  <c r="D54" i="5" s="1"/>
  <c r="C47" i="5"/>
  <c r="H46" i="5"/>
  <c r="H53" i="5" s="1"/>
  <c r="G46" i="5"/>
  <c r="G53" i="5" s="1"/>
  <c r="F46" i="5"/>
  <c r="F53" i="5" s="1"/>
  <c r="E46" i="5"/>
  <c r="E53" i="5" s="1"/>
  <c r="D46" i="5"/>
  <c r="D53" i="5" s="1"/>
  <c r="C46" i="5"/>
  <c r="H45" i="5"/>
  <c r="H52" i="5" s="1"/>
  <c r="G45" i="5"/>
  <c r="G52" i="5" s="1"/>
  <c r="F45" i="5"/>
  <c r="F52" i="5" s="1"/>
  <c r="E45" i="5"/>
  <c r="E52" i="5" s="1"/>
  <c r="D45" i="5"/>
  <c r="D52" i="5" s="1"/>
  <c r="C45" i="5"/>
  <c r="H44" i="5"/>
  <c r="H51" i="5" s="1"/>
  <c r="G44" i="5"/>
  <c r="G51" i="5" s="1"/>
  <c r="F44" i="5"/>
  <c r="F51" i="5" s="1"/>
  <c r="E44" i="5"/>
  <c r="E51" i="5" s="1"/>
  <c r="D44" i="5"/>
  <c r="D51" i="5" s="1"/>
  <c r="C44" i="5"/>
  <c r="H43" i="5"/>
  <c r="H50" i="5" s="1"/>
  <c r="G43" i="5"/>
  <c r="G50" i="5" s="1"/>
  <c r="F43" i="5"/>
  <c r="F50" i="5" s="1"/>
  <c r="E43" i="5"/>
  <c r="E50" i="5" s="1"/>
  <c r="D43" i="5"/>
  <c r="C43" i="5"/>
  <c r="F38" i="5"/>
  <c r="E38" i="5"/>
  <c r="H37" i="5"/>
  <c r="H38" i="5" s="1"/>
  <c r="G37" i="5"/>
  <c r="G38" i="5" s="1"/>
  <c r="F37" i="5"/>
  <c r="E37" i="5"/>
  <c r="D37" i="5"/>
  <c r="D38" i="5" s="1"/>
  <c r="H36" i="5"/>
  <c r="G36" i="5"/>
  <c r="F36" i="5"/>
  <c r="E36" i="5"/>
  <c r="G33" i="5"/>
  <c r="G34" i="5" s="1"/>
  <c r="H31" i="5"/>
  <c r="H33" i="5" s="1"/>
  <c r="H34" i="5" s="1"/>
  <c r="G31" i="5"/>
  <c r="F31" i="5"/>
  <c r="F33" i="5" s="1"/>
  <c r="F34" i="5" s="1"/>
  <c r="E31" i="5"/>
  <c r="E33" i="5" s="1"/>
  <c r="E34" i="5" s="1"/>
  <c r="D31" i="5"/>
  <c r="D33" i="5" s="1"/>
  <c r="D34" i="5" s="1"/>
  <c r="H29" i="5"/>
  <c r="G29" i="5"/>
  <c r="F29" i="5"/>
  <c r="E29" i="5"/>
  <c r="C29" i="5"/>
  <c r="H28" i="5"/>
  <c r="G28" i="5"/>
  <c r="F28" i="5"/>
  <c r="E28" i="5"/>
  <c r="C28" i="5"/>
  <c r="H27" i="5"/>
  <c r="G27" i="5"/>
  <c r="F27" i="5"/>
  <c r="E27" i="5"/>
  <c r="C27" i="5"/>
  <c r="H26" i="5"/>
  <c r="G26" i="5"/>
  <c r="F26" i="5"/>
  <c r="E26" i="5"/>
  <c r="C26" i="5"/>
  <c r="H25" i="5"/>
  <c r="G25" i="5"/>
  <c r="F25" i="5"/>
  <c r="E25" i="5"/>
  <c r="C25" i="5"/>
  <c r="I23" i="5"/>
  <c r="J23" i="5" s="1"/>
  <c r="K23" i="5" s="1"/>
  <c r="L23" i="5" s="1"/>
  <c r="M23" i="5" s="1"/>
  <c r="C23" i="5"/>
  <c r="I22" i="5"/>
  <c r="J22" i="5" s="1"/>
  <c r="K22" i="5" s="1"/>
  <c r="L22" i="5" s="1"/>
  <c r="M22" i="5" s="1"/>
  <c r="C22" i="5"/>
  <c r="I21" i="5"/>
  <c r="J21" i="5" s="1"/>
  <c r="K21" i="5" s="1"/>
  <c r="L21" i="5" s="1"/>
  <c r="M21" i="5" s="1"/>
  <c r="C21" i="5"/>
  <c r="I20" i="5"/>
  <c r="C20" i="5"/>
  <c r="I19" i="5"/>
  <c r="J19" i="5" s="1"/>
  <c r="K19" i="5" s="1"/>
  <c r="L19" i="5" s="1"/>
  <c r="C19" i="5"/>
  <c r="H16" i="5"/>
  <c r="G16" i="5"/>
  <c r="F16" i="5"/>
  <c r="E16" i="5"/>
  <c r="C16" i="5"/>
  <c r="H15" i="5"/>
  <c r="G15" i="5"/>
  <c r="F15" i="5"/>
  <c r="E15" i="5"/>
  <c r="C15" i="5"/>
  <c r="H14" i="5"/>
  <c r="G14" i="5"/>
  <c r="F14" i="5"/>
  <c r="E14" i="5"/>
  <c r="C14" i="5"/>
  <c r="H13" i="5"/>
  <c r="G13" i="5"/>
  <c r="F13" i="5"/>
  <c r="E13" i="5"/>
  <c r="C13" i="5"/>
  <c r="H12" i="5"/>
  <c r="G12" i="5"/>
  <c r="F12" i="5"/>
  <c r="E12" i="5"/>
  <c r="C12" i="5"/>
  <c r="I10" i="5"/>
  <c r="J10" i="5" s="1"/>
  <c r="K10" i="5" s="1"/>
  <c r="I9" i="5"/>
  <c r="J9" i="5" s="1"/>
  <c r="I8" i="5"/>
  <c r="J8" i="5" s="1"/>
  <c r="I7" i="5"/>
  <c r="I6" i="5"/>
  <c r="G59" i="4"/>
  <c r="F59" i="4"/>
  <c r="H57" i="4"/>
  <c r="H59" i="4" s="1"/>
  <c r="G57" i="4"/>
  <c r="F57" i="4"/>
  <c r="E57" i="4"/>
  <c r="E59" i="4" s="1"/>
  <c r="D57" i="4"/>
  <c r="D59" i="4" s="1"/>
  <c r="C54" i="4"/>
  <c r="C53" i="4"/>
  <c r="C52" i="4"/>
  <c r="C51" i="4"/>
  <c r="D50" i="4"/>
  <c r="C50" i="4"/>
  <c r="H47" i="4"/>
  <c r="H54" i="4" s="1"/>
  <c r="G47" i="4"/>
  <c r="G54" i="4" s="1"/>
  <c r="F47" i="4"/>
  <c r="F54" i="4" s="1"/>
  <c r="E47" i="4"/>
  <c r="E54" i="4" s="1"/>
  <c r="D47" i="4"/>
  <c r="D54" i="4" s="1"/>
  <c r="C47" i="4"/>
  <c r="H46" i="4"/>
  <c r="H53" i="4" s="1"/>
  <c r="G46" i="4"/>
  <c r="G53" i="4" s="1"/>
  <c r="F46" i="4"/>
  <c r="F53" i="4" s="1"/>
  <c r="E46" i="4"/>
  <c r="E53" i="4" s="1"/>
  <c r="D46" i="4"/>
  <c r="D53" i="4" s="1"/>
  <c r="C46" i="4"/>
  <c r="H45" i="4"/>
  <c r="H52" i="4" s="1"/>
  <c r="G45" i="4"/>
  <c r="G52" i="4" s="1"/>
  <c r="F45" i="4"/>
  <c r="F52" i="4" s="1"/>
  <c r="E45" i="4"/>
  <c r="E52" i="4" s="1"/>
  <c r="D45" i="4"/>
  <c r="D52" i="4" s="1"/>
  <c r="C45" i="4"/>
  <c r="H44" i="4"/>
  <c r="H51" i="4" s="1"/>
  <c r="G44" i="4"/>
  <c r="G51" i="4" s="1"/>
  <c r="F44" i="4"/>
  <c r="F51" i="4" s="1"/>
  <c r="E44" i="4"/>
  <c r="E51" i="4" s="1"/>
  <c r="D44" i="4"/>
  <c r="D51" i="4" s="1"/>
  <c r="C44" i="4"/>
  <c r="H43" i="4"/>
  <c r="H50" i="4" s="1"/>
  <c r="G43" i="4"/>
  <c r="G50" i="4" s="1"/>
  <c r="F43" i="4"/>
  <c r="F50" i="4" s="1"/>
  <c r="E43" i="4"/>
  <c r="E50" i="4" s="1"/>
  <c r="D43" i="4"/>
  <c r="C43" i="4"/>
  <c r="E38" i="4"/>
  <c r="H37" i="4"/>
  <c r="H38" i="4" s="1"/>
  <c r="G37" i="4"/>
  <c r="G38" i="4" s="1"/>
  <c r="F37" i="4"/>
  <c r="F38" i="4" s="1"/>
  <c r="E37" i="4"/>
  <c r="D37" i="4"/>
  <c r="D38" i="4" s="1"/>
  <c r="H36" i="4"/>
  <c r="G36" i="4"/>
  <c r="F36" i="4"/>
  <c r="E36" i="4"/>
  <c r="H31" i="4"/>
  <c r="H33" i="4" s="1"/>
  <c r="H34" i="4" s="1"/>
  <c r="G31" i="4"/>
  <c r="G33" i="4" s="1"/>
  <c r="G34" i="4" s="1"/>
  <c r="F31" i="4"/>
  <c r="F33" i="4" s="1"/>
  <c r="F34" i="4" s="1"/>
  <c r="E31" i="4"/>
  <c r="E33" i="4" s="1"/>
  <c r="E34" i="4" s="1"/>
  <c r="D31" i="4"/>
  <c r="D33" i="4" s="1"/>
  <c r="D34" i="4" s="1"/>
  <c r="H29" i="4"/>
  <c r="G29" i="4"/>
  <c r="F29" i="4"/>
  <c r="E29" i="4"/>
  <c r="C29" i="4"/>
  <c r="H28" i="4"/>
  <c r="G28" i="4"/>
  <c r="F28" i="4"/>
  <c r="E28" i="4"/>
  <c r="C28" i="4"/>
  <c r="H27" i="4"/>
  <c r="G27" i="4"/>
  <c r="F27" i="4"/>
  <c r="E27" i="4"/>
  <c r="C27" i="4"/>
  <c r="H26" i="4"/>
  <c r="G26" i="4"/>
  <c r="F26" i="4"/>
  <c r="E26" i="4"/>
  <c r="C26" i="4"/>
  <c r="H25" i="4"/>
  <c r="G25" i="4"/>
  <c r="F25" i="4"/>
  <c r="E25" i="4"/>
  <c r="C25" i="4"/>
  <c r="I23" i="4"/>
  <c r="J23" i="4" s="1"/>
  <c r="K23" i="4" s="1"/>
  <c r="L23" i="4" s="1"/>
  <c r="M23" i="4" s="1"/>
  <c r="C23" i="4"/>
  <c r="I22" i="4"/>
  <c r="J22" i="4" s="1"/>
  <c r="K22" i="4" s="1"/>
  <c r="L22" i="4" s="1"/>
  <c r="M22" i="4" s="1"/>
  <c r="C22" i="4"/>
  <c r="I21" i="4"/>
  <c r="J21" i="4" s="1"/>
  <c r="K21" i="4" s="1"/>
  <c r="L21" i="4" s="1"/>
  <c r="M21" i="4" s="1"/>
  <c r="C21" i="4"/>
  <c r="I20" i="4"/>
  <c r="C20" i="4"/>
  <c r="I19" i="4"/>
  <c r="J19" i="4" s="1"/>
  <c r="C19" i="4"/>
  <c r="H16" i="4"/>
  <c r="G16" i="4"/>
  <c r="F16" i="4"/>
  <c r="E16" i="4"/>
  <c r="C16" i="4"/>
  <c r="H15" i="4"/>
  <c r="G15" i="4"/>
  <c r="F15" i="4"/>
  <c r="E15" i="4"/>
  <c r="C15" i="4"/>
  <c r="H14" i="4"/>
  <c r="G14" i="4"/>
  <c r="F14" i="4"/>
  <c r="E14" i="4"/>
  <c r="C14" i="4"/>
  <c r="H13" i="4"/>
  <c r="G13" i="4"/>
  <c r="F13" i="4"/>
  <c r="E13" i="4"/>
  <c r="C13" i="4"/>
  <c r="H12" i="4"/>
  <c r="G12" i="4"/>
  <c r="F12" i="4"/>
  <c r="E12" i="4"/>
  <c r="C12" i="4"/>
  <c r="I10" i="4"/>
  <c r="J10" i="4" s="1"/>
  <c r="I9" i="4"/>
  <c r="J9" i="4" s="1"/>
  <c r="K9" i="4" s="1"/>
  <c r="I8" i="4"/>
  <c r="I7" i="4"/>
  <c r="I6" i="4"/>
  <c r="J22" i="3"/>
  <c r="K22" i="3" s="1"/>
  <c r="L22" i="3" s="1"/>
  <c r="M22" i="3" s="1"/>
  <c r="J20" i="3"/>
  <c r="K20" i="3" s="1"/>
  <c r="L20" i="3" s="1"/>
  <c r="M20" i="3" s="1"/>
  <c r="J19" i="3"/>
  <c r="K19" i="3" s="1"/>
  <c r="L19" i="3" s="1"/>
  <c r="M19" i="3" s="1"/>
  <c r="I23" i="3"/>
  <c r="J23" i="3" s="1"/>
  <c r="K23" i="3" s="1"/>
  <c r="L23" i="3" s="1"/>
  <c r="M23" i="3" s="1"/>
  <c r="I22" i="3"/>
  <c r="I21" i="3"/>
  <c r="J21" i="3" s="1"/>
  <c r="K21" i="3" s="1"/>
  <c r="L21" i="3" s="1"/>
  <c r="M21" i="3" s="1"/>
  <c r="I20" i="3"/>
  <c r="I19" i="3"/>
  <c r="I6" i="3"/>
  <c r="I43" i="3" s="1"/>
  <c r="I10" i="3"/>
  <c r="J10" i="3" s="1"/>
  <c r="K10" i="3" s="1"/>
  <c r="L10" i="3" s="1"/>
  <c r="M10" i="3" s="1"/>
  <c r="I9" i="3"/>
  <c r="J9" i="3" s="1"/>
  <c r="K9" i="3" s="1"/>
  <c r="L9" i="3" s="1"/>
  <c r="M9" i="3" s="1"/>
  <c r="I8" i="3"/>
  <c r="J8" i="3" s="1"/>
  <c r="K8" i="3" s="1"/>
  <c r="L8" i="3" s="1"/>
  <c r="M8" i="3" s="1"/>
  <c r="I7" i="3"/>
  <c r="J7" i="3" s="1"/>
  <c r="K7" i="3" s="1"/>
  <c r="L7" i="3" s="1"/>
  <c r="M7" i="3" s="1"/>
  <c r="B62" i="7" l="1"/>
  <c r="C39" i="7"/>
  <c r="D33" i="7"/>
  <c r="E33" i="7" s="1"/>
  <c r="F33" i="7" s="1"/>
  <c r="G33" i="7" s="1"/>
  <c r="H33" i="7" s="1"/>
  <c r="I33" i="7" s="1"/>
  <c r="J33" i="7" s="1"/>
  <c r="C36" i="7" s="1"/>
  <c r="D56" i="6"/>
  <c r="C56" i="6" s="1"/>
  <c r="B62" i="6"/>
  <c r="D33" i="6"/>
  <c r="E33" i="6" s="1"/>
  <c r="F33" i="6" s="1"/>
  <c r="G33" i="6" s="1"/>
  <c r="H33" i="6" s="1"/>
  <c r="I33" i="6" s="1"/>
  <c r="J33" i="6" s="1"/>
  <c r="C36" i="6" s="1"/>
  <c r="F58" i="4"/>
  <c r="G58" i="4"/>
  <c r="I47" i="5"/>
  <c r="I54" i="5" s="1"/>
  <c r="G58" i="5"/>
  <c r="I37" i="5"/>
  <c r="I39" i="5" s="1"/>
  <c r="I38" i="5" s="1"/>
  <c r="F58" i="5"/>
  <c r="F59" i="5"/>
  <c r="G59" i="5"/>
  <c r="J6" i="3"/>
  <c r="K6" i="3" s="1"/>
  <c r="L6" i="3" s="1"/>
  <c r="I31" i="5"/>
  <c r="I33" i="5" s="1"/>
  <c r="I35" i="5" s="1"/>
  <c r="I36" i="5" s="1"/>
  <c r="I44" i="5"/>
  <c r="I51" i="5" s="1"/>
  <c r="L10" i="5"/>
  <c r="K47" i="5"/>
  <c r="K54" i="5" s="1"/>
  <c r="K8" i="5"/>
  <c r="J45" i="5"/>
  <c r="J52" i="5" s="1"/>
  <c r="M19" i="5"/>
  <c r="J46" i="5"/>
  <c r="J53" i="5" s="1"/>
  <c r="H58" i="5"/>
  <c r="J20" i="5"/>
  <c r="K20" i="5" s="1"/>
  <c r="L20" i="5" s="1"/>
  <c r="M20" i="5" s="1"/>
  <c r="I45" i="5"/>
  <c r="I52" i="5" s="1"/>
  <c r="J6" i="5"/>
  <c r="K9" i="5"/>
  <c r="J47" i="5"/>
  <c r="J54" i="5" s="1"/>
  <c r="I43" i="5"/>
  <c r="I50" i="5" s="1"/>
  <c r="I46" i="5"/>
  <c r="I53" i="5" s="1"/>
  <c r="J7" i="5"/>
  <c r="I44" i="4"/>
  <c r="I51" i="4" s="1"/>
  <c r="I37" i="4"/>
  <c r="I39" i="4" s="1"/>
  <c r="I38" i="4" s="1"/>
  <c r="I45" i="4"/>
  <c r="I52" i="4" s="1"/>
  <c r="I47" i="4"/>
  <c r="I54" i="4" s="1"/>
  <c r="I31" i="4"/>
  <c r="I33" i="4" s="1"/>
  <c r="I35" i="4" s="1"/>
  <c r="I36" i="4" s="1"/>
  <c r="K46" i="4"/>
  <c r="K53" i="4" s="1"/>
  <c r="L9" i="4"/>
  <c r="K10" i="4"/>
  <c r="J47" i="4"/>
  <c r="J54" i="4" s="1"/>
  <c r="K19" i="4"/>
  <c r="J20" i="4"/>
  <c r="K20" i="4" s="1"/>
  <c r="L20" i="4" s="1"/>
  <c r="M20" i="4" s="1"/>
  <c r="H58" i="4"/>
  <c r="J6" i="4"/>
  <c r="I46" i="4"/>
  <c r="I53" i="4" s="1"/>
  <c r="J8" i="4"/>
  <c r="I43" i="4"/>
  <c r="I50" i="4" s="1"/>
  <c r="J46" i="4"/>
  <c r="J53" i="4" s="1"/>
  <c r="J7" i="4"/>
  <c r="D36" i="7" l="1"/>
  <c r="E36" i="7" s="1"/>
  <c r="F36" i="7" s="1"/>
  <c r="G36" i="7" s="1"/>
  <c r="H36" i="7" s="1"/>
  <c r="I36" i="7" s="1"/>
  <c r="J36" i="7" s="1"/>
  <c r="C42" i="7" s="1"/>
  <c r="C41" i="7"/>
  <c r="C40" i="7"/>
  <c r="C43" i="7" s="1"/>
  <c r="E62" i="7"/>
  <c r="B63" i="7"/>
  <c r="D62" i="7"/>
  <c r="F62" i="7"/>
  <c r="K62" i="7"/>
  <c r="C62" i="7"/>
  <c r="I62" i="7"/>
  <c r="J62" i="7"/>
  <c r="G62" i="7"/>
  <c r="H62" i="7"/>
  <c r="B61" i="7"/>
  <c r="D36" i="6"/>
  <c r="E36" i="6" s="1"/>
  <c r="F36" i="6" s="1"/>
  <c r="G36" i="6" s="1"/>
  <c r="H36" i="6" s="1"/>
  <c r="I36" i="6" s="1"/>
  <c r="J36" i="6" s="1"/>
  <c r="C42" i="6" s="1"/>
  <c r="C41" i="6"/>
  <c r="E62" i="6"/>
  <c r="B63" i="6"/>
  <c r="D62" i="6"/>
  <c r="K62" i="6"/>
  <c r="C62" i="6"/>
  <c r="J62" i="6"/>
  <c r="I62" i="6"/>
  <c r="H62" i="6"/>
  <c r="B61" i="6"/>
  <c r="F62" i="6"/>
  <c r="G62" i="6"/>
  <c r="C40" i="6"/>
  <c r="I34" i="5"/>
  <c r="I57" i="5"/>
  <c r="I58" i="5" s="1"/>
  <c r="J31" i="5"/>
  <c r="J33" i="5" s="1"/>
  <c r="J35" i="5" s="1"/>
  <c r="J43" i="5"/>
  <c r="J50" i="5" s="1"/>
  <c r="K6" i="5"/>
  <c r="I59" i="5"/>
  <c r="K7" i="5"/>
  <c r="J44" i="5"/>
  <c r="J51" i="5" s="1"/>
  <c r="L37" i="5"/>
  <c r="L39" i="5" s="1"/>
  <c r="L38" i="5" s="1"/>
  <c r="M37" i="5"/>
  <c r="M39" i="5" s="1"/>
  <c r="M38" i="5" s="1"/>
  <c r="K37" i="5"/>
  <c r="K39" i="5" s="1"/>
  <c r="K38" i="5" s="1"/>
  <c r="J37" i="5"/>
  <c r="J39" i="5" s="1"/>
  <c r="J38" i="5" s="1"/>
  <c r="L8" i="5"/>
  <c r="K45" i="5"/>
  <c r="K52" i="5" s="1"/>
  <c r="K46" i="5"/>
  <c r="K53" i="5" s="1"/>
  <c r="L9" i="5"/>
  <c r="L47" i="5"/>
  <c r="L54" i="5" s="1"/>
  <c r="M10" i="5"/>
  <c r="M47" i="5" s="1"/>
  <c r="M54" i="5" s="1"/>
  <c r="I34" i="4"/>
  <c r="I57" i="4"/>
  <c r="I58" i="4" s="1"/>
  <c r="K8" i="4"/>
  <c r="J45" i="4"/>
  <c r="J52" i="4" s="1"/>
  <c r="J31" i="4"/>
  <c r="J33" i="4" s="1"/>
  <c r="J35" i="4" s="1"/>
  <c r="K6" i="4"/>
  <c r="J43" i="4"/>
  <c r="J50" i="4" s="1"/>
  <c r="L10" i="4"/>
  <c r="K47" i="4"/>
  <c r="K54" i="4" s="1"/>
  <c r="K7" i="4"/>
  <c r="J44" i="4"/>
  <c r="J51" i="4" s="1"/>
  <c r="L19" i="4"/>
  <c r="K37" i="4"/>
  <c r="K39" i="4" s="1"/>
  <c r="K38" i="4" s="1"/>
  <c r="L46" i="4"/>
  <c r="L53" i="4" s="1"/>
  <c r="M9" i="4"/>
  <c r="M46" i="4" s="1"/>
  <c r="M53" i="4" s="1"/>
  <c r="J37" i="4"/>
  <c r="J39" i="4" s="1"/>
  <c r="J38" i="4" s="1"/>
  <c r="C47" i="7" l="1"/>
  <c r="C49" i="7" s="1"/>
  <c r="D43" i="7"/>
  <c r="D39" i="7"/>
  <c r="G61" i="7"/>
  <c r="F61" i="7"/>
  <c r="J61" i="7"/>
  <c r="E61" i="7"/>
  <c r="C61" i="7"/>
  <c r="I61" i="7"/>
  <c r="B60" i="7"/>
  <c r="D61" i="7"/>
  <c r="K61" i="7"/>
  <c r="H61" i="7"/>
  <c r="K63" i="7"/>
  <c r="C63" i="7"/>
  <c r="D63" i="7"/>
  <c r="J63" i="7"/>
  <c r="E63" i="7"/>
  <c r="I63" i="7"/>
  <c r="H63" i="7"/>
  <c r="G63" i="7"/>
  <c r="B64" i="7"/>
  <c r="F63" i="7"/>
  <c r="D40" i="7"/>
  <c r="D41" i="7"/>
  <c r="D42" i="7"/>
  <c r="C43" i="6"/>
  <c r="D41" i="6" s="1"/>
  <c r="K63" i="6"/>
  <c r="C63" i="6"/>
  <c r="J63" i="6"/>
  <c r="I63" i="6"/>
  <c r="H63" i="6"/>
  <c r="G63" i="6"/>
  <c r="F63" i="6"/>
  <c r="B64" i="6"/>
  <c r="E63" i="6"/>
  <c r="D63" i="6"/>
  <c r="G61" i="6"/>
  <c r="F61" i="6"/>
  <c r="E61" i="6"/>
  <c r="B60" i="6"/>
  <c r="D61" i="6"/>
  <c r="K61" i="6"/>
  <c r="C61" i="6"/>
  <c r="J61" i="6"/>
  <c r="I61" i="6"/>
  <c r="H61" i="6"/>
  <c r="D42" i="6"/>
  <c r="I59" i="4"/>
  <c r="M9" i="5"/>
  <c r="M46" i="5" s="1"/>
  <c r="M53" i="5" s="1"/>
  <c r="L46" i="5"/>
  <c r="L53" i="5" s="1"/>
  <c r="L7" i="5"/>
  <c r="K44" i="5"/>
  <c r="K51" i="5" s="1"/>
  <c r="M8" i="5"/>
  <c r="M45" i="5" s="1"/>
  <c r="M52" i="5" s="1"/>
  <c r="L45" i="5"/>
  <c r="L52" i="5" s="1"/>
  <c r="K43" i="5"/>
  <c r="K50" i="5" s="1"/>
  <c r="L6" i="5"/>
  <c r="K31" i="5"/>
  <c r="K33" i="5" s="1"/>
  <c r="K35" i="5" s="1"/>
  <c r="J34" i="5"/>
  <c r="J36" i="5"/>
  <c r="J57" i="5"/>
  <c r="J58" i="5" s="1"/>
  <c r="L47" i="4"/>
  <c r="L54" i="4" s="1"/>
  <c r="M10" i="4"/>
  <c r="M47" i="4" s="1"/>
  <c r="M54" i="4" s="1"/>
  <c r="K44" i="4"/>
  <c r="K51" i="4" s="1"/>
  <c r="L7" i="4"/>
  <c r="K45" i="4"/>
  <c r="K52" i="4" s="1"/>
  <c r="L8" i="4"/>
  <c r="K43" i="4"/>
  <c r="K50" i="4" s="1"/>
  <c r="L6" i="4"/>
  <c r="K31" i="4"/>
  <c r="K33" i="4" s="1"/>
  <c r="K35" i="4" s="1"/>
  <c r="M19" i="4"/>
  <c r="M37" i="4" s="1"/>
  <c r="M39" i="4" s="1"/>
  <c r="M38" i="4" s="1"/>
  <c r="L37" i="4"/>
  <c r="L39" i="4" s="1"/>
  <c r="L38" i="4" s="1"/>
  <c r="J57" i="4"/>
  <c r="J58" i="4" s="1"/>
  <c r="J36" i="4"/>
  <c r="J34" i="4"/>
  <c r="I64" i="7" l="1"/>
  <c r="H64" i="7"/>
  <c r="K64" i="7"/>
  <c r="G64" i="7"/>
  <c r="E64" i="7"/>
  <c r="B65" i="7"/>
  <c r="J64" i="7"/>
  <c r="F64" i="7"/>
  <c r="D64" i="7"/>
  <c r="C64" i="7"/>
  <c r="I60" i="7"/>
  <c r="H60" i="7"/>
  <c r="B59" i="7"/>
  <c r="C60" i="7"/>
  <c r="G60" i="7"/>
  <c r="D60" i="7"/>
  <c r="F60" i="7"/>
  <c r="E60" i="7"/>
  <c r="K60" i="7"/>
  <c r="J60" i="7"/>
  <c r="I64" i="6"/>
  <c r="H64" i="6"/>
  <c r="G64" i="6"/>
  <c r="F64" i="6"/>
  <c r="E64" i="6"/>
  <c r="B65" i="6"/>
  <c r="D64" i="6"/>
  <c r="K64" i="6"/>
  <c r="C64" i="6"/>
  <c r="J64" i="6"/>
  <c r="C47" i="6"/>
  <c r="C49" i="6" s="1"/>
  <c r="D43" i="6"/>
  <c r="D39" i="6"/>
  <c r="I60" i="6"/>
  <c r="H60" i="6"/>
  <c r="B59" i="6"/>
  <c r="G60" i="6"/>
  <c r="F60" i="6"/>
  <c r="E60" i="6"/>
  <c r="D60" i="6"/>
  <c r="K60" i="6"/>
  <c r="C60" i="6"/>
  <c r="J60" i="6"/>
  <c r="D40" i="6"/>
  <c r="L43" i="5"/>
  <c r="L50" i="5" s="1"/>
  <c r="M6" i="5"/>
  <c r="L31" i="5"/>
  <c r="L33" i="5" s="1"/>
  <c r="L35" i="5" s="1"/>
  <c r="M7" i="5"/>
  <c r="M44" i="5" s="1"/>
  <c r="M51" i="5" s="1"/>
  <c r="L44" i="5"/>
  <c r="L51" i="5" s="1"/>
  <c r="J59" i="5"/>
  <c r="K34" i="5"/>
  <c r="K57" i="5"/>
  <c r="K58" i="5" s="1"/>
  <c r="K36" i="5"/>
  <c r="J59" i="4"/>
  <c r="L43" i="4"/>
  <c r="L50" i="4" s="1"/>
  <c r="M6" i="4"/>
  <c r="L31" i="4"/>
  <c r="L33" i="4" s="1"/>
  <c r="L35" i="4" s="1"/>
  <c r="M8" i="4"/>
  <c r="M45" i="4" s="1"/>
  <c r="M52" i="4" s="1"/>
  <c r="L45" i="4"/>
  <c r="L52" i="4" s="1"/>
  <c r="M7" i="4"/>
  <c r="M44" i="4" s="1"/>
  <c r="M51" i="4" s="1"/>
  <c r="L44" i="4"/>
  <c r="L51" i="4" s="1"/>
  <c r="K36" i="4"/>
  <c r="K34" i="4"/>
  <c r="K57" i="4"/>
  <c r="K58" i="4" s="1"/>
  <c r="G65" i="7" l="1"/>
  <c r="K65" i="7"/>
  <c r="J65" i="7"/>
  <c r="F65" i="7"/>
  <c r="C65" i="7"/>
  <c r="E65" i="7"/>
  <c r="B66" i="7"/>
  <c r="D65" i="7"/>
  <c r="I65" i="7"/>
  <c r="H65" i="7"/>
  <c r="K59" i="7"/>
  <c r="C59" i="7"/>
  <c r="F59" i="7"/>
  <c r="J59" i="7"/>
  <c r="I59" i="7"/>
  <c r="G59" i="7"/>
  <c r="H59" i="7"/>
  <c r="B58" i="7"/>
  <c r="D59" i="7"/>
  <c r="E59" i="7"/>
  <c r="K59" i="6"/>
  <c r="C59" i="6"/>
  <c r="J59" i="6"/>
  <c r="I59" i="6"/>
  <c r="H59" i="6"/>
  <c r="B58" i="6"/>
  <c r="G59" i="6"/>
  <c r="F59" i="6"/>
  <c r="D59" i="6"/>
  <c r="E59" i="6"/>
  <c r="G65" i="6"/>
  <c r="F65" i="6"/>
  <c r="E65" i="6"/>
  <c r="B66" i="6"/>
  <c r="D65" i="6"/>
  <c r="K65" i="6"/>
  <c r="C65" i="6"/>
  <c r="J65" i="6"/>
  <c r="I65" i="6"/>
  <c r="H65" i="6"/>
  <c r="K59" i="5"/>
  <c r="L34" i="5"/>
  <c r="L57" i="5"/>
  <c r="L58" i="5" s="1"/>
  <c r="L36" i="5"/>
  <c r="M43" i="5"/>
  <c r="M50" i="5" s="1"/>
  <c r="M31" i="5"/>
  <c r="M33" i="5" s="1"/>
  <c r="M35" i="5" s="1"/>
  <c r="K59" i="4"/>
  <c r="L36" i="4"/>
  <c r="L34" i="4"/>
  <c r="L57" i="4"/>
  <c r="L58" i="4" s="1"/>
  <c r="M43" i="4"/>
  <c r="M50" i="4" s="1"/>
  <c r="M31" i="4"/>
  <c r="M33" i="4" s="1"/>
  <c r="M35" i="4" s="1"/>
  <c r="E66" i="7" l="1"/>
  <c r="B67" i="7"/>
  <c r="D66" i="7"/>
  <c r="H66" i="7"/>
  <c r="K66" i="7"/>
  <c r="C66" i="7"/>
  <c r="I66" i="7"/>
  <c r="G66" i="7"/>
  <c r="J66" i="7"/>
  <c r="F66" i="7"/>
  <c r="E58" i="7"/>
  <c r="E68" i="7" s="1"/>
  <c r="D58" i="7"/>
  <c r="D68" i="7" s="1"/>
  <c r="F58" i="7"/>
  <c r="F68" i="7" s="1"/>
  <c r="K58" i="7"/>
  <c r="C58" i="7"/>
  <c r="C68" i="7" s="1"/>
  <c r="B57" i="7"/>
  <c r="J58" i="7"/>
  <c r="J68" i="7" s="1"/>
  <c r="I58" i="7"/>
  <c r="I68" i="7" s="1"/>
  <c r="G58" i="7"/>
  <c r="G68" i="7" s="1"/>
  <c r="H58" i="7"/>
  <c r="H68" i="7" s="1"/>
  <c r="E66" i="6"/>
  <c r="B67" i="6"/>
  <c r="D66" i="6"/>
  <c r="K66" i="6"/>
  <c r="C66" i="6"/>
  <c r="J66" i="6"/>
  <c r="I66" i="6"/>
  <c r="H66" i="6"/>
  <c r="F66" i="6"/>
  <c r="G66" i="6"/>
  <c r="E58" i="6"/>
  <c r="D58" i="6"/>
  <c r="K58" i="6"/>
  <c r="C58" i="6"/>
  <c r="J58" i="6"/>
  <c r="F58" i="6"/>
  <c r="I58" i="6"/>
  <c r="H58" i="6"/>
  <c r="B57" i="6"/>
  <c r="G58" i="6"/>
  <c r="L59" i="5"/>
  <c r="M34" i="5"/>
  <c r="M57" i="5"/>
  <c r="M58" i="5" s="1"/>
  <c r="M36" i="5"/>
  <c r="M34" i="4"/>
  <c r="M57" i="4"/>
  <c r="M58" i="4" s="1"/>
  <c r="M36" i="4"/>
  <c r="L59" i="4"/>
  <c r="G57" i="7" l="1"/>
  <c r="I57" i="7"/>
  <c r="H57" i="7"/>
  <c r="F57" i="7"/>
  <c r="C57" i="7"/>
  <c r="J57" i="7"/>
  <c r="E57" i="7"/>
  <c r="K57" i="7"/>
  <c r="D57" i="7"/>
  <c r="J69" i="7"/>
  <c r="K67" i="7"/>
  <c r="C67" i="7"/>
  <c r="J67" i="7"/>
  <c r="D67" i="7"/>
  <c r="I67" i="7"/>
  <c r="H67" i="7"/>
  <c r="G67" i="7"/>
  <c r="E67" i="7"/>
  <c r="F67" i="7"/>
  <c r="G69" i="7"/>
  <c r="F69" i="7"/>
  <c r="D69" i="7"/>
  <c r="E69" i="7"/>
  <c r="C69" i="7"/>
  <c r="I69" i="7"/>
  <c r="H69" i="7"/>
  <c r="B68" i="7"/>
  <c r="B69" i="7" s="1"/>
  <c r="K68" i="7"/>
  <c r="K69" i="7"/>
  <c r="G57" i="6"/>
  <c r="H57" i="6"/>
  <c r="F57" i="6"/>
  <c r="E57" i="6"/>
  <c r="D57" i="6"/>
  <c r="K57" i="6"/>
  <c r="C57" i="6"/>
  <c r="J57" i="6"/>
  <c r="I57" i="6"/>
  <c r="K67" i="6"/>
  <c r="C67" i="6"/>
  <c r="J67" i="6"/>
  <c r="I67" i="6"/>
  <c r="H67" i="6"/>
  <c r="G67" i="6"/>
  <c r="F67" i="6"/>
  <c r="E67" i="6"/>
  <c r="D67" i="6"/>
  <c r="M59" i="5"/>
  <c r="M59" i="4"/>
  <c r="H13" i="3" l="1"/>
  <c r="H14" i="3"/>
  <c r="G14" i="3"/>
  <c r="G13" i="3"/>
  <c r="H57" i="3"/>
  <c r="H59" i="3" s="1"/>
  <c r="G57" i="3"/>
  <c r="G59" i="3" s="1"/>
  <c r="F57" i="3"/>
  <c r="F59" i="3" s="1"/>
  <c r="E57" i="3"/>
  <c r="E59" i="3" s="1"/>
  <c r="D57" i="3"/>
  <c r="D59" i="3" s="1"/>
  <c r="C54" i="3"/>
  <c r="C53" i="3"/>
  <c r="C52" i="3"/>
  <c r="C51" i="3"/>
  <c r="C50" i="3"/>
  <c r="M47" i="3"/>
  <c r="M54" i="3" s="1"/>
  <c r="L47" i="3"/>
  <c r="L54" i="3" s="1"/>
  <c r="K47" i="3"/>
  <c r="K54" i="3" s="1"/>
  <c r="J47" i="3"/>
  <c r="J54" i="3" s="1"/>
  <c r="I47" i="3"/>
  <c r="I54" i="3" s="1"/>
  <c r="H47" i="3"/>
  <c r="H54" i="3" s="1"/>
  <c r="G47" i="3"/>
  <c r="G54" i="3" s="1"/>
  <c r="F47" i="3"/>
  <c r="F54" i="3" s="1"/>
  <c r="E47" i="3"/>
  <c r="E54" i="3" s="1"/>
  <c r="D47" i="3"/>
  <c r="D54" i="3" s="1"/>
  <c r="C47" i="3"/>
  <c r="M46" i="3"/>
  <c r="M53" i="3" s="1"/>
  <c r="L46" i="3"/>
  <c r="L53" i="3" s="1"/>
  <c r="K46" i="3"/>
  <c r="K53" i="3" s="1"/>
  <c r="J46" i="3"/>
  <c r="J53" i="3" s="1"/>
  <c r="I46" i="3"/>
  <c r="I53" i="3" s="1"/>
  <c r="H46" i="3"/>
  <c r="H53" i="3" s="1"/>
  <c r="G46" i="3"/>
  <c r="G53" i="3" s="1"/>
  <c r="F46" i="3"/>
  <c r="F53" i="3" s="1"/>
  <c r="E46" i="3"/>
  <c r="E53" i="3" s="1"/>
  <c r="D46" i="3"/>
  <c r="D53" i="3" s="1"/>
  <c r="C46" i="3"/>
  <c r="M45" i="3"/>
  <c r="M52" i="3" s="1"/>
  <c r="L45" i="3"/>
  <c r="L52" i="3" s="1"/>
  <c r="K45" i="3"/>
  <c r="K52" i="3" s="1"/>
  <c r="J45" i="3"/>
  <c r="J52" i="3" s="1"/>
  <c r="I45" i="3"/>
  <c r="I52" i="3" s="1"/>
  <c r="H45" i="3"/>
  <c r="H52" i="3" s="1"/>
  <c r="G45" i="3"/>
  <c r="G52" i="3" s="1"/>
  <c r="F45" i="3"/>
  <c r="F52" i="3" s="1"/>
  <c r="E45" i="3"/>
  <c r="E52" i="3" s="1"/>
  <c r="D45" i="3"/>
  <c r="D52" i="3" s="1"/>
  <c r="C45" i="3"/>
  <c r="K44" i="3"/>
  <c r="K51" i="3" s="1"/>
  <c r="J44" i="3"/>
  <c r="J51" i="3" s="1"/>
  <c r="I44" i="3"/>
  <c r="I51" i="3" s="1"/>
  <c r="H44" i="3"/>
  <c r="H51" i="3" s="1"/>
  <c r="G44" i="3"/>
  <c r="G51" i="3" s="1"/>
  <c r="F44" i="3"/>
  <c r="F51" i="3" s="1"/>
  <c r="E44" i="3"/>
  <c r="E51" i="3" s="1"/>
  <c r="D44" i="3"/>
  <c r="D51" i="3" s="1"/>
  <c r="C44" i="3"/>
  <c r="K43" i="3"/>
  <c r="K50" i="3" s="1"/>
  <c r="J43" i="3"/>
  <c r="J50" i="3" s="1"/>
  <c r="H43" i="3"/>
  <c r="H50" i="3" s="1"/>
  <c r="G43" i="3"/>
  <c r="G50" i="3" s="1"/>
  <c r="F43" i="3"/>
  <c r="F50" i="3" s="1"/>
  <c r="E43" i="3"/>
  <c r="E50" i="3" s="1"/>
  <c r="D43" i="3"/>
  <c r="D50" i="3" s="1"/>
  <c r="C43" i="3"/>
  <c r="K37" i="3"/>
  <c r="K39" i="3" s="1"/>
  <c r="K38" i="3" s="1"/>
  <c r="J37" i="3"/>
  <c r="J39" i="3" s="1"/>
  <c r="J38" i="3" s="1"/>
  <c r="I37" i="3"/>
  <c r="I39" i="3" s="1"/>
  <c r="I38" i="3" s="1"/>
  <c r="H37" i="3"/>
  <c r="H38" i="3" s="1"/>
  <c r="G37" i="3"/>
  <c r="G38" i="3" s="1"/>
  <c r="F37" i="3"/>
  <c r="F38" i="3" s="1"/>
  <c r="E37" i="3"/>
  <c r="E38" i="3" s="1"/>
  <c r="D37" i="3"/>
  <c r="D38" i="3" s="1"/>
  <c r="H36" i="3"/>
  <c r="G36" i="3"/>
  <c r="F36" i="3"/>
  <c r="E36" i="3"/>
  <c r="K31" i="3"/>
  <c r="K33" i="3" s="1"/>
  <c r="K35" i="3" s="1"/>
  <c r="J31" i="3"/>
  <c r="J33" i="3" s="1"/>
  <c r="J35" i="3" s="1"/>
  <c r="H31" i="3"/>
  <c r="H33" i="3" s="1"/>
  <c r="H34" i="3" s="1"/>
  <c r="G31" i="3"/>
  <c r="G33" i="3" s="1"/>
  <c r="G34" i="3" s="1"/>
  <c r="F31" i="3"/>
  <c r="F33" i="3" s="1"/>
  <c r="F34" i="3" s="1"/>
  <c r="E31" i="3"/>
  <c r="E33" i="3" s="1"/>
  <c r="E34" i="3" s="1"/>
  <c r="D31" i="3"/>
  <c r="D33" i="3" s="1"/>
  <c r="D34" i="3" s="1"/>
  <c r="H29" i="3"/>
  <c r="G29" i="3"/>
  <c r="F29" i="3"/>
  <c r="E29" i="3"/>
  <c r="C29" i="3"/>
  <c r="H28" i="3"/>
  <c r="G28" i="3"/>
  <c r="F28" i="3"/>
  <c r="E28" i="3"/>
  <c r="C28" i="3"/>
  <c r="H27" i="3"/>
  <c r="G27" i="3"/>
  <c r="F27" i="3"/>
  <c r="E27" i="3"/>
  <c r="C27" i="3"/>
  <c r="H26" i="3"/>
  <c r="G26" i="3"/>
  <c r="F26" i="3"/>
  <c r="E26" i="3"/>
  <c r="C26" i="3"/>
  <c r="H25" i="3"/>
  <c r="G25" i="3"/>
  <c r="F25" i="3"/>
  <c r="E25" i="3"/>
  <c r="C25" i="3"/>
  <c r="C23" i="3"/>
  <c r="C22" i="3"/>
  <c r="C21" i="3"/>
  <c r="C20" i="3"/>
  <c r="C19" i="3"/>
  <c r="H16" i="3"/>
  <c r="G16" i="3"/>
  <c r="F16" i="3"/>
  <c r="E16" i="3"/>
  <c r="C16" i="3"/>
  <c r="H15" i="3"/>
  <c r="G15" i="3"/>
  <c r="F15" i="3"/>
  <c r="E15" i="3"/>
  <c r="C15" i="3"/>
  <c r="F14" i="3"/>
  <c r="E14" i="3"/>
  <c r="C14" i="3"/>
  <c r="F13" i="3"/>
  <c r="E13" i="3"/>
  <c r="C13" i="3"/>
  <c r="H12" i="3"/>
  <c r="G12" i="3"/>
  <c r="F12" i="3"/>
  <c r="E12" i="3"/>
  <c r="C12" i="3"/>
  <c r="M6" i="3"/>
  <c r="E56" i="2"/>
  <c r="F56" i="2" s="1"/>
  <c r="G56" i="2" s="1"/>
  <c r="H56" i="2" s="1"/>
  <c r="I56" i="2" s="1"/>
  <c r="J56" i="2" s="1"/>
  <c r="K56" i="2" s="1"/>
  <c r="C48" i="2"/>
  <c r="C33" i="2"/>
  <c r="C26" i="2"/>
  <c r="G58" i="3" l="1"/>
  <c r="K36" i="3"/>
  <c r="K34" i="3"/>
  <c r="F58" i="3"/>
  <c r="L31" i="3"/>
  <c r="L33" i="3" s="1"/>
  <c r="L35" i="3" s="1"/>
  <c r="L36" i="3" s="1"/>
  <c r="M31" i="3"/>
  <c r="M33" i="3" s="1"/>
  <c r="M35" i="3" s="1"/>
  <c r="J34" i="3"/>
  <c r="J57" i="3"/>
  <c r="J59" i="3" s="1"/>
  <c r="H58" i="3"/>
  <c r="L37" i="3"/>
  <c r="L39" i="3" s="1"/>
  <c r="L38" i="3" s="1"/>
  <c r="K57" i="3"/>
  <c r="L43" i="3"/>
  <c r="L50" i="3" s="1"/>
  <c r="M43" i="3"/>
  <c r="M50" i="3" s="1"/>
  <c r="L44" i="3"/>
  <c r="L51" i="3" s="1"/>
  <c r="D56" i="2"/>
  <c r="C56" i="2" s="1"/>
  <c r="B62" i="2"/>
  <c r="C39" i="2"/>
  <c r="D33" i="2"/>
  <c r="E33" i="2" s="1"/>
  <c r="F33" i="2" s="1"/>
  <c r="G33" i="2" s="1"/>
  <c r="H33" i="2" s="1"/>
  <c r="C36" i="2" s="1"/>
  <c r="K58" i="3" l="1"/>
  <c r="L34" i="3"/>
  <c r="L57" i="3"/>
  <c r="L59" i="3" s="1"/>
  <c r="M37" i="3"/>
  <c r="M39" i="3" s="1"/>
  <c r="M38" i="3" s="1"/>
  <c r="M44" i="3"/>
  <c r="M51" i="3" s="1"/>
  <c r="M34" i="3"/>
  <c r="M36" i="3"/>
  <c r="K59" i="3"/>
  <c r="C40" i="2"/>
  <c r="D36" i="2"/>
  <c r="E36" i="2" s="1"/>
  <c r="F36" i="2" s="1"/>
  <c r="G36" i="2" s="1"/>
  <c r="H36" i="2" s="1"/>
  <c r="I36" i="2" s="1"/>
  <c r="J36" i="2" s="1"/>
  <c r="C42" i="2" s="1"/>
  <c r="E62" i="2"/>
  <c r="B63" i="2"/>
  <c r="D62" i="2"/>
  <c r="K62" i="2"/>
  <c r="C62" i="2"/>
  <c r="J62" i="2"/>
  <c r="I62" i="2"/>
  <c r="F62" i="2"/>
  <c r="H62" i="2"/>
  <c r="B61" i="2"/>
  <c r="G62" i="2"/>
  <c r="M57" i="3" l="1"/>
  <c r="M59" i="3" s="1"/>
  <c r="L58" i="3"/>
  <c r="G61" i="2"/>
  <c r="H61" i="2"/>
  <c r="F61" i="2"/>
  <c r="E61" i="2"/>
  <c r="D61" i="2"/>
  <c r="K61" i="2"/>
  <c r="C61" i="2"/>
  <c r="B60" i="2"/>
  <c r="J61" i="2"/>
  <c r="I61" i="2"/>
  <c r="K63" i="2"/>
  <c r="C63" i="2"/>
  <c r="J63" i="2"/>
  <c r="I63" i="2"/>
  <c r="E63" i="2"/>
  <c r="H63" i="2"/>
  <c r="D63" i="2"/>
  <c r="G63" i="2"/>
  <c r="F63" i="2"/>
  <c r="B64" i="2"/>
  <c r="C41" i="2"/>
  <c r="M58" i="3" l="1"/>
  <c r="I60" i="2"/>
  <c r="H60" i="2"/>
  <c r="B59" i="2"/>
  <c r="G60" i="2"/>
  <c r="F60" i="2"/>
  <c r="E60" i="2"/>
  <c r="D60" i="2"/>
  <c r="J60" i="2"/>
  <c r="K60" i="2"/>
  <c r="C60" i="2"/>
  <c r="C43" i="2"/>
  <c r="I64" i="2"/>
  <c r="C64" i="2"/>
  <c r="H64" i="2"/>
  <c r="G64" i="2"/>
  <c r="F64" i="2"/>
  <c r="E64" i="2"/>
  <c r="J64" i="2"/>
  <c r="B65" i="2"/>
  <c r="D64" i="2"/>
  <c r="K64" i="2"/>
  <c r="D41" i="2" l="1"/>
  <c r="C47" i="2"/>
  <c r="G65" i="2"/>
  <c r="F65" i="2"/>
  <c r="E65" i="2"/>
  <c r="B66" i="2"/>
  <c r="D65" i="2"/>
  <c r="I65" i="2"/>
  <c r="H65" i="2"/>
  <c r="K65" i="2"/>
  <c r="C65" i="2"/>
  <c r="J65" i="2"/>
  <c r="C49" i="2"/>
  <c r="D43" i="2"/>
  <c r="D40" i="2"/>
  <c r="D39" i="2"/>
  <c r="D42" i="2"/>
  <c r="K59" i="2"/>
  <c r="C59" i="2"/>
  <c r="J59" i="2"/>
  <c r="I59" i="2"/>
  <c r="H59" i="2"/>
  <c r="B58" i="2"/>
  <c r="D59" i="2"/>
  <c r="G59" i="2"/>
  <c r="F59" i="2"/>
  <c r="E59" i="2"/>
  <c r="E58" i="2" l="1"/>
  <c r="F58" i="2"/>
  <c r="D58" i="2"/>
  <c r="K58" i="2"/>
  <c r="C58" i="2"/>
  <c r="J58" i="2"/>
  <c r="I58" i="2"/>
  <c r="H58" i="2"/>
  <c r="B57" i="2"/>
  <c r="G58" i="2"/>
  <c r="E66" i="2"/>
  <c r="F66" i="2"/>
  <c r="B67" i="2"/>
  <c r="D66" i="2"/>
  <c r="G66" i="2"/>
  <c r="K66" i="2"/>
  <c r="C66" i="2"/>
  <c r="J66" i="2"/>
  <c r="I66" i="2"/>
  <c r="H66" i="2"/>
  <c r="K67" i="2" l="1"/>
  <c r="C67" i="2"/>
  <c r="J67" i="2"/>
  <c r="I67" i="2"/>
  <c r="H67" i="2"/>
  <c r="G67" i="2"/>
  <c r="E67" i="2"/>
  <c r="F67" i="2"/>
  <c r="D67" i="2"/>
  <c r="G57" i="2"/>
  <c r="F57" i="2"/>
  <c r="E57" i="2"/>
  <c r="D57" i="2"/>
  <c r="K57" i="2"/>
  <c r="C57" i="2"/>
  <c r="J57" i="2"/>
  <c r="H57" i="2"/>
  <c r="I57" i="2"/>
  <c r="I50" i="3" l="1"/>
  <c r="I31" i="3" l="1"/>
  <c r="I33" i="3" s="1"/>
  <c r="I35" i="3" s="1"/>
  <c r="J36" i="3" s="1"/>
  <c r="I34" i="3" l="1"/>
  <c r="I57" i="3"/>
  <c r="I59" i="3" s="1"/>
  <c r="I36" i="3"/>
  <c r="I58" i="3" l="1"/>
  <c r="J58" i="3"/>
</calcChain>
</file>

<file path=xl/sharedStrings.xml><?xml version="1.0" encoding="utf-8"?>
<sst xmlns="http://schemas.openxmlformats.org/spreadsheetml/2006/main" count="222" uniqueCount="72">
  <si>
    <t>历史数据区</t>
    <phoneticPr fontId="4" type="noConversion"/>
  </si>
  <si>
    <t>名称</t>
    <phoneticPr fontId="4" type="noConversion"/>
  </si>
  <si>
    <t>By Product Category:</t>
  </si>
  <si>
    <t>Skin Care</t>
  </si>
  <si>
    <t>Makeup</t>
  </si>
  <si>
    <t>Fragrance</t>
  </si>
  <si>
    <t>Hair Care</t>
  </si>
  <si>
    <t>Other</t>
    <phoneticPr fontId="4" type="noConversion"/>
  </si>
  <si>
    <t>产品</t>
    <phoneticPr fontId="4" type="noConversion"/>
  </si>
  <si>
    <t>调整比率</t>
    <phoneticPr fontId="4" type="noConversion"/>
  </si>
  <si>
    <t>主营业务成本（百万元）</t>
    <phoneticPr fontId="4" type="noConversion"/>
  </si>
  <si>
    <t>主营业务成本（百万元）  调整后</t>
    <phoneticPr fontId="4" type="noConversion"/>
  </si>
  <si>
    <t>主营业务利润预测</t>
    <phoneticPr fontId="4" type="noConversion"/>
  </si>
  <si>
    <t>主营业务利润</t>
    <phoneticPr fontId="4" type="noConversion"/>
  </si>
  <si>
    <t>主营业务利润增长率</t>
    <phoneticPr fontId="4" type="noConversion"/>
  </si>
  <si>
    <t>主营业务毛利率</t>
    <phoneticPr fontId="4" type="noConversion"/>
  </si>
  <si>
    <t>中性情景预测</t>
    <phoneticPr fontId="4" type="noConversion"/>
  </si>
  <si>
    <r>
      <t>现金流贴现估值（公司的自由现金流</t>
    </r>
    <r>
      <rPr>
        <b/>
        <sz val="10"/>
        <rFont val="Times New Roman"/>
        <family val="1"/>
      </rPr>
      <t>FCFF</t>
    </r>
    <r>
      <rPr>
        <b/>
        <sz val="10"/>
        <rFont val="宋体"/>
        <family val="3"/>
        <charset val="134"/>
      </rPr>
      <t>）</t>
    </r>
    <phoneticPr fontId="4" type="noConversion"/>
  </si>
  <si>
    <t>公司名称</t>
    <phoneticPr fontId="4" type="noConversion"/>
  </si>
  <si>
    <t>代码</t>
    <phoneticPr fontId="4" type="noConversion"/>
  </si>
  <si>
    <t>总股本</t>
    <phoneticPr fontId="4" type="noConversion"/>
  </si>
  <si>
    <t>分析日期</t>
    <phoneticPr fontId="4" type="noConversion"/>
  </si>
  <si>
    <t>假设</t>
    <phoneticPr fontId="4" type="noConversion"/>
  </si>
  <si>
    <t>数值</t>
    <phoneticPr fontId="4" type="noConversion"/>
  </si>
  <si>
    <r>
      <t>第二阶段</t>
    </r>
    <r>
      <rPr>
        <sz val="9"/>
        <rFont val="Times New Roman"/>
        <family val="1"/>
      </rPr>
      <t>(2012-2019)</t>
    </r>
    <r>
      <rPr>
        <sz val="9"/>
        <rFont val="宋体"/>
        <family val="3"/>
        <charset val="134"/>
      </rPr>
      <t>年数</t>
    </r>
    <phoneticPr fontId="4" type="noConversion"/>
  </si>
  <si>
    <t>第二阶段增长率</t>
    <phoneticPr fontId="4" type="noConversion"/>
  </si>
  <si>
    <t>第三阶段增长率</t>
    <phoneticPr fontId="4" type="noConversion"/>
  </si>
  <si>
    <t>长期增长率</t>
    <phoneticPr fontId="4" type="noConversion"/>
  </si>
  <si>
    <t>应付债券利率</t>
    <phoneticPr fontId="4" type="noConversion"/>
  </si>
  <si>
    <r>
      <t>无风险利率</t>
    </r>
    <r>
      <rPr>
        <sz val="9"/>
        <rFont val="Times New Roman"/>
        <family val="1"/>
      </rPr>
      <t>Rf</t>
    </r>
    <phoneticPr fontId="4" type="noConversion"/>
  </si>
  <si>
    <t>β</t>
    <phoneticPr fontId="4" type="noConversion"/>
  </si>
  <si>
    <t>Rm</t>
    <phoneticPr fontId="4" type="noConversion"/>
  </si>
  <si>
    <t>Ke</t>
    <phoneticPr fontId="4" type="noConversion"/>
  </si>
  <si>
    <t>税率</t>
    <phoneticPr fontId="4" type="noConversion"/>
  </si>
  <si>
    <t>Kd</t>
    <phoneticPr fontId="4" type="noConversion"/>
  </si>
  <si>
    <t>Ve</t>
    <phoneticPr fontId="4" type="noConversion"/>
  </si>
  <si>
    <t>Vd</t>
    <phoneticPr fontId="4" type="noConversion"/>
  </si>
  <si>
    <t>WACC</t>
    <phoneticPr fontId="4" type="noConversion"/>
  </si>
  <si>
    <t>第一阶段</t>
    <phoneticPr fontId="4" type="noConversion"/>
  </si>
  <si>
    <t>FCFF</t>
    <phoneticPr fontId="4" type="noConversion"/>
  </si>
  <si>
    <t>第二阶段</t>
    <phoneticPr fontId="4" type="noConversion"/>
  </si>
  <si>
    <t>第三阶段</t>
    <phoneticPr fontId="4" type="noConversion"/>
  </si>
  <si>
    <r>
      <t>FCFF</t>
    </r>
    <r>
      <rPr>
        <b/>
        <sz val="9"/>
        <rFont val="宋体"/>
        <family val="3"/>
        <charset val="134"/>
      </rPr>
      <t>估值</t>
    </r>
    <phoneticPr fontId="4" type="noConversion"/>
  </si>
  <si>
    <t>现金流折现值（百万元）</t>
    <phoneticPr fontId="4" type="noConversion"/>
  </si>
  <si>
    <t>价值百分比</t>
    <phoneticPr fontId="4" type="noConversion"/>
  </si>
  <si>
    <t>后续阶段（终值）</t>
    <phoneticPr fontId="4" type="noConversion"/>
  </si>
  <si>
    <r>
      <t>企业价值</t>
    </r>
    <r>
      <rPr>
        <sz val="9"/>
        <rFont val="Times New Roman"/>
        <family val="1"/>
      </rPr>
      <t>AEV</t>
    </r>
    <phoneticPr fontId="4" type="noConversion"/>
  </si>
  <si>
    <t>+ 非核心资产价值</t>
    <phoneticPr fontId="4" type="noConversion"/>
  </si>
  <si>
    <t>－少数股东权益</t>
    <phoneticPr fontId="4" type="noConversion"/>
  </si>
  <si>
    <t>－净债务</t>
    <phoneticPr fontId="4" type="noConversion"/>
  </si>
  <si>
    <t>总股本价值</t>
    <phoneticPr fontId="4" type="noConversion"/>
  </si>
  <si>
    <t>股本（百万股）</t>
    <phoneticPr fontId="4" type="noConversion"/>
  </si>
  <si>
    <t>每股价值（元）</t>
    <phoneticPr fontId="4" type="noConversion"/>
  </si>
  <si>
    <t>敏感性测试</t>
    <phoneticPr fontId="4" type="noConversion"/>
  </si>
  <si>
    <t>敏感性测试结果</t>
    <phoneticPr fontId="4" type="noConversion"/>
  </si>
  <si>
    <r>
      <t>长期增长率</t>
    </r>
    <r>
      <rPr>
        <b/>
        <sz val="9"/>
        <rFont val="Times New Roman"/>
        <family val="1"/>
      </rPr>
      <t>(g)</t>
    </r>
    <phoneticPr fontId="4" type="noConversion"/>
  </si>
  <si>
    <t>WACC</t>
  </si>
  <si>
    <t>显性期预测</t>
    <phoneticPr fontId="4" type="noConversion"/>
  </si>
  <si>
    <t>主营业务收入（百万元）</t>
    <phoneticPr fontId="4" type="noConversion"/>
  </si>
  <si>
    <t>主营业务收入（百万元)   调整后</t>
    <phoneticPr fontId="4" type="noConversion"/>
  </si>
  <si>
    <t>主营收入增长率%</t>
    <phoneticPr fontId="4" type="noConversion"/>
  </si>
  <si>
    <t>营业收入 in millions($)</t>
    <phoneticPr fontId="4" type="noConversion"/>
  </si>
  <si>
    <t>乐观情景预测</t>
    <phoneticPr fontId="4" type="noConversion"/>
  </si>
  <si>
    <t>悲观情景预测</t>
    <phoneticPr fontId="3" type="noConversion"/>
  </si>
  <si>
    <t>产品成本 in millions($)</t>
    <phoneticPr fontId="4" type="noConversion"/>
  </si>
  <si>
    <t>主要产品收入合计（百万美元）</t>
    <phoneticPr fontId="4" type="noConversion"/>
  </si>
  <si>
    <t>股价</t>
    <phoneticPr fontId="4" type="noConversion"/>
  </si>
  <si>
    <t>EL</t>
    <phoneticPr fontId="3" type="noConversion"/>
  </si>
  <si>
    <t>雅诗兰黛</t>
    <phoneticPr fontId="3" type="noConversion"/>
  </si>
  <si>
    <t>中性情景</t>
    <phoneticPr fontId="3" type="noConversion"/>
  </si>
  <si>
    <t>悲观情景</t>
    <phoneticPr fontId="3" type="noConversion"/>
  </si>
  <si>
    <t>乐观情景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</si>
</sst>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76" formatCode="_ * #,##0.00_ ;_ * \-#,##0.00_ ;_ * &quot;-&quot;??_ ;_ @_ "/>
    <numFmt numFmtId="177" formatCode="0.0%"/>
    <numFmt numFmtId="178" formatCode="0.00_ "/>
    <numFmt numFmtId="179" formatCode="0.00_);[Red]\(0.00\)"/>
    <numFmt numFmtId="180" formatCode="#,##0.00_ ;[Red]\-#,##0.00\ "/>
    <numFmt numFmtId="181" formatCode="yyyy/mm/dd"/>
    <numFmt numFmtId="182" formatCode="0_ "/>
    <numFmt numFmtId="183" formatCode="#,##0.00_ "/>
  </numFmts>
  <fonts count="2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color indexed="10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楷体_GB2312"/>
      <family val="3"/>
      <charset val="134"/>
    </font>
    <font>
      <b/>
      <sz val="9"/>
      <name val="楷体_GB2312"/>
      <family val="3"/>
      <charset val="134"/>
    </font>
    <font>
      <b/>
      <sz val="9"/>
      <name val="Times New Roman"/>
      <family val="1"/>
    </font>
    <font>
      <b/>
      <sz val="9"/>
      <name val="宋体"/>
      <family val="3"/>
      <charset val="134"/>
    </font>
    <font>
      <sz val="9"/>
      <name val="Times New Roman"/>
      <family val="1"/>
    </font>
    <font>
      <sz val="10"/>
      <name val="Times New Roman"/>
      <family val="1"/>
    </font>
    <font>
      <u/>
      <sz val="7.5"/>
      <color indexed="12"/>
      <name val="Arial"/>
      <family val="2"/>
    </font>
    <font>
      <b/>
      <u/>
      <sz val="12"/>
      <color indexed="9"/>
      <name val="Arial"/>
      <family val="2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sz val="9"/>
      <name val="Arial"/>
      <family val="2"/>
    </font>
    <font>
      <b/>
      <sz val="9"/>
      <color indexed="10"/>
      <name val="宋体"/>
      <family val="3"/>
      <charset val="134"/>
    </font>
    <font>
      <b/>
      <sz val="9"/>
      <color indexed="10"/>
      <name val="Arial"/>
      <family val="2"/>
    </font>
    <font>
      <b/>
      <sz val="9"/>
      <color indexed="48"/>
      <name val="宋体"/>
      <family val="3"/>
      <charset val="134"/>
    </font>
    <font>
      <b/>
      <sz val="9"/>
      <color indexed="48"/>
      <name val="Times New Roman"/>
      <family val="1"/>
    </font>
    <font>
      <sz val="9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44"/>
      </left>
      <right style="thin">
        <color indexed="44"/>
      </right>
      <top style="thin">
        <color indexed="9"/>
      </top>
      <bottom style="thin">
        <color indexed="9"/>
      </bottom>
      <diagonal/>
    </border>
    <border>
      <left style="thin">
        <color indexed="4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thin">
        <color indexed="44"/>
      </left>
      <right style="thin">
        <color indexed="9"/>
      </right>
      <top/>
      <bottom/>
      <diagonal/>
    </border>
    <border>
      <left style="thin">
        <color indexed="43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44"/>
      </left>
      <right style="thin">
        <color indexed="9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9"/>
      </top>
      <bottom style="thin">
        <color indexed="44"/>
      </bottom>
      <diagonal/>
    </border>
    <border>
      <left style="thin">
        <color indexed="9"/>
      </left>
      <right style="thin">
        <color indexed="43"/>
      </right>
      <top style="thin">
        <color indexed="9"/>
      </top>
      <bottom style="thin">
        <color indexed="44"/>
      </bottom>
      <diagonal/>
    </border>
    <border>
      <left style="thin">
        <color indexed="43"/>
      </left>
      <right style="thin">
        <color indexed="43"/>
      </right>
      <top style="thin">
        <color indexed="9"/>
      </top>
      <bottom style="thin">
        <color indexed="44"/>
      </bottom>
      <diagonal/>
    </border>
    <border>
      <left style="thin">
        <color indexed="43"/>
      </left>
      <right style="thin">
        <color indexed="9"/>
      </right>
      <top style="thin">
        <color indexed="9"/>
      </top>
      <bottom style="thin">
        <color indexed="4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/>
      <right style="thin">
        <color indexed="44"/>
      </right>
      <top/>
      <bottom/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 style="thin">
        <color indexed="44"/>
      </left>
      <right/>
      <top/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9"/>
      </left>
      <right style="thin">
        <color indexed="9"/>
      </right>
      <top style="thin">
        <color indexed="44"/>
      </top>
      <bottom style="thin">
        <color indexed="9"/>
      </bottom>
      <diagonal/>
    </border>
    <border>
      <left style="thin">
        <color indexed="9"/>
      </left>
      <right style="thin">
        <color indexed="44"/>
      </right>
      <top style="thin">
        <color indexed="44"/>
      </top>
      <bottom style="thin">
        <color indexed="9"/>
      </bottom>
      <diagonal/>
    </border>
    <border>
      <left style="thin">
        <color indexed="9"/>
      </left>
      <right style="thin">
        <color indexed="44"/>
      </right>
      <top style="thin">
        <color indexed="9"/>
      </top>
      <bottom/>
      <diagonal/>
    </border>
    <border>
      <left style="thin">
        <color indexed="44"/>
      </left>
      <right style="thin">
        <color indexed="9"/>
      </right>
      <top style="thin">
        <color indexed="44"/>
      </top>
      <bottom/>
      <diagonal/>
    </border>
    <border>
      <left style="thin">
        <color indexed="9"/>
      </left>
      <right/>
      <top style="thin">
        <color indexed="44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43"/>
      </right>
      <top/>
      <bottom/>
      <diagonal/>
    </border>
    <border>
      <left style="thin">
        <color indexed="43"/>
      </left>
      <right/>
      <top/>
      <bottom/>
      <diagonal/>
    </border>
    <border diagonalUp="1"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 style="thin">
        <color indexed="44"/>
      </diagonal>
    </border>
    <border diagonalUp="1">
      <left style="thin">
        <color indexed="44"/>
      </left>
      <right/>
      <top style="thin">
        <color indexed="44"/>
      </top>
      <bottom style="thin">
        <color indexed="44"/>
      </bottom>
      <diagonal style="thin">
        <color indexed="44"/>
      </diagonal>
    </border>
    <border>
      <left style="thin">
        <color indexed="9"/>
      </left>
      <right style="thin">
        <color indexed="43"/>
      </right>
      <top style="thin">
        <color indexed="9"/>
      </top>
      <bottom style="thin">
        <color indexed="9"/>
      </bottom>
      <diagonal/>
    </border>
    <border>
      <left style="thin">
        <color indexed="44"/>
      </left>
      <right style="thin">
        <color indexed="9"/>
      </right>
      <top style="thin">
        <color indexed="44"/>
      </top>
      <bottom style="thin">
        <color indexed="44"/>
      </bottom>
      <diagonal/>
    </border>
    <border>
      <left style="thin">
        <color indexed="43"/>
      </left>
      <right style="thin">
        <color indexed="43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44"/>
      </left>
      <right style="thin">
        <color indexed="44"/>
      </right>
      <top/>
      <bottom style="thin">
        <color indexed="9"/>
      </bottom>
      <diagonal/>
    </border>
    <border>
      <left style="thin">
        <color indexed="44"/>
      </left>
      <right style="thin">
        <color indexed="9"/>
      </right>
      <top/>
      <bottom style="thin">
        <color indexed="9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9">
    <xf numFmtId="0" fontId="0" fillId="0" borderId="0" xfId="0">
      <alignment vertical="center"/>
    </xf>
    <xf numFmtId="0" fontId="4" fillId="0" borderId="4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178" fontId="4" fillId="2" borderId="9" xfId="0" applyNumberFormat="1" applyFont="1" applyFill="1" applyBorder="1" applyAlignment="1">
      <alignment horizontal="right"/>
    </xf>
    <xf numFmtId="0" fontId="5" fillId="2" borderId="9" xfId="0" applyFont="1" applyFill="1" applyBorder="1" applyAlignment="1">
      <alignment horizontal="right"/>
    </xf>
    <xf numFmtId="10" fontId="4" fillId="0" borderId="4" xfId="2" applyNumberFormat="1" applyFont="1" applyBorder="1" applyAlignment="1"/>
    <xf numFmtId="4" fontId="8" fillId="4" borderId="10" xfId="0" applyNumberFormat="1" applyFont="1" applyFill="1" applyBorder="1" applyAlignment="1"/>
    <xf numFmtId="0" fontId="6" fillId="3" borderId="11" xfId="0" applyFont="1" applyFill="1" applyBorder="1" applyAlignment="1"/>
    <xf numFmtId="4" fontId="8" fillId="3" borderId="10" xfId="0" applyNumberFormat="1" applyFont="1" applyFill="1" applyBorder="1" applyAlignment="1"/>
    <xf numFmtId="0" fontId="4" fillId="0" borderId="12" xfId="0" applyFont="1" applyBorder="1" applyAlignment="1"/>
    <xf numFmtId="4" fontId="8" fillId="4" borderId="13" xfId="0" applyNumberFormat="1" applyFont="1" applyFill="1" applyBorder="1" applyAlignment="1"/>
    <xf numFmtId="4" fontId="8" fillId="4" borderId="14" xfId="0" applyNumberFormat="1" applyFont="1" applyFill="1" applyBorder="1" applyAlignment="1"/>
    <xf numFmtId="4" fontId="8" fillId="4" borderId="15" xfId="0" applyNumberFormat="1" applyFont="1" applyFill="1" applyBorder="1" applyAlignment="1"/>
    <xf numFmtId="4" fontId="8" fillId="3" borderId="12" xfId="0" applyNumberFormat="1" applyFont="1" applyFill="1" applyBorder="1" applyAlignment="1"/>
    <xf numFmtId="0" fontId="4" fillId="0" borderId="16" xfId="0" applyFont="1" applyBorder="1" applyAlignment="1"/>
    <xf numFmtId="0" fontId="6" fillId="3" borderId="3" xfId="0" applyFont="1" applyFill="1" applyBorder="1" applyAlignment="1"/>
    <xf numFmtId="0" fontId="8" fillId="3" borderId="3" xfId="0" applyFont="1" applyFill="1" applyBorder="1" applyAlignment="1">
      <alignment horizontal="center"/>
    </xf>
    <xf numFmtId="0" fontId="6" fillId="2" borderId="8" xfId="0" applyFont="1" applyFill="1" applyBorder="1" applyAlignment="1"/>
    <xf numFmtId="0" fontId="8" fillId="2" borderId="8" xfId="0" applyFont="1" applyFill="1" applyBorder="1" applyAlignment="1">
      <alignment horizontal="center"/>
    </xf>
    <xf numFmtId="40" fontId="7" fillId="2" borderId="0" xfId="0" applyNumberFormat="1" applyFont="1" applyFill="1" applyAlignment="1">
      <alignment horizontal="right"/>
    </xf>
    <xf numFmtId="40" fontId="7" fillId="2" borderId="19" xfId="0" applyNumberFormat="1" applyFont="1" applyFill="1" applyBorder="1" applyAlignment="1">
      <alignment horizontal="right"/>
    </xf>
    <xf numFmtId="40" fontId="9" fillId="2" borderId="0" xfId="0" applyNumberFormat="1" applyFont="1" applyFill="1" applyAlignment="1">
      <alignment horizontal="right"/>
    </xf>
    <xf numFmtId="40" fontId="9" fillId="2" borderId="19" xfId="0" applyNumberFormat="1" applyFont="1" applyFill="1" applyBorder="1" applyAlignment="1">
      <alignment horizontal="right"/>
    </xf>
    <xf numFmtId="0" fontId="4" fillId="2" borderId="8" xfId="0" applyFont="1" applyFill="1" applyBorder="1" applyAlignment="1">
      <alignment horizontal="center"/>
    </xf>
    <xf numFmtId="179" fontId="9" fillId="2" borderId="0" xfId="0" applyNumberFormat="1" applyFont="1" applyFill="1" applyAlignment="1">
      <alignment horizontal="right"/>
    </xf>
    <xf numFmtId="40" fontId="10" fillId="2" borderId="0" xfId="0" applyNumberFormat="1" applyFont="1" applyFill="1" applyAlignment="1">
      <alignment horizontal="right"/>
    </xf>
    <xf numFmtId="10" fontId="9" fillId="2" borderId="0" xfId="0" applyNumberFormat="1" applyFont="1" applyFill="1" applyAlignment="1">
      <alignment horizontal="right"/>
    </xf>
    <xf numFmtId="10" fontId="9" fillId="2" borderId="19" xfId="0" applyNumberFormat="1" applyFont="1" applyFill="1" applyBorder="1" applyAlignment="1">
      <alignment horizontal="right"/>
    </xf>
    <xf numFmtId="10" fontId="7" fillId="2" borderId="0" xfId="0" applyNumberFormat="1" applyFont="1" applyFill="1" applyAlignment="1">
      <alignment horizontal="right"/>
    </xf>
    <xf numFmtId="10" fontId="7" fillId="2" borderId="19" xfId="0" applyNumberFormat="1" applyFont="1" applyFill="1" applyBorder="1" applyAlignment="1">
      <alignment horizontal="right"/>
    </xf>
    <xf numFmtId="178" fontId="9" fillId="2" borderId="0" xfId="0" applyNumberFormat="1" applyFont="1" applyFill="1" applyAlignment="1">
      <alignment horizontal="right"/>
    </xf>
    <xf numFmtId="178" fontId="9" fillId="2" borderId="19" xfId="0" applyNumberFormat="1" applyFont="1" applyFill="1" applyBorder="1" applyAlignment="1">
      <alignment horizontal="right"/>
    </xf>
    <xf numFmtId="10" fontId="7" fillId="2" borderId="0" xfId="0" applyNumberFormat="1" applyFont="1" applyFill="1" applyAlignment="1"/>
    <xf numFmtId="10" fontId="7" fillId="2" borderId="19" xfId="0" applyNumberFormat="1" applyFont="1" applyFill="1" applyBorder="1" applyAlignment="1"/>
    <xf numFmtId="0" fontId="5" fillId="2" borderId="8" xfId="0" applyFont="1" applyFill="1" applyBorder="1" applyAlignment="1"/>
    <xf numFmtId="0" fontId="6" fillId="2" borderId="0" xfId="0" applyFont="1" applyFill="1" applyAlignment="1">
      <alignment horizontal="center"/>
    </xf>
    <xf numFmtId="10" fontId="5" fillId="2" borderId="0" xfId="0" applyNumberFormat="1" applyFont="1" applyFill="1" applyAlignment="1"/>
    <xf numFmtId="0" fontId="5" fillId="2" borderId="0" xfId="0" applyFont="1" applyFill="1" applyAlignment="1"/>
    <xf numFmtId="0" fontId="5" fillId="2" borderId="19" xfId="0" applyFont="1" applyFill="1" applyBorder="1" applyAlignment="1"/>
    <xf numFmtId="0" fontId="5" fillId="2" borderId="20" xfId="0" applyFont="1" applyFill="1" applyBorder="1" applyAlignment="1"/>
    <xf numFmtId="0" fontId="8" fillId="2" borderId="20" xfId="0" applyFont="1" applyFill="1" applyBorder="1" applyAlignment="1">
      <alignment horizontal="left"/>
    </xf>
    <xf numFmtId="0" fontId="6" fillId="2" borderId="21" xfId="0" applyFont="1" applyFill="1" applyBorder="1" applyAlignment="1">
      <alignment horizontal="left"/>
    </xf>
    <xf numFmtId="0" fontId="5" fillId="2" borderId="21" xfId="0" applyFont="1" applyFill="1" applyBorder="1" applyAlignment="1"/>
    <xf numFmtId="0" fontId="5" fillId="2" borderId="22" xfId="0" applyFont="1" applyFill="1" applyBorder="1" applyAlignment="1"/>
    <xf numFmtId="0" fontId="7" fillId="4" borderId="23" xfId="0" applyFont="1" applyFill="1" applyBorder="1" applyAlignment="1">
      <alignment horizontal="right"/>
    </xf>
    <xf numFmtId="0" fontId="7" fillId="3" borderId="23" xfId="0" applyFont="1" applyFill="1" applyBorder="1" applyAlignment="1">
      <alignment horizontal="right"/>
    </xf>
    <xf numFmtId="180" fontId="12" fillId="2" borderId="1" xfId="3" applyNumberFormat="1" applyFont="1" applyFill="1" applyBorder="1" applyAlignment="1" applyProtection="1"/>
    <xf numFmtId="0" fontId="9" fillId="2" borderId="0" xfId="0" applyFont="1" applyFill="1" applyAlignment="1"/>
    <xf numFmtId="0" fontId="2" fillId="0" borderId="0" xfId="0" applyFont="1" applyAlignment="1"/>
    <xf numFmtId="0" fontId="9" fillId="2" borderId="24" xfId="0" applyFont="1" applyFill="1" applyBorder="1" applyAlignment="1"/>
    <xf numFmtId="0" fontId="4" fillId="0" borderId="25" xfId="0" applyFont="1" applyBorder="1" applyAlignment="1"/>
    <xf numFmtId="0" fontId="10" fillId="3" borderId="0" xfId="0" applyFont="1" applyFill="1" applyAlignment="1"/>
    <xf numFmtId="0" fontId="13" fillId="3" borderId="0" xfId="0" applyFont="1" applyFill="1" applyAlignment="1"/>
    <xf numFmtId="0" fontId="14" fillId="3" borderId="0" xfId="0" applyFont="1" applyFill="1" applyAlignment="1"/>
    <xf numFmtId="0" fontId="15" fillId="2" borderId="0" xfId="0" applyFont="1" applyFill="1" applyAlignment="1"/>
    <xf numFmtId="0" fontId="8" fillId="3" borderId="26" xfId="0" applyFont="1" applyFill="1" applyBorder="1" applyAlignment="1"/>
    <xf numFmtId="0" fontId="16" fillId="3" borderId="17" xfId="0" applyFont="1" applyFill="1" applyBorder="1" applyAlignment="1"/>
    <xf numFmtId="0" fontId="8" fillId="3" borderId="17" xfId="0" applyFont="1" applyFill="1" applyBorder="1" applyAlignment="1"/>
    <xf numFmtId="0" fontId="17" fillId="3" borderId="17" xfId="0" applyFont="1" applyFill="1" applyBorder="1" applyAlignment="1"/>
    <xf numFmtId="0" fontId="15" fillId="3" borderId="17" xfId="0" applyFont="1" applyFill="1" applyBorder="1" applyAlignment="1"/>
    <xf numFmtId="0" fontId="15" fillId="3" borderId="18" xfId="0" applyFont="1" applyFill="1" applyBorder="1" applyAlignment="1"/>
    <xf numFmtId="0" fontId="15" fillId="3" borderId="8" xfId="0" applyFont="1" applyFill="1" applyBorder="1" applyAlignment="1"/>
    <xf numFmtId="0" fontId="9" fillId="2" borderId="27" xfId="0" applyFont="1" applyFill="1" applyBorder="1" applyAlignment="1"/>
    <xf numFmtId="0" fontId="15" fillId="2" borderId="0" xfId="0" applyFont="1" applyFill="1" applyAlignment="1">
      <alignment horizontal="center"/>
    </xf>
    <xf numFmtId="0" fontId="4" fillId="2" borderId="0" xfId="0" applyFont="1" applyFill="1" applyAlignment="1"/>
    <xf numFmtId="40" fontId="15" fillId="2" borderId="0" xfId="0" applyNumberFormat="1" applyFont="1" applyFill="1" applyAlignment="1">
      <alignment horizontal="center"/>
    </xf>
    <xf numFmtId="40" fontId="15" fillId="2" borderId="19" xfId="0" applyNumberFormat="1" applyFont="1" applyFill="1" applyBorder="1" applyAlignment="1">
      <alignment horizontal="center"/>
    </xf>
    <xf numFmtId="0" fontId="4" fillId="2" borderId="27" xfId="0" applyFont="1" applyFill="1" applyBorder="1" applyAlignment="1"/>
    <xf numFmtId="0" fontId="18" fillId="2" borderId="28" xfId="0" applyFont="1" applyFill="1" applyBorder="1" applyAlignment="1"/>
    <xf numFmtId="181" fontId="19" fillId="2" borderId="21" xfId="0" applyNumberFormat="1" applyFont="1" applyFill="1" applyBorder="1" applyAlignment="1">
      <alignment horizontal="center"/>
    </xf>
    <xf numFmtId="181" fontId="4" fillId="2" borderId="21" xfId="0" applyNumberFormat="1" applyFont="1" applyFill="1" applyBorder="1" applyAlignment="1">
      <alignment horizontal="center"/>
    </xf>
    <xf numFmtId="0" fontId="9" fillId="2" borderId="21" xfId="0" applyFont="1" applyFill="1" applyBorder="1" applyAlignment="1"/>
    <xf numFmtId="0" fontId="4" fillId="2" borderId="21" xfId="0" applyFont="1" applyFill="1" applyBorder="1" applyAlignment="1"/>
    <xf numFmtId="40" fontId="9" fillId="2" borderId="21" xfId="0" applyNumberFormat="1" applyFont="1" applyFill="1" applyBorder="1" applyAlignment="1">
      <alignment horizontal="center"/>
    </xf>
    <xf numFmtId="40" fontId="9" fillId="2" borderId="22" xfId="0" applyNumberFormat="1" applyFont="1" applyFill="1" applyBorder="1" applyAlignment="1">
      <alignment horizontal="center"/>
    </xf>
    <xf numFmtId="0" fontId="8" fillId="3" borderId="26" xfId="0" applyFont="1" applyFill="1" applyBorder="1" applyAlignment="1">
      <alignment horizontal="justify" vertical="top" wrapText="1"/>
    </xf>
    <xf numFmtId="0" fontId="8" fillId="3" borderId="18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justify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2" borderId="27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right" vertical="top" wrapText="1"/>
    </xf>
    <xf numFmtId="49" fontId="4" fillId="0" borderId="4" xfId="0" applyNumberFormat="1" applyFont="1" applyBorder="1" applyAlignment="1">
      <alignment horizontal="center" vertical="top" wrapText="1"/>
    </xf>
    <xf numFmtId="49" fontId="9" fillId="0" borderId="4" xfId="0" applyNumberFormat="1" applyFont="1" applyBorder="1" applyAlignment="1">
      <alignment horizontal="center" vertical="top" wrapText="1"/>
    </xf>
    <xf numFmtId="179" fontId="9" fillId="0" borderId="4" xfId="0" applyNumberFormat="1" applyFont="1" applyBorder="1" applyAlignment="1">
      <alignment horizontal="center" wrapText="1"/>
    </xf>
    <xf numFmtId="179" fontId="9" fillId="0" borderId="4" xfId="0" applyNumberFormat="1" applyFont="1" applyBorder="1" applyAlignment="1">
      <alignment horizontal="center"/>
    </xf>
    <xf numFmtId="10" fontId="9" fillId="0" borderId="4" xfId="0" applyNumberFormat="1" applyFont="1" applyBorder="1" applyAlignment="1">
      <alignment horizontal="center"/>
    </xf>
    <xf numFmtId="10" fontId="9" fillId="2" borderId="19" xfId="0" applyNumberFormat="1" applyFont="1" applyFill="1" applyBorder="1" applyAlignment="1">
      <alignment horizontal="right" vertical="top" wrapText="1"/>
    </xf>
    <xf numFmtId="9" fontId="9" fillId="2" borderId="0" xfId="0" applyNumberFormat="1" applyFont="1" applyFill="1" applyAlignment="1">
      <alignment horizontal="justify" vertical="top" wrapText="1"/>
    </xf>
    <xf numFmtId="0" fontId="4" fillId="0" borderId="4" xfId="0" applyFont="1" applyBorder="1" applyAlignment="1">
      <alignment horizontal="center" vertical="top" wrapText="1"/>
    </xf>
    <xf numFmtId="178" fontId="9" fillId="2" borderId="19" xfId="0" applyNumberFormat="1" applyFont="1" applyFill="1" applyBorder="1" applyAlignment="1">
      <alignment horizontal="right" vertical="top" wrapText="1"/>
    </xf>
    <xf numFmtId="0" fontId="9" fillId="2" borderId="27" xfId="0" applyFont="1" applyFill="1" applyBorder="1" applyAlignment="1">
      <alignment horizontal="justify" vertical="top" wrapText="1"/>
    </xf>
    <xf numFmtId="40" fontId="9" fillId="2" borderId="19" xfId="0" applyNumberFormat="1" applyFont="1" applyFill="1" applyBorder="1" applyAlignment="1">
      <alignment horizontal="right" vertical="top" wrapText="1"/>
    </xf>
    <xf numFmtId="0" fontId="4" fillId="2" borderId="28" xfId="0" applyFont="1" applyFill="1" applyBorder="1" applyAlignment="1">
      <alignment horizontal="justify" vertical="top" wrapText="1"/>
    </xf>
    <xf numFmtId="182" fontId="9" fillId="2" borderId="22" xfId="0" applyNumberFormat="1" applyFont="1" applyFill="1" applyBorder="1" applyAlignment="1">
      <alignment horizontal="right" vertical="top" wrapText="1"/>
    </xf>
    <xf numFmtId="0" fontId="8" fillId="0" borderId="4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wrapText="1"/>
    </xf>
    <xf numFmtId="10" fontId="7" fillId="0" borderId="4" xfId="0" applyNumberFormat="1" applyFont="1" applyBorder="1" applyAlignment="1">
      <alignment horizontal="center"/>
    </xf>
    <xf numFmtId="179" fontId="8" fillId="0" borderId="4" xfId="0" applyNumberFormat="1" applyFont="1" applyBorder="1" applyAlignment="1">
      <alignment horizontal="center"/>
    </xf>
    <xf numFmtId="182" fontId="9" fillId="2" borderId="0" xfId="0" applyNumberFormat="1" applyFont="1" applyFill="1" applyAlignment="1">
      <alignment horizontal="center" vertical="top" wrapText="1"/>
    </xf>
    <xf numFmtId="0" fontId="9" fillId="2" borderId="0" xfId="0" applyFont="1" applyFill="1" applyAlignment="1">
      <alignment horizontal="justify" vertical="top" wrapText="1"/>
    </xf>
    <xf numFmtId="0" fontId="9" fillId="2" borderId="0" xfId="0" applyFont="1" applyFill="1" applyAlignment="1">
      <alignment horizontal="justify" wrapText="1"/>
    </xf>
    <xf numFmtId="182" fontId="7" fillId="3" borderId="17" xfId="0" applyNumberFormat="1" applyFont="1" applyFill="1" applyBorder="1" applyAlignment="1">
      <alignment horizontal="right" vertical="top" wrapText="1"/>
    </xf>
    <xf numFmtId="0" fontId="7" fillId="2" borderId="0" xfId="0" applyFont="1" applyFill="1" applyAlignment="1">
      <alignment horizontal="center"/>
    </xf>
    <xf numFmtId="0" fontId="9" fillId="2" borderId="28" xfId="0" applyFont="1" applyFill="1" applyBorder="1" applyAlignment="1">
      <alignment horizontal="justify" vertical="top" wrapText="1"/>
    </xf>
    <xf numFmtId="40" fontId="9" fillId="2" borderId="21" xfId="0" applyNumberFormat="1" applyFont="1" applyFill="1" applyBorder="1" applyAlignment="1">
      <alignment horizontal="right" vertical="top" wrapText="1"/>
    </xf>
    <xf numFmtId="182" fontId="9" fillId="2" borderId="0" xfId="0" applyNumberFormat="1" applyFont="1" applyFill="1" applyAlignment="1">
      <alignment horizontal="center"/>
    </xf>
    <xf numFmtId="0" fontId="7" fillId="2" borderId="0" xfId="0" applyFont="1" applyFill="1" applyAlignment="1"/>
    <xf numFmtId="183" fontId="9" fillId="2" borderId="21" xfId="0" applyNumberFormat="1" applyFont="1" applyFill="1" applyBorder="1" applyAlignment="1">
      <alignment horizontal="right" vertical="top" wrapText="1"/>
    </xf>
    <xf numFmtId="183" fontId="9" fillId="2" borderId="22" xfId="0" applyNumberFormat="1" applyFont="1" applyFill="1" applyBorder="1" applyAlignment="1">
      <alignment horizontal="right" vertical="top" wrapText="1"/>
    </xf>
    <xf numFmtId="0" fontId="7" fillId="3" borderId="26" xfId="0" applyFont="1" applyFill="1" applyBorder="1" applyAlignment="1">
      <alignment horizontal="justify" vertical="top" wrapText="1"/>
    </xf>
    <xf numFmtId="40" fontId="8" fillId="3" borderId="17" xfId="0" applyNumberFormat="1" applyFont="1" applyFill="1" applyBorder="1" applyAlignment="1">
      <alignment horizontal="right" vertical="top" wrapText="1"/>
    </xf>
    <xf numFmtId="10" fontId="8" fillId="3" borderId="18" xfId="0" applyNumberFormat="1" applyFont="1" applyFill="1" applyBorder="1" applyAlignment="1">
      <alignment horizontal="right" vertical="top" wrapText="1"/>
    </xf>
    <xf numFmtId="0" fontId="8" fillId="0" borderId="29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182" fontId="7" fillId="2" borderId="0" xfId="0" applyNumberFormat="1" applyFont="1" applyFill="1" applyAlignment="1">
      <alignment horizontal="center" vertical="top" wrapText="1"/>
    </xf>
    <xf numFmtId="40" fontId="9" fillId="2" borderId="0" xfId="0" applyNumberFormat="1" applyFont="1" applyFill="1" applyAlignment="1">
      <alignment horizontal="right" vertical="top" wrapText="1"/>
    </xf>
    <xf numFmtId="178" fontId="19" fillId="0" borderId="29" xfId="0" applyNumberFormat="1" applyFont="1" applyBorder="1" applyAlignment="1">
      <alignment horizontal="center" vertical="top" wrapText="1"/>
    </xf>
    <xf numFmtId="178" fontId="19" fillId="0" borderId="4" xfId="0" applyNumberFormat="1" applyFont="1" applyBorder="1" applyAlignment="1">
      <alignment horizontal="center" vertical="top" wrapText="1"/>
    </xf>
    <xf numFmtId="182" fontId="9" fillId="2" borderId="29" xfId="0" applyNumberFormat="1" applyFont="1" applyFill="1" applyBorder="1" applyAlignment="1">
      <alignment horizontal="center" vertical="top" wrapText="1"/>
    </xf>
    <xf numFmtId="182" fontId="9" fillId="2" borderId="4" xfId="0" applyNumberFormat="1" applyFont="1" applyFill="1" applyBorder="1" applyAlignment="1">
      <alignment horizontal="center" vertical="top" wrapText="1"/>
    </xf>
    <xf numFmtId="0" fontId="9" fillId="2" borderId="0" xfId="0" applyFont="1" applyFill="1" applyAlignment="1">
      <alignment horizontal="right" vertical="top" wrapText="1"/>
    </xf>
    <xf numFmtId="49" fontId="9" fillId="2" borderId="0" xfId="0" applyNumberFormat="1" applyFont="1" applyFill="1" applyAlignment="1">
      <alignment horizontal="center" vertical="top" wrapText="1"/>
    </xf>
    <xf numFmtId="0" fontId="4" fillId="2" borderId="27" xfId="0" quotePrefix="1" applyFont="1" applyFill="1" applyBorder="1" applyAlignment="1">
      <alignment horizontal="justify" vertical="top" wrapText="1"/>
    </xf>
    <xf numFmtId="40" fontId="19" fillId="2" borderId="0" xfId="0" applyNumberFormat="1" applyFont="1" applyFill="1" applyAlignment="1">
      <alignment horizontal="right" vertical="top" wrapText="1"/>
    </xf>
    <xf numFmtId="40" fontId="9" fillId="2" borderId="21" xfId="0" applyNumberFormat="1" applyFont="1" applyFill="1" applyBorder="1" applyAlignment="1">
      <alignment horizontal="center" vertical="top" wrapText="1"/>
    </xf>
    <xf numFmtId="10" fontId="9" fillId="2" borderId="22" xfId="0" applyNumberFormat="1" applyFont="1" applyFill="1" applyBorder="1" applyAlignment="1">
      <alignment horizontal="center" vertical="top" wrapText="1"/>
    </xf>
    <xf numFmtId="178" fontId="9" fillId="2" borderId="0" xfId="0" applyNumberFormat="1" applyFont="1" applyFill="1" applyAlignment="1">
      <alignment horizontal="center" vertical="top" wrapText="1"/>
    </xf>
    <xf numFmtId="0" fontId="8" fillId="3" borderId="0" xfId="0" applyFont="1" applyFill="1" applyAlignment="1">
      <alignment horizontal="justify" vertical="top" wrapText="1"/>
    </xf>
    <xf numFmtId="0" fontId="7" fillId="2" borderId="27" xfId="0" applyFont="1" applyFill="1" applyBorder="1" applyAlignment="1"/>
    <xf numFmtId="0" fontId="8" fillId="3" borderId="3" xfId="0" applyFont="1" applyFill="1" applyBorder="1" applyAlignment="1">
      <alignment horizontal="justify" vertical="top" wrapText="1"/>
    </xf>
    <xf numFmtId="0" fontId="7" fillId="3" borderId="0" xfId="0" applyFont="1" applyFill="1" applyAlignment="1"/>
    <xf numFmtId="0" fontId="7" fillId="3" borderId="22" xfId="0" applyFont="1" applyFill="1" applyBorder="1" applyAlignment="1"/>
    <xf numFmtId="0" fontId="9" fillId="3" borderId="3" xfId="0" applyFont="1" applyFill="1" applyBorder="1" applyAlignment="1">
      <alignment horizontal="center" vertical="top" wrapText="1"/>
    </xf>
    <xf numFmtId="10" fontId="9" fillId="2" borderId="30" xfId="0" applyNumberFormat="1" applyFont="1" applyFill="1" applyBorder="1" applyAlignment="1">
      <alignment horizontal="center" vertical="top" wrapText="1"/>
    </xf>
    <xf numFmtId="10" fontId="9" fillId="2" borderId="2" xfId="0" applyNumberFormat="1" applyFont="1" applyFill="1" applyBorder="1" applyAlignment="1">
      <alignment horizontal="center" vertical="top" wrapText="1"/>
    </xf>
    <xf numFmtId="10" fontId="9" fillId="2" borderId="27" xfId="0" applyNumberFormat="1" applyFont="1" applyFill="1" applyBorder="1" applyAlignment="1">
      <alignment horizontal="center" vertical="top" wrapText="1"/>
    </xf>
    <xf numFmtId="40" fontId="9" fillId="0" borderId="31" xfId="0" applyNumberFormat="1" applyFont="1" applyBorder="1" applyAlignment="1">
      <alignment horizontal="center" vertical="top" wrapText="1"/>
    </xf>
    <xf numFmtId="40" fontId="9" fillId="0" borderId="32" xfId="0" applyNumberFormat="1" applyFont="1" applyBorder="1" applyAlignment="1">
      <alignment horizontal="center" vertical="top" wrapText="1"/>
    </xf>
    <xf numFmtId="40" fontId="9" fillId="0" borderId="16" xfId="0" applyNumberFormat="1" applyFont="1" applyBorder="1" applyAlignment="1">
      <alignment horizontal="center" vertical="top" wrapText="1"/>
    </xf>
    <xf numFmtId="40" fontId="9" fillId="0" borderId="33" xfId="0" applyNumberFormat="1" applyFont="1" applyBorder="1" applyAlignment="1">
      <alignment horizontal="center" vertical="top" wrapText="1"/>
    </xf>
    <xf numFmtId="40" fontId="9" fillId="2" borderId="0" xfId="0" applyNumberFormat="1" applyFont="1" applyFill="1" applyAlignment="1">
      <alignment horizontal="center" vertical="top" wrapText="1"/>
    </xf>
    <xf numFmtId="40" fontId="9" fillId="2" borderId="19" xfId="0" applyNumberFormat="1" applyFont="1" applyFill="1" applyBorder="1" applyAlignment="1">
      <alignment horizontal="center" vertical="top" wrapText="1"/>
    </xf>
    <xf numFmtId="10" fontId="9" fillId="2" borderId="28" xfId="0" applyNumberFormat="1" applyFont="1" applyFill="1" applyBorder="1" applyAlignment="1">
      <alignment horizontal="center" vertical="top" wrapText="1"/>
    </xf>
    <xf numFmtId="40" fontId="9" fillId="2" borderId="22" xfId="0" applyNumberFormat="1" applyFont="1" applyFill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8" fillId="3" borderId="28" xfId="0" applyFont="1" applyFill="1" applyBorder="1" applyAlignment="1">
      <alignment horizontal="center" vertical="top" wrapText="1"/>
    </xf>
    <xf numFmtId="0" fontId="7" fillId="3" borderId="21" xfId="0" applyFont="1" applyFill="1" applyBorder="1" applyAlignment="1">
      <alignment horizontal="center" vertical="top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2" borderId="34" xfId="0" applyFont="1" applyFill="1" applyBorder="1" applyAlignment="1">
      <alignment horizontal="left"/>
    </xf>
    <xf numFmtId="0" fontId="5" fillId="3" borderId="35" xfId="0" applyFont="1" applyFill="1" applyBorder="1" applyAlignment="1"/>
    <xf numFmtId="0" fontId="4" fillId="4" borderId="36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37" xfId="0" applyFont="1" applyFill="1" applyBorder="1" applyAlignment="1">
      <alignment horizontal="center"/>
    </xf>
    <xf numFmtId="0" fontId="4" fillId="3" borderId="38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39" xfId="0" applyFont="1" applyFill="1" applyBorder="1" applyAlignment="1"/>
    <xf numFmtId="0" fontId="6" fillId="3" borderId="40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176" fontId="8" fillId="4" borderId="41" xfId="0" applyNumberFormat="1" applyFont="1" applyFill="1" applyBorder="1" applyAlignment="1"/>
    <xf numFmtId="176" fontId="8" fillId="3" borderId="10" xfId="0" applyNumberFormat="1" applyFont="1" applyFill="1" applyBorder="1" applyAlignment="1"/>
    <xf numFmtId="0" fontId="6" fillId="3" borderId="42" xfId="0" applyFont="1" applyFill="1" applyBorder="1" applyAlignment="1"/>
    <xf numFmtId="176" fontId="8" fillId="4" borderId="43" xfId="0" applyNumberFormat="1" applyFont="1" applyFill="1" applyBorder="1" applyAlignment="1"/>
    <xf numFmtId="176" fontId="8" fillId="4" borderId="10" xfId="0" applyNumberFormat="1" applyFont="1" applyFill="1" applyBorder="1" applyAlignment="1"/>
    <xf numFmtId="4" fontId="8" fillId="4" borderId="41" xfId="0" applyNumberFormat="1" applyFont="1" applyFill="1" applyBorder="1" applyAlignment="1"/>
    <xf numFmtId="4" fontId="8" fillId="4" borderId="43" xfId="0" applyNumberFormat="1" applyFont="1" applyFill="1" applyBorder="1" applyAlignment="1"/>
    <xf numFmtId="176" fontId="8" fillId="3" borderId="6" xfId="0" applyNumberFormat="1" applyFont="1" applyFill="1" applyBorder="1" applyAlignment="1"/>
    <xf numFmtId="0" fontId="4" fillId="2" borderId="11" xfId="0" applyFont="1" applyFill="1" applyBorder="1" applyAlignment="1">
      <alignment horizontal="right"/>
    </xf>
    <xf numFmtId="0" fontId="4" fillId="0" borderId="44" xfId="0" applyFont="1" applyBorder="1" applyAlignment="1"/>
    <xf numFmtId="0" fontId="4" fillId="0" borderId="45" xfId="0" applyFont="1" applyBorder="1" applyAlignment="1"/>
    <xf numFmtId="4" fontId="4" fillId="0" borderId="45" xfId="0" applyNumberFormat="1" applyFont="1" applyBorder="1" applyAlignment="1"/>
    <xf numFmtId="0" fontId="4" fillId="0" borderId="46" xfId="0" applyFont="1" applyBorder="1" applyAlignment="1"/>
    <xf numFmtId="0" fontId="4" fillId="0" borderId="47" xfId="0" applyFont="1" applyBorder="1" applyAlignment="1"/>
    <xf numFmtId="0" fontId="4" fillId="0" borderId="0" xfId="0" applyFont="1" applyBorder="1" applyAlignment="1"/>
    <xf numFmtId="43" fontId="4" fillId="0" borderId="0" xfId="1" applyFont="1" applyBorder="1" applyAlignment="1"/>
    <xf numFmtId="4" fontId="4" fillId="0" borderId="0" xfId="0" applyNumberFormat="1" applyFont="1" applyBorder="1" applyAlignment="1"/>
    <xf numFmtId="177" fontId="4" fillId="0" borderId="0" xfId="2" applyNumberFormat="1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177" fontId="4" fillId="0" borderId="45" xfId="2" applyNumberFormat="1" applyFont="1" applyBorder="1" applyAlignment="1"/>
    <xf numFmtId="0" fontId="6" fillId="2" borderId="0" xfId="0" applyFont="1" applyFill="1" applyBorder="1" applyAlignment="1">
      <alignment horizontal="left"/>
    </xf>
    <xf numFmtId="0" fontId="20" fillId="2" borderId="0" xfId="0" applyFont="1" applyFill="1" applyAlignment="1"/>
  </cellXfs>
  <cellStyles count="4">
    <cellStyle name="百分比" xfId="2" builtinId="5"/>
    <cellStyle name="常规" xfId="0" builtinId="0"/>
    <cellStyle name="超链接" xfId="3" builtin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C88A-100E-454E-A7AE-D9530B85221D}">
  <dimension ref="B3:M61"/>
  <sheetViews>
    <sheetView topLeftCell="A3" zoomScale="67" workbookViewId="0">
      <selection activeCell="S17" sqref="S17"/>
    </sheetView>
  </sheetViews>
  <sheetFormatPr baseColWidth="10" defaultRowHeight="16"/>
  <cols>
    <col min="4" max="13" width="11.5" bestFit="1" customWidth="1"/>
  </cols>
  <sheetData>
    <row r="3" spans="2:13">
      <c r="B3" s="155" t="s">
        <v>16</v>
      </c>
      <c r="C3" s="156"/>
      <c r="D3" s="157" t="s">
        <v>0</v>
      </c>
      <c r="E3" s="158"/>
      <c r="F3" s="158"/>
      <c r="G3" s="158"/>
      <c r="H3" s="159"/>
      <c r="I3" s="160" t="s">
        <v>57</v>
      </c>
      <c r="J3" s="161"/>
      <c r="K3" s="161"/>
      <c r="L3" s="161"/>
      <c r="M3" s="162"/>
    </row>
    <row r="4" spans="2:13">
      <c r="B4" s="163"/>
      <c r="C4" s="164" t="s">
        <v>1</v>
      </c>
      <c r="D4" s="46">
        <v>2017</v>
      </c>
      <c r="E4" s="46">
        <v>2018</v>
      </c>
      <c r="F4" s="46">
        <v>2019</v>
      </c>
      <c r="G4" s="46">
        <v>2020</v>
      </c>
      <c r="H4" s="46">
        <v>2021</v>
      </c>
      <c r="I4" s="47">
        <v>2022</v>
      </c>
      <c r="J4" s="47">
        <v>2023</v>
      </c>
      <c r="K4" s="47">
        <v>2024</v>
      </c>
      <c r="L4" s="47">
        <v>2025</v>
      </c>
      <c r="M4" s="47">
        <v>2026</v>
      </c>
    </row>
    <row r="5" spans="2:13">
      <c r="B5" s="175"/>
      <c r="C5" s="175" t="s">
        <v>61</v>
      </c>
      <c r="D5" s="16"/>
      <c r="E5" s="176"/>
      <c r="F5" s="177"/>
      <c r="G5" s="177"/>
      <c r="H5" s="177"/>
      <c r="I5" s="177"/>
      <c r="J5" s="177"/>
      <c r="K5" s="176"/>
      <c r="L5" s="176"/>
      <c r="M5" s="176"/>
    </row>
    <row r="6" spans="2:13">
      <c r="B6" s="180" t="s">
        <v>2</v>
      </c>
      <c r="C6" s="180" t="s">
        <v>3</v>
      </c>
      <c r="D6" s="181">
        <v>4527</v>
      </c>
      <c r="E6" s="181">
        <v>5595</v>
      </c>
      <c r="F6" s="181">
        <v>6551</v>
      </c>
      <c r="G6" s="181">
        <v>7382</v>
      </c>
      <c r="H6" s="181">
        <v>9484</v>
      </c>
      <c r="I6" s="181">
        <f>H6*(1+I12)</f>
        <v>10432.400000000001</v>
      </c>
      <c r="J6" s="181">
        <f>I6*(1+J12)</f>
        <v>10954.020000000002</v>
      </c>
      <c r="K6" s="181">
        <f>J6*(1+K12)</f>
        <v>11501.721000000003</v>
      </c>
      <c r="L6" s="181">
        <f>K6*(1+L12)</f>
        <v>12076.807050000003</v>
      </c>
      <c r="M6" s="181">
        <f>L6*1.05</f>
        <v>12680.647402500004</v>
      </c>
    </row>
    <row r="7" spans="2:13">
      <c r="B7" s="180"/>
      <c r="C7" s="180" t="s">
        <v>4</v>
      </c>
      <c r="D7" s="181">
        <v>5054</v>
      </c>
      <c r="E7" s="181">
        <v>5633</v>
      </c>
      <c r="F7" s="181">
        <v>5860</v>
      </c>
      <c r="G7" s="181">
        <v>4794</v>
      </c>
      <c r="H7" s="181">
        <v>4203</v>
      </c>
      <c r="I7" s="181">
        <f>H7*(1+I13)</f>
        <v>4623.3</v>
      </c>
      <c r="J7" s="181">
        <f>I7*(1+J13)</f>
        <v>4854.4650000000001</v>
      </c>
      <c r="K7" s="181">
        <f>J7*(1+K13)</f>
        <v>5097.1882500000002</v>
      </c>
      <c r="L7" s="181">
        <f>K7*(1+L13)</f>
        <v>5352.0476625000001</v>
      </c>
      <c r="M7" s="181">
        <f>L7*(1+M13)</f>
        <v>5619.6500456250005</v>
      </c>
    </row>
    <row r="8" spans="2:13">
      <c r="B8" s="180"/>
      <c r="C8" s="180" t="s">
        <v>5</v>
      </c>
      <c r="D8" s="181">
        <v>1637</v>
      </c>
      <c r="E8" s="181">
        <v>1826</v>
      </c>
      <c r="F8" s="181">
        <v>1802</v>
      </c>
      <c r="G8" s="181">
        <v>1563</v>
      </c>
      <c r="H8" s="181">
        <v>1926</v>
      </c>
      <c r="I8" s="181">
        <f>H8*(1+I14)</f>
        <v>2118.6000000000004</v>
      </c>
      <c r="J8" s="181">
        <f>I8*(1+J14)</f>
        <v>2224.5300000000007</v>
      </c>
      <c r="K8" s="181">
        <f>J8*(1+K14)</f>
        <v>2335.7565000000009</v>
      </c>
      <c r="L8" s="181">
        <f>K8*(1+L14)</f>
        <v>2452.5443250000012</v>
      </c>
      <c r="M8" s="181">
        <f>L8*(1+M14)</f>
        <v>2575.1715412500012</v>
      </c>
    </row>
    <row r="9" spans="2:13">
      <c r="B9" s="180"/>
      <c r="C9" s="180" t="s">
        <v>6</v>
      </c>
      <c r="D9" s="181">
        <v>539</v>
      </c>
      <c r="E9" s="181">
        <v>570</v>
      </c>
      <c r="F9" s="181">
        <v>584</v>
      </c>
      <c r="G9" s="181">
        <v>515</v>
      </c>
      <c r="H9" s="181">
        <v>571</v>
      </c>
      <c r="I9" s="181">
        <f>H9*(1+I15)</f>
        <v>628.1</v>
      </c>
      <c r="J9" s="181">
        <f>I9*(1+J15)</f>
        <v>659.505</v>
      </c>
      <c r="K9" s="181">
        <f>J9*(1+K15)</f>
        <v>692.48025000000007</v>
      </c>
      <c r="L9" s="181">
        <f>K9*(1+L15)</f>
        <v>727.10426250000012</v>
      </c>
      <c r="M9" s="181">
        <f>L9*(1+M15)</f>
        <v>763.45947562500021</v>
      </c>
    </row>
    <row r="10" spans="2:13">
      <c r="B10" s="180"/>
      <c r="C10" s="180" t="s">
        <v>7</v>
      </c>
      <c r="D10" s="181">
        <v>69</v>
      </c>
      <c r="E10" s="181">
        <v>67</v>
      </c>
      <c r="F10" s="181">
        <v>69</v>
      </c>
      <c r="G10" s="181">
        <v>40</v>
      </c>
      <c r="H10" s="181">
        <v>45</v>
      </c>
      <c r="I10" s="181">
        <f>H10*(1+I16)</f>
        <v>49.500000000000007</v>
      </c>
      <c r="J10" s="181">
        <f>I10*(1+J16)</f>
        <v>51.975000000000009</v>
      </c>
      <c r="K10" s="181">
        <f>J10*(1+K16)</f>
        <v>54.573750000000011</v>
      </c>
      <c r="L10" s="181">
        <f>K10*(1+L16)</f>
        <v>57.302437500000011</v>
      </c>
      <c r="M10" s="181">
        <f>L10*(1+M16)</f>
        <v>60.16755937500001</v>
      </c>
    </row>
    <row r="11" spans="2:13">
      <c r="B11" s="180"/>
      <c r="C11" s="180"/>
      <c r="D11" s="180"/>
      <c r="E11" s="180"/>
      <c r="F11" s="182"/>
      <c r="G11" s="180"/>
      <c r="H11" s="180"/>
      <c r="I11" s="180"/>
      <c r="J11" s="180"/>
      <c r="K11" s="180"/>
      <c r="L11" s="180"/>
      <c r="M11" s="180"/>
    </row>
    <row r="12" spans="2:13">
      <c r="B12" s="180"/>
      <c r="C12" s="180" t="str">
        <f>C6</f>
        <v>Skin Care</v>
      </c>
      <c r="D12" s="183"/>
      <c r="E12" s="183">
        <f>IF(E6="","",IF(D6="","",E6/D6-1))</f>
        <v>0.23591782637508274</v>
      </c>
      <c r="F12" s="183">
        <f>IF(F6="","",IF(E6="","",F6/E6-1))</f>
        <v>0.17086684539767649</v>
      </c>
      <c r="G12" s="183">
        <f>IF(G6="","",IF(F6="","",G6/F6-1))</f>
        <v>0.12685086246374588</v>
      </c>
      <c r="H12" s="183">
        <f>IF(H6="","",IF(G6="","",H6/G6-1))</f>
        <v>0.28474668111622869</v>
      </c>
      <c r="I12" s="183">
        <v>0.1</v>
      </c>
      <c r="J12" s="183">
        <v>0.05</v>
      </c>
      <c r="K12" s="183">
        <v>0.05</v>
      </c>
      <c r="L12" s="183">
        <v>0.05</v>
      </c>
      <c r="M12" s="183">
        <v>0.05</v>
      </c>
    </row>
    <row r="13" spans="2:13">
      <c r="B13" s="180"/>
      <c r="C13" s="180" t="str">
        <f>C7</f>
        <v>Makeup</v>
      </c>
      <c r="D13" s="183"/>
      <c r="E13" s="183">
        <f>IF(E7="","",IF(D7="","",E7/D7-1))</f>
        <v>0.11456272259596356</v>
      </c>
      <c r="F13" s="183">
        <f>IF(F7="","",IF(E7="","",F7/E7-1))</f>
        <v>4.0298242499556158E-2</v>
      </c>
      <c r="G13" s="183">
        <f>IF(G7="","",IF(F7="","",G7/F7-1))</f>
        <v>-0.18191126279863479</v>
      </c>
      <c r="H13" s="183">
        <f>IF(H7="","",IF(G7="","",H7/G7-1))</f>
        <v>-0.12327909887359201</v>
      </c>
      <c r="I13" s="183">
        <v>0.1</v>
      </c>
      <c r="J13" s="183">
        <v>0.05</v>
      </c>
      <c r="K13" s="183">
        <v>0.05</v>
      </c>
      <c r="L13" s="183">
        <v>0.05</v>
      </c>
      <c r="M13" s="183">
        <v>0.05</v>
      </c>
    </row>
    <row r="14" spans="2:13">
      <c r="B14" s="180"/>
      <c r="C14" s="180" t="str">
        <f>C8</f>
        <v>Fragrance</v>
      </c>
      <c r="D14" s="183"/>
      <c r="E14" s="183">
        <f>IF(E8="","",IF(D8="","",E8/D8-1))</f>
        <v>0.11545510079413557</v>
      </c>
      <c r="F14" s="183">
        <f>IF(F8="","",IF(E8="","",F8/E8-1))</f>
        <v>-1.3143483023001057E-2</v>
      </c>
      <c r="G14" s="183">
        <f>IF(G8="","",IF(F8="","",G8/F8-1))</f>
        <v>-0.13263041065482795</v>
      </c>
      <c r="H14" s="183">
        <f>IF(H8="","",IF(G8="","",H8/G8-1))</f>
        <v>0.23224568138195778</v>
      </c>
      <c r="I14" s="183">
        <v>0.1</v>
      </c>
      <c r="J14" s="183">
        <v>0.05</v>
      </c>
      <c r="K14" s="183">
        <v>0.05</v>
      </c>
      <c r="L14" s="183">
        <v>0.05</v>
      </c>
      <c r="M14" s="183">
        <v>0.05</v>
      </c>
    </row>
    <row r="15" spans="2:13">
      <c r="B15" s="182"/>
      <c r="C15" s="180" t="str">
        <f>C9</f>
        <v>Hair Care</v>
      </c>
      <c r="D15" s="183"/>
      <c r="E15" s="183">
        <f>IF(E9="","",IF(D9="","",E9/D9-1))</f>
        <v>5.7513914656771803E-2</v>
      </c>
      <c r="F15" s="183">
        <f>IF(F9="","",IF(E9="","",F9/E9-1))</f>
        <v>2.4561403508772006E-2</v>
      </c>
      <c r="G15" s="183">
        <f>IF(G9="","",IF(F9="","",G9/F9-1))</f>
        <v>-0.11815068493150682</v>
      </c>
      <c r="H15" s="183">
        <f>IF(H9="","",IF(G9="","",H9/G9-1))</f>
        <v>0.10873786407766994</v>
      </c>
      <c r="I15" s="183">
        <v>0.1</v>
      </c>
      <c r="J15" s="183">
        <v>0.05</v>
      </c>
      <c r="K15" s="183">
        <v>0.05</v>
      </c>
      <c r="L15" s="183">
        <v>0.05</v>
      </c>
      <c r="M15" s="183">
        <v>0.05</v>
      </c>
    </row>
    <row r="16" spans="2:13">
      <c r="B16" s="182"/>
      <c r="C16" s="180" t="str">
        <f>C10</f>
        <v>Other</v>
      </c>
      <c r="D16" s="183"/>
      <c r="E16" s="183">
        <f>IF(E10="","",IF(D10="","",E10/D10-1))</f>
        <v>-2.8985507246376829E-2</v>
      </c>
      <c r="F16" s="183">
        <f>IF(F10="","",IF(E10="","",F10/E10-1))</f>
        <v>2.9850746268656803E-2</v>
      </c>
      <c r="G16" s="183">
        <f>IF(G10="","",IF(F10="","",G10/F10-1))</f>
        <v>-0.42028985507246375</v>
      </c>
      <c r="H16" s="183">
        <f>IF(H10="","",IF(G10="","",H10/G10-1))</f>
        <v>0.125</v>
      </c>
      <c r="I16" s="183">
        <v>0.1</v>
      </c>
      <c r="J16" s="183">
        <v>0.05</v>
      </c>
      <c r="K16" s="183">
        <v>0.05</v>
      </c>
      <c r="L16" s="183">
        <v>0.05</v>
      </c>
      <c r="M16" s="183">
        <v>0.05</v>
      </c>
    </row>
    <row r="17" spans="2:13">
      <c r="B17" s="184"/>
      <c r="C17" s="185"/>
      <c r="D17" s="176"/>
      <c r="E17" s="176"/>
      <c r="F17" s="186"/>
      <c r="G17" s="186"/>
      <c r="H17" s="186"/>
      <c r="I17" s="186"/>
      <c r="J17" s="186"/>
      <c r="K17" s="186"/>
      <c r="L17" s="186"/>
      <c r="M17" s="186"/>
    </row>
    <row r="18" spans="2:13">
      <c r="B18" s="187" t="s">
        <v>8</v>
      </c>
      <c r="C18" s="175" t="s">
        <v>64</v>
      </c>
      <c r="D18" s="180"/>
      <c r="E18" s="180"/>
      <c r="F18" s="180"/>
      <c r="G18" s="182"/>
      <c r="H18" s="182"/>
      <c r="I18" s="182"/>
      <c r="J18" s="182"/>
      <c r="K18" s="182"/>
      <c r="L18" s="182"/>
      <c r="M18" s="182"/>
    </row>
    <row r="19" spans="2:13">
      <c r="B19" s="180"/>
      <c r="C19" s="180" t="str">
        <f>C6</f>
        <v>Skin Care</v>
      </c>
      <c r="D19" s="182">
        <v>3508</v>
      </c>
      <c r="E19" s="182">
        <v>4081</v>
      </c>
      <c r="F19" s="182">
        <v>4626</v>
      </c>
      <c r="G19" s="182">
        <v>5257</v>
      </c>
      <c r="H19" s="182">
        <v>6448</v>
      </c>
      <c r="I19" s="182">
        <f>H19*(1+I25)</f>
        <v>6770.4000000000005</v>
      </c>
      <c r="J19" s="182">
        <f>I19*(1+J25)</f>
        <v>7108.920000000001</v>
      </c>
      <c r="K19" s="182">
        <f>J19*(1+K25)</f>
        <v>7464.3660000000009</v>
      </c>
      <c r="L19" s="181">
        <f>K19*(1+L25)</f>
        <v>7837.5843000000013</v>
      </c>
      <c r="M19" s="181">
        <f>L19*(1+M25)</f>
        <v>8229.4635150000013</v>
      </c>
    </row>
    <row r="20" spans="2:13">
      <c r="B20" s="180"/>
      <c r="C20" s="180" t="str">
        <f>C7</f>
        <v>Makeup</v>
      </c>
      <c r="D20" s="182">
        <v>4336</v>
      </c>
      <c r="E20" s="182">
        <v>5084</v>
      </c>
      <c r="F20" s="182">
        <v>5422</v>
      </c>
      <c r="G20" s="182">
        <v>6232</v>
      </c>
      <c r="H20" s="182">
        <v>4587</v>
      </c>
      <c r="I20" s="182">
        <f>H20*(1+I26)</f>
        <v>4816.3500000000004</v>
      </c>
      <c r="J20" s="182">
        <f>I20*(1+J26)</f>
        <v>5057.1675000000005</v>
      </c>
      <c r="K20" s="182">
        <f>J20*(1+K26)</f>
        <v>5310.0258750000003</v>
      </c>
      <c r="L20" s="181">
        <f>K20*(1+L26)</f>
        <v>5575.5271687500008</v>
      </c>
      <c r="M20" s="181">
        <f>L20*(1+M26)</f>
        <v>5854.3035271875015</v>
      </c>
    </row>
    <row r="21" spans="2:13">
      <c r="B21" s="180"/>
      <c r="C21" s="180" t="str">
        <f>C8</f>
        <v>Fragrance</v>
      </c>
      <c r="D21" s="182">
        <v>1520</v>
      </c>
      <c r="E21" s="182">
        <v>1650</v>
      </c>
      <c r="F21" s="182">
        <v>1662</v>
      </c>
      <c r="G21" s="182">
        <v>1546</v>
      </c>
      <c r="H21" s="182">
        <v>1711</v>
      </c>
      <c r="I21" s="182">
        <f>H21*(1+I27)</f>
        <v>1796.5500000000002</v>
      </c>
      <c r="J21" s="182">
        <f>I21*(1+J27)</f>
        <v>1886.3775000000003</v>
      </c>
      <c r="K21" s="182">
        <f>J21*(1+K27)</f>
        <v>1980.6963750000004</v>
      </c>
      <c r="L21" s="181">
        <f>K21*(1+L27)</f>
        <v>2079.7311937500003</v>
      </c>
      <c r="M21" s="181">
        <f>L21*(1+M27)</f>
        <v>2183.7177534375005</v>
      </c>
    </row>
    <row r="22" spans="2:13">
      <c r="B22" s="180"/>
      <c r="C22" s="180" t="str">
        <f>C9</f>
        <v>Hair Care</v>
      </c>
      <c r="D22" s="182">
        <v>448</v>
      </c>
      <c r="E22" s="182">
        <v>506</v>
      </c>
      <c r="F22" s="182">
        <v>5545</v>
      </c>
      <c r="G22" s="182">
        <v>534</v>
      </c>
      <c r="H22" s="182">
        <v>590</v>
      </c>
      <c r="I22" s="182">
        <f>H22*(1+I28)</f>
        <v>619.5</v>
      </c>
      <c r="J22" s="182">
        <f>I22*(1+J28)</f>
        <v>650.47500000000002</v>
      </c>
      <c r="K22" s="182">
        <f>J22*(1+K28)</f>
        <v>682.99875000000009</v>
      </c>
      <c r="L22" s="181">
        <f>K22*(1+L28)</f>
        <v>717.14868750000016</v>
      </c>
      <c r="M22" s="181">
        <f>L22*(1+M28)</f>
        <v>753.00612187500019</v>
      </c>
    </row>
    <row r="23" spans="2:13">
      <c r="B23" s="180"/>
      <c r="C23" s="180" t="str">
        <f>C10</f>
        <v>Other</v>
      </c>
      <c r="D23" s="182">
        <v>58</v>
      </c>
      <c r="E23" s="182">
        <v>58</v>
      </c>
      <c r="F23" s="182">
        <v>57</v>
      </c>
      <c r="G23" s="182">
        <v>36</v>
      </c>
      <c r="H23" s="182">
        <v>47</v>
      </c>
      <c r="I23" s="182">
        <f>H23*(1+I29)</f>
        <v>49.35</v>
      </c>
      <c r="J23" s="182">
        <f>I23*(1+J29)</f>
        <v>51.817500000000003</v>
      </c>
      <c r="K23" s="182">
        <f>J23*(1+K29)</f>
        <v>54.408375000000007</v>
      </c>
      <c r="L23" s="181">
        <f>K23*(1+L29)</f>
        <v>57.128793750000007</v>
      </c>
      <c r="M23" s="181">
        <f>L23*(1+M29)</f>
        <v>59.985233437500007</v>
      </c>
    </row>
    <row r="24" spans="2:13">
      <c r="B24" s="180"/>
      <c r="C24" s="180"/>
      <c r="D24" s="182"/>
      <c r="E24" s="182"/>
      <c r="F24" s="182"/>
      <c r="G24" s="182"/>
      <c r="H24" s="182"/>
      <c r="I24" s="182"/>
      <c r="J24" s="182"/>
      <c r="K24" s="182"/>
      <c r="L24" s="182"/>
      <c r="M24" s="182"/>
    </row>
    <row r="25" spans="2:13">
      <c r="B25" s="180"/>
      <c r="C25" s="180" t="str">
        <f>C6</f>
        <v>Skin Care</v>
      </c>
      <c r="D25" s="183"/>
      <c r="E25" s="183">
        <f>IF(E19="","",IF(D19="","",E19/D19-1))</f>
        <v>0.16334093500570135</v>
      </c>
      <c r="F25" s="183">
        <f>IF(F19="","",IF(E19="","",F19/E19-1))</f>
        <v>0.13354569958343543</v>
      </c>
      <c r="G25" s="183">
        <f>IF(G19="","",IF(F19="","",G19/F19-1))</f>
        <v>0.13640293990488539</v>
      </c>
      <c r="H25" s="183">
        <f>IF(H19="","",IF(G19="","",H19/G19-1))</f>
        <v>0.2265550694312346</v>
      </c>
      <c r="I25" s="183">
        <v>0.05</v>
      </c>
      <c r="J25" s="183">
        <v>0.05</v>
      </c>
      <c r="K25" s="183">
        <v>0.05</v>
      </c>
      <c r="L25" s="183">
        <v>0.05</v>
      </c>
      <c r="M25" s="183">
        <v>0.05</v>
      </c>
    </row>
    <row r="26" spans="2:13">
      <c r="B26" s="180"/>
      <c r="C26" s="180" t="str">
        <f>C7</f>
        <v>Makeup</v>
      </c>
      <c r="D26" s="183"/>
      <c r="E26" s="183">
        <f>IF(E20="","",IF(D20="","",E20/D20-1))</f>
        <v>0.17250922509225086</v>
      </c>
      <c r="F26" s="183">
        <f>IF(F20="","",IF(E20="","",F20/E20-1))</f>
        <v>6.6483084185680497E-2</v>
      </c>
      <c r="G26" s="183">
        <f>IF(G20="","",IF(F20="","",G20/F20-1))</f>
        <v>0.14939136849870893</v>
      </c>
      <c r="H26" s="183">
        <f>IF(H20="","",IF(G20="","",H20/G20-1))</f>
        <v>-0.26396020539152765</v>
      </c>
      <c r="I26" s="183">
        <v>0.05</v>
      </c>
      <c r="J26" s="183">
        <v>0.05</v>
      </c>
      <c r="K26" s="183">
        <v>0.05</v>
      </c>
      <c r="L26" s="183">
        <v>0.05</v>
      </c>
      <c r="M26" s="183">
        <v>0.05</v>
      </c>
    </row>
    <row r="27" spans="2:13">
      <c r="B27" s="180"/>
      <c r="C27" s="180" t="str">
        <f>C8</f>
        <v>Fragrance</v>
      </c>
      <c r="D27" s="183"/>
      <c r="E27" s="183">
        <f>IF(E21="","",IF(D21="","",E21/D21-1))</f>
        <v>8.5526315789473673E-2</v>
      </c>
      <c r="F27" s="183">
        <f>IF(F21="","",IF(E21="","",F21/E21-1))</f>
        <v>7.2727272727273196E-3</v>
      </c>
      <c r="G27" s="183">
        <f>IF(G21="","",IF(F21="","",G21/F21-1))</f>
        <v>-6.9795427196149173E-2</v>
      </c>
      <c r="H27" s="183">
        <f>IF(H21="","",IF(G21="","",H21/G21-1))</f>
        <v>0.10672703751617085</v>
      </c>
      <c r="I27" s="183">
        <v>0.05</v>
      </c>
      <c r="J27" s="183">
        <v>0.05</v>
      </c>
      <c r="K27" s="183">
        <v>0.05</v>
      </c>
      <c r="L27" s="183">
        <v>0.05</v>
      </c>
      <c r="M27" s="183">
        <v>0.05</v>
      </c>
    </row>
    <row r="28" spans="2:13">
      <c r="B28" s="180"/>
      <c r="C28" s="180" t="str">
        <f>C9</f>
        <v>Hair Care</v>
      </c>
      <c r="D28" s="183"/>
      <c r="E28" s="183">
        <f>IF(E22="","",IF(D22="","",E22/D22-1))</f>
        <v>0.12946428571428581</v>
      </c>
      <c r="F28" s="183">
        <f>IF(F22="","",IF(E22="","",F22/E22-1))</f>
        <v>9.9584980237154141</v>
      </c>
      <c r="G28" s="183">
        <f>IF(G22="","",IF(F22="","",G22/F22-1))</f>
        <v>-0.90369702434625787</v>
      </c>
      <c r="H28" s="183">
        <f>IF(H22="","",IF(G22="","",H22/G22-1))</f>
        <v>0.10486891385767794</v>
      </c>
      <c r="I28" s="183">
        <v>0.05</v>
      </c>
      <c r="J28" s="183">
        <v>0.05</v>
      </c>
      <c r="K28" s="183">
        <v>0.05</v>
      </c>
      <c r="L28" s="183">
        <v>0.05</v>
      </c>
      <c r="M28" s="183">
        <v>0.05</v>
      </c>
    </row>
    <row r="29" spans="2:13">
      <c r="B29" s="180"/>
      <c r="C29" s="180" t="str">
        <f>C10</f>
        <v>Other</v>
      </c>
      <c r="D29" s="183"/>
      <c r="E29" s="183">
        <f>IF(E23="","",IF(D23="","",E23/D23-1))</f>
        <v>0</v>
      </c>
      <c r="F29" s="183">
        <f>IF(F23="","",IF(E23="","",F23/E23-1))</f>
        <v>-1.7241379310344862E-2</v>
      </c>
      <c r="G29" s="183">
        <f>IF(G23="","",IF(F23="","",G23/F23-1))</f>
        <v>-0.36842105263157898</v>
      </c>
      <c r="H29" s="183">
        <f>IF(H23="","",IF(G23="","",H23/G23-1))</f>
        <v>0.30555555555555558</v>
      </c>
      <c r="I29" s="183">
        <v>0.05</v>
      </c>
      <c r="J29" s="183">
        <v>0.05</v>
      </c>
      <c r="K29" s="183">
        <v>0.05</v>
      </c>
      <c r="L29" s="183">
        <v>0.05</v>
      </c>
      <c r="M29" s="183">
        <v>0.05</v>
      </c>
    </row>
    <row r="30" spans="2:13">
      <c r="B30" s="178"/>
      <c r="C30" s="179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>
      <c r="B31" s="3"/>
      <c r="C31" s="165" t="s">
        <v>65</v>
      </c>
      <c r="D31" s="166">
        <f>SUM(D6:D10)</f>
        <v>11826</v>
      </c>
      <c r="E31" s="166">
        <f>SUM(E6:E10)</f>
        <v>13691</v>
      </c>
      <c r="F31" s="166">
        <f>SUM(F6:F10)</f>
        <v>14866</v>
      </c>
      <c r="G31" s="166">
        <f>SUM(G6:G10)</f>
        <v>14294</v>
      </c>
      <c r="H31" s="166">
        <f>SUM(H6:H10)</f>
        <v>16229</v>
      </c>
      <c r="I31" s="167">
        <f>SUM(I6:I10)</f>
        <v>17851.900000000001</v>
      </c>
      <c r="J31" s="167">
        <f>SUM(J6:J10)</f>
        <v>18744.495000000003</v>
      </c>
      <c r="K31" s="167">
        <f>SUM(K6:K10)</f>
        <v>19681.719750000004</v>
      </c>
      <c r="L31" s="167">
        <f>SUM(L6:L10)</f>
        <v>20665.805737500006</v>
      </c>
      <c r="M31" s="167">
        <f>SUM(M6:M10)</f>
        <v>21699.096024375009</v>
      </c>
    </row>
    <row r="32" spans="2:13">
      <c r="B32" s="3"/>
      <c r="C32" s="5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>
      <c r="B33" s="3"/>
      <c r="C33" s="168" t="s">
        <v>58</v>
      </c>
      <c r="D33" s="166">
        <f>SUM(D31:D32)</f>
        <v>11826</v>
      </c>
      <c r="E33" s="166">
        <f>SUM(E31:E32)</f>
        <v>13691</v>
      </c>
      <c r="F33" s="169">
        <f>SUM(F31:F32)</f>
        <v>14866</v>
      </c>
      <c r="G33" s="170">
        <f>SUM(G31:G32)</f>
        <v>14294</v>
      </c>
      <c r="H33" s="170">
        <f>SUM(H31:H32)</f>
        <v>16229</v>
      </c>
      <c r="I33" s="167">
        <f>SUM(I31:I32)</f>
        <v>17851.900000000001</v>
      </c>
      <c r="J33" s="167">
        <f>SUM(J31:J32)</f>
        <v>18744.495000000003</v>
      </c>
      <c r="K33" s="167">
        <f>SUM(K31:K32)</f>
        <v>19681.719750000004</v>
      </c>
      <c r="L33" s="167">
        <f>SUM(L31:L32)</f>
        <v>20665.805737500006</v>
      </c>
      <c r="M33" s="167">
        <f>SUM(M31:M32)</f>
        <v>21699.096024375009</v>
      </c>
    </row>
    <row r="34" spans="2:13">
      <c r="B34" s="3"/>
      <c r="C34" s="6" t="s">
        <v>9</v>
      </c>
      <c r="D34" s="7">
        <f t="shared" ref="D34:M34" si="0">D35/D33-1</f>
        <v>-0.10136394385252834</v>
      </c>
      <c r="E34" s="7">
        <f t="shared" si="0"/>
        <v>-2.5586881893214453E-2</v>
      </c>
      <c r="F34" s="7">
        <f t="shared" si="0"/>
        <v>0.68646845150006741</v>
      </c>
      <c r="G34" s="7">
        <f t="shared" si="0"/>
        <v>1.8968371344620119</v>
      </c>
      <c r="H34" s="7">
        <f t="shared" si="0"/>
        <v>2.3256781070922421</v>
      </c>
      <c r="I34" s="7">
        <f t="shared" si="0"/>
        <v>0</v>
      </c>
      <c r="J34" s="7">
        <f t="shared" si="0"/>
        <v>0</v>
      </c>
      <c r="K34" s="7">
        <f t="shared" si="0"/>
        <v>0</v>
      </c>
      <c r="L34" s="7">
        <f t="shared" si="0"/>
        <v>0</v>
      </c>
      <c r="M34" s="7">
        <f t="shared" si="0"/>
        <v>0</v>
      </c>
    </row>
    <row r="35" spans="2:13">
      <c r="B35" s="3"/>
      <c r="C35" s="168" t="s">
        <v>59</v>
      </c>
      <c r="D35" s="171">
        <v>10627.27</v>
      </c>
      <c r="E35" s="171">
        <v>13340.69</v>
      </c>
      <c r="F35" s="172">
        <v>25071.040000000001</v>
      </c>
      <c r="G35" s="8">
        <v>41407.39</v>
      </c>
      <c r="H35" s="8">
        <v>53972.43</v>
      </c>
      <c r="I35" s="173">
        <f>I33</f>
        <v>17851.900000000001</v>
      </c>
      <c r="J35" s="173">
        <f>J33</f>
        <v>18744.495000000003</v>
      </c>
      <c r="K35" s="173">
        <f>K33</f>
        <v>19681.719750000004</v>
      </c>
      <c r="L35" s="173">
        <f>L33</f>
        <v>20665.805737500006</v>
      </c>
      <c r="M35" s="173">
        <f>M33</f>
        <v>21699.096024375009</v>
      </c>
    </row>
    <row r="36" spans="2:13">
      <c r="B36" s="3"/>
      <c r="C36" s="174" t="s">
        <v>60</v>
      </c>
      <c r="D36" s="7"/>
      <c r="E36" s="7">
        <f t="shared" ref="E36:M36" si="1">E35/D35-1</f>
        <v>0.25532615620004018</v>
      </c>
      <c r="F36" s="7">
        <f t="shared" si="1"/>
        <v>0.87929110113494868</v>
      </c>
      <c r="G36" s="7">
        <f t="shared" si="1"/>
        <v>0.65160240660140145</v>
      </c>
      <c r="H36" s="7">
        <f t="shared" si="1"/>
        <v>0.30344921522462531</v>
      </c>
      <c r="I36" s="7">
        <f t="shared" si="1"/>
        <v>-0.66924038810185116</v>
      </c>
      <c r="J36" s="7">
        <f t="shared" si="1"/>
        <v>5.0000000000000044E-2</v>
      </c>
      <c r="K36" s="7">
        <f t="shared" si="1"/>
        <v>5.0000000000000044E-2</v>
      </c>
      <c r="L36" s="7">
        <f t="shared" si="1"/>
        <v>5.0000000000000044E-2</v>
      </c>
      <c r="M36" s="7">
        <f t="shared" si="1"/>
        <v>5.0000000000000044E-2</v>
      </c>
    </row>
    <row r="37" spans="2:13">
      <c r="B37" s="3"/>
      <c r="C37" s="9" t="s">
        <v>10</v>
      </c>
      <c r="D37" s="8">
        <f>SUM(D19:D23)</f>
        <v>9870</v>
      </c>
      <c r="E37" s="8">
        <f>SUM(E19:E23)</f>
        <v>11379</v>
      </c>
      <c r="F37" s="8">
        <f>SUM(F19:F23)</f>
        <v>17312</v>
      </c>
      <c r="G37" s="8">
        <f>SUM(G19:G23)</f>
        <v>13605</v>
      </c>
      <c r="H37" s="8">
        <f>SUM(H19:H23)</f>
        <v>13383</v>
      </c>
      <c r="I37" s="10">
        <f>SUM(I19:I23)</f>
        <v>14052.15</v>
      </c>
      <c r="J37" s="10">
        <f>SUM(J19:J23)</f>
        <v>14754.757500000002</v>
      </c>
      <c r="K37" s="10">
        <f>SUM(K19:K23)</f>
        <v>15492.495375000002</v>
      </c>
      <c r="L37" s="10">
        <f>SUM(L19:L23)</f>
        <v>16267.120143750002</v>
      </c>
      <c r="M37" s="10">
        <f>SUM(M19:M23)</f>
        <v>17080.476150937502</v>
      </c>
    </row>
    <row r="38" spans="2:13">
      <c r="B38" s="3"/>
      <c r="C38" s="6" t="s">
        <v>9</v>
      </c>
      <c r="D38" s="7">
        <f t="shared" ref="D38:M38" si="2">D39/D37-1</f>
        <v>-0.12295947315096256</v>
      </c>
      <c r="E38" s="7">
        <f t="shared" si="2"/>
        <v>-0.12471131030846294</v>
      </c>
      <c r="F38" s="7">
        <f t="shared" si="2"/>
        <v>3.0901109057301257E-2</v>
      </c>
      <c r="G38" s="7">
        <f t="shared" si="2"/>
        <v>1.6086835722160968</v>
      </c>
      <c r="H38" s="7">
        <f t="shared" si="2"/>
        <v>2.5243241425689305</v>
      </c>
      <c r="I38" s="7">
        <f t="shared" si="2"/>
        <v>0</v>
      </c>
      <c r="J38" s="7">
        <f t="shared" si="2"/>
        <v>0</v>
      </c>
      <c r="K38" s="7">
        <f t="shared" si="2"/>
        <v>0</v>
      </c>
      <c r="L38" s="7">
        <f t="shared" si="2"/>
        <v>0</v>
      </c>
      <c r="M38" s="7">
        <f t="shared" si="2"/>
        <v>0</v>
      </c>
    </row>
    <row r="39" spans="2:13">
      <c r="B39" s="11"/>
      <c r="C39" s="9" t="s">
        <v>11</v>
      </c>
      <c r="D39" s="12">
        <v>8656.39</v>
      </c>
      <c r="E39" s="12">
        <v>9959.91</v>
      </c>
      <c r="F39" s="13">
        <v>17846.96</v>
      </c>
      <c r="G39" s="14">
        <v>35491.14</v>
      </c>
      <c r="H39" s="14">
        <v>47166.03</v>
      </c>
      <c r="I39" s="15">
        <f>I37</f>
        <v>14052.15</v>
      </c>
      <c r="J39" s="15">
        <f>J37</f>
        <v>14754.757500000002</v>
      </c>
      <c r="K39" s="15">
        <f>K37</f>
        <v>15492.495375000002</v>
      </c>
      <c r="L39" s="15">
        <f>L37</f>
        <v>16267.120143750002</v>
      </c>
      <c r="M39" s="15">
        <f>M37</f>
        <v>17080.476150937502</v>
      </c>
    </row>
    <row r="40" spans="2:13">
      <c r="B40" s="16"/>
      <c r="C40" s="16"/>
      <c r="D40" s="1"/>
      <c r="E40" s="16"/>
      <c r="F40" s="16"/>
      <c r="G40" s="16"/>
      <c r="H40" s="16"/>
      <c r="I40" s="16"/>
      <c r="J40" s="16"/>
      <c r="K40" s="16"/>
      <c r="L40" s="16"/>
      <c r="M40" s="1"/>
    </row>
    <row r="41" spans="2:13">
      <c r="B41" s="17"/>
      <c r="C41" s="18" t="s">
        <v>12</v>
      </c>
      <c r="D41" s="46">
        <v>2017</v>
      </c>
      <c r="E41" s="46">
        <v>2018</v>
      </c>
      <c r="F41" s="46">
        <v>2019</v>
      </c>
      <c r="G41" s="46">
        <v>2020</v>
      </c>
      <c r="H41" s="46">
        <v>2021</v>
      </c>
      <c r="I41" s="47">
        <v>2022</v>
      </c>
      <c r="J41" s="47">
        <v>2023</v>
      </c>
      <c r="K41" s="47">
        <v>2024</v>
      </c>
      <c r="L41" s="47">
        <v>2025</v>
      </c>
      <c r="M41" s="47">
        <v>2026</v>
      </c>
    </row>
    <row r="42" spans="2:13">
      <c r="B42" s="19"/>
      <c r="C42" s="20"/>
      <c r="D42" s="1"/>
      <c r="E42" s="21"/>
      <c r="F42" s="21"/>
      <c r="G42" s="21"/>
      <c r="H42" s="21"/>
      <c r="I42" s="21"/>
      <c r="J42" s="21"/>
      <c r="K42" s="21"/>
      <c r="L42" s="22"/>
      <c r="M42" s="22"/>
    </row>
    <row r="43" spans="2:13">
      <c r="B43" s="19"/>
      <c r="C43" s="4" t="str">
        <f>C6</f>
        <v>Skin Care</v>
      </c>
      <c r="D43" s="23">
        <f>D6-D19</f>
        <v>1019</v>
      </c>
      <c r="E43" s="23">
        <f>E6-E19</f>
        <v>1514</v>
      </c>
      <c r="F43" s="23">
        <f>F6-F19</f>
        <v>1925</v>
      </c>
      <c r="G43" s="23">
        <f>G6-G19</f>
        <v>2125</v>
      </c>
      <c r="H43" s="23">
        <f>H6-H19</f>
        <v>3036</v>
      </c>
      <c r="I43" s="23">
        <f>I6-I19</f>
        <v>3662.0000000000009</v>
      </c>
      <c r="J43" s="23">
        <f>J6-J19</f>
        <v>3845.1000000000013</v>
      </c>
      <c r="K43" s="23">
        <f>K6-K19</f>
        <v>4037.3550000000023</v>
      </c>
      <c r="L43" s="24">
        <f>L6-L19</f>
        <v>4239.2227500000017</v>
      </c>
      <c r="M43" s="24">
        <f>M6-M19</f>
        <v>4451.183887500003</v>
      </c>
    </row>
    <row r="44" spans="2:13">
      <c r="B44" s="19"/>
      <c r="C44" s="4" t="str">
        <f>C7</f>
        <v>Makeup</v>
      </c>
      <c r="D44" s="23">
        <f>D7-D20</f>
        <v>718</v>
      </c>
      <c r="E44" s="23">
        <f>E7-E20</f>
        <v>549</v>
      </c>
      <c r="F44" s="23">
        <f>F7-F20</f>
        <v>438</v>
      </c>
      <c r="G44" s="23">
        <f>G7-G20</f>
        <v>-1438</v>
      </c>
      <c r="H44" s="23">
        <f>H7-H20</f>
        <v>-384</v>
      </c>
      <c r="I44" s="23">
        <f>I7-I20</f>
        <v>-193.05000000000018</v>
      </c>
      <c r="J44" s="23">
        <f>J7-J20</f>
        <v>-202.70250000000033</v>
      </c>
      <c r="K44" s="23">
        <f>K7-K20</f>
        <v>-212.83762500000012</v>
      </c>
      <c r="L44" s="24">
        <f>L7-L20</f>
        <v>-223.47950625000067</v>
      </c>
      <c r="M44" s="24">
        <f>M7-M20</f>
        <v>-234.65348156250093</v>
      </c>
    </row>
    <row r="45" spans="2:13">
      <c r="B45" s="19"/>
      <c r="C45" s="4" t="str">
        <f>C8</f>
        <v>Fragrance</v>
      </c>
      <c r="D45" s="23">
        <f>D8-D21</f>
        <v>117</v>
      </c>
      <c r="E45" s="23">
        <f>E8-E21</f>
        <v>176</v>
      </c>
      <c r="F45" s="23">
        <f>F8-F21</f>
        <v>140</v>
      </c>
      <c r="G45" s="23">
        <f>G8-G21</f>
        <v>17</v>
      </c>
      <c r="H45" s="23">
        <f>H8-H21</f>
        <v>215</v>
      </c>
      <c r="I45" s="23">
        <f>I8-I21</f>
        <v>322.05000000000018</v>
      </c>
      <c r="J45" s="23">
        <f>J8-J21</f>
        <v>338.15250000000037</v>
      </c>
      <c r="K45" s="23">
        <f>K8-K21</f>
        <v>355.06012500000043</v>
      </c>
      <c r="L45" s="24">
        <f>L8-L21</f>
        <v>372.81313125000088</v>
      </c>
      <c r="M45" s="24">
        <f>M8-M21</f>
        <v>391.45378781250065</v>
      </c>
    </row>
    <row r="46" spans="2:13">
      <c r="B46" s="19"/>
      <c r="C46" s="4" t="str">
        <f>C9</f>
        <v>Hair Care</v>
      </c>
      <c r="D46" s="23">
        <f>D9-D22</f>
        <v>91</v>
      </c>
      <c r="E46" s="23">
        <f>E9-E22</f>
        <v>64</v>
      </c>
      <c r="F46" s="23">
        <f>F9-F22</f>
        <v>-4961</v>
      </c>
      <c r="G46" s="23">
        <f>G9-G22</f>
        <v>-19</v>
      </c>
      <c r="H46" s="23">
        <f>H9-H22</f>
        <v>-19</v>
      </c>
      <c r="I46" s="23">
        <f>I9-I22</f>
        <v>8.6000000000000227</v>
      </c>
      <c r="J46" s="23">
        <f>J9-J22</f>
        <v>9.0299999999999727</v>
      </c>
      <c r="K46" s="23">
        <f>K9-K22</f>
        <v>9.4814999999999827</v>
      </c>
      <c r="L46" s="24">
        <f>L9-L22</f>
        <v>9.9555749999999534</v>
      </c>
      <c r="M46" s="24">
        <f>M9-M22</f>
        <v>10.453353750000019</v>
      </c>
    </row>
    <row r="47" spans="2:13">
      <c r="B47" s="19"/>
      <c r="C47" s="4" t="str">
        <f>C10</f>
        <v>Other</v>
      </c>
      <c r="D47" s="23">
        <f>D10-D23</f>
        <v>11</v>
      </c>
      <c r="E47" s="23">
        <f>E10-E23</f>
        <v>9</v>
      </c>
      <c r="F47" s="23">
        <f>F10-F23</f>
        <v>12</v>
      </c>
      <c r="G47" s="23">
        <f>G10-G23</f>
        <v>4</v>
      </c>
      <c r="H47" s="23">
        <f>H10-H23</f>
        <v>-2</v>
      </c>
      <c r="I47" s="23">
        <f>I10-I23</f>
        <v>0.15000000000000568</v>
      </c>
      <c r="J47" s="23">
        <f>J10-J23</f>
        <v>0.15750000000000597</v>
      </c>
      <c r="K47" s="23">
        <f>K10-K23</f>
        <v>0.16537500000000449</v>
      </c>
      <c r="L47" s="24">
        <f>L10-L23</f>
        <v>0.17364375000000365</v>
      </c>
      <c r="M47" s="24">
        <f>M10-M23</f>
        <v>0.18232593750000348</v>
      </c>
    </row>
    <row r="48" spans="2:13">
      <c r="B48" s="19"/>
      <c r="C48" s="25"/>
      <c r="D48" s="23"/>
      <c r="E48" s="23"/>
      <c r="F48" s="23"/>
      <c r="G48" s="23"/>
      <c r="H48" s="23"/>
      <c r="I48" s="23"/>
      <c r="J48" s="23"/>
      <c r="K48" s="23"/>
      <c r="L48" s="24"/>
      <c r="M48" s="24"/>
    </row>
    <row r="49" spans="2:13">
      <c r="B49" s="19"/>
      <c r="C49" s="25"/>
      <c r="D49" s="26"/>
      <c r="E49" s="26"/>
      <c r="F49" s="23"/>
      <c r="G49" s="27"/>
      <c r="H49" s="28"/>
      <c r="I49" s="28"/>
      <c r="J49" s="28"/>
      <c r="K49" s="28"/>
      <c r="L49" s="29"/>
      <c r="M49" s="29"/>
    </row>
    <row r="50" spans="2:13">
      <c r="B50" s="19"/>
      <c r="C50" s="4" t="str">
        <f>C6</f>
        <v>Skin Care</v>
      </c>
      <c r="D50" s="28">
        <f>IF(D43="","",IF(D6="","",D43/D6))</f>
        <v>0.22509388115749945</v>
      </c>
      <c r="E50" s="28">
        <f>IF(E43="","",IF(E6="","",E43/E6))</f>
        <v>0.27059874888293117</v>
      </c>
      <c r="F50" s="28">
        <f>IF(F43="","",IF(F6="","",F43/F6))</f>
        <v>0.29384826744008546</v>
      </c>
      <c r="G50" s="28">
        <f>IF(G43="","",IF(G6="","",G43/G6))</f>
        <v>0.28786236792197234</v>
      </c>
      <c r="H50" s="28">
        <f>IF(H43="","",IF(H6="","",H43/H6))</f>
        <v>0.32011809363137916</v>
      </c>
      <c r="I50" s="28">
        <f>IF(I43="","",IF(I6="","",I43/I6))</f>
        <v>0.3510218166481347</v>
      </c>
      <c r="J50" s="28">
        <f>IF(J43="","",IF(J6="","",J43/J6))</f>
        <v>0.3510218166481347</v>
      </c>
      <c r="K50" s="28">
        <f>IF(K43="","",IF(K6="","",K43/K6))</f>
        <v>0.35102181664813475</v>
      </c>
      <c r="L50" s="29">
        <f>IF(L43="","",IF(L6="","",L43/L6))</f>
        <v>0.3510218166481347</v>
      </c>
      <c r="M50" s="29">
        <f>IF(M43="","",IF(M6="","",M43/M6))</f>
        <v>0.35102181664813475</v>
      </c>
    </row>
    <row r="51" spans="2:13">
      <c r="B51" s="19"/>
      <c r="C51" s="4" t="str">
        <f>C7</f>
        <v>Makeup</v>
      </c>
      <c r="D51" s="28">
        <f>IF(D44="","",IF(D7="","",D44/D7))</f>
        <v>0.14206569054214482</v>
      </c>
      <c r="E51" s="28">
        <f>IF(E44="","",IF(E7="","",E44/E7))</f>
        <v>9.7461388247825312E-2</v>
      </c>
      <c r="F51" s="28">
        <f>IF(F44="","",IF(F7="","",F44/F7))</f>
        <v>7.4744027303754262E-2</v>
      </c>
      <c r="G51" s="28">
        <f>IF(G44="","",IF(G7="","",G44/G7))</f>
        <v>-0.29995828118481432</v>
      </c>
      <c r="H51" s="28">
        <f>IF(H44="","",IF(H7="","",H44/H7))</f>
        <v>-9.1363311920057103E-2</v>
      </c>
      <c r="I51" s="28">
        <f>IF(I44="","",IF(I7="","",I44/I7))</f>
        <v>-4.1755888650963635E-2</v>
      </c>
      <c r="J51" s="28">
        <f>IF(J44="","",IF(J7="","",J44/J7))</f>
        <v>-4.1755888650963663E-2</v>
      </c>
      <c r="K51" s="28">
        <f>IF(K44="","",IF(K7="","",K44/K7))</f>
        <v>-4.1755888650963621E-2</v>
      </c>
      <c r="L51" s="29">
        <f>IF(L44="","",IF(L7="","",L44/L7))</f>
        <v>-4.1755888650963718E-2</v>
      </c>
      <c r="M51" s="29">
        <f>IF(M44="","",IF(M7="","",M44/M7))</f>
        <v>-4.175588865096376E-2</v>
      </c>
    </row>
    <row r="52" spans="2:13">
      <c r="B52" s="19"/>
      <c r="C52" s="4" t="str">
        <f>C8</f>
        <v>Fragrance</v>
      </c>
      <c r="D52" s="28">
        <f>IF(D45="","",IF(D8="","",D45/D8))</f>
        <v>7.1472205253512527E-2</v>
      </c>
      <c r="E52" s="28">
        <f>IF(E45="","",IF(E8="","",E45/E8))</f>
        <v>9.6385542168674704E-2</v>
      </c>
      <c r="F52" s="28">
        <f>IF(F45="","",IF(F8="","",F45/F8))</f>
        <v>7.7691453940066588E-2</v>
      </c>
      <c r="G52" s="28">
        <f>IF(G45="","",IF(G8="","",G45/G8))</f>
        <v>1.0876519513755598E-2</v>
      </c>
      <c r="H52" s="28">
        <f>IF(H45="","",IF(H8="","",H45/H8))</f>
        <v>0.11163032191069575</v>
      </c>
      <c r="I52" s="28">
        <f>IF(I45="","",IF(I8="","",I45/I8))</f>
        <v>0.15201076182384599</v>
      </c>
      <c r="J52" s="28">
        <f>IF(J45="","",IF(J8="","",J45/J8))</f>
        <v>0.15201076182384607</v>
      </c>
      <c r="K52" s="28">
        <f>IF(K45="","",IF(K8="","",K45/K8))</f>
        <v>0.15201076182384607</v>
      </c>
      <c r="L52" s="29">
        <f>IF(L45="","",IF(L8="","",L45/L8))</f>
        <v>0.15201076182384621</v>
      </c>
      <c r="M52" s="29">
        <f>IF(M45="","",IF(M8="","",M45/M8))</f>
        <v>0.15201076182384612</v>
      </c>
    </row>
    <row r="53" spans="2:13">
      <c r="B53" s="19"/>
      <c r="C53" s="4" t="str">
        <f>C9</f>
        <v>Hair Care</v>
      </c>
      <c r="D53" s="28">
        <f>IF(D46="","",IF(D9="","",D46/D9))</f>
        <v>0.16883116883116883</v>
      </c>
      <c r="E53" s="28">
        <f>IF(E46="","",IF(E9="","",E46/E9))</f>
        <v>0.11228070175438597</v>
      </c>
      <c r="F53" s="28">
        <f>IF(F46="","",IF(F9="","",F46/F9))</f>
        <v>-8.4948630136986303</v>
      </c>
      <c r="G53" s="28">
        <f>IF(G46="","",IF(G9="","",G46/G9))</f>
        <v>-3.6893203883495145E-2</v>
      </c>
      <c r="H53" s="28">
        <f>IF(H46="","",IF(H9="","",H46/H9))</f>
        <v>-3.3274956217162872E-2</v>
      </c>
      <c r="I53" s="28">
        <f>IF(I46="","",IF(I9="","",I46/I9))</f>
        <v>1.3692087247253657E-2</v>
      </c>
      <c r="J53" s="28">
        <f>IF(J46="","",IF(J9="","",J46/J9))</f>
        <v>1.3692087247253581E-2</v>
      </c>
      <c r="K53" s="28">
        <f>IF(K46="","",IF(K9="","",K46/K9))</f>
        <v>1.3692087247253596E-2</v>
      </c>
      <c r="L53" s="29">
        <f>IF(L46="","",IF(L9="","",L46/L9))</f>
        <v>1.3692087247253557E-2</v>
      </c>
      <c r="M53" s="29">
        <f>IF(M46="","",IF(M9="","",M46/M9))</f>
        <v>1.3692087247253643E-2</v>
      </c>
    </row>
    <row r="54" spans="2:13">
      <c r="B54" s="19"/>
      <c r="C54" s="4" t="str">
        <f>C10</f>
        <v>Other</v>
      </c>
      <c r="D54" s="28">
        <f>IF(D47="","",IF(D10="","",D47/D10))</f>
        <v>0.15942028985507245</v>
      </c>
      <c r="E54" s="28">
        <f>IF(E47="","",IF(E10="","",E47/E10))</f>
        <v>0.13432835820895522</v>
      </c>
      <c r="F54" s="28">
        <f>IF(F47="","",IF(F10="","",F47/F10))</f>
        <v>0.17391304347826086</v>
      </c>
      <c r="G54" s="28">
        <f>IF(G47="","",IF(G10="","",G47/G10))</f>
        <v>0.1</v>
      </c>
      <c r="H54" s="28">
        <f>IF(H47="","",IF(H10="","",H47/H10))</f>
        <v>-4.4444444444444446E-2</v>
      </c>
      <c r="I54" s="28">
        <f>IF(I47="","",IF(I10="","",I47/I10))</f>
        <v>3.0303030303031448E-3</v>
      </c>
      <c r="J54" s="28">
        <f>IF(J47="","",IF(J10="","",J47/J10))</f>
        <v>3.0303030303031448E-3</v>
      </c>
      <c r="K54" s="28">
        <f>IF(K47="","",IF(K10="","",K47/K10))</f>
        <v>3.0303030303031118E-3</v>
      </c>
      <c r="L54" s="29">
        <f>IF(L47="","",IF(L10="","",L47/L10))</f>
        <v>3.0303030303030936E-3</v>
      </c>
      <c r="M54" s="29">
        <f>IF(M47="","",IF(M10="","",M47/M10))</f>
        <v>3.0303030303030875E-3</v>
      </c>
    </row>
    <row r="55" spans="2:13">
      <c r="B55" s="19"/>
      <c r="C55" s="25"/>
      <c r="D55" s="28"/>
      <c r="E55" s="28"/>
      <c r="F55" s="28"/>
      <c r="G55" s="28"/>
      <c r="H55" s="30"/>
      <c r="I55" s="30"/>
      <c r="J55" s="30"/>
      <c r="K55" s="30"/>
      <c r="L55" s="31"/>
      <c r="M55" s="31"/>
    </row>
    <row r="56" spans="2:13">
      <c r="B56" s="19"/>
      <c r="C56" s="25"/>
      <c r="D56" s="28"/>
      <c r="E56" s="28"/>
      <c r="F56" s="28"/>
      <c r="G56" s="28"/>
      <c r="H56" s="30"/>
      <c r="I56" s="30"/>
      <c r="J56" s="30"/>
      <c r="K56" s="30"/>
      <c r="L56" s="31"/>
      <c r="M56" s="31"/>
    </row>
    <row r="57" spans="2:13">
      <c r="B57" s="19"/>
      <c r="C57" s="25" t="s">
        <v>13</v>
      </c>
      <c r="D57" s="32">
        <f>D35-D39</f>
        <v>1970.880000000001</v>
      </c>
      <c r="E57" s="32">
        <f>E35-E39</f>
        <v>3380.7800000000007</v>
      </c>
      <c r="F57" s="32">
        <f>F35-F39</f>
        <v>7224.0800000000017</v>
      </c>
      <c r="G57" s="32">
        <f>G35-G39</f>
        <v>5916.25</v>
      </c>
      <c r="H57" s="32">
        <f>H35-H39</f>
        <v>6806.4000000000015</v>
      </c>
      <c r="I57" s="32">
        <f>I35-I39</f>
        <v>3799.7500000000018</v>
      </c>
      <c r="J57" s="32">
        <f>J35-J39</f>
        <v>3989.7375000000011</v>
      </c>
      <c r="K57" s="32">
        <f>K35-K39</f>
        <v>4189.2243750000016</v>
      </c>
      <c r="L57" s="33">
        <f>L35-L39</f>
        <v>4398.685593750004</v>
      </c>
      <c r="M57" s="33">
        <f>M35-M39</f>
        <v>4618.6198734375066</v>
      </c>
    </row>
    <row r="58" spans="2:13">
      <c r="B58" s="19"/>
      <c r="C58" s="25" t="s">
        <v>14</v>
      </c>
      <c r="D58" s="32"/>
      <c r="E58" s="32"/>
      <c r="F58" s="28">
        <f>F57/E57-1</f>
        <v>1.1368086654559009</v>
      </c>
      <c r="G58" s="28">
        <f t="shared" ref="G58:M58" si="3">G57/F57-1</f>
        <v>-0.18103758540879966</v>
      </c>
      <c r="H58" s="28">
        <f t="shared" si="3"/>
        <v>0.15045848299176012</v>
      </c>
      <c r="I58" s="28">
        <f t="shared" si="3"/>
        <v>-0.44173865773389731</v>
      </c>
      <c r="J58" s="28">
        <f t="shared" si="3"/>
        <v>4.9999999999999822E-2</v>
      </c>
      <c r="K58" s="28">
        <f t="shared" si="3"/>
        <v>5.0000000000000044E-2</v>
      </c>
      <c r="L58" s="29">
        <f t="shared" si="3"/>
        <v>5.0000000000000488E-2</v>
      </c>
      <c r="M58" s="29">
        <f t="shared" si="3"/>
        <v>5.0000000000000488E-2</v>
      </c>
    </row>
    <row r="59" spans="2:13">
      <c r="B59" s="19"/>
      <c r="C59" s="20" t="s">
        <v>15</v>
      </c>
      <c r="D59" s="34">
        <f>IF(D35="","",D57/D35)</f>
        <v>0.18545496632719419</v>
      </c>
      <c r="E59" s="34">
        <f>IF(E35="","",E57/E35)</f>
        <v>0.25341867624538167</v>
      </c>
      <c r="F59" s="34">
        <f>IF(F35="","",F57/F35)</f>
        <v>0.28814440884781811</v>
      </c>
      <c r="G59" s="34">
        <f>IF(G35="","",G57/G35)</f>
        <v>0.14287908511016995</v>
      </c>
      <c r="H59" s="34">
        <f>IF(H35="","",H57/H35)</f>
        <v>0.12610883000820977</v>
      </c>
      <c r="I59" s="34">
        <f>IF(I35="","",I57/I35)</f>
        <v>0.21284849231734446</v>
      </c>
      <c r="J59" s="34">
        <f>IF(J35="","",J57/J35)</f>
        <v>0.2128484923173444</v>
      </c>
      <c r="K59" s="34">
        <f>IF(K35="","",K57/K35)</f>
        <v>0.2128484923173444</v>
      </c>
      <c r="L59" s="35">
        <f>IF(L35="","",L57/L35)</f>
        <v>0.21284849231734451</v>
      </c>
      <c r="M59" s="35">
        <f>IF(M35="","",M57/M35)</f>
        <v>0.2128484923173446</v>
      </c>
    </row>
    <row r="60" spans="2:13">
      <c r="B60" s="36"/>
      <c r="C60" s="20"/>
      <c r="D60" s="1"/>
      <c r="E60" s="37"/>
      <c r="F60" s="38"/>
      <c r="G60" s="38"/>
      <c r="H60" s="39"/>
      <c r="I60" s="39"/>
      <c r="J60" s="39"/>
      <c r="K60" s="39"/>
      <c r="L60" s="40"/>
      <c r="M60" s="40"/>
    </row>
    <row r="61" spans="2:13">
      <c r="B61" s="41"/>
      <c r="C61" s="42"/>
      <c r="D61" s="1"/>
      <c r="E61" s="43"/>
      <c r="F61" s="44"/>
      <c r="G61" s="44"/>
      <c r="H61" s="44"/>
      <c r="I61" s="44"/>
      <c r="J61" s="44"/>
      <c r="K61" s="44"/>
      <c r="L61" s="45"/>
      <c r="M61" s="45"/>
    </row>
  </sheetData>
  <mergeCells count="2">
    <mergeCell ref="D3:H3"/>
    <mergeCell ref="I3:M3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AABC6-FC0E-3C42-9135-ED4A988090B5}">
  <dimension ref="B3:M61"/>
  <sheetViews>
    <sheetView topLeftCell="A2" zoomScale="69" workbookViewId="0">
      <selection activeCell="V43" sqref="V43"/>
    </sheetView>
  </sheetViews>
  <sheetFormatPr baseColWidth="10" defaultRowHeight="16"/>
  <sheetData>
    <row r="3" spans="2:13">
      <c r="B3" s="155" t="s">
        <v>62</v>
      </c>
      <c r="C3" s="156"/>
      <c r="D3" s="157" t="s">
        <v>0</v>
      </c>
      <c r="E3" s="158"/>
      <c r="F3" s="158"/>
      <c r="G3" s="158"/>
      <c r="H3" s="159"/>
      <c r="I3" s="160" t="s">
        <v>57</v>
      </c>
      <c r="J3" s="161"/>
      <c r="K3" s="161"/>
      <c r="L3" s="161"/>
      <c r="M3" s="162"/>
    </row>
    <row r="4" spans="2:13">
      <c r="B4" s="163"/>
      <c r="C4" s="164" t="s">
        <v>1</v>
      </c>
      <c r="D4" s="46">
        <v>2017</v>
      </c>
      <c r="E4" s="46">
        <v>2018</v>
      </c>
      <c r="F4" s="46">
        <v>2019</v>
      </c>
      <c r="G4" s="46">
        <v>2020</v>
      </c>
      <c r="H4" s="46">
        <v>2021</v>
      </c>
      <c r="I4" s="47">
        <v>2022</v>
      </c>
      <c r="J4" s="47">
        <v>2023</v>
      </c>
      <c r="K4" s="47">
        <v>2024</v>
      </c>
      <c r="L4" s="47">
        <v>2025</v>
      </c>
      <c r="M4" s="47">
        <v>2026</v>
      </c>
    </row>
    <row r="5" spans="2:13">
      <c r="B5" s="175"/>
      <c r="C5" s="175" t="s">
        <v>61</v>
      </c>
      <c r="D5" s="16"/>
      <c r="E5" s="176"/>
      <c r="F5" s="177"/>
      <c r="G5" s="177"/>
      <c r="H5" s="177"/>
      <c r="I5" s="177"/>
      <c r="J5" s="177"/>
      <c r="K5" s="176"/>
      <c r="L5" s="176"/>
      <c r="M5" s="176"/>
    </row>
    <row r="6" spans="2:13">
      <c r="B6" s="180" t="s">
        <v>2</v>
      </c>
      <c r="C6" s="180" t="s">
        <v>3</v>
      </c>
      <c r="D6" s="181">
        <v>4527</v>
      </c>
      <c r="E6" s="181">
        <v>5595</v>
      </c>
      <c r="F6" s="181">
        <v>6551</v>
      </c>
      <c r="G6" s="181">
        <v>7382</v>
      </c>
      <c r="H6" s="181">
        <v>9484</v>
      </c>
      <c r="I6" s="181">
        <f>H6*(1+I12)</f>
        <v>10574.66</v>
      </c>
      <c r="J6" s="181">
        <f>I6*(1+J12)</f>
        <v>11182.702950000001</v>
      </c>
      <c r="K6" s="181">
        <f>J6*(1+K12)</f>
        <v>11825.708369625003</v>
      </c>
      <c r="L6" s="181">
        <f>K6*(1+L12)</f>
        <v>12505.686600878442</v>
      </c>
      <c r="M6" s="181">
        <f>L6*1.05</f>
        <v>13130.970930922365</v>
      </c>
    </row>
    <row r="7" spans="2:13">
      <c r="B7" s="180"/>
      <c r="C7" s="180" t="s">
        <v>4</v>
      </c>
      <c r="D7" s="181">
        <v>5054</v>
      </c>
      <c r="E7" s="181">
        <v>5633</v>
      </c>
      <c r="F7" s="181">
        <v>5860</v>
      </c>
      <c r="G7" s="181">
        <v>4794</v>
      </c>
      <c r="H7" s="181">
        <v>4203</v>
      </c>
      <c r="I7" s="181">
        <f>H7*(1+I13)</f>
        <v>4686.3450000000003</v>
      </c>
      <c r="J7" s="181">
        <f>I7*(1+J13)</f>
        <v>4955.8098375000009</v>
      </c>
      <c r="K7" s="181">
        <f>J7*(1+K13)</f>
        <v>5240.7689031562513</v>
      </c>
      <c r="L7" s="181">
        <f>K7*(1+L13)</f>
        <v>5542.1131150877363</v>
      </c>
      <c r="M7" s="181">
        <f>L7*(1+M13)</f>
        <v>5860.7846192052821</v>
      </c>
    </row>
    <row r="8" spans="2:13">
      <c r="B8" s="180"/>
      <c r="C8" s="180" t="s">
        <v>5</v>
      </c>
      <c r="D8" s="181">
        <v>1637</v>
      </c>
      <c r="E8" s="181">
        <v>1826</v>
      </c>
      <c r="F8" s="181">
        <v>1802</v>
      </c>
      <c r="G8" s="181">
        <v>1563</v>
      </c>
      <c r="H8" s="181">
        <v>1926</v>
      </c>
      <c r="I8" s="181">
        <f>H8*(1+I14)</f>
        <v>2147.4899999999998</v>
      </c>
      <c r="J8" s="181">
        <f>I8*(1+J14)</f>
        <v>2270.970675</v>
      </c>
      <c r="K8" s="181">
        <f>J8*(1+K14)</f>
        <v>2401.5514888125003</v>
      </c>
      <c r="L8" s="181">
        <f>K8*(1+L14)</f>
        <v>2539.6406994192193</v>
      </c>
      <c r="M8" s="181">
        <f>L8*(1+M14)</f>
        <v>2685.6700396358247</v>
      </c>
    </row>
    <row r="9" spans="2:13">
      <c r="B9" s="180"/>
      <c r="C9" s="180" t="s">
        <v>6</v>
      </c>
      <c r="D9" s="181">
        <v>539</v>
      </c>
      <c r="E9" s="181">
        <v>570</v>
      </c>
      <c r="F9" s="181">
        <v>584</v>
      </c>
      <c r="G9" s="181">
        <v>515</v>
      </c>
      <c r="H9" s="181">
        <v>571</v>
      </c>
      <c r="I9" s="181">
        <f>H9*(1+I15)</f>
        <v>636.66499999999996</v>
      </c>
      <c r="J9" s="181">
        <f>I9*(1+J15)</f>
        <v>673.27323750000005</v>
      </c>
      <c r="K9" s="181">
        <f>J9*(1+K15)</f>
        <v>711.9864486562501</v>
      </c>
      <c r="L9" s="181">
        <f>K9*(1+L15)</f>
        <v>752.9256694539846</v>
      </c>
      <c r="M9" s="181">
        <f>L9*(1+M15)</f>
        <v>796.21889544758881</v>
      </c>
    </row>
    <row r="10" spans="2:13">
      <c r="B10" s="180"/>
      <c r="C10" s="180" t="s">
        <v>7</v>
      </c>
      <c r="D10" s="181">
        <v>69</v>
      </c>
      <c r="E10" s="181">
        <v>67</v>
      </c>
      <c r="F10" s="181">
        <v>69</v>
      </c>
      <c r="G10" s="181">
        <v>40</v>
      </c>
      <c r="H10" s="181">
        <v>45</v>
      </c>
      <c r="I10" s="181">
        <f>H10*(1+I16)</f>
        <v>50.174999999999997</v>
      </c>
      <c r="J10" s="181">
        <f>I10*(1+J16)</f>
        <v>53.060062500000001</v>
      </c>
      <c r="K10" s="181">
        <f>J10*(1+K16)</f>
        <v>56.11101609375001</v>
      </c>
      <c r="L10" s="181">
        <f>K10*(1+L16)</f>
        <v>59.337399519140639</v>
      </c>
      <c r="M10" s="181">
        <f>L10*(1+M16)</f>
        <v>62.749299991491235</v>
      </c>
    </row>
    <row r="11" spans="2:13">
      <c r="B11" s="180"/>
      <c r="C11" s="180"/>
      <c r="D11" s="180"/>
      <c r="E11" s="180"/>
      <c r="F11" s="182"/>
      <c r="G11" s="180"/>
      <c r="H11" s="180"/>
      <c r="I11" s="180"/>
      <c r="J11" s="180"/>
      <c r="K11" s="180"/>
      <c r="L11" s="180"/>
      <c r="M11" s="180"/>
    </row>
    <row r="12" spans="2:13">
      <c r="B12" s="180"/>
      <c r="C12" s="180" t="str">
        <f>C6</f>
        <v>Skin Care</v>
      </c>
      <c r="D12" s="183"/>
      <c r="E12" s="183">
        <f>IF(E6="","",IF(D6="","",E6/D6-1))</f>
        <v>0.23591782637508274</v>
      </c>
      <c r="F12" s="183">
        <f>IF(F6="","",IF(E6="","",F6/E6-1))</f>
        <v>0.17086684539767649</v>
      </c>
      <c r="G12" s="183">
        <f>IF(G6="","",IF(F6="","",G6/F6-1))</f>
        <v>0.12685086246374588</v>
      </c>
      <c r="H12" s="183">
        <f>IF(H6="","",IF(G6="","",H6/G6-1))</f>
        <v>0.28474668111622869</v>
      </c>
      <c r="I12" s="183">
        <v>0.115</v>
      </c>
      <c r="J12" s="183">
        <v>5.7500000000000002E-2</v>
      </c>
      <c r="K12" s="183">
        <v>5.7500000000000002E-2</v>
      </c>
      <c r="L12" s="183">
        <v>5.7500000000000002E-2</v>
      </c>
      <c r="M12" s="183">
        <v>5.7500000000000002E-2</v>
      </c>
    </row>
    <row r="13" spans="2:13">
      <c r="B13" s="180"/>
      <c r="C13" s="180" t="str">
        <f>C7</f>
        <v>Makeup</v>
      </c>
      <c r="D13" s="183"/>
      <c r="E13" s="183">
        <f>IF(E7="","",IF(D7="","",E7/D7-1))</f>
        <v>0.11456272259596356</v>
      </c>
      <c r="F13" s="183">
        <f>IF(F7="","",IF(E7="","",F7/E7-1))</f>
        <v>4.0298242499556158E-2</v>
      </c>
      <c r="G13" s="183">
        <f>IF(G7="","",IF(F7="","",G7/F7-1))</f>
        <v>-0.18191126279863479</v>
      </c>
      <c r="H13" s="183">
        <f>IF(H7="","",IF(G7="","",H7/G7-1))</f>
        <v>-0.12327909887359201</v>
      </c>
      <c r="I13" s="183">
        <v>0.115</v>
      </c>
      <c r="J13" s="183">
        <v>5.7500000000000002E-2</v>
      </c>
      <c r="K13" s="183">
        <v>5.7500000000000002E-2</v>
      </c>
      <c r="L13" s="183">
        <v>5.7500000000000002E-2</v>
      </c>
      <c r="M13" s="183">
        <v>5.7500000000000002E-2</v>
      </c>
    </row>
    <row r="14" spans="2:13">
      <c r="B14" s="180"/>
      <c r="C14" s="180" t="str">
        <f>C8</f>
        <v>Fragrance</v>
      </c>
      <c r="D14" s="183"/>
      <c r="E14" s="183">
        <f>IF(E8="","",IF(D8="","",E8/D8-1))</f>
        <v>0.11545510079413557</v>
      </c>
      <c r="F14" s="183">
        <f>IF(F8="","",IF(E8="","",F8/E8-1))</f>
        <v>-1.3143483023001057E-2</v>
      </c>
      <c r="G14" s="183">
        <f>IF(G8="","",IF(F8="","",G8/F8-1))</f>
        <v>-0.13263041065482795</v>
      </c>
      <c r="H14" s="183">
        <f>IF(H8="","",IF(G8="","",H8/G8-1))</f>
        <v>0.23224568138195778</v>
      </c>
      <c r="I14" s="183">
        <v>0.115</v>
      </c>
      <c r="J14" s="183">
        <v>5.7500000000000002E-2</v>
      </c>
      <c r="K14" s="183">
        <v>5.7500000000000002E-2</v>
      </c>
      <c r="L14" s="183">
        <v>5.7500000000000002E-2</v>
      </c>
      <c r="M14" s="183">
        <v>5.7500000000000002E-2</v>
      </c>
    </row>
    <row r="15" spans="2:13">
      <c r="B15" s="182"/>
      <c r="C15" s="180" t="str">
        <f>C9</f>
        <v>Hair Care</v>
      </c>
      <c r="D15" s="183"/>
      <c r="E15" s="183">
        <f>IF(E9="","",IF(D9="","",E9/D9-1))</f>
        <v>5.7513914656771803E-2</v>
      </c>
      <c r="F15" s="183">
        <f>IF(F9="","",IF(E9="","",F9/E9-1))</f>
        <v>2.4561403508772006E-2</v>
      </c>
      <c r="G15" s="183">
        <f>IF(G9="","",IF(F9="","",G9/F9-1))</f>
        <v>-0.11815068493150682</v>
      </c>
      <c r="H15" s="183">
        <f>IF(H9="","",IF(G9="","",H9/G9-1))</f>
        <v>0.10873786407766994</v>
      </c>
      <c r="I15" s="183">
        <v>0.115</v>
      </c>
      <c r="J15" s="183">
        <v>5.7500000000000002E-2</v>
      </c>
      <c r="K15" s="183">
        <v>5.7500000000000002E-2</v>
      </c>
      <c r="L15" s="183">
        <v>5.7500000000000002E-2</v>
      </c>
      <c r="M15" s="183">
        <v>5.7500000000000002E-2</v>
      </c>
    </row>
    <row r="16" spans="2:13">
      <c r="B16" s="182"/>
      <c r="C16" s="180" t="str">
        <f>C10</f>
        <v>Other</v>
      </c>
      <c r="D16" s="183"/>
      <c r="E16" s="183">
        <f>IF(E10="","",IF(D10="","",E10/D10-1))</f>
        <v>-2.8985507246376829E-2</v>
      </c>
      <c r="F16" s="183">
        <f>IF(F10="","",IF(E10="","",F10/E10-1))</f>
        <v>2.9850746268656803E-2</v>
      </c>
      <c r="G16" s="183">
        <f>IF(G10="","",IF(F10="","",G10/F10-1))</f>
        <v>-0.42028985507246375</v>
      </c>
      <c r="H16" s="183">
        <f>IF(H10="","",IF(G10="","",H10/G10-1))</f>
        <v>0.125</v>
      </c>
      <c r="I16" s="183">
        <v>0.115</v>
      </c>
      <c r="J16" s="183">
        <v>5.7500000000000002E-2</v>
      </c>
      <c r="K16" s="183">
        <v>5.7500000000000002E-2</v>
      </c>
      <c r="L16" s="183">
        <v>5.7500000000000002E-2</v>
      </c>
      <c r="M16" s="183">
        <v>5.7500000000000002E-2</v>
      </c>
    </row>
    <row r="17" spans="2:13">
      <c r="B17" s="184"/>
      <c r="C17" s="185"/>
      <c r="D17" s="176"/>
      <c r="E17" s="176"/>
      <c r="F17" s="186"/>
      <c r="G17" s="186"/>
      <c r="H17" s="186"/>
      <c r="I17" s="186"/>
      <c r="J17" s="186"/>
      <c r="K17" s="186"/>
      <c r="L17" s="186"/>
      <c r="M17" s="186"/>
    </row>
    <row r="18" spans="2:13">
      <c r="B18" s="187" t="s">
        <v>8</v>
      </c>
      <c r="C18" s="175" t="s">
        <v>64</v>
      </c>
      <c r="D18" s="180"/>
      <c r="E18" s="180"/>
      <c r="F18" s="180"/>
      <c r="G18" s="182"/>
      <c r="H18" s="182"/>
      <c r="I18" s="182"/>
      <c r="J18" s="182"/>
      <c r="K18" s="182"/>
      <c r="L18" s="182"/>
      <c r="M18" s="182"/>
    </row>
    <row r="19" spans="2:13">
      <c r="B19" s="180"/>
      <c r="C19" s="180" t="str">
        <f>C6</f>
        <v>Skin Care</v>
      </c>
      <c r="D19" s="182">
        <v>3508</v>
      </c>
      <c r="E19" s="182">
        <v>4081</v>
      </c>
      <c r="F19" s="182">
        <v>4626</v>
      </c>
      <c r="G19" s="182">
        <v>5257</v>
      </c>
      <c r="H19" s="182">
        <v>6448</v>
      </c>
      <c r="I19" s="182">
        <f>H19*(1+I25)</f>
        <v>6722.04</v>
      </c>
      <c r="J19" s="182">
        <f>I19*(1+J25)</f>
        <v>7007.7267000000002</v>
      </c>
      <c r="K19" s="182">
        <f>J19*(1+K25)</f>
        <v>7305.5550847499999</v>
      </c>
      <c r="L19" s="181">
        <f>K19*(1+L25)</f>
        <v>7616.0411758518749</v>
      </c>
      <c r="M19" s="181">
        <f>L19*(1+M25)</f>
        <v>7939.7229258255793</v>
      </c>
    </row>
    <row r="20" spans="2:13">
      <c r="B20" s="180"/>
      <c r="C20" s="180" t="str">
        <f>C7</f>
        <v>Makeup</v>
      </c>
      <c r="D20" s="182">
        <v>4336</v>
      </c>
      <c r="E20" s="182">
        <v>5084</v>
      </c>
      <c r="F20" s="182">
        <v>5422</v>
      </c>
      <c r="G20" s="182">
        <v>6232</v>
      </c>
      <c r="H20" s="182">
        <v>4587</v>
      </c>
      <c r="I20" s="182">
        <f>H20*(1+I26)</f>
        <v>4781.9475000000002</v>
      </c>
      <c r="J20" s="182">
        <f>I20*(1+J26)</f>
        <v>4985.1802687500003</v>
      </c>
      <c r="K20" s="182">
        <f>J20*(1+K26)</f>
        <v>5197.0504301718756</v>
      </c>
      <c r="L20" s="181">
        <f>K20*(1+L26)</f>
        <v>5417.9250734541802</v>
      </c>
      <c r="M20" s="181">
        <f>L20*(1+M26)</f>
        <v>5648.1868890759824</v>
      </c>
    </row>
    <row r="21" spans="2:13">
      <c r="B21" s="180"/>
      <c r="C21" s="180" t="str">
        <f>C8</f>
        <v>Fragrance</v>
      </c>
      <c r="D21" s="182">
        <v>1520</v>
      </c>
      <c r="E21" s="182">
        <v>1650</v>
      </c>
      <c r="F21" s="182">
        <v>1662</v>
      </c>
      <c r="G21" s="182">
        <v>1546</v>
      </c>
      <c r="H21" s="182">
        <v>1711</v>
      </c>
      <c r="I21" s="182">
        <f>H21*(1+I27)</f>
        <v>1783.7175</v>
      </c>
      <c r="J21" s="182">
        <f>I21*(1+J27)</f>
        <v>1859.5254937499999</v>
      </c>
      <c r="K21" s="182">
        <f>J21*(1+K27)</f>
        <v>1938.5553272343748</v>
      </c>
      <c r="L21" s="181">
        <f>K21*(1+L27)</f>
        <v>2020.9439286418356</v>
      </c>
      <c r="M21" s="181">
        <f>L21*(1+M27)</f>
        <v>2106.8340456091137</v>
      </c>
    </row>
    <row r="22" spans="2:13">
      <c r="B22" s="180"/>
      <c r="C22" s="180" t="str">
        <f>C9</f>
        <v>Hair Care</v>
      </c>
      <c r="D22" s="182">
        <v>448</v>
      </c>
      <c r="E22" s="182">
        <v>506</v>
      </c>
      <c r="F22" s="182">
        <v>5545</v>
      </c>
      <c r="G22" s="182">
        <v>534</v>
      </c>
      <c r="H22" s="182">
        <v>590</v>
      </c>
      <c r="I22" s="182">
        <f>H22*(1+I28)</f>
        <v>615.07500000000005</v>
      </c>
      <c r="J22" s="182">
        <f>I22*(1+J28)</f>
        <v>641.21568750000006</v>
      </c>
      <c r="K22" s="182">
        <f>J22*(1+K28)</f>
        <v>668.46735421875007</v>
      </c>
      <c r="L22" s="181">
        <f>K22*(1+L28)</f>
        <v>696.87721677304694</v>
      </c>
      <c r="M22" s="181">
        <f>L22*(1+M28)</f>
        <v>726.49449848590143</v>
      </c>
    </row>
    <row r="23" spans="2:13">
      <c r="B23" s="180"/>
      <c r="C23" s="180" t="str">
        <f>C10</f>
        <v>Other</v>
      </c>
      <c r="D23" s="182">
        <v>58</v>
      </c>
      <c r="E23" s="182">
        <v>58</v>
      </c>
      <c r="F23" s="182">
        <v>57</v>
      </c>
      <c r="G23" s="182">
        <v>36</v>
      </c>
      <c r="H23" s="182">
        <v>47</v>
      </c>
      <c r="I23" s="182">
        <f>H23*(1+I29)</f>
        <v>48.997500000000002</v>
      </c>
      <c r="J23" s="182">
        <f>I23*(1+J29)</f>
        <v>51.079893750000004</v>
      </c>
      <c r="K23" s="182">
        <f>J23*(1+K29)</f>
        <v>53.250789234375006</v>
      </c>
      <c r="L23" s="181">
        <f>K23*(1+L29)</f>
        <v>55.513947776835941</v>
      </c>
      <c r="M23" s="181">
        <f>L23*(1+M29)</f>
        <v>57.873290557351467</v>
      </c>
    </row>
    <row r="24" spans="2:13">
      <c r="B24" s="180"/>
      <c r="C24" s="180"/>
      <c r="D24" s="182"/>
      <c r="E24" s="182"/>
      <c r="F24" s="182"/>
      <c r="G24" s="182"/>
      <c r="H24" s="182"/>
      <c r="I24" s="182"/>
      <c r="J24" s="182"/>
      <c r="K24" s="182"/>
      <c r="L24" s="182"/>
      <c r="M24" s="182"/>
    </row>
    <row r="25" spans="2:13">
      <c r="B25" s="180"/>
      <c r="C25" s="180" t="str">
        <f>C6</f>
        <v>Skin Care</v>
      </c>
      <c r="D25" s="183"/>
      <c r="E25" s="183">
        <f>IF(E19="","",IF(D19="","",E19/D19-1))</f>
        <v>0.16334093500570135</v>
      </c>
      <c r="F25" s="183">
        <f>IF(F19="","",IF(E19="","",F19/E19-1))</f>
        <v>0.13354569958343543</v>
      </c>
      <c r="G25" s="183">
        <f>IF(G19="","",IF(F19="","",G19/F19-1))</f>
        <v>0.13640293990488539</v>
      </c>
      <c r="H25" s="183">
        <f>IF(H19="","",IF(G19="","",H19/G19-1))</f>
        <v>0.2265550694312346</v>
      </c>
      <c r="I25" s="183">
        <v>4.2500000000000003E-2</v>
      </c>
      <c r="J25" s="183">
        <v>4.2500000000000003E-2</v>
      </c>
      <c r="K25" s="183">
        <v>4.2500000000000003E-2</v>
      </c>
      <c r="L25" s="183">
        <v>4.2500000000000003E-2</v>
      </c>
      <c r="M25" s="183">
        <v>4.2500000000000003E-2</v>
      </c>
    </row>
    <row r="26" spans="2:13">
      <c r="B26" s="180"/>
      <c r="C26" s="180" t="str">
        <f>C7</f>
        <v>Makeup</v>
      </c>
      <c r="D26" s="183"/>
      <c r="E26" s="183">
        <f>IF(E20="","",IF(D20="","",E20/D20-1))</f>
        <v>0.17250922509225086</v>
      </c>
      <c r="F26" s="183">
        <f>IF(F20="","",IF(E20="","",F20/E20-1))</f>
        <v>6.6483084185680497E-2</v>
      </c>
      <c r="G26" s="183">
        <f>IF(G20="","",IF(F20="","",G20/F20-1))</f>
        <v>0.14939136849870893</v>
      </c>
      <c r="H26" s="183">
        <f>IF(H20="","",IF(G20="","",H20/G20-1))</f>
        <v>-0.26396020539152765</v>
      </c>
      <c r="I26" s="183">
        <v>4.2500000000000003E-2</v>
      </c>
      <c r="J26" s="183">
        <v>4.2500000000000003E-2</v>
      </c>
      <c r="K26" s="183">
        <v>4.2500000000000003E-2</v>
      </c>
      <c r="L26" s="183">
        <v>4.2500000000000003E-2</v>
      </c>
      <c r="M26" s="183">
        <v>4.2500000000000003E-2</v>
      </c>
    </row>
    <row r="27" spans="2:13">
      <c r="B27" s="180"/>
      <c r="C27" s="180" t="str">
        <f>C8</f>
        <v>Fragrance</v>
      </c>
      <c r="D27" s="183"/>
      <c r="E27" s="183">
        <f>IF(E21="","",IF(D21="","",E21/D21-1))</f>
        <v>8.5526315789473673E-2</v>
      </c>
      <c r="F27" s="183">
        <f>IF(F21="","",IF(E21="","",F21/E21-1))</f>
        <v>7.2727272727273196E-3</v>
      </c>
      <c r="G27" s="183">
        <f>IF(G21="","",IF(F21="","",G21/F21-1))</f>
        <v>-6.9795427196149173E-2</v>
      </c>
      <c r="H27" s="183">
        <f>IF(H21="","",IF(G21="","",H21/G21-1))</f>
        <v>0.10672703751617085</v>
      </c>
      <c r="I27" s="183">
        <v>4.2500000000000003E-2</v>
      </c>
      <c r="J27" s="183">
        <v>4.2500000000000003E-2</v>
      </c>
      <c r="K27" s="183">
        <v>4.2500000000000003E-2</v>
      </c>
      <c r="L27" s="183">
        <v>4.2500000000000003E-2</v>
      </c>
      <c r="M27" s="183">
        <v>4.2500000000000003E-2</v>
      </c>
    </row>
    <row r="28" spans="2:13">
      <c r="B28" s="180"/>
      <c r="C28" s="180" t="str">
        <f>C9</f>
        <v>Hair Care</v>
      </c>
      <c r="D28" s="183"/>
      <c r="E28" s="183">
        <f>IF(E22="","",IF(D22="","",E22/D22-1))</f>
        <v>0.12946428571428581</v>
      </c>
      <c r="F28" s="183">
        <f>IF(F22="","",IF(E22="","",F22/E22-1))</f>
        <v>9.9584980237154141</v>
      </c>
      <c r="G28" s="183">
        <f>IF(G22="","",IF(F22="","",G22/F22-1))</f>
        <v>-0.90369702434625787</v>
      </c>
      <c r="H28" s="183">
        <f>IF(H22="","",IF(G22="","",H22/G22-1))</f>
        <v>0.10486891385767794</v>
      </c>
      <c r="I28" s="183">
        <v>4.2500000000000003E-2</v>
      </c>
      <c r="J28" s="183">
        <v>4.2500000000000003E-2</v>
      </c>
      <c r="K28" s="183">
        <v>4.2500000000000003E-2</v>
      </c>
      <c r="L28" s="183">
        <v>4.2500000000000003E-2</v>
      </c>
      <c r="M28" s="183">
        <v>4.2500000000000003E-2</v>
      </c>
    </row>
    <row r="29" spans="2:13">
      <c r="B29" s="180"/>
      <c r="C29" s="180" t="str">
        <f>C10</f>
        <v>Other</v>
      </c>
      <c r="D29" s="183"/>
      <c r="E29" s="183">
        <f>IF(E23="","",IF(D23="","",E23/D23-1))</f>
        <v>0</v>
      </c>
      <c r="F29" s="183">
        <f>IF(F23="","",IF(E23="","",F23/E23-1))</f>
        <v>-1.7241379310344862E-2</v>
      </c>
      <c r="G29" s="183">
        <f>IF(G23="","",IF(F23="","",G23/F23-1))</f>
        <v>-0.36842105263157898</v>
      </c>
      <c r="H29" s="183">
        <f>IF(H23="","",IF(G23="","",H23/G23-1))</f>
        <v>0.30555555555555558</v>
      </c>
      <c r="I29" s="183">
        <v>4.2500000000000003E-2</v>
      </c>
      <c r="J29" s="183">
        <v>4.2500000000000003E-2</v>
      </c>
      <c r="K29" s="183">
        <v>4.2500000000000003E-2</v>
      </c>
      <c r="L29" s="183">
        <v>4.2500000000000003E-2</v>
      </c>
      <c r="M29" s="183">
        <v>4.2500000000000003E-2</v>
      </c>
    </row>
    <row r="30" spans="2:13">
      <c r="B30" s="178"/>
      <c r="C30" s="179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>
      <c r="B31" s="3"/>
      <c r="C31" s="165" t="s">
        <v>65</v>
      </c>
      <c r="D31" s="166">
        <f>SUM(D6:D10)</f>
        <v>11826</v>
      </c>
      <c r="E31" s="166">
        <f>SUM(E6:E10)</f>
        <v>13691</v>
      </c>
      <c r="F31" s="166">
        <f>SUM(F6:F10)</f>
        <v>14866</v>
      </c>
      <c r="G31" s="166">
        <f>SUM(G6:G10)</f>
        <v>14294</v>
      </c>
      <c r="H31" s="166">
        <f>SUM(H6:H10)</f>
        <v>16229</v>
      </c>
      <c r="I31" s="167">
        <f>SUM(I6:I10)</f>
        <v>18095.335000000003</v>
      </c>
      <c r="J31" s="167">
        <f>SUM(J6:J10)</f>
        <v>19135.816762500002</v>
      </c>
      <c r="K31" s="167">
        <f>SUM(K6:K10)</f>
        <v>20236.126226343753</v>
      </c>
      <c r="L31" s="167">
        <f>SUM(L6:L10)</f>
        <v>21399.703484358521</v>
      </c>
      <c r="M31" s="167">
        <f>SUM(M6:M10)</f>
        <v>22536.393785202552</v>
      </c>
    </row>
    <row r="32" spans="2:13">
      <c r="B32" s="3"/>
      <c r="C32" s="5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>
      <c r="B33" s="3"/>
      <c r="C33" s="168" t="s">
        <v>58</v>
      </c>
      <c r="D33" s="166">
        <f>SUM(D31:D32)</f>
        <v>11826</v>
      </c>
      <c r="E33" s="166">
        <f>SUM(E31:E32)</f>
        <v>13691</v>
      </c>
      <c r="F33" s="169">
        <f>SUM(F31:F32)</f>
        <v>14866</v>
      </c>
      <c r="G33" s="170">
        <f>SUM(G31:G32)</f>
        <v>14294</v>
      </c>
      <c r="H33" s="170">
        <f>SUM(H31:H32)</f>
        <v>16229</v>
      </c>
      <c r="I33" s="167">
        <f>SUM(I31:I32)</f>
        <v>18095.335000000003</v>
      </c>
      <c r="J33" s="167">
        <f>SUM(J31:J32)</f>
        <v>19135.816762500002</v>
      </c>
      <c r="K33" s="167">
        <f>SUM(K31:K32)</f>
        <v>20236.126226343753</v>
      </c>
      <c r="L33" s="167">
        <f>SUM(L31:L32)</f>
        <v>21399.703484358521</v>
      </c>
      <c r="M33" s="167">
        <f>SUM(M31:M32)</f>
        <v>22536.393785202552</v>
      </c>
    </row>
    <row r="34" spans="2:13">
      <c r="B34" s="3"/>
      <c r="C34" s="6" t="s">
        <v>9</v>
      </c>
      <c r="D34" s="7">
        <f t="shared" ref="D34:M34" si="0">D35/D33-1</f>
        <v>-0.10136394385252834</v>
      </c>
      <c r="E34" s="7">
        <f t="shared" si="0"/>
        <v>-2.5586881893214453E-2</v>
      </c>
      <c r="F34" s="7">
        <f t="shared" si="0"/>
        <v>0.68646845150006741</v>
      </c>
      <c r="G34" s="7">
        <f t="shared" si="0"/>
        <v>1.8968371344620119</v>
      </c>
      <c r="H34" s="7">
        <f t="shared" si="0"/>
        <v>2.3256781070922421</v>
      </c>
      <c r="I34" s="7">
        <f t="shared" si="0"/>
        <v>0</v>
      </c>
      <c r="J34" s="7">
        <f t="shared" si="0"/>
        <v>0</v>
      </c>
      <c r="K34" s="7">
        <f t="shared" si="0"/>
        <v>0</v>
      </c>
      <c r="L34" s="7">
        <f t="shared" si="0"/>
        <v>0</v>
      </c>
      <c r="M34" s="7">
        <f t="shared" si="0"/>
        <v>0</v>
      </c>
    </row>
    <row r="35" spans="2:13">
      <c r="B35" s="3"/>
      <c r="C35" s="168" t="s">
        <v>59</v>
      </c>
      <c r="D35" s="171">
        <v>10627.27</v>
      </c>
      <c r="E35" s="171">
        <v>13340.69</v>
      </c>
      <c r="F35" s="172">
        <v>25071.040000000001</v>
      </c>
      <c r="G35" s="8">
        <v>41407.39</v>
      </c>
      <c r="H35" s="8">
        <v>53972.43</v>
      </c>
      <c r="I35" s="173">
        <f>I33</f>
        <v>18095.335000000003</v>
      </c>
      <c r="J35" s="173">
        <f>J33</f>
        <v>19135.816762500002</v>
      </c>
      <c r="K35" s="173">
        <f>K33</f>
        <v>20236.126226343753</v>
      </c>
      <c r="L35" s="173">
        <f>L33</f>
        <v>21399.703484358521</v>
      </c>
      <c r="M35" s="173">
        <f>M33</f>
        <v>22536.393785202552</v>
      </c>
    </row>
    <row r="36" spans="2:13">
      <c r="B36" s="3"/>
      <c r="C36" s="174" t="s">
        <v>60</v>
      </c>
      <c r="D36" s="7"/>
      <c r="E36" s="7">
        <f t="shared" ref="E36:M36" si="1">E35/D35-1</f>
        <v>0.25532615620004018</v>
      </c>
      <c r="F36" s="7">
        <f t="shared" si="1"/>
        <v>0.87929110113494868</v>
      </c>
      <c r="G36" s="7">
        <f t="shared" si="1"/>
        <v>0.65160240660140145</v>
      </c>
      <c r="H36" s="7">
        <f t="shared" si="1"/>
        <v>0.30344921522462531</v>
      </c>
      <c r="I36" s="7">
        <f t="shared" si="1"/>
        <v>-0.66473002975778561</v>
      </c>
      <c r="J36" s="7">
        <f t="shared" si="1"/>
        <v>5.7499999999999885E-2</v>
      </c>
      <c r="K36" s="7">
        <f t="shared" si="1"/>
        <v>5.7500000000000107E-2</v>
      </c>
      <c r="L36" s="7">
        <f t="shared" si="1"/>
        <v>5.7500000000000107E-2</v>
      </c>
      <c r="M36" s="7">
        <f t="shared" si="1"/>
        <v>5.311710518208157E-2</v>
      </c>
    </row>
    <row r="37" spans="2:13">
      <c r="B37" s="3"/>
      <c r="C37" s="9" t="s">
        <v>10</v>
      </c>
      <c r="D37" s="8">
        <f>SUM(D19:D23)</f>
        <v>9870</v>
      </c>
      <c r="E37" s="8">
        <f>SUM(E19:E23)</f>
        <v>11379</v>
      </c>
      <c r="F37" s="8">
        <f>SUM(F19:F23)</f>
        <v>17312</v>
      </c>
      <c r="G37" s="8">
        <f>SUM(G19:G23)</f>
        <v>13605</v>
      </c>
      <c r="H37" s="8">
        <f>SUM(H19:H23)</f>
        <v>13383</v>
      </c>
      <c r="I37" s="10">
        <f>SUM(I19:I23)</f>
        <v>13951.7775</v>
      </c>
      <c r="J37" s="10">
        <f>SUM(J19:J23)</f>
        <v>14544.728043750001</v>
      </c>
      <c r="K37" s="10">
        <f>SUM(K19:K23)</f>
        <v>15162.878985609375</v>
      </c>
      <c r="L37" s="10">
        <f>SUM(L19:L23)</f>
        <v>15807.301342497774</v>
      </c>
      <c r="M37" s="10">
        <f>SUM(M19:M23)</f>
        <v>16479.111649553932</v>
      </c>
    </row>
    <row r="38" spans="2:13">
      <c r="B38" s="3"/>
      <c r="C38" s="6" t="s">
        <v>9</v>
      </c>
      <c r="D38" s="7">
        <f t="shared" ref="D38:M38" si="2">D39/D37-1</f>
        <v>-0.12295947315096256</v>
      </c>
      <c r="E38" s="7">
        <f t="shared" si="2"/>
        <v>-0.12471131030846294</v>
      </c>
      <c r="F38" s="7">
        <f t="shared" si="2"/>
        <v>3.0901109057301257E-2</v>
      </c>
      <c r="G38" s="7">
        <f t="shared" si="2"/>
        <v>1.6086835722160968</v>
      </c>
      <c r="H38" s="7">
        <f t="shared" si="2"/>
        <v>2.5243241425689305</v>
      </c>
      <c r="I38" s="7">
        <f t="shared" si="2"/>
        <v>0</v>
      </c>
      <c r="J38" s="7">
        <f t="shared" si="2"/>
        <v>0</v>
      </c>
      <c r="K38" s="7">
        <f t="shared" si="2"/>
        <v>0</v>
      </c>
      <c r="L38" s="7">
        <f t="shared" si="2"/>
        <v>0</v>
      </c>
      <c r="M38" s="7">
        <f t="shared" si="2"/>
        <v>0</v>
      </c>
    </row>
    <row r="39" spans="2:13">
      <c r="B39" s="11"/>
      <c r="C39" s="9" t="s">
        <v>11</v>
      </c>
      <c r="D39" s="12">
        <v>8656.39</v>
      </c>
      <c r="E39" s="12">
        <v>9959.91</v>
      </c>
      <c r="F39" s="13">
        <v>17846.96</v>
      </c>
      <c r="G39" s="14">
        <v>35491.14</v>
      </c>
      <c r="H39" s="14">
        <v>47166.03</v>
      </c>
      <c r="I39" s="15">
        <f>I37</f>
        <v>13951.7775</v>
      </c>
      <c r="J39" s="15">
        <f>J37</f>
        <v>14544.728043750001</v>
      </c>
      <c r="K39" s="15">
        <f>K37</f>
        <v>15162.878985609375</v>
      </c>
      <c r="L39" s="15">
        <f>L37</f>
        <v>15807.301342497774</v>
      </c>
      <c r="M39" s="15">
        <f>M37</f>
        <v>16479.111649553932</v>
      </c>
    </row>
    <row r="40" spans="2:13"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1"/>
    </row>
    <row r="41" spans="2:13">
      <c r="B41" s="17"/>
      <c r="C41" s="18" t="s">
        <v>12</v>
      </c>
      <c r="D41" s="46">
        <v>2017</v>
      </c>
      <c r="E41" s="46">
        <v>2018</v>
      </c>
      <c r="F41" s="46">
        <v>2019</v>
      </c>
      <c r="G41" s="46">
        <v>2020</v>
      </c>
      <c r="H41" s="46">
        <v>2021</v>
      </c>
      <c r="I41" s="47">
        <v>2022</v>
      </c>
      <c r="J41" s="47">
        <v>2023</v>
      </c>
      <c r="K41" s="47">
        <v>2024</v>
      </c>
      <c r="L41" s="47">
        <v>2025</v>
      </c>
      <c r="M41" s="47">
        <v>2026</v>
      </c>
    </row>
    <row r="42" spans="2:13">
      <c r="B42" s="19"/>
      <c r="C42" s="20"/>
      <c r="D42" s="1"/>
      <c r="E42" s="21"/>
      <c r="F42" s="21"/>
      <c r="G42" s="21"/>
      <c r="H42" s="21"/>
      <c r="I42" s="21"/>
      <c r="J42" s="21"/>
      <c r="K42" s="21"/>
      <c r="L42" s="22"/>
      <c r="M42" s="22"/>
    </row>
    <row r="43" spans="2:13">
      <c r="B43" s="19"/>
      <c r="C43" s="4" t="str">
        <f>C6</f>
        <v>Skin Care</v>
      </c>
      <c r="D43" s="23">
        <f>D6-D19</f>
        <v>1019</v>
      </c>
      <c r="E43" s="23">
        <f>E6-E19</f>
        <v>1514</v>
      </c>
      <c r="F43" s="23">
        <f>F6-F19</f>
        <v>1925</v>
      </c>
      <c r="G43" s="23">
        <f>G6-G19</f>
        <v>2125</v>
      </c>
      <c r="H43" s="23">
        <f>H6-H19</f>
        <v>3036</v>
      </c>
      <c r="I43" s="23">
        <f>I6-I19</f>
        <v>3852.62</v>
      </c>
      <c r="J43" s="23">
        <f>J6-J19</f>
        <v>4174.9762500000006</v>
      </c>
      <c r="K43" s="23">
        <f>K6-K19</f>
        <v>4520.153284875003</v>
      </c>
      <c r="L43" s="24">
        <f>L6-L19</f>
        <v>4889.645425026567</v>
      </c>
      <c r="M43" s="24">
        <f>M6-M19</f>
        <v>5191.2480050967861</v>
      </c>
    </row>
    <row r="44" spans="2:13">
      <c r="B44" s="19"/>
      <c r="C44" s="4" t="str">
        <f>C7</f>
        <v>Makeup</v>
      </c>
      <c r="D44" s="23">
        <f>D7-D20</f>
        <v>718</v>
      </c>
      <c r="E44" s="23">
        <f>E7-E20</f>
        <v>549</v>
      </c>
      <c r="F44" s="23">
        <f>F7-F20</f>
        <v>438</v>
      </c>
      <c r="G44" s="23">
        <f>G7-G20</f>
        <v>-1438</v>
      </c>
      <c r="H44" s="23">
        <f>H7-H20</f>
        <v>-384</v>
      </c>
      <c r="I44" s="23">
        <f>I7-I20</f>
        <v>-95.602499999999964</v>
      </c>
      <c r="J44" s="23">
        <f>J7-J20</f>
        <v>-29.370431249999456</v>
      </c>
      <c r="K44" s="23">
        <f>K7-K20</f>
        <v>43.718472984375694</v>
      </c>
      <c r="L44" s="24">
        <f>L7-L20</f>
        <v>124.18804163355617</v>
      </c>
      <c r="M44" s="24">
        <f>M7-M20</f>
        <v>212.59773012929963</v>
      </c>
    </row>
    <row r="45" spans="2:13">
      <c r="B45" s="19"/>
      <c r="C45" s="4" t="str">
        <f>C8</f>
        <v>Fragrance</v>
      </c>
      <c r="D45" s="23">
        <f>D8-D21</f>
        <v>117</v>
      </c>
      <c r="E45" s="23">
        <f>E8-E21</f>
        <v>176</v>
      </c>
      <c r="F45" s="23">
        <f>F8-F21</f>
        <v>140</v>
      </c>
      <c r="G45" s="23">
        <f>G8-G21</f>
        <v>17</v>
      </c>
      <c r="H45" s="23">
        <f>H8-H21</f>
        <v>215</v>
      </c>
      <c r="I45" s="23">
        <f>I8-I21</f>
        <v>363.77249999999981</v>
      </c>
      <c r="J45" s="23">
        <f>J8-J21</f>
        <v>411.44518125000013</v>
      </c>
      <c r="K45" s="23">
        <f>K8-K21</f>
        <v>462.99616157812557</v>
      </c>
      <c r="L45" s="24">
        <f>L8-L21</f>
        <v>518.69677077738379</v>
      </c>
      <c r="M45" s="24">
        <f>M8-M21</f>
        <v>578.83599402671098</v>
      </c>
    </row>
    <row r="46" spans="2:13">
      <c r="B46" s="19"/>
      <c r="C46" s="4" t="str">
        <f>C9</f>
        <v>Hair Care</v>
      </c>
      <c r="D46" s="23">
        <f>D9-D22</f>
        <v>91</v>
      </c>
      <c r="E46" s="23">
        <f>E9-E22</f>
        <v>64</v>
      </c>
      <c r="F46" s="23">
        <f>F9-F22</f>
        <v>-4961</v>
      </c>
      <c r="G46" s="23">
        <f>G9-G22</f>
        <v>-19</v>
      </c>
      <c r="H46" s="23">
        <f>H9-H22</f>
        <v>-19</v>
      </c>
      <c r="I46" s="23">
        <f>I9-I22</f>
        <v>21.589999999999918</v>
      </c>
      <c r="J46" s="23">
        <f>J9-J22</f>
        <v>32.057549999999992</v>
      </c>
      <c r="K46" s="23">
        <f>K9-K22</f>
        <v>43.51909443750003</v>
      </c>
      <c r="L46" s="24">
        <f>L9-L22</f>
        <v>56.048452680937658</v>
      </c>
      <c r="M46" s="24">
        <f>M9-M22</f>
        <v>69.724396961687376</v>
      </c>
    </row>
    <row r="47" spans="2:13">
      <c r="B47" s="19"/>
      <c r="C47" s="4" t="str">
        <f>C10</f>
        <v>Other</v>
      </c>
      <c r="D47" s="23">
        <f>D10-D23</f>
        <v>11</v>
      </c>
      <c r="E47" s="23">
        <f>E10-E23</f>
        <v>9</v>
      </c>
      <c r="F47" s="23">
        <f>F10-F23</f>
        <v>12</v>
      </c>
      <c r="G47" s="23">
        <f>G10-G23</f>
        <v>4</v>
      </c>
      <c r="H47" s="23">
        <f>H10-H23</f>
        <v>-2</v>
      </c>
      <c r="I47" s="23">
        <f>I10-I23</f>
        <v>1.1774999999999949</v>
      </c>
      <c r="J47" s="23">
        <f>J10-J23</f>
        <v>1.9801687499999971</v>
      </c>
      <c r="K47" s="23">
        <f>K10-K23</f>
        <v>2.860226859375004</v>
      </c>
      <c r="L47" s="24">
        <f>L10-L23</f>
        <v>3.8234517423046981</v>
      </c>
      <c r="M47" s="24">
        <f>M10-M23</f>
        <v>4.8760094341397675</v>
      </c>
    </row>
    <row r="48" spans="2:13">
      <c r="B48" s="19"/>
      <c r="C48" s="25"/>
      <c r="D48" s="23"/>
      <c r="E48" s="23"/>
      <c r="F48" s="23"/>
      <c r="G48" s="23"/>
      <c r="H48" s="23"/>
      <c r="I48" s="23"/>
      <c r="J48" s="23"/>
      <c r="K48" s="23"/>
      <c r="L48" s="24"/>
      <c r="M48" s="24"/>
    </row>
    <row r="49" spans="2:13">
      <c r="B49" s="19"/>
      <c r="C49" s="25"/>
      <c r="D49" s="26"/>
      <c r="E49" s="26"/>
      <c r="F49" s="23"/>
      <c r="G49" s="27"/>
      <c r="H49" s="28"/>
      <c r="I49" s="28"/>
      <c r="J49" s="28"/>
      <c r="K49" s="28"/>
      <c r="L49" s="29"/>
      <c r="M49" s="29"/>
    </row>
    <row r="50" spans="2:13">
      <c r="B50" s="19"/>
      <c r="C50" s="4" t="str">
        <f>C6</f>
        <v>Skin Care</v>
      </c>
      <c r="D50" s="28">
        <f>IF(D43="","",IF(D6="","",D43/D6))</f>
        <v>0.22509388115749945</v>
      </c>
      <c r="E50" s="28">
        <f>IF(E43="","",IF(E6="","",E43/E6))</f>
        <v>0.27059874888293117</v>
      </c>
      <c r="F50" s="28">
        <f>IF(F43="","",IF(F6="","",F43/F6))</f>
        <v>0.29384826744008546</v>
      </c>
      <c r="G50" s="28">
        <f>IF(G43="","",IF(G6="","",G43/G6))</f>
        <v>0.28786236792197234</v>
      </c>
      <c r="H50" s="28">
        <f>IF(H43="","",IF(H6="","",H43/H6))</f>
        <v>0.32011809363137916</v>
      </c>
      <c r="I50" s="28">
        <f>IF(I43="","",IF(I6="","",I43/I6))</f>
        <v>0.36432566153427154</v>
      </c>
      <c r="J50" s="28">
        <f>IF(J43="","",IF(J6="","",J43/J6))</f>
        <v>0.37334231881747343</v>
      </c>
      <c r="K50" s="28">
        <f>IF(K43="","",IF(K6="","",K43/K6))</f>
        <v>0.38223108025268665</v>
      </c>
      <c r="L50" s="29">
        <f>IF(L43="","",IF(L6="","",L43/L6))</f>
        <v>0.39099375996541458</v>
      </c>
      <c r="M50" s="29">
        <f>IF(M43="","",IF(M6="","",M43/M6))</f>
        <v>0.39534380453709028</v>
      </c>
    </row>
    <row r="51" spans="2:13">
      <c r="B51" s="19"/>
      <c r="C51" s="4" t="str">
        <f>C7</f>
        <v>Makeup</v>
      </c>
      <c r="D51" s="28">
        <f>IF(D44="","",IF(D7="","",D44/D7))</f>
        <v>0.14206569054214482</v>
      </c>
      <c r="E51" s="28">
        <f>IF(E44="","",IF(E7="","",E44/E7))</f>
        <v>9.7461388247825312E-2</v>
      </c>
      <c r="F51" s="28">
        <f>IF(F44="","",IF(F7="","",F44/F7))</f>
        <v>7.4744027303754262E-2</v>
      </c>
      <c r="G51" s="28">
        <f>IF(G44="","",IF(G7="","",G44/G7))</f>
        <v>-0.29995828118481432</v>
      </c>
      <c r="H51" s="28">
        <f>IF(H44="","",IF(H7="","",H44/H7))</f>
        <v>-9.1363311920057103E-2</v>
      </c>
      <c r="I51" s="28">
        <f>IF(I44="","",IF(I7="","",I44/I7))</f>
        <v>-2.0400226615838134E-2</v>
      </c>
      <c r="J51" s="28">
        <f>IF(J44="","",IF(J7="","",J44/J7))</f>
        <v>-5.9264645361807528E-3</v>
      </c>
      <c r="K51" s="28">
        <f>IF(K44="","",IF(K7="","",K44/K7))</f>
        <v>8.3419959536941719E-3</v>
      </c>
      <c r="L51" s="29">
        <f>IF(L44="","",IF(L7="","",L44/L7))</f>
        <v>2.2408066933074528E-2</v>
      </c>
      <c r="M51" s="29">
        <f>IF(M44="","",IF(M7="","",M44/M7))</f>
        <v>3.6274619175158791E-2</v>
      </c>
    </row>
    <row r="52" spans="2:13">
      <c r="B52" s="19"/>
      <c r="C52" s="4" t="str">
        <f>C8</f>
        <v>Fragrance</v>
      </c>
      <c r="D52" s="28">
        <f>IF(D45="","",IF(D8="","",D45/D8))</f>
        <v>7.1472205253512527E-2</v>
      </c>
      <c r="E52" s="28">
        <f>IF(E45="","",IF(E8="","",E45/E8))</f>
        <v>9.6385542168674704E-2</v>
      </c>
      <c r="F52" s="28">
        <f>IF(F45="","",IF(F8="","",F45/F8))</f>
        <v>7.7691453940066588E-2</v>
      </c>
      <c r="G52" s="28">
        <f>IF(G45="","",IF(G8="","",G45/G8))</f>
        <v>1.0876519513755598E-2</v>
      </c>
      <c r="H52" s="28">
        <f>IF(H45="","",IF(H8="","",H45/H8))</f>
        <v>0.11163032191069575</v>
      </c>
      <c r="I52" s="28">
        <f>IF(I45="","",IF(I8="","",I45/I8))</f>
        <v>0.16939426958914819</v>
      </c>
      <c r="J52" s="28">
        <f>IF(J45="","",IF(J8="","",J45/J8))</f>
        <v>0.18117591115525969</v>
      </c>
      <c r="K52" s="28">
        <f>IF(K45="","",IF(K8="","",K45/K8))</f>
        <v>0.19279043723816397</v>
      </c>
      <c r="L52" s="29">
        <f>IF(L45="","",IF(L8="","",L45/L8))</f>
        <v>0.20424021827024688</v>
      </c>
      <c r="M52" s="29">
        <f>IF(M45="","",IF(M8="","",M45/M8))</f>
        <v>0.21552759106073985</v>
      </c>
    </row>
    <row r="53" spans="2:13">
      <c r="B53" s="19"/>
      <c r="C53" s="4" t="str">
        <f>C9</f>
        <v>Hair Care</v>
      </c>
      <c r="D53" s="28">
        <f>IF(D46="","",IF(D9="","",D46/D9))</f>
        <v>0.16883116883116883</v>
      </c>
      <c r="E53" s="28">
        <f>IF(E46="","",IF(E9="","",E46/E9))</f>
        <v>0.11228070175438597</v>
      </c>
      <c r="F53" s="28">
        <f>IF(F46="","",IF(F9="","",F46/F9))</f>
        <v>-8.4948630136986303</v>
      </c>
      <c r="G53" s="28">
        <f>IF(G46="","",IF(G9="","",G46/G9))</f>
        <v>-3.6893203883495145E-2</v>
      </c>
      <c r="H53" s="28">
        <f>IF(H46="","",IF(H9="","",H46/H9))</f>
        <v>-3.3274956217162872E-2</v>
      </c>
      <c r="I53" s="28">
        <f>IF(I46="","",IF(I9="","",I46/I9))</f>
        <v>3.3911083536867774E-2</v>
      </c>
      <c r="J53" s="28">
        <f>IF(J46="","",IF(J9="","",J46/J9))</f>
        <v>4.7614472422869758E-2</v>
      </c>
      <c r="K53" s="28">
        <f>IF(K46="","",IF(K9="","",K46/K9))</f>
        <v>6.1123486998431932E-2</v>
      </c>
      <c r="L53" s="29">
        <f>IF(L46="","",IF(L9="","",L46/L9))</f>
        <v>7.4440884345972069E-2</v>
      </c>
      <c r="M53" s="29">
        <f>IF(M46="","",IF(M9="","",M46/M9))</f>
        <v>8.7569382440355545E-2</v>
      </c>
    </row>
    <row r="54" spans="2:13">
      <c r="B54" s="19"/>
      <c r="C54" s="4" t="str">
        <f>C10</f>
        <v>Other</v>
      </c>
      <c r="D54" s="28">
        <f>IF(D47="","",IF(D10="","",D47/D10))</f>
        <v>0.15942028985507245</v>
      </c>
      <c r="E54" s="28">
        <f>IF(E47="","",IF(E10="","",E47/E10))</f>
        <v>0.13432835820895522</v>
      </c>
      <c r="F54" s="28">
        <f>IF(F47="","",IF(F10="","",F47/F10))</f>
        <v>0.17391304347826086</v>
      </c>
      <c r="G54" s="28">
        <f>IF(G47="","",IF(G10="","",G47/G10))</f>
        <v>0.1</v>
      </c>
      <c r="H54" s="28">
        <f>IF(H47="","",IF(H10="","",H47/H10))</f>
        <v>-4.4444444444444446E-2</v>
      </c>
      <c r="I54" s="28">
        <f>IF(I47="","",IF(I10="","",I47/I10))</f>
        <v>2.3467862481315296E-2</v>
      </c>
      <c r="J54" s="28">
        <f>IF(J47="","",IF(J10="","",J47/J10))</f>
        <v>3.7319382162431435E-2</v>
      </c>
      <c r="K54" s="28">
        <f>IF(K47="","",IF(K10="","",K47/K10))</f>
        <v>5.0974426387077915E-2</v>
      </c>
      <c r="L54" s="29">
        <f>IF(L47="","",IF(L10="","",L47/L10))</f>
        <v>6.4435782041162015E-2</v>
      </c>
      <c r="M54" s="29">
        <f>IF(M47="","",IF(M10="","",M47/M10))</f>
        <v>7.7706196480294615E-2</v>
      </c>
    </row>
    <row r="55" spans="2:13">
      <c r="B55" s="19"/>
      <c r="C55" s="25"/>
      <c r="D55" s="28"/>
      <c r="E55" s="28"/>
      <c r="F55" s="28"/>
      <c r="G55" s="28"/>
      <c r="H55" s="30"/>
      <c r="I55" s="30"/>
      <c r="J55" s="30"/>
      <c r="K55" s="30"/>
      <c r="L55" s="31"/>
      <c r="M55" s="31"/>
    </row>
    <row r="56" spans="2:13">
      <c r="B56" s="19"/>
      <c r="C56" s="25"/>
      <c r="D56" s="28"/>
      <c r="E56" s="28"/>
      <c r="F56" s="28"/>
      <c r="G56" s="28"/>
      <c r="H56" s="30"/>
      <c r="I56" s="30"/>
      <c r="J56" s="30"/>
      <c r="K56" s="30"/>
      <c r="L56" s="31"/>
      <c r="M56" s="31"/>
    </row>
    <row r="57" spans="2:13">
      <c r="B57" s="19"/>
      <c r="C57" s="25" t="s">
        <v>13</v>
      </c>
      <c r="D57" s="32">
        <f>D35-D39</f>
        <v>1970.880000000001</v>
      </c>
      <c r="E57" s="32">
        <f>E35-E39</f>
        <v>3380.7800000000007</v>
      </c>
      <c r="F57" s="32">
        <f>F35-F39</f>
        <v>7224.0800000000017</v>
      </c>
      <c r="G57" s="32">
        <f>G35-G39</f>
        <v>5916.25</v>
      </c>
      <c r="H57" s="32">
        <f>H35-H39</f>
        <v>6806.4000000000015</v>
      </c>
      <c r="I57" s="32">
        <f>I35-I39</f>
        <v>4143.5575000000026</v>
      </c>
      <c r="J57" s="32">
        <f>J35-J39</f>
        <v>4591.0887187500011</v>
      </c>
      <c r="K57" s="32">
        <f>K35-K39</f>
        <v>5073.2472407343776</v>
      </c>
      <c r="L57" s="33">
        <f>L35-L39</f>
        <v>5592.4021418607463</v>
      </c>
      <c r="M57" s="33">
        <f>M35-M39</f>
        <v>6057.2821356486202</v>
      </c>
    </row>
    <row r="58" spans="2:13">
      <c r="B58" s="19"/>
      <c r="C58" s="25" t="s">
        <v>14</v>
      </c>
      <c r="D58" s="32"/>
      <c r="E58" s="32"/>
      <c r="F58" s="28">
        <f>F57/E57-1</f>
        <v>1.1368086654559009</v>
      </c>
      <c r="G58" s="28">
        <f t="shared" ref="G58:M58" si="3">G57/F57-1</f>
        <v>-0.18103758540879966</v>
      </c>
      <c r="H58" s="28">
        <f t="shared" si="3"/>
        <v>0.15045848299176012</v>
      </c>
      <c r="I58" s="28">
        <f t="shared" si="3"/>
        <v>-0.39122627233192264</v>
      </c>
      <c r="J58" s="28">
        <f t="shared" si="3"/>
        <v>0.10800651825152618</v>
      </c>
      <c r="K58" s="28">
        <f t="shared" si="3"/>
        <v>0.10502051942826585</v>
      </c>
      <c r="L58" s="29">
        <f t="shared" si="3"/>
        <v>0.10233187473260585</v>
      </c>
      <c r="M58" s="29">
        <f t="shared" si="3"/>
        <v>8.312706811767212E-2</v>
      </c>
    </row>
    <row r="59" spans="2:13">
      <c r="B59" s="19"/>
      <c r="C59" s="20" t="s">
        <v>15</v>
      </c>
      <c r="D59" s="34">
        <f>IF(D35="","",D57/D35)</f>
        <v>0.18545496632719419</v>
      </c>
      <c r="E59" s="34">
        <f>IF(E35="","",E57/E35)</f>
        <v>0.25341867624538167</v>
      </c>
      <c r="F59" s="34">
        <f>IF(F35="","",F57/F35)</f>
        <v>0.28814440884781811</v>
      </c>
      <c r="G59" s="34">
        <f>IF(G35="","",G57/G35)</f>
        <v>0.14287908511016995</v>
      </c>
      <c r="H59" s="34">
        <f>IF(H35="","",H57/H35)</f>
        <v>0.12610883000820977</v>
      </c>
      <c r="I59" s="34">
        <f>IF(I35="","",I57/I35)</f>
        <v>0.22898484609431116</v>
      </c>
      <c r="J59" s="34">
        <f>IF(J35="","",J57/J35)</f>
        <v>0.23992123125609391</v>
      </c>
      <c r="K59" s="34">
        <f>IF(K35="","",K57/K35)</f>
        <v>0.25070249038721321</v>
      </c>
      <c r="L59" s="35">
        <f>IF(L35="","",L57/L35)</f>
        <v>0.26133082385689815</v>
      </c>
      <c r="M59" s="35">
        <f>IF(M35="","",M57/M35)</f>
        <v>0.26877779086491849</v>
      </c>
    </row>
    <row r="60" spans="2:13">
      <c r="B60" s="36"/>
      <c r="C60" s="20"/>
      <c r="D60" s="1"/>
      <c r="E60" s="37"/>
      <c r="F60" s="38"/>
      <c r="G60" s="38"/>
      <c r="H60" s="39"/>
      <c r="I60" s="39"/>
      <c r="J60" s="39"/>
      <c r="K60" s="39"/>
      <c r="L60" s="40"/>
      <c r="M60" s="40"/>
    </row>
    <row r="61" spans="2:13">
      <c r="B61" s="41"/>
      <c r="C61" s="42"/>
      <c r="D61" s="1"/>
      <c r="E61" s="43"/>
      <c r="F61" s="44"/>
      <c r="G61" s="44"/>
      <c r="H61" s="44"/>
      <c r="I61" s="44"/>
      <c r="J61" s="44"/>
      <c r="K61" s="44"/>
      <c r="L61" s="45"/>
      <c r="M61" s="45"/>
    </row>
  </sheetData>
  <mergeCells count="2">
    <mergeCell ref="D3:H3"/>
    <mergeCell ref="I3:M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C663-0111-6040-AF4C-E33E72CFC888}">
  <dimension ref="B3:M61"/>
  <sheetViews>
    <sheetView topLeftCell="A2" zoomScale="69" workbookViewId="0">
      <selection activeCell="P30" sqref="P30"/>
    </sheetView>
  </sheetViews>
  <sheetFormatPr baseColWidth="10" defaultRowHeight="16"/>
  <sheetData>
    <row r="3" spans="2:13">
      <c r="B3" s="155" t="s">
        <v>63</v>
      </c>
      <c r="C3" s="156"/>
      <c r="D3" s="157" t="s">
        <v>0</v>
      </c>
      <c r="E3" s="158"/>
      <c r="F3" s="158"/>
      <c r="G3" s="158"/>
      <c r="H3" s="159"/>
      <c r="I3" s="160" t="s">
        <v>57</v>
      </c>
      <c r="J3" s="161"/>
      <c r="K3" s="161"/>
      <c r="L3" s="161"/>
      <c r="M3" s="162"/>
    </row>
    <row r="4" spans="2:13">
      <c r="B4" s="163"/>
      <c r="C4" s="164" t="s">
        <v>1</v>
      </c>
      <c r="D4" s="46">
        <v>2017</v>
      </c>
      <c r="E4" s="46">
        <v>2018</v>
      </c>
      <c r="F4" s="46">
        <v>2019</v>
      </c>
      <c r="G4" s="46">
        <v>2020</v>
      </c>
      <c r="H4" s="46">
        <v>2021</v>
      </c>
      <c r="I4" s="47">
        <v>2022</v>
      </c>
      <c r="J4" s="47">
        <v>2023</v>
      </c>
      <c r="K4" s="47">
        <v>2024</v>
      </c>
      <c r="L4" s="47">
        <v>2025</v>
      </c>
      <c r="M4" s="47">
        <v>2026</v>
      </c>
    </row>
    <row r="5" spans="2:13">
      <c r="B5" s="175"/>
      <c r="C5" s="175" t="s">
        <v>61</v>
      </c>
      <c r="D5" s="16"/>
      <c r="E5" s="176"/>
      <c r="F5" s="177"/>
      <c r="G5" s="177"/>
      <c r="H5" s="177"/>
      <c r="I5" s="177"/>
      <c r="J5" s="177"/>
      <c r="K5" s="176"/>
      <c r="L5" s="176"/>
      <c r="M5" s="176"/>
    </row>
    <row r="6" spans="2:13">
      <c r="B6" s="180" t="s">
        <v>2</v>
      </c>
      <c r="C6" s="180" t="s">
        <v>3</v>
      </c>
      <c r="D6" s="181">
        <v>4527</v>
      </c>
      <c r="E6" s="181">
        <v>5595</v>
      </c>
      <c r="F6" s="181">
        <v>6551</v>
      </c>
      <c r="G6" s="181">
        <v>7382</v>
      </c>
      <c r="H6" s="181">
        <v>9484</v>
      </c>
      <c r="I6" s="181">
        <f>H6*(1+I12)</f>
        <v>10290.14</v>
      </c>
      <c r="J6" s="181">
        <f>I6*(1+J12)</f>
        <v>10727.470949999999</v>
      </c>
      <c r="K6" s="181">
        <f>J6*(1+K12)</f>
        <v>11183.388465374999</v>
      </c>
      <c r="L6" s="181">
        <f>K6*(1+L12)</f>
        <v>11658.682475153437</v>
      </c>
      <c r="M6" s="181">
        <f>L6*1.05</f>
        <v>12241.616598911109</v>
      </c>
    </row>
    <row r="7" spans="2:13">
      <c r="B7" s="180"/>
      <c r="C7" s="180" t="s">
        <v>4</v>
      </c>
      <c r="D7" s="181">
        <v>5054</v>
      </c>
      <c r="E7" s="181">
        <v>5633</v>
      </c>
      <c r="F7" s="181">
        <v>5860</v>
      </c>
      <c r="G7" s="181">
        <v>4794</v>
      </c>
      <c r="H7" s="181">
        <v>4203</v>
      </c>
      <c r="I7" s="181">
        <f>H7*(1+I13)</f>
        <v>4560.2550000000001</v>
      </c>
      <c r="J7" s="181">
        <f>I7*(1+J13)</f>
        <v>4754.0658375000003</v>
      </c>
      <c r="K7" s="181">
        <f>J7*(1+K13)</f>
        <v>4956.1136355937506</v>
      </c>
      <c r="L7" s="181">
        <f>K7*(1+L13)</f>
        <v>5166.7484651064851</v>
      </c>
      <c r="M7" s="181">
        <f>L7*(1+M13)</f>
        <v>5386.3352748735106</v>
      </c>
    </row>
    <row r="8" spans="2:13">
      <c r="B8" s="180"/>
      <c r="C8" s="180" t="s">
        <v>5</v>
      </c>
      <c r="D8" s="181">
        <v>1637</v>
      </c>
      <c r="E8" s="181">
        <v>1826</v>
      </c>
      <c r="F8" s="181">
        <v>1802</v>
      </c>
      <c r="G8" s="181">
        <v>1563</v>
      </c>
      <c r="H8" s="181">
        <v>1926</v>
      </c>
      <c r="I8" s="181">
        <f>H8*(1+I14)</f>
        <v>2089.71</v>
      </c>
      <c r="J8" s="181">
        <f>I8*(1+J14)</f>
        <v>2178.5226750000002</v>
      </c>
      <c r="K8" s="181">
        <f>J8*(1+K14)</f>
        <v>2271.1098886875002</v>
      </c>
      <c r="L8" s="181">
        <f>K8*(1+L14)</f>
        <v>2367.632058956719</v>
      </c>
      <c r="M8" s="181">
        <f>L8*(1+M14)</f>
        <v>2468.2564214623794</v>
      </c>
    </row>
    <row r="9" spans="2:13">
      <c r="B9" s="180"/>
      <c r="C9" s="180" t="s">
        <v>6</v>
      </c>
      <c r="D9" s="181">
        <v>539</v>
      </c>
      <c r="E9" s="181">
        <v>570</v>
      </c>
      <c r="F9" s="181">
        <v>584</v>
      </c>
      <c r="G9" s="181">
        <v>515</v>
      </c>
      <c r="H9" s="181">
        <v>571</v>
      </c>
      <c r="I9" s="181">
        <f>H9*(1+I15)</f>
        <v>619.53499999999997</v>
      </c>
      <c r="J9" s="181">
        <f>I9*(1+J15)</f>
        <v>645.86523749999992</v>
      </c>
      <c r="K9" s="181">
        <f>J9*(1+K15)</f>
        <v>673.31451009374996</v>
      </c>
      <c r="L9" s="181">
        <f>K9*(1+L15)</f>
        <v>701.93037677273435</v>
      </c>
      <c r="M9" s="181">
        <f>L9*(1+M15)</f>
        <v>731.76241778557551</v>
      </c>
    </row>
    <row r="10" spans="2:13">
      <c r="B10" s="180"/>
      <c r="C10" s="180" t="s">
        <v>7</v>
      </c>
      <c r="D10" s="181">
        <v>69</v>
      </c>
      <c r="E10" s="181">
        <v>67</v>
      </c>
      <c r="F10" s="181">
        <v>69</v>
      </c>
      <c r="G10" s="181">
        <v>40</v>
      </c>
      <c r="H10" s="181">
        <v>45</v>
      </c>
      <c r="I10" s="181">
        <f>H10*(1+I16)</f>
        <v>48.824999999999996</v>
      </c>
      <c r="J10" s="181">
        <f>I10*(1+J16)</f>
        <v>50.900062499999997</v>
      </c>
      <c r="K10" s="181">
        <f>J10*(1+K16)</f>
        <v>53.063315156249999</v>
      </c>
      <c r="L10" s="181">
        <f>K10*(1+L16)</f>
        <v>55.318506050390624</v>
      </c>
      <c r="M10" s="181">
        <f>L10*(1+M16)</f>
        <v>57.669542557532225</v>
      </c>
    </row>
    <row r="11" spans="2:13">
      <c r="B11" s="180"/>
      <c r="C11" s="180"/>
      <c r="D11" s="180"/>
      <c r="E11" s="180"/>
      <c r="F11" s="182"/>
      <c r="G11" s="180"/>
      <c r="H11" s="180"/>
      <c r="I11" s="180"/>
      <c r="J11" s="180"/>
      <c r="K11" s="180"/>
      <c r="L11" s="180"/>
      <c r="M11" s="180"/>
    </row>
    <row r="12" spans="2:13">
      <c r="B12" s="180"/>
      <c r="C12" s="180" t="str">
        <f>C6</f>
        <v>Skin Care</v>
      </c>
      <c r="D12" s="183"/>
      <c r="E12" s="183">
        <f>IF(E6="","",IF(D6="","",E6/D6-1))</f>
        <v>0.23591782637508274</v>
      </c>
      <c r="F12" s="183">
        <f>IF(F6="","",IF(E6="","",F6/E6-1))</f>
        <v>0.17086684539767649</v>
      </c>
      <c r="G12" s="183">
        <f>IF(G6="","",IF(F6="","",G6/F6-1))</f>
        <v>0.12685086246374588</v>
      </c>
      <c r="H12" s="183">
        <f>IF(H6="","",IF(G6="","",H6/G6-1))</f>
        <v>0.28474668111622869</v>
      </c>
      <c r="I12" s="183">
        <v>8.5000000000000006E-2</v>
      </c>
      <c r="J12" s="183">
        <v>4.2500000000000003E-2</v>
      </c>
      <c r="K12" s="183">
        <v>4.2500000000000003E-2</v>
      </c>
      <c r="L12" s="183">
        <v>4.2500000000000003E-2</v>
      </c>
      <c r="M12" s="183">
        <v>4.2500000000000003E-2</v>
      </c>
    </row>
    <row r="13" spans="2:13">
      <c r="B13" s="180"/>
      <c r="C13" s="180" t="str">
        <f>C7</f>
        <v>Makeup</v>
      </c>
      <c r="D13" s="183"/>
      <c r="E13" s="183">
        <f>IF(E7="","",IF(D7="","",E7/D7-1))</f>
        <v>0.11456272259596356</v>
      </c>
      <c r="F13" s="183">
        <f>IF(F7="","",IF(E7="","",F7/E7-1))</f>
        <v>4.0298242499556158E-2</v>
      </c>
      <c r="G13" s="183">
        <f>IF(G7="","",IF(F7="","",G7/F7-1))</f>
        <v>-0.18191126279863479</v>
      </c>
      <c r="H13" s="183">
        <f>IF(H7="","",IF(G7="","",H7/G7-1))</f>
        <v>-0.12327909887359201</v>
      </c>
      <c r="I13" s="183">
        <v>8.5000000000000006E-2</v>
      </c>
      <c r="J13" s="183">
        <v>4.2500000000000003E-2</v>
      </c>
      <c r="K13" s="183">
        <v>4.2500000000000003E-2</v>
      </c>
      <c r="L13" s="183">
        <v>4.2500000000000003E-2</v>
      </c>
      <c r="M13" s="183">
        <v>4.2500000000000003E-2</v>
      </c>
    </row>
    <row r="14" spans="2:13">
      <c r="B14" s="180"/>
      <c r="C14" s="180" t="str">
        <f>C8</f>
        <v>Fragrance</v>
      </c>
      <c r="D14" s="183"/>
      <c r="E14" s="183">
        <f>IF(E8="","",IF(D8="","",E8/D8-1))</f>
        <v>0.11545510079413557</v>
      </c>
      <c r="F14" s="183">
        <f>IF(F8="","",IF(E8="","",F8/E8-1))</f>
        <v>-1.3143483023001057E-2</v>
      </c>
      <c r="G14" s="183">
        <f>IF(G8="","",IF(F8="","",G8/F8-1))</f>
        <v>-0.13263041065482795</v>
      </c>
      <c r="H14" s="183">
        <f>IF(H8="","",IF(G8="","",H8/G8-1))</f>
        <v>0.23224568138195778</v>
      </c>
      <c r="I14" s="183">
        <v>8.5000000000000006E-2</v>
      </c>
      <c r="J14" s="183">
        <v>4.2500000000000003E-2</v>
      </c>
      <c r="K14" s="183">
        <v>4.2500000000000003E-2</v>
      </c>
      <c r="L14" s="183">
        <v>4.2500000000000003E-2</v>
      </c>
      <c r="M14" s="183">
        <v>4.2500000000000003E-2</v>
      </c>
    </row>
    <row r="15" spans="2:13">
      <c r="B15" s="182"/>
      <c r="C15" s="180" t="str">
        <f>C9</f>
        <v>Hair Care</v>
      </c>
      <c r="D15" s="183"/>
      <c r="E15" s="183">
        <f>IF(E9="","",IF(D9="","",E9/D9-1))</f>
        <v>5.7513914656771803E-2</v>
      </c>
      <c r="F15" s="183">
        <f>IF(F9="","",IF(E9="","",F9/E9-1))</f>
        <v>2.4561403508772006E-2</v>
      </c>
      <c r="G15" s="183">
        <f>IF(G9="","",IF(F9="","",G9/F9-1))</f>
        <v>-0.11815068493150682</v>
      </c>
      <c r="H15" s="183">
        <f>IF(H9="","",IF(G9="","",H9/G9-1))</f>
        <v>0.10873786407766994</v>
      </c>
      <c r="I15" s="183">
        <v>8.5000000000000006E-2</v>
      </c>
      <c r="J15" s="183">
        <v>4.2500000000000003E-2</v>
      </c>
      <c r="K15" s="183">
        <v>4.2500000000000003E-2</v>
      </c>
      <c r="L15" s="183">
        <v>4.2500000000000003E-2</v>
      </c>
      <c r="M15" s="183">
        <v>4.2500000000000003E-2</v>
      </c>
    </row>
    <row r="16" spans="2:13">
      <c r="B16" s="182"/>
      <c r="C16" s="180" t="str">
        <f>C10</f>
        <v>Other</v>
      </c>
      <c r="D16" s="183"/>
      <c r="E16" s="183">
        <f>IF(E10="","",IF(D10="","",E10/D10-1))</f>
        <v>-2.8985507246376829E-2</v>
      </c>
      <c r="F16" s="183">
        <f>IF(F10="","",IF(E10="","",F10/E10-1))</f>
        <v>2.9850746268656803E-2</v>
      </c>
      <c r="G16" s="183">
        <f>IF(G10="","",IF(F10="","",G10/F10-1))</f>
        <v>-0.42028985507246375</v>
      </c>
      <c r="H16" s="183">
        <f>IF(H10="","",IF(G10="","",H10/G10-1))</f>
        <v>0.125</v>
      </c>
      <c r="I16" s="183">
        <v>8.5000000000000006E-2</v>
      </c>
      <c r="J16" s="183">
        <v>4.2500000000000003E-2</v>
      </c>
      <c r="K16" s="183">
        <v>4.2500000000000003E-2</v>
      </c>
      <c r="L16" s="183">
        <v>4.2500000000000003E-2</v>
      </c>
      <c r="M16" s="183">
        <v>4.2500000000000003E-2</v>
      </c>
    </row>
    <row r="17" spans="2:13">
      <c r="B17" s="184"/>
      <c r="C17" s="185"/>
      <c r="D17" s="176"/>
      <c r="E17" s="176"/>
      <c r="F17" s="186"/>
      <c r="G17" s="186"/>
      <c r="H17" s="186"/>
      <c r="I17" s="186"/>
      <c r="J17" s="186"/>
      <c r="K17" s="186"/>
      <c r="L17" s="186"/>
      <c r="M17" s="186"/>
    </row>
    <row r="18" spans="2:13">
      <c r="B18" s="187" t="s">
        <v>8</v>
      </c>
      <c r="C18" s="175" t="s">
        <v>64</v>
      </c>
      <c r="D18" s="180"/>
      <c r="E18" s="180"/>
      <c r="F18" s="180"/>
      <c r="G18" s="182"/>
      <c r="H18" s="182"/>
      <c r="I18" s="182"/>
      <c r="J18" s="182"/>
      <c r="K18" s="182"/>
      <c r="L18" s="182"/>
      <c r="M18" s="182"/>
    </row>
    <row r="19" spans="2:13">
      <c r="B19" s="180"/>
      <c r="C19" s="180" t="str">
        <f>C6</f>
        <v>Skin Care</v>
      </c>
      <c r="D19" s="182">
        <v>3508</v>
      </c>
      <c r="E19" s="182">
        <v>4081</v>
      </c>
      <c r="F19" s="182">
        <v>4626</v>
      </c>
      <c r="G19" s="182">
        <v>5257</v>
      </c>
      <c r="H19" s="182">
        <v>6448</v>
      </c>
      <c r="I19" s="182">
        <f>H19*(1+I25)</f>
        <v>6807.1536000000006</v>
      </c>
      <c r="J19" s="182">
        <f>I19*(1+J25)</f>
        <v>7186.3120555200012</v>
      </c>
      <c r="K19" s="182">
        <f>J19*(1+K25)</f>
        <v>7586.5896370124656</v>
      </c>
      <c r="L19" s="181">
        <f>K19*(1+L25)</f>
        <v>8009.1626797940608</v>
      </c>
      <c r="M19" s="181">
        <f>L19*(1+M25)</f>
        <v>8455.27304105859</v>
      </c>
    </row>
    <row r="20" spans="2:13">
      <c r="B20" s="180"/>
      <c r="C20" s="180" t="str">
        <f>C7</f>
        <v>Makeup</v>
      </c>
      <c r="D20" s="182">
        <v>4336</v>
      </c>
      <c r="E20" s="182">
        <v>5084</v>
      </c>
      <c r="F20" s="182">
        <v>5422</v>
      </c>
      <c r="G20" s="182">
        <v>6232</v>
      </c>
      <c r="H20" s="182">
        <v>4587</v>
      </c>
      <c r="I20" s="182">
        <f>H20*(1+I26)</f>
        <v>4842.4959000000008</v>
      </c>
      <c r="J20" s="182">
        <f>I20*(1+J26)</f>
        <v>5112.2229216300011</v>
      </c>
      <c r="K20" s="182">
        <f>J20*(1+K26)</f>
        <v>5396.9737383647926</v>
      </c>
      <c r="L20" s="181">
        <f>K20*(1+L26)</f>
        <v>5697.585175591712</v>
      </c>
      <c r="M20" s="181">
        <f>L20*(1+M26)</f>
        <v>6014.9406698721705</v>
      </c>
    </row>
    <row r="21" spans="2:13">
      <c r="B21" s="180"/>
      <c r="C21" s="180" t="str">
        <f>C8</f>
        <v>Fragrance</v>
      </c>
      <c r="D21" s="182">
        <v>1520</v>
      </c>
      <c r="E21" s="182">
        <v>1650</v>
      </c>
      <c r="F21" s="182">
        <v>1662</v>
      </c>
      <c r="G21" s="182">
        <v>1546</v>
      </c>
      <c r="H21" s="182">
        <v>1711</v>
      </c>
      <c r="I21" s="182">
        <f>H21*(1+I27)</f>
        <v>1806.3027000000002</v>
      </c>
      <c r="J21" s="182">
        <f>I21*(1+J27)</f>
        <v>1906.9137603900003</v>
      </c>
      <c r="K21" s="182">
        <f>J21*(1+K27)</f>
        <v>2013.1288568437235</v>
      </c>
      <c r="L21" s="181">
        <f>K21*(1+L27)</f>
        <v>2125.2601341699192</v>
      </c>
      <c r="M21" s="181">
        <f>L21*(1+M27)</f>
        <v>2243.6371236431837</v>
      </c>
    </row>
    <row r="22" spans="2:13">
      <c r="B22" s="180"/>
      <c r="C22" s="180" t="str">
        <f>C9</f>
        <v>Hair Care</v>
      </c>
      <c r="D22" s="182">
        <v>448</v>
      </c>
      <c r="E22" s="182">
        <v>506</v>
      </c>
      <c r="F22" s="182">
        <v>5545</v>
      </c>
      <c r="G22" s="182">
        <v>534</v>
      </c>
      <c r="H22" s="182">
        <v>590</v>
      </c>
      <c r="I22" s="182">
        <f>H22*(1+I28)</f>
        <v>622.86300000000006</v>
      </c>
      <c r="J22" s="182">
        <f>I22*(1+J28)</f>
        <v>657.55646910000007</v>
      </c>
      <c r="K22" s="182">
        <f>J22*(1+K28)</f>
        <v>694.18236442887019</v>
      </c>
      <c r="L22" s="181">
        <f>K22*(1+L28)</f>
        <v>732.84832212755828</v>
      </c>
      <c r="M22" s="181">
        <f>L22*(1+M28)</f>
        <v>773.66797367006336</v>
      </c>
    </row>
    <row r="23" spans="2:13">
      <c r="B23" s="180"/>
      <c r="C23" s="180" t="str">
        <f>C10</f>
        <v>Other</v>
      </c>
      <c r="D23" s="182">
        <v>58</v>
      </c>
      <c r="E23" s="182">
        <v>58</v>
      </c>
      <c r="F23" s="182">
        <v>57</v>
      </c>
      <c r="G23" s="182">
        <v>36</v>
      </c>
      <c r="H23" s="182">
        <v>47</v>
      </c>
      <c r="I23" s="182">
        <f>H23*(1+I29)</f>
        <v>49.617900000000006</v>
      </c>
      <c r="J23" s="182">
        <f>I23*(1+J29)</f>
        <v>52.381617030000008</v>
      </c>
      <c r="K23" s="182">
        <f>J23*(1+K29)</f>
        <v>55.299273098571014</v>
      </c>
      <c r="L23" s="181">
        <f>K23*(1+L29)</f>
        <v>58.379442610161426</v>
      </c>
      <c r="M23" s="181">
        <f>L23*(1+M29)</f>
        <v>61.631177563547425</v>
      </c>
    </row>
    <row r="24" spans="2:13">
      <c r="B24" s="180"/>
      <c r="C24" s="180"/>
      <c r="D24" s="182"/>
      <c r="E24" s="182"/>
      <c r="F24" s="182"/>
      <c r="G24" s="182"/>
      <c r="H24" s="182"/>
      <c r="I24" s="182"/>
      <c r="J24" s="182"/>
      <c r="K24" s="182"/>
      <c r="L24" s="182"/>
      <c r="M24" s="182"/>
    </row>
    <row r="25" spans="2:13">
      <c r="B25" s="180"/>
      <c r="C25" s="180" t="str">
        <f>C6</f>
        <v>Skin Care</v>
      </c>
      <c r="D25" s="183"/>
      <c r="E25" s="183">
        <f>IF(E19="","",IF(D19="","",E19/D19-1))</f>
        <v>0.16334093500570135</v>
      </c>
      <c r="F25" s="183">
        <f>IF(F19="","",IF(E19="","",F19/E19-1))</f>
        <v>0.13354569958343543</v>
      </c>
      <c r="G25" s="183">
        <f>IF(G19="","",IF(F19="","",G19/F19-1))</f>
        <v>0.13640293990488539</v>
      </c>
      <c r="H25" s="183">
        <f>IF(H19="","",IF(G19="","",H19/G19-1))</f>
        <v>0.2265550694312346</v>
      </c>
      <c r="I25" s="183">
        <v>5.57E-2</v>
      </c>
      <c r="J25" s="183">
        <v>5.57E-2</v>
      </c>
      <c r="K25" s="183">
        <v>5.57E-2</v>
      </c>
      <c r="L25" s="183">
        <v>5.57E-2</v>
      </c>
      <c r="M25" s="183">
        <v>5.57E-2</v>
      </c>
    </row>
    <row r="26" spans="2:13">
      <c r="B26" s="180"/>
      <c r="C26" s="180" t="str">
        <f>C7</f>
        <v>Makeup</v>
      </c>
      <c r="D26" s="183"/>
      <c r="E26" s="183">
        <f>IF(E20="","",IF(D20="","",E20/D20-1))</f>
        <v>0.17250922509225086</v>
      </c>
      <c r="F26" s="183">
        <f>IF(F20="","",IF(E20="","",F20/E20-1))</f>
        <v>6.6483084185680497E-2</v>
      </c>
      <c r="G26" s="183">
        <f>IF(G20="","",IF(F20="","",G20/F20-1))</f>
        <v>0.14939136849870893</v>
      </c>
      <c r="H26" s="183">
        <f>IF(H20="","",IF(G20="","",H20/G20-1))</f>
        <v>-0.26396020539152765</v>
      </c>
      <c r="I26" s="183">
        <v>5.57E-2</v>
      </c>
      <c r="J26" s="183">
        <v>5.57E-2</v>
      </c>
      <c r="K26" s="183">
        <v>5.57E-2</v>
      </c>
      <c r="L26" s="183">
        <v>5.57E-2</v>
      </c>
      <c r="M26" s="183">
        <v>5.57E-2</v>
      </c>
    </row>
    <row r="27" spans="2:13">
      <c r="B27" s="180"/>
      <c r="C27" s="180" t="str">
        <f>C8</f>
        <v>Fragrance</v>
      </c>
      <c r="D27" s="183"/>
      <c r="E27" s="183">
        <f>IF(E21="","",IF(D21="","",E21/D21-1))</f>
        <v>8.5526315789473673E-2</v>
      </c>
      <c r="F27" s="183">
        <f>IF(F21="","",IF(E21="","",F21/E21-1))</f>
        <v>7.2727272727273196E-3</v>
      </c>
      <c r="G27" s="183">
        <f>IF(G21="","",IF(F21="","",G21/F21-1))</f>
        <v>-6.9795427196149173E-2</v>
      </c>
      <c r="H27" s="183">
        <f>IF(H21="","",IF(G21="","",H21/G21-1))</f>
        <v>0.10672703751617085</v>
      </c>
      <c r="I27" s="183">
        <v>5.57E-2</v>
      </c>
      <c r="J27" s="183">
        <v>5.57E-2</v>
      </c>
      <c r="K27" s="183">
        <v>5.57E-2</v>
      </c>
      <c r="L27" s="183">
        <v>5.57E-2</v>
      </c>
      <c r="M27" s="183">
        <v>5.57E-2</v>
      </c>
    </row>
    <row r="28" spans="2:13">
      <c r="B28" s="180"/>
      <c r="C28" s="180" t="str">
        <f>C9</f>
        <v>Hair Care</v>
      </c>
      <c r="D28" s="183"/>
      <c r="E28" s="183">
        <f>IF(E22="","",IF(D22="","",E22/D22-1))</f>
        <v>0.12946428571428581</v>
      </c>
      <c r="F28" s="183">
        <f>IF(F22="","",IF(E22="","",F22/E22-1))</f>
        <v>9.9584980237154141</v>
      </c>
      <c r="G28" s="183">
        <f>IF(G22="","",IF(F22="","",G22/F22-1))</f>
        <v>-0.90369702434625787</v>
      </c>
      <c r="H28" s="183">
        <f>IF(H22="","",IF(G22="","",H22/G22-1))</f>
        <v>0.10486891385767794</v>
      </c>
      <c r="I28" s="183">
        <v>5.57E-2</v>
      </c>
      <c r="J28" s="183">
        <v>5.57E-2</v>
      </c>
      <c r="K28" s="183">
        <v>5.57E-2</v>
      </c>
      <c r="L28" s="183">
        <v>5.57E-2</v>
      </c>
      <c r="M28" s="183">
        <v>5.57E-2</v>
      </c>
    </row>
    <row r="29" spans="2:13">
      <c r="B29" s="180"/>
      <c r="C29" s="180" t="str">
        <f>C10</f>
        <v>Other</v>
      </c>
      <c r="D29" s="183"/>
      <c r="E29" s="183">
        <f>IF(E23="","",IF(D23="","",E23/D23-1))</f>
        <v>0</v>
      </c>
      <c r="F29" s="183">
        <f>IF(F23="","",IF(E23="","",F23/E23-1))</f>
        <v>-1.7241379310344862E-2</v>
      </c>
      <c r="G29" s="183">
        <f>IF(G23="","",IF(F23="","",G23/F23-1))</f>
        <v>-0.36842105263157898</v>
      </c>
      <c r="H29" s="183">
        <f>IF(H23="","",IF(G23="","",H23/G23-1))</f>
        <v>0.30555555555555558</v>
      </c>
      <c r="I29" s="183">
        <v>5.57E-2</v>
      </c>
      <c r="J29" s="183">
        <v>5.57E-2</v>
      </c>
      <c r="K29" s="183">
        <v>5.57E-2</v>
      </c>
      <c r="L29" s="183">
        <v>5.57E-2</v>
      </c>
      <c r="M29" s="183">
        <v>5.57E-2</v>
      </c>
    </row>
    <row r="30" spans="2:13">
      <c r="B30" s="178"/>
      <c r="C30" s="179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>
      <c r="B31" s="3"/>
      <c r="C31" s="165" t="s">
        <v>65</v>
      </c>
      <c r="D31" s="166">
        <f>SUM(D6:D10)</f>
        <v>11826</v>
      </c>
      <c r="E31" s="166">
        <f>SUM(E6:E10)</f>
        <v>13691</v>
      </c>
      <c r="F31" s="166">
        <f>SUM(F6:F10)</f>
        <v>14866</v>
      </c>
      <c r="G31" s="166">
        <f>SUM(G6:G10)</f>
        <v>14294</v>
      </c>
      <c r="H31" s="166">
        <f>SUM(H6:H10)</f>
        <v>16229</v>
      </c>
      <c r="I31" s="167">
        <f>SUM(I6:I10)</f>
        <v>17608.465</v>
      </c>
      <c r="J31" s="167">
        <f>SUM(J6:J10)</f>
        <v>18356.8247625</v>
      </c>
      <c r="K31" s="167">
        <f>SUM(K6:K10)</f>
        <v>19136.98981490625</v>
      </c>
      <c r="L31" s="167">
        <f>SUM(L6:L10)</f>
        <v>19950.311882039765</v>
      </c>
      <c r="M31" s="167">
        <f>SUM(M6:M10)</f>
        <v>20885.640255590104</v>
      </c>
    </row>
    <row r="32" spans="2:13">
      <c r="B32" s="3"/>
      <c r="C32" s="5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>
      <c r="B33" s="3"/>
      <c r="C33" s="168" t="s">
        <v>58</v>
      </c>
      <c r="D33" s="166">
        <f>SUM(D31:D32)</f>
        <v>11826</v>
      </c>
      <c r="E33" s="166">
        <f>SUM(E31:E32)</f>
        <v>13691</v>
      </c>
      <c r="F33" s="169">
        <f>SUM(F31:F32)</f>
        <v>14866</v>
      </c>
      <c r="G33" s="170">
        <f>SUM(G31:G32)</f>
        <v>14294</v>
      </c>
      <c r="H33" s="170">
        <f>SUM(H31:H32)</f>
        <v>16229</v>
      </c>
      <c r="I33" s="167">
        <f>SUM(I31:I32)</f>
        <v>17608.465</v>
      </c>
      <c r="J33" s="167">
        <f>SUM(J31:J32)</f>
        <v>18356.8247625</v>
      </c>
      <c r="K33" s="167">
        <f>SUM(K31:K32)</f>
        <v>19136.98981490625</v>
      </c>
      <c r="L33" s="167">
        <f>SUM(L31:L32)</f>
        <v>19950.311882039765</v>
      </c>
      <c r="M33" s="167">
        <f>SUM(M31:M32)</f>
        <v>20885.640255590104</v>
      </c>
    </row>
    <row r="34" spans="2:13">
      <c r="B34" s="3"/>
      <c r="C34" s="6" t="s">
        <v>9</v>
      </c>
      <c r="D34" s="7">
        <f t="shared" ref="D34:M34" si="0">D35/D33-1</f>
        <v>-0.10136394385252834</v>
      </c>
      <c r="E34" s="7">
        <f t="shared" si="0"/>
        <v>-2.5586881893214453E-2</v>
      </c>
      <c r="F34" s="7">
        <f t="shared" si="0"/>
        <v>0.68646845150006741</v>
      </c>
      <c r="G34" s="7">
        <f t="shared" si="0"/>
        <v>1.8968371344620119</v>
      </c>
      <c r="H34" s="7">
        <f t="shared" si="0"/>
        <v>2.3256781070922421</v>
      </c>
      <c r="I34" s="7">
        <f t="shared" si="0"/>
        <v>0</v>
      </c>
      <c r="J34" s="7">
        <f t="shared" si="0"/>
        <v>0</v>
      </c>
      <c r="K34" s="7">
        <f t="shared" si="0"/>
        <v>0</v>
      </c>
      <c r="L34" s="7">
        <f t="shared" si="0"/>
        <v>0</v>
      </c>
      <c r="M34" s="7">
        <f t="shared" si="0"/>
        <v>0</v>
      </c>
    </row>
    <row r="35" spans="2:13">
      <c r="B35" s="3"/>
      <c r="C35" s="168" t="s">
        <v>59</v>
      </c>
      <c r="D35" s="171">
        <v>10627.27</v>
      </c>
      <c r="E35" s="171">
        <v>13340.69</v>
      </c>
      <c r="F35" s="172">
        <v>25071.040000000001</v>
      </c>
      <c r="G35" s="8">
        <v>41407.39</v>
      </c>
      <c r="H35" s="8">
        <v>53972.43</v>
      </c>
      <c r="I35" s="173">
        <f>I33</f>
        <v>17608.465</v>
      </c>
      <c r="J35" s="173">
        <f>J33</f>
        <v>18356.8247625</v>
      </c>
      <c r="K35" s="173">
        <f>K33</f>
        <v>19136.98981490625</v>
      </c>
      <c r="L35" s="173">
        <f>L33</f>
        <v>19950.311882039765</v>
      </c>
      <c r="M35" s="173">
        <f>M33</f>
        <v>20885.640255590104</v>
      </c>
    </row>
    <row r="36" spans="2:13">
      <c r="B36" s="3"/>
      <c r="C36" s="174" t="s">
        <v>60</v>
      </c>
      <c r="D36" s="7"/>
      <c r="E36" s="7">
        <f t="shared" ref="E36:M36" si="1">E35/D35-1</f>
        <v>0.25532615620004018</v>
      </c>
      <c r="F36" s="7">
        <f t="shared" si="1"/>
        <v>0.87929110113494868</v>
      </c>
      <c r="G36" s="7">
        <f t="shared" si="1"/>
        <v>0.65160240660140145</v>
      </c>
      <c r="H36" s="7">
        <f t="shared" si="1"/>
        <v>0.30344921522462531</v>
      </c>
      <c r="I36" s="7">
        <f t="shared" si="1"/>
        <v>-0.67375074644591693</v>
      </c>
      <c r="J36" s="7">
        <f t="shared" si="1"/>
        <v>4.2499999999999982E-2</v>
      </c>
      <c r="K36" s="7">
        <f t="shared" si="1"/>
        <v>4.2499999999999982E-2</v>
      </c>
      <c r="L36" s="7">
        <f t="shared" si="1"/>
        <v>4.2499999999999982E-2</v>
      </c>
      <c r="M36" s="7">
        <f t="shared" si="1"/>
        <v>4.6882894817918519E-2</v>
      </c>
    </row>
    <row r="37" spans="2:13">
      <c r="B37" s="3"/>
      <c r="C37" s="9" t="s">
        <v>10</v>
      </c>
      <c r="D37" s="8">
        <f>SUM(D19:D23)</f>
        <v>9870</v>
      </c>
      <c r="E37" s="8">
        <f>SUM(E19:E23)</f>
        <v>11379</v>
      </c>
      <c r="F37" s="8">
        <f>SUM(F19:F23)</f>
        <v>17312</v>
      </c>
      <c r="G37" s="8">
        <f>SUM(G19:G23)</f>
        <v>13605</v>
      </c>
      <c r="H37" s="8">
        <f>SUM(H19:H23)</f>
        <v>13383</v>
      </c>
      <c r="I37" s="10">
        <f>SUM(I19:I23)</f>
        <v>14128.4331</v>
      </c>
      <c r="J37" s="10">
        <f>SUM(J19:J23)</f>
        <v>14915.386823670002</v>
      </c>
      <c r="K37" s="10">
        <f>SUM(K19:K23)</f>
        <v>15746.173869748423</v>
      </c>
      <c r="L37" s="10">
        <f>SUM(L19:L23)</f>
        <v>16623.235754293415</v>
      </c>
      <c r="M37" s="10">
        <f>SUM(M19:M23)</f>
        <v>17549.149985807555</v>
      </c>
    </row>
    <row r="38" spans="2:13">
      <c r="B38" s="3"/>
      <c r="C38" s="6" t="s">
        <v>9</v>
      </c>
      <c r="D38" s="7">
        <f t="shared" ref="D38:M38" si="2">D39/D37-1</f>
        <v>-0.12295947315096256</v>
      </c>
      <c r="E38" s="7">
        <f t="shared" si="2"/>
        <v>-0.12471131030846294</v>
      </c>
      <c r="F38" s="7">
        <f t="shared" si="2"/>
        <v>3.0901109057301257E-2</v>
      </c>
      <c r="G38" s="7">
        <f t="shared" si="2"/>
        <v>1.6086835722160968</v>
      </c>
      <c r="H38" s="7">
        <f t="shared" si="2"/>
        <v>2.5243241425689305</v>
      </c>
      <c r="I38" s="7">
        <f t="shared" si="2"/>
        <v>0</v>
      </c>
      <c r="J38" s="7">
        <f t="shared" si="2"/>
        <v>0</v>
      </c>
      <c r="K38" s="7">
        <f t="shared" si="2"/>
        <v>0</v>
      </c>
      <c r="L38" s="7">
        <f t="shared" si="2"/>
        <v>0</v>
      </c>
      <c r="M38" s="7">
        <f t="shared" si="2"/>
        <v>0</v>
      </c>
    </row>
    <row r="39" spans="2:13">
      <c r="B39" s="11"/>
      <c r="C39" s="9" t="s">
        <v>11</v>
      </c>
      <c r="D39" s="12">
        <v>8656.39</v>
      </c>
      <c r="E39" s="12">
        <v>9959.91</v>
      </c>
      <c r="F39" s="13">
        <v>17846.96</v>
      </c>
      <c r="G39" s="14">
        <v>35491.14</v>
      </c>
      <c r="H39" s="14">
        <v>47166.03</v>
      </c>
      <c r="I39" s="15">
        <f>I37</f>
        <v>14128.4331</v>
      </c>
      <c r="J39" s="15">
        <f>J37</f>
        <v>14915.386823670002</v>
      </c>
      <c r="K39" s="15">
        <f>K37</f>
        <v>15746.173869748423</v>
      </c>
      <c r="L39" s="15">
        <f>L37</f>
        <v>16623.235754293415</v>
      </c>
      <c r="M39" s="15">
        <f>M37</f>
        <v>17549.149985807555</v>
      </c>
    </row>
    <row r="40" spans="2:13"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1"/>
    </row>
    <row r="41" spans="2:13">
      <c r="B41" s="17"/>
      <c r="C41" s="18" t="s">
        <v>12</v>
      </c>
      <c r="D41" s="46">
        <v>2017</v>
      </c>
      <c r="E41" s="46">
        <v>2018</v>
      </c>
      <c r="F41" s="46">
        <v>2019</v>
      </c>
      <c r="G41" s="46">
        <v>2020</v>
      </c>
      <c r="H41" s="46">
        <v>2021</v>
      </c>
      <c r="I41" s="47">
        <v>2022</v>
      </c>
      <c r="J41" s="47">
        <v>2023</v>
      </c>
      <c r="K41" s="47">
        <v>2024</v>
      </c>
      <c r="L41" s="47">
        <v>2025</v>
      </c>
      <c r="M41" s="47">
        <v>2026</v>
      </c>
    </row>
    <row r="42" spans="2:13">
      <c r="B42" s="19"/>
      <c r="C42" s="20"/>
      <c r="D42" s="1"/>
      <c r="E42" s="21"/>
      <c r="F42" s="21"/>
      <c r="G42" s="21"/>
      <c r="H42" s="21"/>
      <c r="I42" s="21"/>
      <c r="J42" s="21"/>
      <c r="K42" s="21"/>
      <c r="L42" s="22"/>
      <c r="M42" s="22"/>
    </row>
    <row r="43" spans="2:13">
      <c r="B43" s="19"/>
      <c r="C43" s="4" t="str">
        <f>C6</f>
        <v>Skin Care</v>
      </c>
      <c r="D43" s="23">
        <f>D6-D19</f>
        <v>1019</v>
      </c>
      <c r="E43" s="23">
        <f>E6-E19</f>
        <v>1514</v>
      </c>
      <c r="F43" s="23">
        <f>F6-F19</f>
        <v>1925</v>
      </c>
      <c r="G43" s="23">
        <f>G6-G19</f>
        <v>2125</v>
      </c>
      <c r="H43" s="23">
        <f>H6-H19</f>
        <v>3036</v>
      </c>
      <c r="I43" s="23">
        <f>I6-I19</f>
        <v>3482.9863999999989</v>
      </c>
      <c r="J43" s="23">
        <f>J6-J19</f>
        <v>3541.1588944799978</v>
      </c>
      <c r="K43" s="23">
        <f>K6-K19</f>
        <v>3596.7988283625336</v>
      </c>
      <c r="L43" s="24">
        <f>L6-L19</f>
        <v>3649.5197953593761</v>
      </c>
      <c r="M43" s="24">
        <f>M6-M19</f>
        <v>3786.3435578525186</v>
      </c>
    </row>
    <row r="44" spans="2:13">
      <c r="B44" s="19"/>
      <c r="C44" s="4" t="str">
        <f>C7</f>
        <v>Makeup</v>
      </c>
      <c r="D44" s="23">
        <f>D7-D20</f>
        <v>718</v>
      </c>
      <c r="E44" s="23">
        <f>E7-E20</f>
        <v>549</v>
      </c>
      <c r="F44" s="23">
        <f>F7-F20</f>
        <v>438</v>
      </c>
      <c r="G44" s="23">
        <f>G7-G20</f>
        <v>-1438</v>
      </c>
      <c r="H44" s="23">
        <f>H7-H20</f>
        <v>-384</v>
      </c>
      <c r="I44" s="23">
        <f>I7-I20</f>
        <v>-282.24090000000069</v>
      </c>
      <c r="J44" s="23">
        <f>J7-J20</f>
        <v>-358.15708413000084</v>
      </c>
      <c r="K44" s="23">
        <f>K7-K20</f>
        <v>-440.86010277104197</v>
      </c>
      <c r="L44" s="24">
        <f>L7-L20</f>
        <v>-530.83671048522683</v>
      </c>
      <c r="M44" s="24">
        <f>M7-M20</f>
        <v>-628.6053949986599</v>
      </c>
    </row>
    <row r="45" spans="2:13">
      <c r="B45" s="19"/>
      <c r="C45" s="4" t="str">
        <f>C8</f>
        <v>Fragrance</v>
      </c>
      <c r="D45" s="23">
        <f>D8-D21</f>
        <v>117</v>
      </c>
      <c r="E45" s="23">
        <f>E8-E21</f>
        <v>176</v>
      </c>
      <c r="F45" s="23">
        <f>F8-F21</f>
        <v>140</v>
      </c>
      <c r="G45" s="23">
        <f>G8-G21</f>
        <v>17</v>
      </c>
      <c r="H45" s="23">
        <f>H8-H21</f>
        <v>215</v>
      </c>
      <c r="I45" s="23">
        <f>I8-I21</f>
        <v>283.40729999999985</v>
      </c>
      <c r="J45" s="23">
        <f>J8-J21</f>
        <v>271.60891460999983</v>
      </c>
      <c r="K45" s="23">
        <f>K8-K21</f>
        <v>257.98103184377669</v>
      </c>
      <c r="L45" s="24">
        <f>L8-L21</f>
        <v>242.37192478679981</v>
      </c>
      <c r="M45" s="24">
        <f>M8-M21</f>
        <v>224.61929781919571</v>
      </c>
    </row>
    <row r="46" spans="2:13">
      <c r="B46" s="19"/>
      <c r="C46" s="4" t="str">
        <f>C9</f>
        <v>Hair Care</v>
      </c>
      <c r="D46" s="23">
        <f>D9-D22</f>
        <v>91</v>
      </c>
      <c r="E46" s="23">
        <f>E9-E22</f>
        <v>64</v>
      </c>
      <c r="F46" s="23">
        <f>F9-F22</f>
        <v>-4961</v>
      </c>
      <c r="G46" s="23">
        <f>G9-G22</f>
        <v>-19</v>
      </c>
      <c r="H46" s="23">
        <f>H9-H22</f>
        <v>-19</v>
      </c>
      <c r="I46" s="23">
        <f>I9-I22</f>
        <v>-3.3280000000000882</v>
      </c>
      <c r="J46" s="23">
        <f>J9-J22</f>
        <v>-11.691231600000151</v>
      </c>
      <c r="K46" s="23">
        <f>K9-K22</f>
        <v>-20.867854335120228</v>
      </c>
      <c r="L46" s="24">
        <f>L9-L22</f>
        <v>-30.917945354823928</v>
      </c>
      <c r="M46" s="24">
        <f>M9-M22</f>
        <v>-41.905555884487853</v>
      </c>
    </row>
    <row r="47" spans="2:13">
      <c r="B47" s="19"/>
      <c r="C47" s="4" t="str">
        <f>C10</f>
        <v>Other</v>
      </c>
      <c r="D47" s="23">
        <f>D10-D23</f>
        <v>11</v>
      </c>
      <c r="E47" s="23">
        <f>E10-E23</f>
        <v>9</v>
      </c>
      <c r="F47" s="23">
        <f>F10-F23</f>
        <v>12</v>
      </c>
      <c r="G47" s="23">
        <f>G10-G23</f>
        <v>4</v>
      </c>
      <c r="H47" s="23">
        <f>H10-H23</f>
        <v>-2</v>
      </c>
      <c r="I47" s="23">
        <f>I10-I23</f>
        <v>-0.79290000000001015</v>
      </c>
      <c r="J47" s="23">
        <f>J10-J23</f>
        <v>-1.481554530000011</v>
      </c>
      <c r="K47" s="23">
        <f>K10-K23</f>
        <v>-2.235957942321015</v>
      </c>
      <c r="L47" s="24">
        <f>L10-L23</f>
        <v>-3.060936559770802</v>
      </c>
      <c r="M47" s="24">
        <f>M10-M23</f>
        <v>-3.9616350060152001</v>
      </c>
    </row>
    <row r="48" spans="2:13">
      <c r="B48" s="19"/>
      <c r="C48" s="25"/>
      <c r="D48" s="23"/>
      <c r="E48" s="23"/>
      <c r="F48" s="23"/>
      <c r="G48" s="23"/>
      <c r="H48" s="23"/>
      <c r="I48" s="23"/>
      <c r="J48" s="23"/>
      <c r="K48" s="23"/>
      <c r="L48" s="24"/>
      <c r="M48" s="24"/>
    </row>
    <row r="49" spans="2:13">
      <c r="B49" s="19"/>
      <c r="C49" s="25"/>
      <c r="D49" s="26"/>
      <c r="E49" s="26"/>
      <c r="F49" s="23"/>
      <c r="G49" s="27"/>
      <c r="H49" s="28"/>
      <c r="I49" s="28"/>
      <c r="J49" s="28"/>
      <c r="K49" s="28"/>
      <c r="L49" s="29"/>
      <c r="M49" s="29"/>
    </row>
    <row r="50" spans="2:13">
      <c r="B50" s="19"/>
      <c r="C50" s="4" t="str">
        <f>C6</f>
        <v>Skin Care</v>
      </c>
      <c r="D50" s="28">
        <f>IF(D43="","",IF(D6="","",D43/D6))</f>
        <v>0.22509388115749945</v>
      </c>
      <c r="E50" s="28">
        <f>IF(E43="","",IF(E6="","",E43/E6))</f>
        <v>0.27059874888293117</v>
      </c>
      <c r="F50" s="28">
        <f>IF(F43="","",IF(F6="","",F43/F6))</f>
        <v>0.29384826744008546</v>
      </c>
      <c r="G50" s="28">
        <f>IF(G43="","",IF(G6="","",G43/G6))</f>
        <v>0.28786236792197234</v>
      </c>
      <c r="H50" s="28">
        <f>IF(H43="","",IF(H6="","",H43/H6))</f>
        <v>0.32011809363137916</v>
      </c>
      <c r="I50" s="28">
        <f>IF(I43="","",IF(I6="","",I43/I6))</f>
        <v>0.33847803819967454</v>
      </c>
      <c r="J50" s="28">
        <f>IF(J43="","",IF(J6="","",J43/J6))</f>
        <v>0.33010193278407324</v>
      </c>
      <c r="K50" s="28">
        <f>IF(K43="","",IF(K6="","",K43/K6))</f>
        <v>0.32161977020637517</v>
      </c>
      <c r="L50" s="29">
        <f>IF(L43="","",IF(L6="","",L43/L6))</f>
        <v>0.31303020758452776</v>
      </c>
      <c r="M50" s="29">
        <f>IF(M43="","",IF(M6="","",M43/M6))</f>
        <v>0.30930094299712946</v>
      </c>
    </row>
    <row r="51" spans="2:13">
      <c r="B51" s="19"/>
      <c r="C51" s="4" t="str">
        <f>C7</f>
        <v>Makeup</v>
      </c>
      <c r="D51" s="28">
        <f>IF(D44="","",IF(D7="","",D44/D7))</f>
        <v>0.14206569054214482</v>
      </c>
      <c r="E51" s="28">
        <f>IF(E44="","",IF(E7="","",E44/E7))</f>
        <v>9.7461388247825312E-2</v>
      </c>
      <c r="F51" s="28">
        <f>IF(F44="","",IF(F7="","",F44/F7))</f>
        <v>7.4744027303754262E-2</v>
      </c>
      <c r="G51" s="28">
        <f>IF(G44="","",IF(G7="","",G44/G7))</f>
        <v>-0.29995828118481432</v>
      </c>
      <c r="H51" s="28">
        <f>IF(H44="","",IF(H7="","",H44/H7))</f>
        <v>-9.1363311920057103E-2</v>
      </c>
      <c r="I51" s="28">
        <f>IF(I44="","",IF(I7="","",I44/I7))</f>
        <v>-6.1891473174197645E-2</v>
      </c>
      <c r="J51" s="28">
        <f>IF(J44="","",IF(J7="","",J44/J7))</f>
        <v>-7.5337005496403334E-2</v>
      </c>
      <c r="K51" s="28">
        <f>IF(K44="","",IF(K7="","",K44/K7))</f>
        <v>-8.8952783407724709E-2</v>
      </c>
      <c r="L51" s="29">
        <f>IF(L44="","",IF(L7="","",L44/L7))</f>
        <v>-0.10274096253576502</v>
      </c>
      <c r="M51" s="29">
        <f>IF(M44="","",IF(M7="","",M44/M7))</f>
        <v>-0.116703725802405</v>
      </c>
    </row>
    <row r="52" spans="2:13">
      <c r="B52" s="19"/>
      <c r="C52" s="4" t="str">
        <f>C8</f>
        <v>Fragrance</v>
      </c>
      <c r="D52" s="28">
        <f>IF(D45="","",IF(D8="","",D45/D8))</f>
        <v>7.1472205253512527E-2</v>
      </c>
      <c r="E52" s="28">
        <f>IF(E45="","",IF(E8="","",E45/E8))</f>
        <v>9.6385542168674704E-2</v>
      </c>
      <c r="F52" s="28">
        <f>IF(F45="","",IF(F8="","",F45/F8))</f>
        <v>7.7691453940066588E-2</v>
      </c>
      <c r="G52" s="28">
        <f>IF(G45="","",IF(G8="","",G45/G8))</f>
        <v>1.0876519513755598E-2</v>
      </c>
      <c r="H52" s="28">
        <f>IF(H45="","",IF(H8="","",H45/H8))</f>
        <v>0.11163032191069575</v>
      </c>
      <c r="I52" s="28">
        <f>IF(I45="","",IF(I8="","",I45/I8))</f>
        <v>0.13562039708859117</v>
      </c>
      <c r="J52" s="28">
        <f>IF(J45="","",IF(J8="","",J45/J8))</f>
        <v>0.12467573449057619</v>
      </c>
      <c r="K52" s="28">
        <f>IF(K45="","",IF(K8="","",K45/K8))</f>
        <v>0.11359249199203955</v>
      </c>
      <c r="L52" s="29">
        <f>IF(L45="","",IF(L8="","",L45/L8))</f>
        <v>0.10236891491222642</v>
      </c>
      <c r="M52" s="29">
        <f>IF(M45="","",IF(M8="","",M45/M8))</f>
        <v>9.1003226352841596E-2</v>
      </c>
    </row>
    <row r="53" spans="2:13">
      <c r="B53" s="19"/>
      <c r="C53" s="4" t="str">
        <f>C9</f>
        <v>Hair Care</v>
      </c>
      <c r="D53" s="28">
        <f>IF(D46="","",IF(D9="","",D46/D9))</f>
        <v>0.16883116883116883</v>
      </c>
      <c r="E53" s="28">
        <f>IF(E46="","",IF(E9="","",E46/E9))</f>
        <v>0.11228070175438597</v>
      </c>
      <c r="F53" s="28">
        <f>IF(F46="","",IF(F9="","",F46/F9))</f>
        <v>-8.4948630136986303</v>
      </c>
      <c r="G53" s="28">
        <f>IF(G46="","",IF(G9="","",G46/G9))</f>
        <v>-3.6893203883495145E-2</v>
      </c>
      <c r="H53" s="28">
        <f>IF(H46="","",IF(H9="","",H46/H9))</f>
        <v>-3.3274956217162872E-2</v>
      </c>
      <c r="I53" s="28">
        <f>IF(I46="","",IF(I9="","",I46/I9))</f>
        <v>-5.3717707635566811E-3</v>
      </c>
      <c r="J53" s="28">
        <f>IF(J46="","",IF(J9="","",J46/J9))</f>
        <v>-1.8101657932937058E-2</v>
      </c>
      <c r="K53" s="28">
        <f>IF(K46="","",IF(K9="","",K46/K9))</f>
        <v>-3.0992729285181542E-2</v>
      </c>
      <c r="L53" s="29">
        <f>IF(L46="","",IF(L9="","",L46/L9))</f>
        <v>-4.4047025713540681E-2</v>
      </c>
      <c r="M53" s="29">
        <f>IF(M46="","",IF(M9="","",M46/M9))</f>
        <v>-5.7266613952791465E-2</v>
      </c>
    </row>
    <row r="54" spans="2:13">
      <c r="B54" s="19"/>
      <c r="C54" s="4" t="str">
        <f>C10</f>
        <v>Other</v>
      </c>
      <c r="D54" s="28">
        <f>IF(D47="","",IF(D10="","",D47/D10))</f>
        <v>0.15942028985507245</v>
      </c>
      <c r="E54" s="28">
        <f>IF(E47="","",IF(E10="","",E47/E10))</f>
        <v>0.13432835820895522</v>
      </c>
      <c r="F54" s="28">
        <f>IF(F47="","",IF(F10="","",F47/F10))</f>
        <v>0.17391304347826086</v>
      </c>
      <c r="G54" s="28">
        <f>IF(G47="","",IF(G10="","",G47/G10))</f>
        <v>0.1</v>
      </c>
      <c r="H54" s="28">
        <f>IF(H47="","",IF(H10="","",H47/H10))</f>
        <v>-4.4444444444444446E-2</v>
      </c>
      <c r="I54" s="28">
        <f>IF(I47="","",IF(I10="","",I47/I10))</f>
        <v>-1.6239631336405741E-2</v>
      </c>
      <c r="J54" s="28">
        <f>IF(J47="","",IF(J10="","",J47/J10))</f>
        <v>-2.9107125949010597E-2</v>
      </c>
      <c r="K54" s="28">
        <f>IF(K47="","",IF(K10="","",K47/K10))</f>
        <v>-4.2137547112106044E-2</v>
      </c>
      <c r="L54" s="29">
        <f>IF(L47="","",IF(L10="","",L47/L10))</f>
        <v>-5.5332957780575995E-2</v>
      </c>
      <c r="M54" s="29">
        <f>IF(M47="","",IF(M10="","",M47/M10))</f>
        <v>-6.8695447030171913E-2</v>
      </c>
    </row>
    <row r="55" spans="2:13">
      <c r="B55" s="19"/>
      <c r="C55" s="25"/>
      <c r="D55" s="28"/>
      <c r="E55" s="28"/>
      <c r="F55" s="28"/>
      <c r="G55" s="28"/>
      <c r="H55" s="30"/>
      <c r="I55" s="30"/>
      <c r="J55" s="30"/>
      <c r="K55" s="30"/>
      <c r="L55" s="31"/>
      <c r="M55" s="31"/>
    </row>
    <row r="56" spans="2:13">
      <c r="B56" s="19"/>
      <c r="C56" s="25"/>
      <c r="D56" s="28"/>
      <c r="E56" s="28"/>
      <c r="F56" s="28"/>
      <c r="G56" s="28"/>
      <c r="H56" s="30"/>
      <c r="I56" s="30"/>
      <c r="J56" s="30"/>
      <c r="K56" s="30"/>
      <c r="L56" s="31"/>
      <c r="M56" s="31"/>
    </row>
    <row r="57" spans="2:13">
      <c r="B57" s="19"/>
      <c r="C57" s="25" t="s">
        <v>13</v>
      </c>
      <c r="D57" s="32">
        <f>D35-D39</f>
        <v>1970.880000000001</v>
      </c>
      <c r="E57" s="32">
        <f>E35-E39</f>
        <v>3380.7800000000007</v>
      </c>
      <c r="F57" s="32">
        <f>F35-F39</f>
        <v>7224.0800000000017</v>
      </c>
      <c r="G57" s="32">
        <f>G35-G39</f>
        <v>5916.25</v>
      </c>
      <c r="H57" s="32">
        <f>H35-H39</f>
        <v>6806.4000000000015</v>
      </c>
      <c r="I57" s="32">
        <f>I35-I39</f>
        <v>3480.0319</v>
      </c>
      <c r="J57" s="32">
        <f>J35-J39</f>
        <v>3441.4379388299985</v>
      </c>
      <c r="K57" s="32">
        <f>K35-K39</f>
        <v>3390.8159451578267</v>
      </c>
      <c r="L57" s="33">
        <f>L35-L39</f>
        <v>3327.0761277463498</v>
      </c>
      <c r="M57" s="33">
        <f>M35-M39</f>
        <v>3336.4902697825491</v>
      </c>
    </row>
    <row r="58" spans="2:13">
      <c r="B58" s="19"/>
      <c r="C58" s="25" t="s">
        <v>14</v>
      </c>
      <c r="D58" s="32"/>
      <c r="E58" s="32"/>
      <c r="F58" s="28">
        <f>F57/E57-1</f>
        <v>1.1368086654559009</v>
      </c>
      <c r="G58" s="28">
        <f t="shared" ref="G58:M58" si="3">G57/F57-1</f>
        <v>-0.18103758540879966</v>
      </c>
      <c r="H58" s="28">
        <f t="shared" si="3"/>
        <v>0.15045848299176012</v>
      </c>
      <c r="I58" s="28">
        <f t="shared" si="3"/>
        <v>-0.48871181535025865</v>
      </c>
      <c r="J58" s="28">
        <f t="shared" si="3"/>
        <v>-1.1090117067605432E-2</v>
      </c>
      <c r="K58" s="28">
        <f t="shared" si="3"/>
        <v>-1.4709547163701542E-2</v>
      </c>
      <c r="L58" s="29">
        <f t="shared" si="3"/>
        <v>-1.8797781549452441E-2</v>
      </c>
      <c r="M58" s="29">
        <f t="shared" si="3"/>
        <v>2.8295541414544712E-3</v>
      </c>
    </row>
    <row r="59" spans="2:13">
      <c r="B59" s="19"/>
      <c r="C59" s="20" t="s">
        <v>15</v>
      </c>
      <c r="D59" s="34">
        <f>IF(D35="","",D57/D35)</f>
        <v>0.18545496632719419</v>
      </c>
      <c r="E59" s="34">
        <f>IF(E35="","",E57/E35)</f>
        <v>0.25341867624538167</v>
      </c>
      <c r="F59" s="34">
        <f>IF(F35="","",F57/F35)</f>
        <v>0.28814440884781811</v>
      </c>
      <c r="G59" s="34">
        <f>IF(G35="","",G57/G35)</f>
        <v>0.14287908511016995</v>
      </c>
      <c r="H59" s="34">
        <f>IF(H35="","",H57/H35)</f>
        <v>0.12610883000820977</v>
      </c>
      <c r="I59" s="34">
        <f>IF(I35="","",I57/I35)</f>
        <v>0.19763402999636823</v>
      </c>
      <c r="J59" s="34">
        <f>IF(J35="","",J57/J35)</f>
        <v>0.18747457598768907</v>
      </c>
      <c r="K59" s="34">
        <f>IF(K35="","",K57/K35)</f>
        <v>0.17718648428796469</v>
      </c>
      <c r="L59" s="35">
        <f>IF(L35="","",L57/L35)</f>
        <v>0.16676812610340916</v>
      </c>
      <c r="M59" s="35">
        <f>IF(M35="","",M57/M35)</f>
        <v>0.15975044235905231</v>
      </c>
    </row>
    <row r="60" spans="2:13">
      <c r="B60" s="36"/>
      <c r="C60" s="20"/>
      <c r="D60" s="1"/>
      <c r="E60" s="37"/>
      <c r="F60" s="38"/>
      <c r="G60" s="38"/>
      <c r="H60" s="39"/>
      <c r="I60" s="39"/>
      <c r="J60" s="39"/>
      <c r="K60" s="39"/>
      <c r="L60" s="40"/>
      <c r="M60" s="40"/>
    </row>
    <row r="61" spans="2:13">
      <c r="B61" s="41"/>
      <c r="C61" s="42"/>
      <c r="D61" s="1"/>
      <c r="E61" s="43"/>
      <c r="F61" s="44"/>
      <c r="G61" s="44"/>
      <c r="H61" s="44"/>
      <c r="I61" s="44"/>
      <c r="J61" s="44"/>
      <c r="K61" s="44"/>
      <c r="L61" s="45"/>
      <c r="M61" s="45"/>
    </row>
  </sheetData>
  <mergeCells count="2">
    <mergeCell ref="D3:H3"/>
    <mergeCell ref="I3:M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525D-979E-184F-8F59-06545E270464}">
  <dimension ref="A1:K68"/>
  <sheetViews>
    <sheetView zoomScale="56" workbookViewId="0">
      <selection sqref="A1:K67"/>
    </sheetView>
  </sheetViews>
  <sheetFormatPr baseColWidth="10" defaultRowHeight="16"/>
  <cols>
    <col min="3" max="3" width="15.6640625" bestFit="1" customWidth="1"/>
    <col min="4" max="5" width="13.83203125" bestFit="1" customWidth="1"/>
    <col min="6" max="6" width="14.6640625" bestFit="1" customWidth="1"/>
    <col min="7" max="10" width="13.83203125" bestFit="1" customWidth="1"/>
  </cols>
  <sheetData>
    <row r="1" spans="1:11">
      <c r="A1" s="48"/>
      <c r="B1" s="48"/>
      <c r="C1" s="48"/>
      <c r="D1" s="49"/>
      <c r="E1" s="49"/>
      <c r="F1" s="49"/>
      <c r="G1" s="49"/>
      <c r="H1" s="49"/>
      <c r="I1" s="49"/>
      <c r="J1" s="49"/>
      <c r="K1" s="49"/>
    </row>
    <row r="2" spans="1:1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1">
      <c r="A3" s="49"/>
      <c r="B3" s="50" t="s">
        <v>69</v>
      </c>
      <c r="C3" s="49"/>
      <c r="D3" s="49"/>
      <c r="E3" s="49"/>
      <c r="F3" s="49"/>
      <c r="G3" s="49"/>
      <c r="H3" s="49"/>
      <c r="I3" s="49"/>
      <c r="J3" s="49"/>
      <c r="K3" s="49"/>
    </row>
    <row r="4" spans="1:11">
      <c r="A4" s="51"/>
      <c r="B4" s="52"/>
      <c r="C4" s="51"/>
      <c r="D4" s="51"/>
      <c r="E4" s="51"/>
      <c r="F4" s="51"/>
      <c r="G4" s="51"/>
      <c r="H4" s="51"/>
      <c r="I4" s="51"/>
      <c r="J4" s="51"/>
      <c r="K4" s="51"/>
    </row>
    <row r="5" spans="1:11">
      <c r="A5" s="53"/>
      <c r="B5" s="54" t="s">
        <v>17</v>
      </c>
      <c r="C5" s="55"/>
      <c r="D5" s="53"/>
      <c r="E5" s="53"/>
      <c r="F5" s="53"/>
      <c r="G5" s="53"/>
      <c r="H5" s="53"/>
      <c r="I5" s="53"/>
      <c r="J5" s="53"/>
      <c r="K5" s="53"/>
    </row>
    <row r="6" spans="1:11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</row>
    <row r="7" spans="1:11">
      <c r="A7" s="56"/>
      <c r="B7" s="57" t="s">
        <v>18</v>
      </c>
      <c r="C7" s="58" t="s">
        <v>68</v>
      </c>
      <c r="D7" s="59" t="s">
        <v>19</v>
      </c>
      <c r="E7" s="60" t="s">
        <v>67</v>
      </c>
      <c r="F7" s="61"/>
      <c r="G7" s="61"/>
      <c r="H7" s="62"/>
      <c r="I7" s="63"/>
      <c r="J7" s="56"/>
      <c r="K7" s="56"/>
    </row>
    <row r="8" spans="1:11">
      <c r="A8" s="56"/>
      <c r="B8" s="64"/>
      <c r="C8" s="65"/>
      <c r="D8" s="66"/>
      <c r="E8" s="67"/>
      <c r="F8" s="66"/>
      <c r="G8" s="67"/>
      <c r="H8" s="66"/>
      <c r="I8" s="68"/>
      <c r="J8" s="56"/>
      <c r="K8" s="56"/>
    </row>
    <row r="9" spans="1:11">
      <c r="A9" s="56"/>
      <c r="B9" s="69" t="s">
        <v>20</v>
      </c>
      <c r="C9" s="67">
        <v>357000000</v>
      </c>
      <c r="D9" s="188" t="s">
        <v>66</v>
      </c>
      <c r="E9" s="67">
        <v>255</v>
      </c>
      <c r="F9" s="56"/>
      <c r="G9" s="67"/>
      <c r="H9" s="56"/>
      <c r="I9" s="68"/>
      <c r="J9" s="56"/>
      <c r="K9" s="56"/>
    </row>
    <row r="10" spans="1:11">
      <c r="A10" s="49"/>
      <c r="B10" s="70" t="s">
        <v>21</v>
      </c>
      <c r="C10" s="71">
        <v>44711</v>
      </c>
      <c r="D10" s="72"/>
      <c r="E10" s="73"/>
      <c r="F10" s="74"/>
      <c r="G10" s="75"/>
      <c r="H10" s="74"/>
      <c r="I10" s="76"/>
      <c r="J10" s="49"/>
      <c r="K10" s="49"/>
    </row>
    <row r="11" spans="1: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>
      <c r="A12" s="49"/>
      <c r="B12" s="77" t="s">
        <v>22</v>
      </c>
      <c r="C12" s="78" t="s">
        <v>23</v>
      </c>
      <c r="D12" s="79"/>
      <c r="E12" s="80"/>
      <c r="F12" s="80"/>
      <c r="G12" s="81"/>
      <c r="H12" s="82"/>
      <c r="I12" s="83"/>
      <c r="J12" s="83"/>
      <c r="K12" s="49"/>
    </row>
    <row r="13" spans="1:11" ht="42">
      <c r="A13" s="49"/>
      <c r="B13" s="84" t="s">
        <v>24</v>
      </c>
      <c r="C13" s="85">
        <v>8</v>
      </c>
      <c r="D13" s="79"/>
      <c r="E13" s="86"/>
      <c r="F13" s="87"/>
      <c r="G13" s="88"/>
      <c r="H13" s="89"/>
      <c r="I13" s="90"/>
      <c r="J13" s="89"/>
      <c r="K13" s="49"/>
    </row>
    <row r="14" spans="1:11">
      <c r="A14" s="49"/>
      <c r="B14" s="69" t="s">
        <v>25</v>
      </c>
      <c r="C14" s="91">
        <v>0.08</v>
      </c>
      <c r="D14" s="92"/>
      <c r="E14" s="86"/>
      <c r="F14" s="87"/>
      <c r="G14" s="88"/>
      <c r="H14" s="89"/>
      <c r="I14" s="90"/>
      <c r="J14" s="89"/>
      <c r="K14" s="49"/>
    </row>
    <row r="15" spans="1:11">
      <c r="A15" s="49"/>
      <c r="B15" s="69" t="s">
        <v>26</v>
      </c>
      <c r="C15" s="91">
        <v>0.02</v>
      </c>
      <c r="D15" s="92"/>
      <c r="E15" s="86"/>
      <c r="F15" s="87"/>
      <c r="G15" s="88"/>
      <c r="H15" s="89"/>
      <c r="I15" s="90"/>
      <c r="J15" s="89"/>
      <c r="K15" s="49"/>
    </row>
    <row r="16" spans="1:11">
      <c r="A16" s="49"/>
      <c r="B16" s="84" t="s">
        <v>27</v>
      </c>
      <c r="C16" s="91">
        <v>0</v>
      </c>
      <c r="D16" s="92"/>
      <c r="E16" s="93"/>
      <c r="F16" s="87"/>
      <c r="G16" s="88"/>
      <c r="H16" s="89"/>
      <c r="I16" s="90"/>
      <c r="J16" s="89"/>
      <c r="K16" s="49"/>
    </row>
    <row r="17" spans="1:11">
      <c r="A17" s="49"/>
      <c r="B17" s="84" t="s">
        <v>28</v>
      </c>
      <c r="C17" s="91">
        <v>0</v>
      </c>
      <c r="D17" s="92"/>
      <c r="E17" s="86"/>
      <c r="F17" s="87"/>
      <c r="G17" s="88"/>
      <c r="H17" s="89"/>
      <c r="I17" s="90"/>
      <c r="J17" s="89"/>
      <c r="K17" s="49"/>
    </row>
    <row r="18" spans="1:11">
      <c r="A18" s="49"/>
      <c r="B18" s="84" t="s">
        <v>29</v>
      </c>
      <c r="C18" s="91">
        <v>3.5999999999999997E-2</v>
      </c>
      <c r="D18" s="92"/>
      <c r="E18" s="86"/>
      <c r="F18" s="87"/>
      <c r="G18" s="88"/>
      <c r="H18" s="89"/>
      <c r="I18" s="90"/>
      <c r="J18" s="89"/>
      <c r="K18" s="49"/>
    </row>
    <row r="19" spans="1:11">
      <c r="A19" s="49"/>
      <c r="B19" s="84" t="s">
        <v>30</v>
      </c>
      <c r="C19" s="94">
        <v>1</v>
      </c>
      <c r="D19" s="92"/>
      <c r="E19" s="86"/>
      <c r="F19" s="87"/>
      <c r="G19" s="88"/>
      <c r="H19" s="89"/>
      <c r="I19" s="90"/>
      <c r="J19" s="89"/>
      <c r="K19" s="49"/>
    </row>
    <row r="20" spans="1:11">
      <c r="A20" s="49"/>
      <c r="B20" s="95" t="s">
        <v>31</v>
      </c>
      <c r="C20" s="91">
        <v>0.09</v>
      </c>
      <c r="D20" s="92"/>
      <c r="E20" s="87"/>
      <c r="F20" s="87"/>
      <c r="G20" s="88"/>
      <c r="H20" s="89"/>
      <c r="I20" s="90"/>
      <c r="J20" s="89"/>
      <c r="K20" s="49"/>
    </row>
    <row r="21" spans="1:11">
      <c r="A21" s="49"/>
      <c r="B21" s="95" t="s">
        <v>32</v>
      </c>
      <c r="C21" s="91">
        <v>0.09</v>
      </c>
      <c r="D21" s="92"/>
      <c r="E21" s="87"/>
      <c r="F21" s="87"/>
      <c r="G21" s="88"/>
      <c r="H21" s="89"/>
      <c r="I21" s="90"/>
      <c r="J21" s="89"/>
      <c r="K21" s="49"/>
    </row>
    <row r="22" spans="1:11">
      <c r="A22" s="49"/>
      <c r="B22" s="84" t="s">
        <v>33</v>
      </c>
      <c r="C22" s="91">
        <v>0.1469</v>
      </c>
      <c r="D22" s="92"/>
      <c r="E22" s="87"/>
      <c r="F22" s="87"/>
      <c r="G22" s="88"/>
      <c r="H22" s="89"/>
      <c r="I22" s="90"/>
      <c r="J22" s="89"/>
      <c r="K22" s="49"/>
    </row>
    <row r="23" spans="1:11">
      <c r="A23" s="49"/>
      <c r="B23" s="95" t="s">
        <v>34</v>
      </c>
      <c r="C23" s="91">
        <v>0</v>
      </c>
      <c r="D23" s="92"/>
      <c r="E23" s="87"/>
      <c r="F23" s="87"/>
      <c r="G23" s="88"/>
      <c r="H23" s="89"/>
      <c r="I23" s="90"/>
      <c r="J23" s="89"/>
      <c r="K23" s="49"/>
    </row>
    <row r="24" spans="1:11">
      <c r="A24" s="49"/>
      <c r="B24" s="95" t="s">
        <v>35</v>
      </c>
      <c r="C24" s="96">
        <f>E8*E9+G8*G9*G10+I8*I9*I10+E9*(C9-E8-G8-I8)</f>
        <v>91035000000</v>
      </c>
      <c r="D24" s="92"/>
      <c r="E24" s="87"/>
      <c r="F24" s="87"/>
      <c r="G24" s="88"/>
      <c r="H24" s="89"/>
      <c r="I24" s="90"/>
      <c r="J24" s="89"/>
      <c r="K24" s="49"/>
    </row>
    <row r="25" spans="1:11">
      <c r="A25" s="49"/>
      <c r="B25" s="95" t="s">
        <v>36</v>
      </c>
      <c r="C25" s="96">
        <v>1547.2799999999997</v>
      </c>
      <c r="D25" s="92"/>
      <c r="E25" s="87"/>
      <c r="F25" s="87"/>
      <c r="G25" s="88"/>
      <c r="H25" s="89"/>
      <c r="I25" s="90"/>
      <c r="J25" s="89"/>
      <c r="K25" s="49"/>
    </row>
    <row r="26" spans="1:11">
      <c r="A26" s="49"/>
      <c r="B26" s="95" t="s">
        <v>37</v>
      </c>
      <c r="C26" s="91">
        <f>(C21*C24+C23*C25)/(C24+C25)</f>
        <v>8.999999847031144E-2</v>
      </c>
      <c r="D26" s="92"/>
      <c r="E26" s="87"/>
      <c r="F26" s="87"/>
      <c r="G26" s="88"/>
      <c r="H26" s="89"/>
      <c r="I26" s="90"/>
      <c r="J26" s="89"/>
      <c r="K26" s="49"/>
    </row>
    <row r="27" spans="1:11">
      <c r="A27" s="49"/>
      <c r="B27" s="97"/>
      <c r="C27" s="98"/>
      <c r="D27" s="92"/>
      <c r="E27" s="149"/>
      <c r="F27" s="150"/>
      <c r="G27" s="100"/>
      <c r="H27" s="82"/>
      <c r="I27" s="101"/>
      <c r="J27" s="102"/>
      <c r="K27" s="49"/>
    </row>
    <row r="28" spans="1:11">
      <c r="A28" s="49"/>
      <c r="B28" s="79"/>
      <c r="C28" s="103"/>
      <c r="D28" s="92"/>
      <c r="E28" s="104"/>
      <c r="F28" s="104"/>
      <c r="G28" s="105"/>
      <c r="H28" s="49"/>
      <c r="I28" s="49"/>
      <c r="J28" s="49"/>
      <c r="K28" s="49"/>
    </row>
    <row r="29" spans="1:11">
      <c r="A29" s="49"/>
      <c r="B29" s="77" t="s">
        <v>38</v>
      </c>
      <c r="C29" s="106">
        <v>2019</v>
      </c>
      <c r="D29" s="106">
        <v>2020</v>
      </c>
      <c r="E29" s="106">
        <v>2021</v>
      </c>
      <c r="F29" s="106">
        <v>2022</v>
      </c>
      <c r="G29" s="106">
        <v>2023</v>
      </c>
      <c r="H29" s="106">
        <v>2024</v>
      </c>
      <c r="I29" s="107"/>
      <c r="J29" s="107"/>
      <c r="K29" s="49"/>
    </row>
    <row r="30" spans="1:11">
      <c r="A30" s="49"/>
      <c r="B30" s="108" t="s">
        <v>39</v>
      </c>
      <c r="C30" s="109">
        <v>1773000000</v>
      </c>
      <c r="D30" s="109">
        <v>1657000000</v>
      </c>
      <c r="E30" s="109">
        <v>2994000000</v>
      </c>
      <c r="F30" s="109">
        <v>3028910300</v>
      </c>
      <c r="G30" s="109">
        <v>2894031000</v>
      </c>
      <c r="H30" s="109">
        <v>1738000290</v>
      </c>
      <c r="I30" s="110"/>
      <c r="J30" s="110"/>
      <c r="K30" s="49"/>
    </row>
    <row r="31" spans="1:11">
      <c r="A31" s="49"/>
      <c r="B31" s="104"/>
      <c r="C31" s="103"/>
      <c r="D31" s="103"/>
      <c r="E31" s="103"/>
      <c r="F31" s="103"/>
      <c r="G31" s="110"/>
      <c r="H31" s="110"/>
      <c r="I31" s="110"/>
      <c r="J31" s="110"/>
      <c r="K31" s="49"/>
    </row>
    <row r="32" spans="1:11">
      <c r="A32" s="111"/>
      <c r="B32" s="77" t="s">
        <v>40</v>
      </c>
      <c r="C32" s="106">
        <v>2019</v>
      </c>
      <c r="D32" s="106">
        <v>2020</v>
      </c>
      <c r="E32" s="106">
        <v>2021</v>
      </c>
      <c r="F32" s="106">
        <v>2022</v>
      </c>
      <c r="G32" s="106">
        <v>2023</v>
      </c>
      <c r="H32" s="106">
        <v>2024</v>
      </c>
      <c r="I32" s="106">
        <v>2025</v>
      </c>
      <c r="J32" s="106">
        <v>2026</v>
      </c>
      <c r="K32" s="111"/>
    </row>
    <row r="33" spans="1:11">
      <c r="A33" s="49"/>
      <c r="B33" s="108" t="s">
        <v>39</v>
      </c>
      <c r="C33" s="112">
        <f>H30*(1+$C$14)</f>
        <v>1877040313.2</v>
      </c>
      <c r="D33" s="112">
        <f t="shared" ref="D33:J33" si="0">C33*(1+$C$14)</f>
        <v>2027203538.2560003</v>
      </c>
      <c r="E33" s="112">
        <f t="shared" si="0"/>
        <v>2189379821.3164806</v>
      </c>
      <c r="F33" s="112">
        <f t="shared" si="0"/>
        <v>2364530207.0217991</v>
      </c>
      <c r="G33" s="112">
        <f t="shared" si="0"/>
        <v>2553692623.5835433</v>
      </c>
      <c r="H33" s="112">
        <f t="shared" si="0"/>
        <v>2757988033.4702268</v>
      </c>
      <c r="I33" s="112">
        <f>H33*(1+$C$14)</f>
        <v>2978627076.1478453</v>
      </c>
      <c r="J33" s="113">
        <f>I33*(1+$C$14)</f>
        <v>3216917242.2396731</v>
      </c>
      <c r="K33" s="49"/>
    </row>
    <row r="34" spans="1:11">
      <c r="A34" s="49"/>
      <c r="B34" s="104"/>
      <c r="C34" s="103"/>
      <c r="D34" s="103"/>
      <c r="E34" s="103"/>
      <c r="F34" s="103"/>
      <c r="G34" s="103"/>
      <c r="H34" s="103"/>
      <c r="I34" s="103"/>
      <c r="J34" s="103"/>
      <c r="K34" s="49"/>
    </row>
    <row r="35" spans="1:11">
      <c r="A35" s="49"/>
      <c r="B35" s="77" t="s">
        <v>41</v>
      </c>
      <c r="C35" s="106">
        <v>2019</v>
      </c>
      <c r="D35" s="106">
        <v>2020</v>
      </c>
      <c r="E35" s="106">
        <v>2021</v>
      </c>
      <c r="F35" s="106">
        <v>2022</v>
      </c>
      <c r="G35" s="106">
        <v>2023</v>
      </c>
      <c r="H35" s="106">
        <v>2024</v>
      </c>
      <c r="I35" s="106">
        <v>2025</v>
      </c>
      <c r="J35" s="106">
        <v>2026</v>
      </c>
      <c r="K35" s="49"/>
    </row>
    <row r="36" spans="1:11">
      <c r="A36" s="49"/>
      <c r="B36" s="108" t="s">
        <v>39</v>
      </c>
      <c r="C36" s="112">
        <f>J33*(1+$C$15)</f>
        <v>3281255587.0844665</v>
      </c>
      <c r="D36" s="112">
        <f>C36*(1+$C$15)</f>
        <v>3346880698.8261557</v>
      </c>
      <c r="E36" s="112">
        <f t="shared" ref="E36:J36" si="1">D36*(1+$C$15)</f>
        <v>3413818312.8026791</v>
      </c>
      <c r="F36" s="112">
        <f t="shared" si="1"/>
        <v>3482094679.0587325</v>
      </c>
      <c r="G36" s="112">
        <f t="shared" si="1"/>
        <v>3551736572.6399074</v>
      </c>
      <c r="H36" s="112">
        <f t="shared" si="1"/>
        <v>3622771304.0927057</v>
      </c>
      <c r="I36" s="112">
        <f t="shared" si="1"/>
        <v>3695226730.1745601</v>
      </c>
      <c r="J36" s="112">
        <f t="shared" si="1"/>
        <v>3769131264.7780514</v>
      </c>
      <c r="K36" s="49"/>
    </row>
    <row r="37" spans="1:11">
      <c r="A37" s="49"/>
      <c r="B37" s="104"/>
      <c r="C37" s="103"/>
      <c r="D37" s="103"/>
      <c r="E37" s="103"/>
      <c r="F37" s="103"/>
      <c r="G37" s="103"/>
      <c r="H37" s="103"/>
      <c r="I37" s="103"/>
      <c r="J37" s="103"/>
      <c r="K37" s="49"/>
    </row>
    <row r="38" spans="1:11" ht="28">
      <c r="A38" s="111"/>
      <c r="B38" s="114" t="s">
        <v>42</v>
      </c>
      <c r="C38" s="115" t="s">
        <v>43</v>
      </c>
      <c r="D38" s="116" t="s">
        <v>44</v>
      </c>
      <c r="E38" s="117"/>
      <c r="F38" s="118"/>
      <c r="G38" s="119"/>
      <c r="H38" s="111"/>
      <c r="I38" s="111"/>
      <c r="J38" s="111"/>
      <c r="K38" s="111"/>
    </row>
    <row r="39" spans="1:11">
      <c r="A39" s="49"/>
      <c r="B39" s="84" t="s">
        <v>38</v>
      </c>
      <c r="C39" s="120">
        <f>(D30+NPV(C26,E30:H30))/(1+C26)^((DATE(2009,12,31)-C10)/365)</f>
        <v>30383494656.824188</v>
      </c>
      <c r="D39" s="91">
        <f>C39/$C$43</f>
        <v>0.30456769376840498</v>
      </c>
      <c r="E39" s="121"/>
      <c r="F39" s="122"/>
      <c r="G39" s="103"/>
      <c r="H39" s="49"/>
      <c r="I39" s="49"/>
      <c r="J39" s="49"/>
      <c r="K39" s="49"/>
    </row>
    <row r="40" spans="1:11">
      <c r="A40" s="49"/>
      <c r="B40" s="84" t="s">
        <v>40</v>
      </c>
      <c r="C40" s="120">
        <f>(C33+NPV(C26,D33:J33))/(1+C26)^5/(1+C26)^((DATE(2009,12,31)-C10)/365)</f>
        <v>27562885186.179462</v>
      </c>
      <c r="D40" s="91">
        <f>C40/$C$43</f>
        <v>0.27629357549469818</v>
      </c>
      <c r="E40" s="123"/>
      <c r="F40" s="124"/>
      <c r="G40" s="103"/>
      <c r="H40" s="49"/>
      <c r="I40" s="49"/>
      <c r="J40" s="49"/>
      <c r="K40" s="49"/>
    </row>
    <row r="41" spans="1:11">
      <c r="A41" s="49"/>
      <c r="B41" s="84" t="s">
        <v>41</v>
      </c>
      <c r="C41" s="120">
        <f>(C36+NPV(C26,D36:J36))/(1+C26)^13/(1+C26)^((DATE(2009,12,31)-C10)/365)</f>
        <v>20022135093.40406</v>
      </c>
      <c r="D41" s="91">
        <f>C41/$C$43</f>
        <v>0.20070421716113815</v>
      </c>
      <c r="E41" s="103"/>
      <c r="F41" s="103"/>
      <c r="G41" s="103"/>
      <c r="H41" s="49"/>
      <c r="I41" s="49"/>
      <c r="J41" s="49"/>
      <c r="K41" s="49"/>
    </row>
    <row r="42" spans="1:11" ht="28">
      <c r="A42" s="49"/>
      <c r="B42" s="84" t="s">
        <v>45</v>
      </c>
      <c r="C42" s="125">
        <f>J36*(1+C16)*(1+C26)/(C26-C16)/(1+C26)^21/(1+C26)^((DATE(2009,12,31)-C10)/365)</f>
        <v>21790899073.956673</v>
      </c>
      <c r="D42" s="91">
        <f>C42/$C$43</f>
        <v>0.21843451357575872</v>
      </c>
      <c r="E42" s="103"/>
      <c r="F42" s="103"/>
      <c r="G42" s="103"/>
      <c r="H42" s="49"/>
      <c r="I42" s="49"/>
      <c r="J42" s="49"/>
      <c r="K42" s="49"/>
    </row>
    <row r="43" spans="1:11">
      <c r="A43" s="49"/>
      <c r="B43" s="84" t="s">
        <v>46</v>
      </c>
      <c r="C43" s="120">
        <f>SUM(C39:C42)</f>
        <v>99759414010.36438</v>
      </c>
      <c r="D43" s="91">
        <f>C43/$C$43</f>
        <v>1</v>
      </c>
      <c r="E43" s="103"/>
      <c r="F43" s="126"/>
      <c r="G43" s="103"/>
      <c r="H43" s="49"/>
      <c r="I43" s="49"/>
      <c r="J43" s="49"/>
      <c r="K43" s="49"/>
    </row>
    <row r="44" spans="1:11" ht="28">
      <c r="A44" s="49"/>
      <c r="B44" s="127" t="s">
        <v>47</v>
      </c>
      <c r="C44" s="120">
        <v>9923000000</v>
      </c>
      <c r="D44" s="91"/>
      <c r="E44" s="103"/>
      <c r="F44" s="126"/>
      <c r="G44" s="103"/>
      <c r="H44" s="49"/>
      <c r="I44" s="49"/>
      <c r="J44" s="49"/>
      <c r="K44" s="49"/>
    </row>
    <row r="45" spans="1:11" ht="28">
      <c r="A45" s="49"/>
      <c r="B45" s="127" t="s">
        <v>48</v>
      </c>
      <c r="C45" s="120">
        <v>901000000</v>
      </c>
      <c r="D45" s="91"/>
      <c r="E45" s="103"/>
      <c r="F45" s="126"/>
      <c r="G45" s="103"/>
      <c r="H45" s="49"/>
      <c r="I45" s="49"/>
      <c r="J45" s="49"/>
      <c r="K45" s="49"/>
    </row>
    <row r="46" spans="1:11">
      <c r="A46" s="49"/>
      <c r="B46" s="127" t="s">
        <v>49</v>
      </c>
      <c r="C46" s="120">
        <v>340000000</v>
      </c>
      <c r="D46" s="91"/>
      <c r="E46" s="103"/>
      <c r="F46" s="126"/>
      <c r="G46" s="103"/>
      <c r="H46" s="49"/>
      <c r="I46" s="49"/>
      <c r="J46" s="49"/>
      <c r="K46" s="49"/>
    </row>
    <row r="47" spans="1:11">
      <c r="A47" s="49"/>
      <c r="B47" s="84" t="s">
        <v>50</v>
      </c>
      <c r="C47" s="120">
        <f>C43+C44-C45-C46</f>
        <v>108441414010.36438</v>
      </c>
      <c r="D47" s="91"/>
      <c r="E47" s="103"/>
      <c r="F47" s="126"/>
      <c r="G47" s="103"/>
      <c r="H47" s="49"/>
      <c r="I47" s="49"/>
      <c r="J47" s="49"/>
      <c r="K47" s="49"/>
    </row>
    <row r="48" spans="1:11" ht="28">
      <c r="A48" s="49"/>
      <c r="B48" s="84" t="s">
        <v>51</v>
      </c>
      <c r="C48" s="120">
        <f>C9</f>
        <v>357000000</v>
      </c>
      <c r="D48" s="91"/>
      <c r="E48" s="103"/>
      <c r="F48" s="126"/>
      <c r="G48" s="103"/>
      <c r="H48" s="49"/>
      <c r="I48" s="49"/>
      <c r="J48" s="49"/>
      <c r="K48" s="49"/>
    </row>
    <row r="49" spans="1:11" ht="28">
      <c r="A49" s="49"/>
      <c r="B49" s="84" t="s">
        <v>52</v>
      </c>
      <c r="C49" s="128">
        <f>C47/C48</f>
        <v>303.75746221390585</v>
      </c>
      <c r="D49" s="91"/>
      <c r="E49" s="103"/>
      <c r="F49" s="126"/>
      <c r="G49" s="103"/>
      <c r="H49" s="49"/>
      <c r="I49" s="49"/>
      <c r="J49" s="49"/>
      <c r="K49" s="49"/>
    </row>
    <row r="50" spans="1:11">
      <c r="A50" s="49"/>
      <c r="B50" s="97"/>
      <c r="C50" s="129"/>
      <c r="D50" s="130"/>
      <c r="E50" s="103"/>
      <c r="F50" s="131"/>
      <c r="G50" s="103"/>
      <c r="H50" s="49"/>
      <c r="I50" s="49"/>
      <c r="J50" s="49"/>
      <c r="K50" s="49"/>
    </row>
    <row r="51" spans="1:11">
      <c r="A51" s="49"/>
      <c r="B51" s="79"/>
      <c r="C51" s="103"/>
      <c r="D51" s="103"/>
      <c r="E51" s="103"/>
      <c r="F51" s="103"/>
      <c r="G51" s="103"/>
      <c r="H51" s="49"/>
      <c r="I51" s="49"/>
      <c r="J51" s="49"/>
      <c r="K51" s="49"/>
    </row>
    <row r="52" spans="1:11">
      <c r="A52" s="49"/>
      <c r="B52" s="79"/>
      <c r="C52" s="103"/>
      <c r="D52" s="103"/>
      <c r="E52" s="103"/>
      <c r="F52" s="103"/>
      <c r="G52" s="103"/>
      <c r="H52" s="49"/>
      <c r="I52" s="49"/>
      <c r="J52" s="49"/>
      <c r="K52" s="49"/>
    </row>
    <row r="53" spans="1:11">
      <c r="A53" s="49"/>
      <c r="B53" s="132" t="s">
        <v>53</v>
      </c>
      <c r="C53" s="103"/>
      <c r="D53" s="103"/>
      <c r="E53" s="103"/>
      <c r="F53" s="103"/>
      <c r="G53" s="103"/>
      <c r="H53" s="49"/>
      <c r="I53" s="49"/>
      <c r="J53" s="49"/>
      <c r="K53" s="49"/>
    </row>
    <row r="54" spans="1:11">
      <c r="A54" s="64"/>
      <c r="B54" s="49"/>
      <c r="C54" s="49"/>
      <c r="D54" s="49"/>
      <c r="E54" s="49"/>
      <c r="F54" s="49"/>
      <c r="G54" s="49"/>
      <c r="H54" s="49"/>
      <c r="I54" s="49"/>
      <c r="J54" s="49"/>
      <c r="K54" s="49"/>
    </row>
    <row r="55" spans="1:11" ht="28">
      <c r="A55" s="133"/>
      <c r="B55" s="134" t="s">
        <v>54</v>
      </c>
      <c r="C55" s="151" t="s">
        <v>55</v>
      </c>
      <c r="D55" s="152"/>
      <c r="E55" s="152"/>
      <c r="F55" s="152"/>
      <c r="G55" s="152"/>
      <c r="H55" s="153"/>
      <c r="I55" s="154"/>
      <c r="J55" s="135"/>
      <c r="K55" s="136"/>
    </row>
    <row r="56" spans="1:11">
      <c r="A56" s="64"/>
      <c r="B56" s="137" t="s">
        <v>56</v>
      </c>
      <c r="C56" s="138">
        <f>D56-0.5%</f>
        <v>-0.01</v>
      </c>
      <c r="D56" s="138">
        <f>E56-0.5%</f>
        <v>-5.0000000000000001E-3</v>
      </c>
      <c r="E56" s="138">
        <f>INT(C16*100+0.5)/100</f>
        <v>0</v>
      </c>
      <c r="F56" s="138">
        <f t="shared" ref="F56:K56" si="2">E56+0.5%</f>
        <v>5.0000000000000001E-3</v>
      </c>
      <c r="G56" s="138">
        <f t="shared" si="2"/>
        <v>0.01</v>
      </c>
      <c r="H56" s="138">
        <f t="shared" si="2"/>
        <v>1.4999999999999999E-2</v>
      </c>
      <c r="I56" s="138">
        <f t="shared" si="2"/>
        <v>0.02</v>
      </c>
      <c r="J56" s="138">
        <f t="shared" si="2"/>
        <v>2.5000000000000001E-2</v>
      </c>
      <c r="K56" s="139">
        <f t="shared" si="2"/>
        <v>3.0000000000000002E-2</v>
      </c>
    </row>
    <row r="57" spans="1:11">
      <c r="A57" s="64"/>
      <c r="B57" s="140">
        <f>B58-0.5%</f>
        <v>6.4999999999999974E-2</v>
      </c>
      <c r="C57" s="141">
        <f t="shared" ref="C57:K57" si="3">(($C$30+NPV($B$57,$D$30:$G$30)+($C$33+NPV($B$57,$D$33:$J$33))/(1+$B$57)^5+$J$33*(1+C56)/($B$57-C56)/(1+$B$57)^12)/(1+$B$57)^((DATE(2005,12,31)-$C$10)/365)+($C$44-$C$45-$C$46))/$C$9</f>
        <v>356.69662503430499</v>
      </c>
      <c r="D57" s="141">
        <f t="shared" si="3"/>
        <v>368.77114012806828</v>
      </c>
      <c r="E57" s="141">
        <f t="shared" si="3"/>
        <v>382.70327292856439</v>
      </c>
      <c r="F57" s="141">
        <f t="shared" si="3"/>
        <v>398.95742786247649</v>
      </c>
      <c r="G57" s="141">
        <f t="shared" si="3"/>
        <v>418.16688369346377</v>
      </c>
      <c r="H57" s="141">
        <f t="shared" si="3"/>
        <v>441.21823069064828</v>
      </c>
      <c r="I57" s="141">
        <f t="shared" si="3"/>
        <v>469.3920992427627</v>
      </c>
      <c r="J57" s="141">
        <f t="shared" si="3"/>
        <v>504.6094349329058</v>
      </c>
      <c r="K57" s="142">
        <f t="shared" si="3"/>
        <v>549.88886653451834</v>
      </c>
    </row>
    <row r="58" spans="1:11">
      <c r="A58" s="64"/>
      <c r="B58" s="140">
        <f>B59-0.5%</f>
        <v>6.9999999999999979E-2</v>
      </c>
      <c r="C58" s="143">
        <f t="shared" ref="C58:K58" si="4">(($C$30+NPV($B$58,$D$30:$G$30)+($C$33+NPV($B$58,$D$33:$J$33))/(1+$B$58)^5+$J$33*(1+C56)/($B$58-C56)/(1+$B$58)^12)/(1+$B$58)^((DATE(2005,12,31)-$C$10)/365)+($C$44-$C$45-$C$46))/$C$9</f>
        <v>359.19363639533361</v>
      </c>
      <c r="D58" s="143">
        <f t="shared" si="4"/>
        <v>370.03058101080381</v>
      </c>
      <c r="E58" s="143">
        <f t="shared" si="4"/>
        <v>382.41566057134116</v>
      </c>
      <c r="F58" s="143">
        <f t="shared" si="4"/>
        <v>396.70613698734581</v>
      </c>
      <c r="G58" s="143">
        <f t="shared" si="4"/>
        <v>413.37835947268462</v>
      </c>
      <c r="H58" s="143">
        <f t="shared" si="4"/>
        <v>433.08189513717582</v>
      </c>
      <c r="I58" s="143">
        <f t="shared" si="4"/>
        <v>456.72613793456537</v>
      </c>
      <c r="J58" s="143">
        <f t="shared" si="4"/>
        <v>485.62465690915252</v>
      </c>
      <c r="K58" s="144">
        <f t="shared" si="4"/>
        <v>521.74780562738647</v>
      </c>
    </row>
    <row r="59" spans="1:11">
      <c r="A59" s="64"/>
      <c r="B59" s="140">
        <f>B60-0.5%</f>
        <v>7.4999999999999983E-2</v>
      </c>
      <c r="C59" s="145">
        <f t="shared" ref="C59:K59" si="5">(($C$30+NPV($B$59,$D$30:$G$30)+($C$33+NPV($B$59,$D$33:$J$33))/(1+$B$59)^5+$J$33*(1+C56)/($B$59-C56)/(1+$B$59)^12)/(1+$B$59)^((DATE(2005,12,31)-$C$10)/365)+($C$44-$C$45-$C$46))/$C$9</f>
        <v>363.02854172511957</v>
      </c>
      <c r="D59" s="145">
        <f t="shared" si="5"/>
        <v>372.83533172768199</v>
      </c>
      <c r="E59" s="145">
        <f t="shared" si="5"/>
        <v>383.94969373058609</v>
      </c>
      <c r="F59" s="145">
        <f t="shared" si="5"/>
        <v>396.65182173390502</v>
      </c>
      <c r="G59" s="145">
        <f t="shared" si="5"/>
        <v>411.30812327619611</v>
      </c>
      <c r="H59" s="145">
        <f t="shared" si="5"/>
        <v>428.40714174220244</v>
      </c>
      <c r="I59" s="145">
        <f t="shared" si="5"/>
        <v>448.61507265657366</v>
      </c>
      <c r="J59" s="145">
        <f t="shared" si="5"/>
        <v>472.86458975381879</v>
      </c>
      <c r="K59" s="146">
        <f t="shared" si="5"/>
        <v>502.50288842822977</v>
      </c>
    </row>
    <row r="60" spans="1:11">
      <c r="A60" s="64"/>
      <c r="B60" s="140">
        <f>B61-0.5%</f>
        <v>7.9999999999999988E-2</v>
      </c>
      <c r="C60" s="145">
        <f t="shared" ref="C60:K60" si="6">(($C$30+NPV($B$60,$D$30:$G$30)+($C$33+NPV($B$60,$D$33:$J$33))/(1+$B$60)^5+$J$33*(1+C56)/($B$60-C56)/(1+$B$60)^12)/(1+$B$60)^((DATE(2005,12,31)-$C$10)/365)+($C$44-$C$45-$C$46))/$C$9</f>
        <v>368.08872065911436</v>
      </c>
      <c r="D60" s="145">
        <f t="shared" si="6"/>
        <v>377.0279709363661</v>
      </c>
      <c r="E60" s="145">
        <f t="shared" si="6"/>
        <v>387.08462749827424</v>
      </c>
      <c r="F60" s="145">
        <f t="shared" si="6"/>
        <v>398.48217160177023</v>
      </c>
      <c r="G60" s="145">
        <f t="shared" si="6"/>
        <v>411.50793629147978</v>
      </c>
      <c r="H60" s="145">
        <f t="shared" si="6"/>
        <v>426.53766477960642</v>
      </c>
      <c r="I60" s="145">
        <f t="shared" si="6"/>
        <v>444.07234801575402</v>
      </c>
      <c r="J60" s="145">
        <f t="shared" si="6"/>
        <v>464.79515547665568</v>
      </c>
      <c r="K60" s="146">
        <f t="shared" si="6"/>
        <v>489.66252442973774</v>
      </c>
    </row>
    <row r="61" spans="1:11">
      <c r="A61" s="64"/>
      <c r="B61" s="140">
        <f>B62-0.5%</f>
        <v>8.4999999999999992E-2</v>
      </c>
      <c r="C61" s="145">
        <f t="shared" ref="C61:K61" si="7">(($C$30+NPV($B$61,$D$30:$G$30)+($C$33+NPV($B$61,$D$33:$J$33))/(1+$B$61)^5+$J$33*(1+C56)/($B$61-C56)/(1+$B$61)^12)/(1+$B$61)^((DATE(2005,12,31)-$C$10)/365)+($C$44-$C$45-$C$46))/$C$9</f>
        <v>374.29230266873515</v>
      </c>
      <c r="D61" s="145">
        <f t="shared" si="7"/>
        <v>382.49341367570332</v>
      </c>
      <c r="E61" s="145">
        <f t="shared" si="7"/>
        <v>391.65936127172665</v>
      </c>
      <c r="F61" s="145">
        <f t="shared" si="7"/>
        <v>401.97105231725271</v>
      </c>
      <c r="G61" s="145">
        <f t="shared" si="7"/>
        <v>413.65763550218247</v>
      </c>
      <c r="H61" s="145">
        <f t="shared" si="7"/>
        <v>427.01373057067349</v>
      </c>
      <c r="I61" s="145">
        <f t="shared" si="7"/>
        <v>442.42460949585558</v>
      </c>
      <c r="J61" s="145">
        <f t="shared" si="7"/>
        <v>460.40396824190123</v>
      </c>
      <c r="K61" s="146">
        <f t="shared" si="7"/>
        <v>481.65230130540982</v>
      </c>
    </row>
    <row r="62" spans="1:11">
      <c r="A62" s="64"/>
      <c r="B62" s="140">
        <f>INT(C26*100+0.5)/100</f>
        <v>0.09</v>
      </c>
      <c r="C62" s="145">
        <f t="shared" ref="C62:K62" si="8">(($C$30+NPV($B$62,$D$30:$G$30)+($C$33+NPV($B$62,$D$33:$J$33))/(1+$B$62)^5+$J$33*(1+C56)/($B$62-C56)/(1+$B$62)^12)/(1+$B$62)^((DATE(2005,12,31)-$C$10)/365)+($C$44-$C$45-$C$46))/$C$9</f>
        <v>381.58089772193387</v>
      </c>
      <c r="D62" s="145">
        <f t="shared" si="8"/>
        <v>389.14820670420585</v>
      </c>
      <c r="E62" s="145">
        <f t="shared" si="8"/>
        <v>397.55632779561927</v>
      </c>
      <c r="F62" s="145">
        <f t="shared" si="8"/>
        <v>406.95363960366933</v>
      </c>
      <c r="G62" s="145">
        <f t="shared" si="8"/>
        <v>417.52561538772585</v>
      </c>
      <c r="H62" s="145">
        <f t="shared" si="8"/>
        <v>429.5071879429899</v>
      </c>
      <c r="I62" s="145">
        <f t="shared" si="8"/>
        <v>443.20041372043454</v>
      </c>
      <c r="J62" s="145">
        <f t="shared" si="8"/>
        <v>459.00028961748592</v>
      </c>
      <c r="K62" s="146">
        <f t="shared" si="8"/>
        <v>477.43347816404599</v>
      </c>
    </row>
    <row r="63" spans="1:11">
      <c r="A63" s="64"/>
      <c r="B63" s="140">
        <f>B62+0.5%</f>
        <v>9.5000000000000001E-2</v>
      </c>
      <c r="C63" s="145">
        <f t="shared" ref="C63:K63" si="9">(($C$30+NPV($B$63,$D$30:$G$30)+($C$33+NPV($B$63,$D$33:$J$33))/(1+$B$63)^5+$J$33*(1+C56)/($B$63-C56)/(1+$B$63)^12)/(1+$B$63)^((DATE(2005,12,31)-$C$10)/365)+($C$44-$C$45-$C$46))/$C$9</f>
        <v>389.9144268195999</v>
      </c>
      <c r="D63" s="145">
        <f t="shared" si="9"/>
        <v>396.93305914519283</v>
      </c>
      <c r="E63" s="145">
        <f t="shared" si="9"/>
        <v>404.69049487347974</v>
      </c>
      <c r="F63" s="145">
        <f t="shared" si="9"/>
        <v>413.30986790490959</v>
      </c>
      <c r="G63" s="145">
        <f t="shared" si="9"/>
        <v>422.94328482239007</v>
      </c>
      <c r="H63" s="145">
        <f t="shared" si="9"/>
        <v>433.78087885455568</v>
      </c>
      <c r="I63" s="145">
        <f t="shared" si="9"/>
        <v>446.06348542434336</v>
      </c>
      <c r="J63" s="145">
        <f t="shared" si="9"/>
        <v>460.10075007552911</v>
      </c>
      <c r="K63" s="146">
        <f t="shared" si="9"/>
        <v>476.29759390382054</v>
      </c>
    </row>
    <row r="64" spans="1:11">
      <c r="A64" s="64"/>
      <c r="B64" s="140">
        <f>B63+0.5%</f>
        <v>0.1</v>
      </c>
      <c r="C64" s="145">
        <f t="shared" ref="C64:K64" si="10">(($C$30+NPV($B$64,$D$30:$G$30)+($C$33+NPV($B$64,$D$33:$J$33))/(1+$B$64)^5+$J$33*(1+C56)/($B$64-C56)/(1+$B$64)^12)/(1+$B$64)^((DATE(2005,12,31)-$C$10)/365)+($C$44-$C$45-$C$46))/$C$9</f>
        <v>399.26738541723967</v>
      </c>
      <c r="D64" s="145">
        <f t="shared" si="10"/>
        <v>405.80753120315552</v>
      </c>
      <c r="E64" s="145">
        <f t="shared" si="10"/>
        <v>413.00169156766304</v>
      </c>
      <c r="F64" s="145">
        <f t="shared" si="10"/>
        <v>420.95313197053974</v>
      </c>
      <c r="G64" s="145">
        <f t="shared" si="10"/>
        <v>429.7880657515139</v>
      </c>
      <c r="H64" s="145">
        <f t="shared" si="10"/>
        <v>439.6624035067203</v>
      </c>
      <c r="I64" s="145">
        <f t="shared" si="10"/>
        <v>450.77103348132744</v>
      </c>
      <c r="J64" s="145">
        <f t="shared" si="10"/>
        <v>463.3608141192156</v>
      </c>
      <c r="K64" s="146">
        <f t="shared" si="10"/>
        <v>477.7491348482306</v>
      </c>
    </row>
    <row r="65" spans="1:11">
      <c r="A65" s="64"/>
      <c r="B65" s="140">
        <f>B64+0.5%</f>
        <v>0.10500000000000001</v>
      </c>
      <c r="C65" s="145">
        <f t="shared" ref="C65:K65" si="11">(($C$30+NPV($B$65,$D$30:$G$30)+($C$33+NPV($B$65,$D$33:$J$33))/(1+$B$65)^5+$J$33*(1+C56)/($B$65-C56)/(1+$B$65)^12)/(1+$B$65)^((DATE(2005,12,31)-$C$10)/365)+($C$44-$C$45-$C$46))/$C$9</f>
        <v>409.6261047907056</v>
      </c>
      <c r="D65" s="145">
        <f t="shared" si="11"/>
        <v>415.74619549265054</v>
      </c>
      <c r="E65" s="145">
        <f t="shared" si="11"/>
        <v>422.44915197573312</v>
      </c>
      <c r="F65" s="145">
        <f t="shared" si="11"/>
        <v>429.82240410712399</v>
      </c>
      <c r="G65" s="145">
        <f t="shared" si="11"/>
        <v>437.97178804181908</v>
      </c>
      <c r="H65" s="145">
        <f t="shared" si="11"/>
        <v>447.02665908036926</v>
      </c>
      <c r="I65" s="145">
        <f t="shared" si="11"/>
        <v>457.14680906463121</v>
      </c>
      <c r="J65" s="145">
        <f t="shared" si="11"/>
        <v>468.53197779692579</v>
      </c>
      <c r="K65" s="146">
        <f t="shared" si="11"/>
        <v>481.43516902685985</v>
      </c>
    </row>
    <row r="66" spans="1:11">
      <c r="A66" s="64"/>
      <c r="B66" s="140">
        <f>B65+0.5%</f>
        <v>0.11000000000000001</v>
      </c>
      <c r="C66" s="145">
        <f t="shared" ref="C66:K66" si="12">(($C$30+NPV($B$66,$D$30:$G$30)+($C$33+NPV($B$66,$D$33:$J$33))/(1+$B$66)^5+$J$33*(1+C56)/($B$66-C56)/(1+$B$66)^12)/(1+$B$66)^((DATE(2005,12,31)-$C$10)/365)+($C$44-$C$45-$C$46))/$C$9</f>
        <v>420.98672143783131</v>
      </c>
      <c r="D66" s="145">
        <f t="shared" si="12"/>
        <v>426.73582399616606</v>
      </c>
      <c r="E66" s="145">
        <f t="shared" si="12"/>
        <v>433.00757224162209</v>
      </c>
      <c r="F66" s="145">
        <f t="shared" si="12"/>
        <v>439.87662984378824</v>
      </c>
      <c r="G66" s="145">
        <f t="shared" si="12"/>
        <v>447.43259320617102</v>
      </c>
      <c r="H66" s="145">
        <f t="shared" si="12"/>
        <v>455.78392113301499</v>
      </c>
      <c r="I66" s="145">
        <f t="shared" si="12"/>
        <v>465.06317438506403</v>
      </c>
      <c r="J66" s="145">
        <f t="shared" si="12"/>
        <v>475.43410449029523</v>
      </c>
      <c r="K66" s="146">
        <f t="shared" si="12"/>
        <v>487.10140085868045</v>
      </c>
    </row>
    <row r="67" spans="1:11">
      <c r="A67" s="64"/>
      <c r="B67" s="147">
        <f>B66+0.5%</f>
        <v>0.11500000000000002</v>
      </c>
      <c r="C67" s="129">
        <f t="shared" ref="C67:K67" si="13">(($C$30+NPV($B$67,$D$30:$G$30)+($C$33+NPV($B$67,$D$33:$J$33))/(1+$B$67)^5+$J$33*(1+C56)/($B$67-C56)/(1+$B$67)^12)/(1+$B$67)^((DATE(2005,12,31)-$C$10)/365)+($C$44-$C$45-$C$46))/$C$9</f>
        <v>433.35365743109054</v>
      </c>
      <c r="D67" s="129">
        <f t="shared" si="13"/>
        <v>438.77330271654051</v>
      </c>
      <c r="E67" s="129">
        <f t="shared" si="13"/>
        <v>444.66422150507316</v>
      </c>
      <c r="F67" s="129">
        <f t="shared" si="13"/>
        <v>451.09067836529056</v>
      </c>
      <c r="G67" s="129">
        <f t="shared" si="13"/>
        <v>458.1291787360048</v>
      </c>
      <c r="H67" s="129">
        <f t="shared" si="13"/>
        <v>465.87152914379061</v>
      </c>
      <c r="I67" s="129">
        <f t="shared" si="13"/>
        <v>474.42886380502745</v>
      </c>
      <c r="J67" s="129">
        <f t="shared" si="13"/>
        <v>483.93701342862391</v>
      </c>
      <c r="K67" s="148">
        <f t="shared" si="13"/>
        <v>494.56376889029065</v>
      </c>
    </row>
    <row r="68" spans="1:11">
      <c r="A68" s="64"/>
      <c r="B68" s="49"/>
      <c r="C68" s="49"/>
      <c r="D68" s="49"/>
      <c r="E68" s="49"/>
      <c r="F68" s="49"/>
      <c r="G68" s="49"/>
      <c r="H68" s="49"/>
      <c r="I68" s="49"/>
      <c r="J68" s="49"/>
      <c r="K68" s="49"/>
    </row>
  </sheetData>
  <mergeCells count="2">
    <mergeCell ref="E27:F27"/>
    <mergeCell ref="C55:I5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0159-67AA-524A-ADEA-84D3AD17532C}">
  <dimension ref="A1:K67"/>
  <sheetViews>
    <sheetView zoomScale="59" workbookViewId="0">
      <selection activeCell="A3" sqref="A3:K67"/>
    </sheetView>
  </sheetViews>
  <sheetFormatPr baseColWidth="10" defaultRowHeight="16"/>
  <cols>
    <col min="3" max="3" width="14.6640625" bestFit="1" customWidth="1"/>
    <col min="4" max="10" width="13.83203125" bestFit="1" customWidth="1"/>
    <col min="11" max="11" width="14.5" bestFit="1" customWidth="1"/>
  </cols>
  <sheetData>
    <row r="1" spans="1:11">
      <c r="A1" s="48"/>
      <c r="B1" s="48"/>
      <c r="C1" s="48"/>
      <c r="D1" s="49"/>
      <c r="E1" s="49"/>
      <c r="F1" s="49"/>
      <c r="G1" s="49"/>
      <c r="H1" s="49"/>
      <c r="I1" s="49"/>
      <c r="J1" s="49"/>
      <c r="K1" s="49"/>
    </row>
    <row r="2" spans="1:1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1">
      <c r="A3" s="49"/>
      <c r="B3" s="50" t="s">
        <v>70</v>
      </c>
      <c r="C3" s="49"/>
      <c r="D3" s="49"/>
      <c r="E3" s="49"/>
      <c r="F3" s="49"/>
      <c r="G3" s="49"/>
      <c r="H3" s="49"/>
      <c r="I3" s="49"/>
      <c r="J3" s="49"/>
      <c r="K3" s="49"/>
    </row>
    <row r="4" spans="1:11">
      <c r="A4" s="51"/>
      <c r="B4" s="52"/>
      <c r="C4" s="51"/>
      <c r="D4" s="51"/>
      <c r="E4" s="51"/>
      <c r="F4" s="51"/>
      <c r="G4" s="51"/>
      <c r="H4" s="51"/>
      <c r="I4" s="51"/>
      <c r="J4" s="51"/>
      <c r="K4" s="51"/>
    </row>
    <row r="5" spans="1:11">
      <c r="A5" s="53"/>
      <c r="B5" s="54" t="s">
        <v>17</v>
      </c>
      <c r="C5" s="55"/>
      <c r="D5" s="53"/>
      <c r="E5" s="53"/>
      <c r="F5" s="53"/>
      <c r="G5" s="53"/>
      <c r="H5" s="53"/>
      <c r="I5" s="53"/>
      <c r="J5" s="53"/>
      <c r="K5" s="53"/>
    </row>
    <row r="6" spans="1:11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</row>
    <row r="7" spans="1:11">
      <c r="A7" s="56"/>
      <c r="B7" s="57" t="s">
        <v>18</v>
      </c>
      <c r="C7" s="58" t="s">
        <v>68</v>
      </c>
      <c r="D7" s="59" t="s">
        <v>19</v>
      </c>
      <c r="E7" s="60" t="s">
        <v>67</v>
      </c>
      <c r="F7" s="61"/>
      <c r="G7" s="61"/>
      <c r="H7" s="62"/>
      <c r="I7" s="63"/>
      <c r="J7" s="56"/>
      <c r="K7" s="56"/>
    </row>
    <row r="8" spans="1:11">
      <c r="A8" s="56"/>
      <c r="B8" s="64"/>
      <c r="C8" s="65"/>
      <c r="D8" s="66"/>
      <c r="E8" s="67"/>
      <c r="F8" s="66"/>
      <c r="G8" s="67"/>
      <c r="H8" s="66"/>
      <c r="I8" s="68"/>
      <c r="J8" s="56"/>
      <c r="K8" s="56"/>
    </row>
    <row r="9" spans="1:11">
      <c r="A9" s="56"/>
      <c r="B9" s="69" t="s">
        <v>20</v>
      </c>
      <c r="C9" s="67">
        <v>357000000</v>
      </c>
      <c r="D9" s="188" t="s">
        <v>66</v>
      </c>
      <c r="E9" s="67">
        <v>255</v>
      </c>
      <c r="F9" s="56"/>
      <c r="G9" s="67"/>
      <c r="H9" s="56"/>
      <c r="I9" s="68"/>
      <c r="J9" s="56"/>
      <c r="K9" s="56"/>
    </row>
    <row r="10" spans="1:11">
      <c r="A10" s="49"/>
      <c r="B10" s="70" t="s">
        <v>21</v>
      </c>
      <c r="C10" s="71">
        <v>44711</v>
      </c>
      <c r="D10" s="72"/>
      <c r="E10" s="73"/>
      <c r="F10" s="74"/>
      <c r="G10" s="75"/>
      <c r="H10" s="74"/>
      <c r="I10" s="76"/>
      <c r="J10" s="49"/>
      <c r="K10" s="49"/>
    </row>
    <row r="11" spans="1: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>
      <c r="A12" s="49"/>
      <c r="B12" s="77" t="s">
        <v>22</v>
      </c>
      <c r="C12" s="78" t="s">
        <v>23</v>
      </c>
      <c r="D12" s="79"/>
      <c r="E12" s="99"/>
      <c r="F12" s="99"/>
      <c r="G12" s="81"/>
      <c r="H12" s="82"/>
      <c r="I12" s="83"/>
      <c r="J12" s="83"/>
      <c r="K12" s="49"/>
    </row>
    <row r="13" spans="1:11" ht="42">
      <c r="A13" s="49"/>
      <c r="B13" s="84" t="s">
        <v>24</v>
      </c>
      <c r="C13" s="85">
        <v>8</v>
      </c>
      <c r="D13" s="79"/>
      <c r="E13" s="86"/>
      <c r="F13" s="87"/>
      <c r="G13" s="88"/>
      <c r="H13" s="89"/>
      <c r="I13" s="90"/>
      <c r="J13" s="89"/>
      <c r="K13" s="49"/>
    </row>
    <row r="14" spans="1:11">
      <c r="A14" s="49"/>
      <c r="B14" s="69" t="s">
        <v>25</v>
      </c>
      <c r="C14" s="91">
        <v>0.05</v>
      </c>
      <c r="D14" s="92"/>
      <c r="E14" s="86"/>
      <c r="F14" s="87"/>
      <c r="G14" s="88"/>
      <c r="H14" s="89"/>
      <c r="I14" s="90"/>
      <c r="J14" s="89"/>
      <c r="K14" s="49"/>
    </row>
    <row r="15" spans="1:11">
      <c r="A15" s="49"/>
      <c r="B15" s="69" t="s">
        <v>26</v>
      </c>
      <c r="C15" s="91">
        <v>0.02</v>
      </c>
      <c r="D15" s="92"/>
      <c r="E15" s="86"/>
      <c r="F15" s="87"/>
      <c r="G15" s="88"/>
      <c r="H15" s="89"/>
      <c r="I15" s="90"/>
      <c r="J15" s="89"/>
      <c r="K15" s="49"/>
    </row>
    <row r="16" spans="1:11">
      <c r="A16" s="49"/>
      <c r="B16" s="84" t="s">
        <v>27</v>
      </c>
      <c r="C16" s="91">
        <v>0</v>
      </c>
      <c r="D16" s="92"/>
      <c r="E16" s="93"/>
      <c r="F16" s="87"/>
      <c r="G16" s="88"/>
      <c r="H16" s="89"/>
      <c r="I16" s="90"/>
      <c r="J16" s="89"/>
      <c r="K16" s="49"/>
    </row>
    <row r="17" spans="1:11">
      <c r="A17" s="49"/>
      <c r="B17" s="84" t="s">
        <v>28</v>
      </c>
      <c r="C17" s="91">
        <v>0</v>
      </c>
      <c r="D17" s="92"/>
      <c r="E17" s="86"/>
      <c r="F17" s="87"/>
      <c r="G17" s="88"/>
      <c r="H17" s="89"/>
      <c r="I17" s="90"/>
      <c r="J17" s="89"/>
      <c r="K17" s="49"/>
    </row>
    <row r="18" spans="1:11">
      <c r="A18" s="49"/>
      <c r="B18" s="84" t="s">
        <v>29</v>
      </c>
      <c r="C18" s="91">
        <v>3.5999999999999997E-2</v>
      </c>
      <c r="D18" s="92"/>
      <c r="E18" s="86"/>
      <c r="F18" s="87"/>
      <c r="G18" s="88"/>
      <c r="H18" s="89"/>
      <c r="I18" s="90"/>
      <c r="J18" s="89"/>
      <c r="K18" s="49"/>
    </row>
    <row r="19" spans="1:11">
      <c r="A19" s="49"/>
      <c r="B19" s="84" t="s">
        <v>30</v>
      </c>
      <c r="C19" s="94">
        <v>1</v>
      </c>
      <c r="D19" s="92"/>
      <c r="E19" s="86"/>
      <c r="F19" s="87"/>
      <c r="G19" s="88"/>
      <c r="H19" s="89"/>
      <c r="I19" s="90"/>
      <c r="J19" s="89"/>
      <c r="K19" s="49"/>
    </row>
    <row r="20" spans="1:11">
      <c r="A20" s="49"/>
      <c r="B20" s="95" t="s">
        <v>31</v>
      </c>
      <c r="C20" s="91">
        <v>0.09</v>
      </c>
      <c r="D20" s="92"/>
      <c r="E20" s="87"/>
      <c r="F20" s="87"/>
      <c r="G20" s="88"/>
      <c r="H20" s="89"/>
      <c r="I20" s="90"/>
      <c r="J20" s="89"/>
      <c r="K20" s="49"/>
    </row>
    <row r="21" spans="1:11">
      <c r="A21" s="49"/>
      <c r="B21" s="95" t="s">
        <v>32</v>
      </c>
      <c r="C21" s="91">
        <v>0.09</v>
      </c>
      <c r="D21" s="92"/>
      <c r="E21" s="87"/>
      <c r="F21" s="87"/>
      <c r="G21" s="88"/>
      <c r="H21" s="89"/>
      <c r="I21" s="90"/>
      <c r="J21" s="89"/>
      <c r="K21" s="49"/>
    </row>
    <row r="22" spans="1:11">
      <c r="A22" s="49"/>
      <c r="B22" s="84" t="s">
        <v>33</v>
      </c>
      <c r="C22" s="91">
        <v>0.1469</v>
      </c>
      <c r="D22" s="92"/>
      <c r="E22" s="87"/>
      <c r="F22" s="87"/>
      <c r="G22" s="88"/>
      <c r="H22" s="89"/>
      <c r="I22" s="90"/>
      <c r="J22" s="89"/>
      <c r="K22" s="49"/>
    </row>
    <row r="23" spans="1:11">
      <c r="A23" s="49"/>
      <c r="B23" s="95" t="s">
        <v>34</v>
      </c>
      <c r="C23" s="91">
        <v>0</v>
      </c>
      <c r="D23" s="92"/>
      <c r="E23" s="87"/>
      <c r="F23" s="87"/>
      <c r="G23" s="88"/>
      <c r="H23" s="89"/>
      <c r="I23" s="90"/>
      <c r="J23" s="89"/>
      <c r="K23" s="49"/>
    </row>
    <row r="24" spans="1:11">
      <c r="A24" s="49"/>
      <c r="B24" s="95" t="s">
        <v>35</v>
      </c>
      <c r="C24" s="96">
        <f>E8*E9+G8*G9*G10+I8*I9*I10+E9*(C9-E8-G8-I8)</f>
        <v>91035000000</v>
      </c>
      <c r="D24" s="92"/>
      <c r="E24" s="87"/>
      <c r="F24" s="87"/>
      <c r="G24" s="88"/>
      <c r="H24" s="89"/>
      <c r="I24" s="90"/>
      <c r="J24" s="89"/>
      <c r="K24" s="49"/>
    </row>
    <row r="25" spans="1:11">
      <c r="A25" s="49"/>
      <c r="B25" s="95" t="s">
        <v>36</v>
      </c>
      <c r="C25" s="96">
        <v>1547.2799999999997</v>
      </c>
      <c r="D25" s="92"/>
      <c r="E25" s="87"/>
      <c r="F25" s="87"/>
      <c r="G25" s="88"/>
      <c r="H25" s="89"/>
      <c r="I25" s="90"/>
      <c r="J25" s="89"/>
      <c r="K25" s="49"/>
    </row>
    <row r="26" spans="1:11">
      <c r="A26" s="49"/>
      <c r="B26" s="95" t="s">
        <v>37</v>
      </c>
      <c r="C26" s="91">
        <f>(C21*C24+C23*C25)/(C24+C25)</f>
        <v>8.999999847031144E-2</v>
      </c>
      <c r="D26" s="92"/>
      <c r="E26" s="87"/>
      <c r="F26" s="87"/>
      <c r="G26" s="88"/>
      <c r="H26" s="89"/>
      <c r="I26" s="90"/>
      <c r="J26" s="89"/>
      <c r="K26" s="49"/>
    </row>
    <row r="27" spans="1:11">
      <c r="A27" s="49"/>
      <c r="B27" s="97"/>
      <c r="C27" s="98"/>
      <c r="D27" s="92"/>
      <c r="E27" s="149"/>
      <c r="F27" s="150"/>
      <c r="G27" s="100"/>
      <c r="H27" s="82"/>
      <c r="I27" s="101"/>
      <c r="J27" s="102"/>
      <c r="K27" s="49"/>
    </row>
    <row r="28" spans="1:11">
      <c r="A28" s="49"/>
      <c r="B28" s="79"/>
      <c r="C28" s="103"/>
      <c r="D28" s="92"/>
      <c r="E28" s="104"/>
      <c r="F28" s="104"/>
      <c r="G28" s="105"/>
      <c r="H28" s="49"/>
      <c r="I28" s="49"/>
      <c r="J28" s="49"/>
      <c r="K28" s="49"/>
    </row>
    <row r="29" spans="1:11">
      <c r="A29" s="49"/>
      <c r="B29" s="77" t="s">
        <v>38</v>
      </c>
      <c r="C29" s="106">
        <v>2019</v>
      </c>
      <c r="D29" s="106">
        <v>2020</v>
      </c>
      <c r="E29" s="106">
        <v>2021</v>
      </c>
      <c r="F29" s="106">
        <v>2022</v>
      </c>
      <c r="G29" s="106">
        <v>2023</v>
      </c>
      <c r="H29" s="106">
        <v>2024</v>
      </c>
      <c r="I29" s="107"/>
      <c r="J29" s="107"/>
      <c r="K29" s="49"/>
    </row>
    <row r="30" spans="1:11">
      <c r="A30" s="49"/>
      <c r="B30" s="108" t="s">
        <v>39</v>
      </c>
      <c r="C30" s="109">
        <v>1773000000</v>
      </c>
      <c r="D30" s="109">
        <v>1657000000</v>
      </c>
      <c r="E30" s="109">
        <v>2994000000</v>
      </c>
      <c r="F30" s="109">
        <v>3028910300</v>
      </c>
      <c r="G30" s="109">
        <v>2894031000</v>
      </c>
      <c r="H30" s="109">
        <v>1738000290</v>
      </c>
      <c r="I30" s="110"/>
      <c r="J30" s="110"/>
      <c r="K30" s="49"/>
    </row>
    <row r="31" spans="1:11">
      <c r="A31" s="49"/>
      <c r="B31" s="104"/>
      <c r="C31" s="103"/>
      <c r="D31" s="103"/>
      <c r="E31" s="103"/>
      <c r="F31" s="103"/>
      <c r="G31" s="110"/>
      <c r="H31" s="110"/>
      <c r="I31" s="110"/>
      <c r="J31" s="110"/>
      <c r="K31" s="49"/>
    </row>
    <row r="32" spans="1:11">
      <c r="A32" s="111"/>
      <c r="B32" s="77" t="s">
        <v>40</v>
      </c>
      <c r="C32" s="106">
        <v>2019</v>
      </c>
      <c r="D32" s="106">
        <v>2020</v>
      </c>
      <c r="E32" s="106">
        <v>2021</v>
      </c>
      <c r="F32" s="106">
        <v>2022</v>
      </c>
      <c r="G32" s="106">
        <v>2023</v>
      </c>
      <c r="H32" s="106">
        <v>2024</v>
      </c>
      <c r="I32" s="106">
        <v>2025</v>
      </c>
      <c r="J32" s="106">
        <v>2026</v>
      </c>
      <c r="K32" s="111"/>
    </row>
    <row r="33" spans="1:11">
      <c r="A33" s="49"/>
      <c r="B33" s="108" t="s">
        <v>39</v>
      </c>
      <c r="C33" s="112">
        <f>H30*(1+$C$14)</f>
        <v>1824900304.5</v>
      </c>
      <c r="D33" s="112">
        <f t="shared" ref="D33:H33" si="0">C33*(1+$C$14)</f>
        <v>1916145319.7250001</v>
      </c>
      <c r="E33" s="112">
        <f t="shared" si="0"/>
        <v>2011952585.7112503</v>
      </c>
      <c r="F33" s="112">
        <f t="shared" si="0"/>
        <v>2112550214.9968128</v>
      </c>
      <c r="G33" s="112">
        <f t="shared" si="0"/>
        <v>2218177725.7466536</v>
      </c>
      <c r="H33" s="112">
        <f t="shared" si="0"/>
        <v>2329086612.0339866</v>
      </c>
      <c r="I33" s="112">
        <f>H33*(1+$C$14)</f>
        <v>2445540942.6356859</v>
      </c>
      <c r="J33" s="113">
        <f>I33*(1+$C$14)</f>
        <v>2567817989.7674704</v>
      </c>
      <c r="K33" s="49"/>
    </row>
    <row r="34" spans="1:11">
      <c r="A34" s="49"/>
      <c r="B34" s="104"/>
      <c r="C34" s="103"/>
      <c r="D34" s="103"/>
      <c r="E34" s="103"/>
      <c r="F34" s="103"/>
      <c r="G34" s="103"/>
      <c r="H34" s="103"/>
      <c r="I34" s="103"/>
      <c r="J34" s="103"/>
      <c r="K34" s="49"/>
    </row>
    <row r="35" spans="1:11">
      <c r="A35" s="49"/>
      <c r="B35" s="77" t="s">
        <v>41</v>
      </c>
      <c r="C35" s="106">
        <v>2019</v>
      </c>
      <c r="D35" s="106">
        <v>2020</v>
      </c>
      <c r="E35" s="106">
        <v>2021</v>
      </c>
      <c r="F35" s="106">
        <v>2022</v>
      </c>
      <c r="G35" s="106">
        <v>2023</v>
      </c>
      <c r="H35" s="106">
        <v>2024</v>
      </c>
      <c r="I35" s="106">
        <v>2025</v>
      </c>
      <c r="J35" s="106">
        <v>2026</v>
      </c>
      <c r="K35" s="49"/>
    </row>
    <row r="36" spans="1:11">
      <c r="A36" s="49"/>
      <c r="B36" s="108" t="s">
        <v>39</v>
      </c>
      <c r="C36" s="112">
        <f>J33*(1+$C$15)</f>
        <v>2619174349.56282</v>
      </c>
      <c r="D36" s="112">
        <f>C36*(1+$C$15)</f>
        <v>2671557836.5540762</v>
      </c>
      <c r="E36" s="112">
        <f t="shared" ref="E36:J36" si="1">D36*(1+$C$15)</f>
        <v>2724988993.2851577</v>
      </c>
      <c r="F36" s="112">
        <f t="shared" si="1"/>
        <v>2779488773.1508608</v>
      </c>
      <c r="G36" s="112">
        <f t="shared" si="1"/>
        <v>2835078548.6138783</v>
      </c>
      <c r="H36" s="112">
        <f t="shared" si="1"/>
        <v>2891780119.5861559</v>
      </c>
      <c r="I36" s="112">
        <f t="shared" si="1"/>
        <v>2949615721.977879</v>
      </c>
      <c r="J36" s="112">
        <f t="shared" si="1"/>
        <v>3008608036.4174366</v>
      </c>
      <c r="K36" s="49"/>
    </row>
    <row r="37" spans="1:11">
      <c r="A37" s="49"/>
      <c r="B37" s="104"/>
      <c r="C37" s="103"/>
      <c r="D37" s="103"/>
      <c r="E37" s="103"/>
      <c r="F37" s="103"/>
      <c r="G37" s="103"/>
      <c r="H37" s="103"/>
      <c r="I37" s="103"/>
      <c r="J37" s="103"/>
      <c r="K37" s="49"/>
    </row>
    <row r="38" spans="1:11" ht="28">
      <c r="A38" s="111"/>
      <c r="B38" s="114" t="s">
        <v>42</v>
      </c>
      <c r="C38" s="115" t="s">
        <v>43</v>
      </c>
      <c r="D38" s="116" t="s">
        <v>44</v>
      </c>
      <c r="E38" s="117"/>
      <c r="F38" s="118"/>
      <c r="G38" s="119"/>
      <c r="H38" s="111"/>
      <c r="I38" s="111"/>
      <c r="J38" s="111"/>
      <c r="K38" s="111"/>
    </row>
    <row r="39" spans="1:11">
      <c r="A39" s="49"/>
      <c r="B39" s="84" t="s">
        <v>38</v>
      </c>
      <c r="C39" s="120">
        <f>(D30+NPV(C26,E30:H30))/(1+C26)^((DATE(2009,12,31)-C10)/365)</f>
        <v>30383494656.824188</v>
      </c>
      <c r="D39" s="91">
        <f>C39/$C$43</f>
        <v>0.34477897757241266</v>
      </c>
      <c r="E39" s="121"/>
      <c r="F39" s="122"/>
      <c r="G39" s="103"/>
      <c r="H39" s="49"/>
      <c r="I39" s="49"/>
      <c r="J39" s="49"/>
      <c r="K39" s="49"/>
    </row>
    <row r="40" spans="1:11">
      <c r="A40" s="49"/>
      <c r="B40" s="84" t="s">
        <v>40</v>
      </c>
      <c r="C40" s="120">
        <f>(C33+NPV(C26,D33:J33))/(1+C26)^5/(1+C26)^((DATE(2009,12,31)-C10)/365)</f>
        <v>24364928206.00526</v>
      </c>
      <c r="D40" s="91">
        <f>C40/$C$43</f>
        <v>0.27648284472783519</v>
      </c>
      <c r="E40" s="123"/>
      <c r="F40" s="124"/>
      <c r="G40" s="103"/>
      <c r="H40" s="49"/>
      <c r="I40" s="49"/>
      <c r="J40" s="49"/>
      <c r="K40" s="49"/>
    </row>
    <row r="41" spans="1:11">
      <c r="A41" s="49"/>
      <c r="B41" s="84" t="s">
        <v>41</v>
      </c>
      <c r="C41" s="120">
        <f>(C36+NPV(C26,D36:J36))/(1+C26)^13/(1+C26)^((DATE(2009,12,31)-C10)/365)</f>
        <v>15982132835.535049</v>
      </c>
      <c r="D41" s="91">
        <f>C41/$C$43</f>
        <v>0.18135844743009621</v>
      </c>
      <c r="E41" s="103"/>
      <c r="F41" s="103"/>
      <c r="G41" s="103"/>
      <c r="H41" s="49"/>
      <c r="I41" s="49"/>
      <c r="J41" s="49"/>
      <c r="K41" s="49"/>
    </row>
    <row r="42" spans="1:11" ht="28">
      <c r="A42" s="49"/>
      <c r="B42" s="84" t="s">
        <v>45</v>
      </c>
      <c r="C42" s="125">
        <f>J36*(1+C16)*(1+C26)/(C26-C16)/(1+C26)^21/(1+C26)^((DATE(2009,12,31)-C10)/365)</f>
        <v>17394001288.126511</v>
      </c>
      <c r="D42" s="91">
        <f>C42/$C$43</f>
        <v>0.19737973026965583</v>
      </c>
      <c r="E42" s="103"/>
      <c r="F42" s="103"/>
      <c r="G42" s="103"/>
      <c r="H42" s="49"/>
      <c r="I42" s="49"/>
      <c r="J42" s="49"/>
      <c r="K42" s="49"/>
    </row>
    <row r="43" spans="1:11">
      <c r="A43" s="49"/>
      <c r="B43" s="84" t="s">
        <v>46</v>
      </c>
      <c r="C43" s="120">
        <f>SUM(C39:C42)</f>
        <v>88124556986.491013</v>
      </c>
      <c r="D43" s="91">
        <f>C43/$C$43</f>
        <v>1</v>
      </c>
      <c r="E43" s="103"/>
      <c r="F43" s="126"/>
      <c r="G43" s="103"/>
      <c r="H43" s="49"/>
      <c r="I43" s="49"/>
      <c r="J43" s="49"/>
      <c r="K43" s="49"/>
    </row>
    <row r="44" spans="1:11" ht="28">
      <c r="A44" s="49"/>
      <c r="B44" s="127" t="s">
        <v>47</v>
      </c>
      <c r="C44" s="120">
        <v>9923000000</v>
      </c>
      <c r="D44" s="91"/>
      <c r="E44" s="103"/>
      <c r="F44" s="126"/>
      <c r="G44" s="103"/>
      <c r="H44" s="49"/>
      <c r="I44" s="49"/>
      <c r="J44" s="49"/>
      <c r="K44" s="49"/>
    </row>
    <row r="45" spans="1:11" ht="28">
      <c r="A45" s="49"/>
      <c r="B45" s="127" t="s">
        <v>48</v>
      </c>
      <c r="C45" s="120">
        <v>901000000</v>
      </c>
      <c r="D45" s="91"/>
      <c r="E45" s="103"/>
      <c r="F45" s="126"/>
      <c r="G45" s="103"/>
      <c r="H45" s="49"/>
      <c r="I45" s="49"/>
      <c r="J45" s="49"/>
      <c r="K45" s="49"/>
    </row>
    <row r="46" spans="1:11">
      <c r="A46" s="49"/>
      <c r="B46" s="127" t="s">
        <v>49</v>
      </c>
      <c r="C46" s="120">
        <v>340000000</v>
      </c>
      <c r="D46" s="91"/>
      <c r="E46" s="103"/>
      <c r="F46" s="126"/>
      <c r="G46" s="103"/>
      <c r="H46" s="49"/>
      <c r="I46" s="49"/>
      <c r="J46" s="49"/>
      <c r="K46" s="49"/>
    </row>
    <row r="47" spans="1:11">
      <c r="A47" s="49"/>
      <c r="B47" s="84" t="s">
        <v>50</v>
      </c>
      <c r="C47" s="120">
        <f>C43+C44-C45-C46</f>
        <v>96806556986.491013</v>
      </c>
      <c r="D47" s="91"/>
      <c r="E47" s="103"/>
      <c r="F47" s="126"/>
      <c r="G47" s="103"/>
      <c r="H47" s="49"/>
      <c r="I47" s="49"/>
      <c r="J47" s="49"/>
      <c r="K47" s="49"/>
    </row>
    <row r="48" spans="1:11" ht="28">
      <c r="A48" s="49"/>
      <c r="B48" s="84" t="s">
        <v>51</v>
      </c>
      <c r="C48" s="120">
        <f>C9</f>
        <v>357000000</v>
      </c>
      <c r="D48" s="91"/>
      <c r="E48" s="103"/>
      <c r="F48" s="126"/>
      <c r="G48" s="103"/>
      <c r="H48" s="49"/>
      <c r="I48" s="49"/>
      <c r="J48" s="49"/>
      <c r="K48" s="49"/>
    </row>
    <row r="49" spans="1:11" ht="28">
      <c r="A49" s="49"/>
      <c r="B49" s="84" t="s">
        <v>52</v>
      </c>
      <c r="C49" s="128">
        <f>C47/C48</f>
        <v>271.16682629269189</v>
      </c>
      <c r="D49" s="91"/>
      <c r="E49" s="103"/>
      <c r="F49" s="126"/>
      <c r="G49" s="103"/>
      <c r="H49" s="49"/>
      <c r="I49" s="49"/>
      <c r="J49" s="49"/>
      <c r="K49" s="49"/>
    </row>
    <row r="50" spans="1:11">
      <c r="A50" s="49"/>
      <c r="B50" s="97"/>
      <c r="C50" s="129"/>
      <c r="D50" s="130"/>
      <c r="E50" s="103"/>
      <c r="F50" s="131"/>
      <c r="G50" s="103"/>
      <c r="H50" s="49"/>
      <c r="I50" s="49"/>
      <c r="J50" s="49"/>
      <c r="K50" s="49"/>
    </row>
    <row r="51" spans="1:11">
      <c r="A51" s="49"/>
      <c r="B51" s="79"/>
      <c r="C51" s="103"/>
      <c r="D51" s="103"/>
      <c r="E51" s="103"/>
      <c r="F51" s="103"/>
      <c r="G51" s="103"/>
      <c r="H51" s="49"/>
      <c r="I51" s="49"/>
      <c r="J51" s="49"/>
      <c r="K51" s="49"/>
    </row>
    <row r="52" spans="1:11">
      <c r="A52" s="49"/>
      <c r="B52" s="79"/>
      <c r="C52" s="103"/>
      <c r="D52" s="103"/>
      <c r="E52" s="103"/>
      <c r="F52" s="103"/>
      <c r="G52" s="103"/>
      <c r="H52" s="49"/>
      <c r="I52" s="49"/>
      <c r="J52" s="49"/>
      <c r="K52" s="49"/>
    </row>
    <row r="53" spans="1:11">
      <c r="A53" s="49"/>
      <c r="B53" s="132" t="s">
        <v>53</v>
      </c>
      <c r="C53" s="103"/>
      <c r="D53" s="103"/>
      <c r="E53" s="103"/>
      <c r="F53" s="103"/>
      <c r="G53" s="103"/>
      <c r="H53" s="49"/>
      <c r="I53" s="49"/>
      <c r="J53" s="49"/>
      <c r="K53" s="49"/>
    </row>
    <row r="54" spans="1:11">
      <c r="A54" s="64"/>
      <c r="B54" s="49"/>
      <c r="C54" s="49"/>
      <c r="D54" s="49"/>
      <c r="E54" s="49"/>
      <c r="F54" s="49"/>
      <c r="G54" s="49"/>
      <c r="H54" s="49"/>
      <c r="I54" s="49"/>
      <c r="J54" s="49"/>
      <c r="K54" s="49"/>
    </row>
    <row r="55" spans="1:11" ht="28">
      <c r="A55" s="133"/>
      <c r="B55" s="134" t="s">
        <v>54</v>
      </c>
      <c r="C55" s="151" t="s">
        <v>55</v>
      </c>
      <c r="D55" s="152"/>
      <c r="E55" s="152"/>
      <c r="F55" s="152"/>
      <c r="G55" s="152"/>
      <c r="H55" s="153"/>
      <c r="I55" s="154"/>
      <c r="J55" s="135"/>
      <c r="K55" s="136"/>
    </row>
    <row r="56" spans="1:11">
      <c r="A56" s="64"/>
      <c r="B56" s="137" t="s">
        <v>56</v>
      </c>
      <c r="C56" s="138">
        <f>D56-0.5%</f>
        <v>-0.01</v>
      </c>
      <c r="D56" s="138">
        <f>E56-0.5%</f>
        <v>-5.0000000000000001E-3</v>
      </c>
      <c r="E56" s="138">
        <f>INT(C16*100+0.5)/100</f>
        <v>0</v>
      </c>
      <c r="F56" s="138">
        <f t="shared" ref="F56:K56" si="2">E56+0.5%</f>
        <v>5.0000000000000001E-3</v>
      </c>
      <c r="G56" s="138">
        <f t="shared" si="2"/>
        <v>0.01</v>
      </c>
      <c r="H56" s="138">
        <f t="shared" si="2"/>
        <v>1.4999999999999999E-2</v>
      </c>
      <c r="I56" s="138">
        <f t="shared" si="2"/>
        <v>0.02</v>
      </c>
      <c r="J56" s="138">
        <f t="shared" si="2"/>
        <v>2.5000000000000001E-2</v>
      </c>
      <c r="K56" s="139">
        <f t="shared" si="2"/>
        <v>3.0000000000000002E-2</v>
      </c>
    </row>
    <row r="57" spans="1:11">
      <c r="A57" s="64"/>
      <c r="B57" s="140">
        <f>B58-0.5%</f>
        <v>6.4999999999999974E-2</v>
      </c>
      <c r="C57" s="141">
        <f t="shared" ref="C57:K57" si="3">(($C$30+NPV($B$57,$D$30:$G$30)+($C$33+NPV($B$57,$D$33:$J$33))/(1+$B$57)^5+$J$33*(1+C56)/($B$57-C56)/(1+$B$57)^12)/(1+$B$57)^((DATE(2005,12,31)-$C$10)/365)+($C$44-$C$45-$C$46))/$C$9</f>
        <v>314.18797675787459</v>
      </c>
      <c r="D57" s="141">
        <f t="shared" si="3"/>
        <v>323.82613488901075</v>
      </c>
      <c r="E57" s="141">
        <f t="shared" si="3"/>
        <v>334.94708657878323</v>
      </c>
      <c r="F57" s="141">
        <f t="shared" si="3"/>
        <v>347.92153021685107</v>
      </c>
      <c r="G57" s="141">
        <f t="shared" si="3"/>
        <v>363.25496360729488</v>
      </c>
      <c r="H57" s="141">
        <f t="shared" si="3"/>
        <v>381.65508367582754</v>
      </c>
      <c r="I57" s="141">
        <f t="shared" si="3"/>
        <v>404.1441193151453</v>
      </c>
      <c r="J57" s="141">
        <f t="shared" si="3"/>
        <v>432.25541386429228</v>
      </c>
      <c r="K57" s="142">
        <f t="shared" si="3"/>
        <v>468.39850685605279</v>
      </c>
    </row>
    <row r="58" spans="1:11">
      <c r="A58" s="64"/>
      <c r="B58" s="140">
        <f>B59-0.5%</f>
        <v>6.9999999999999979E-2</v>
      </c>
      <c r="C58" s="143">
        <f t="shared" ref="C58:K58" si="4">(($C$30+NPV($B$58,$D$30:$G$30)+($C$33+NPV($B$58,$D$33:$J$33))/(1+$B$58)^5+$J$33*(1+C56)/($B$58-C56)/(1+$B$58)^12)/(1+$B$58)^((DATE(2005,12,31)-$C$10)/365)+($C$44-$C$45-$C$46))/$C$9</f>
        <v>317.69693086429618</v>
      </c>
      <c r="D58" s="143">
        <f t="shared" si="4"/>
        <v>326.34723152243316</v>
      </c>
      <c r="E58" s="143">
        <f t="shared" si="4"/>
        <v>336.23328941744688</v>
      </c>
      <c r="F58" s="143">
        <f t="shared" si="4"/>
        <v>347.64027929630885</v>
      </c>
      <c r="G58" s="143">
        <f t="shared" si="4"/>
        <v>360.9484341549811</v>
      </c>
      <c r="H58" s="143">
        <f t="shared" si="4"/>
        <v>376.67625353341197</v>
      </c>
      <c r="I58" s="143">
        <f t="shared" si="4"/>
        <v>395.5496367875291</v>
      </c>
      <c r="J58" s="143">
        <f t="shared" si="4"/>
        <v>418.61710520922776</v>
      </c>
      <c r="K58" s="144">
        <f t="shared" si="4"/>
        <v>447.45144073635112</v>
      </c>
    </row>
    <row r="59" spans="1:11">
      <c r="A59" s="64"/>
      <c r="B59" s="140">
        <f>B60-0.5%</f>
        <v>7.4999999999999983E-2</v>
      </c>
      <c r="C59" s="145">
        <f t="shared" ref="C59:K59" si="5">(($C$30+NPV($B$59,$D$30:$G$30)+($C$33+NPV($B$59,$D$33:$J$33))/(1+$B$59)^5+$J$33*(1+C56)/($B$59-C56)/(1+$B$59)^12)/(1+$B$59)^((DATE(2005,12,31)-$C$10)/365)+($C$44-$C$45-$C$46))/$C$9</f>
        <v>322.36391754705471</v>
      </c>
      <c r="D59" s="145">
        <f t="shared" si="5"/>
        <v>330.19192488892816</v>
      </c>
      <c r="E59" s="145">
        <f t="shared" si="5"/>
        <v>339.06366654305145</v>
      </c>
      <c r="F59" s="145">
        <f t="shared" si="5"/>
        <v>349.20279986204946</v>
      </c>
      <c r="G59" s="145">
        <f t="shared" si="5"/>
        <v>360.90179984550878</v>
      </c>
      <c r="H59" s="145">
        <f t="shared" si="5"/>
        <v>374.55063315954459</v>
      </c>
      <c r="I59" s="145">
        <f t="shared" si="5"/>
        <v>390.68107253067797</v>
      </c>
      <c r="J59" s="145">
        <f t="shared" si="5"/>
        <v>410.03759977603784</v>
      </c>
      <c r="K59" s="146">
        <f t="shared" si="5"/>
        <v>433.69557752036661</v>
      </c>
    </row>
    <row r="60" spans="1:11">
      <c r="A60" s="64"/>
      <c r="B60" s="140">
        <f>B61-0.5%</f>
        <v>7.9999999999999988E-2</v>
      </c>
      <c r="C60" s="145">
        <f t="shared" ref="C60:K60" si="6">(($C$30+NPV($B$60,$D$30:$G$30)+($C$33+NPV($B$60,$D$33:$J$33))/(1+$B$60)^5+$J$33*(1+C56)/($B$60-C56)/(1+$B$60)^12)/(1+$B$60)^((DATE(2005,12,31)-$C$10)/365)+($C$44-$C$45-$C$46))/$C$9</f>
        <v>328.10414886562904</v>
      </c>
      <c r="D60" s="145">
        <f t="shared" si="6"/>
        <v>335.23966586791897</v>
      </c>
      <c r="E60" s="145">
        <f t="shared" si="6"/>
        <v>343.26712249549513</v>
      </c>
      <c r="F60" s="145">
        <f t="shared" si="6"/>
        <v>352.36490667341479</v>
      </c>
      <c r="G60" s="145">
        <f t="shared" si="6"/>
        <v>362.76237430532302</v>
      </c>
      <c r="H60" s="145">
        <f t="shared" si="6"/>
        <v>374.75945234214015</v>
      </c>
      <c r="I60" s="145">
        <f t="shared" si="6"/>
        <v>388.75604338509356</v>
      </c>
      <c r="J60" s="145">
        <f t="shared" si="6"/>
        <v>405.29746916312916</v>
      </c>
      <c r="K60" s="146">
        <f t="shared" si="6"/>
        <v>425.1471800967721</v>
      </c>
    </row>
    <row r="61" spans="1:11">
      <c r="A61" s="64"/>
      <c r="B61" s="140">
        <f>B62-0.5%</f>
        <v>8.4999999999999992E-2</v>
      </c>
      <c r="C61" s="145">
        <f t="shared" ref="C61:K61" si="7">(($C$30+NPV($B$61,$D$30:$G$30)+($C$33+NPV($B$61,$D$33:$J$33))/(1+$B$61)^5+$J$33*(1+C56)/($B$61-C56)/(1+$B$61)^12)/(1+$B$61)^((DATE(2005,12,31)-$C$10)/365)+($C$44-$C$45-$C$46))/$C$9</f>
        <v>334.85765580736449</v>
      </c>
      <c r="D61" s="145">
        <f t="shared" si="7"/>
        <v>341.40397291594866</v>
      </c>
      <c r="E61" s="145">
        <f t="shared" si="7"/>
        <v>348.7204449784839</v>
      </c>
      <c r="F61" s="145">
        <f t="shared" si="7"/>
        <v>356.95147604883601</v>
      </c>
      <c r="G61" s="145">
        <f t="shared" si="7"/>
        <v>366.27997792856843</v>
      </c>
      <c r="H61" s="145">
        <f t="shared" si="7"/>
        <v>376.941122933977</v>
      </c>
      <c r="I61" s="145">
        <f t="shared" si="7"/>
        <v>389.24244409406373</v>
      </c>
      <c r="J61" s="145">
        <f t="shared" si="7"/>
        <v>403.59398544749814</v>
      </c>
      <c r="K61" s="146">
        <f t="shared" si="7"/>
        <v>420.55489795610271</v>
      </c>
    </row>
    <row r="62" spans="1:11">
      <c r="A62" s="64"/>
      <c r="B62" s="140">
        <f>INT(C26*100+0.5)/100</f>
        <v>0.09</v>
      </c>
      <c r="C62" s="145">
        <f t="shared" ref="C62:K62" si="8">(($C$30+NPV($B$62,$D$30:$G$30)+($C$33+NPV($B$62,$D$33:$J$33))/(1+$B$62)^5+$J$33*(1+C56)/($B$62-C56)/(1+$B$62)^12)/(1+$B$62)^((DATE(2005,12,31)-$C$10)/365)+($C$44-$C$45-$C$46))/$C$9</f>
        <v>342.58349946429951</v>
      </c>
      <c r="D62" s="145">
        <f t="shared" si="8"/>
        <v>348.62390108970112</v>
      </c>
      <c r="E62" s="145">
        <f t="shared" si="8"/>
        <v>355.33545845125849</v>
      </c>
      <c r="F62" s="145">
        <f t="shared" si="8"/>
        <v>362.83661079652848</v>
      </c>
      <c r="G62" s="145">
        <f t="shared" si="8"/>
        <v>371.2754071849572</v>
      </c>
      <c r="H62" s="145">
        <f t="shared" si="8"/>
        <v>380.8393764251764</v>
      </c>
      <c r="I62" s="145">
        <f t="shared" si="8"/>
        <v>391.76962698542695</v>
      </c>
      <c r="J62" s="145">
        <f t="shared" si="8"/>
        <v>404.38145455494686</v>
      </c>
      <c r="K62" s="146">
        <f t="shared" si="8"/>
        <v>419.09525338605346</v>
      </c>
    </row>
    <row r="63" spans="1:11">
      <c r="A63" s="64"/>
      <c r="B63" s="140">
        <f>B62+0.5%</f>
        <v>9.5000000000000001E-2</v>
      </c>
      <c r="C63" s="145">
        <f t="shared" ref="C63:K63" si="9">(($C$30+NPV($B$63,$D$30:$G$30)+($C$33+NPV($B$63,$D$33:$J$33))/(1+$B$63)^5+$J$33*(1+C56)/($B$63-C56)/(1+$B$63)^12)/(1+$B$63)^((DATE(2005,12,31)-$C$10)/365)+($C$44-$C$45-$C$46))/$C$9</f>
        <v>351.25565901907368</v>
      </c>
      <c r="D63" s="145">
        <f t="shared" si="9"/>
        <v>356.85809420533712</v>
      </c>
      <c r="E63" s="145">
        <f t="shared" si="9"/>
        <v>363.05025941120715</v>
      </c>
      <c r="F63" s="145">
        <f t="shared" si="9"/>
        <v>369.93044297328504</v>
      </c>
      <c r="G63" s="145">
        <f t="shared" si="9"/>
        <v>377.62005989560737</v>
      </c>
      <c r="H63" s="145">
        <f t="shared" si="9"/>
        <v>386.27087893321999</v>
      </c>
      <c r="I63" s="145">
        <f t="shared" si="9"/>
        <v>396.07514050918093</v>
      </c>
      <c r="J63" s="145">
        <f t="shared" si="9"/>
        <v>407.28001088170771</v>
      </c>
      <c r="K63" s="146">
        <f t="shared" si="9"/>
        <v>420.20870746539254</v>
      </c>
    </row>
    <row r="64" spans="1:11">
      <c r="A64" s="64"/>
      <c r="B64" s="140">
        <f>B63+0.5%</f>
        <v>0.1</v>
      </c>
      <c r="C64" s="145">
        <f t="shared" ref="C64:K64" si="10">(($C$30+NPV($B$64,$D$30:$G$30)+($C$33+NPV($B$64,$D$33:$J$33))/(1+$B$64)^5+$J$33*(1+C56)/($B$64-C56)/(1+$B$64)^12)/(1+$B$64)^((DATE(2005,12,31)-$C$10)/365)+($C$44-$C$45-$C$46))/$C$9</f>
        <v>360.86006415996513</v>
      </c>
      <c r="D64" s="145">
        <f t="shared" si="10"/>
        <v>366.0805602872091</v>
      </c>
      <c r="E64" s="145">
        <f t="shared" si="10"/>
        <v>371.82310602717752</v>
      </c>
      <c r="F64" s="145">
        <f t="shared" si="10"/>
        <v>378.1701302660901</v>
      </c>
      <c r="G64" s="145">
        <f t="shared" si="10"/>
        <v>385.22237942043728</v>
      </c>
      <c r="H64" s="145">
        <f t="shared" si="10"/>
        <v>393.10430494588411</v>
      </c>
      <c r="I64" s="145">
        <f t="shared" si="10"/>
        <v>401.97147116201182</v>
      </c>
      <c r="J64" s="145">
        <f t="shared" si="10"/>
        <v>412.02092620695663</v>
      </c>
      <c r="K64" s="146">
        <f t="shared" si="10"/>
        <v>423.50601768689347</v>
      </c>
    </row>
    <row r="65" spans="1:11">
      <c r="A65" s="64"/>
      <c r="B65" s="140">
        <f>B64+0.5%</f>
        <v>0.10500000000000001</v>
      </c>
      <c r="C65" s="145">
        <f t="shared" ref="C65:K65" si="11">(($C$30+NPV($B$65,$D$30:$G$30)+($C$33+NPV($B$65,$D$33:$J$33))/(1+$B$65)^5+$J$33*(1+C56)/($B$65-C56)/(1+$B$65)^12)/(1+$B$65)^((DATE(2005,12,31)-$C$10)/365)+($C$44-$C$45-$C$46))/$C$9</f>
        <v>371.39242477332289</v>
      </c>
      <c r="D65" s="145">
        <f t="shared" si="11"/>
        <v>376.27762318536583</v>
      </c>
      <c r="E65" s="145">
        <f t="shared" si="11"/>
        <v>381.62807858903193</v>
      </c>
      <c r="F65" s="145">
        <f t="shared" si="11"/>
        <v>387.51357953306461</v>
      </c>
      <c r="G65" s="145">
        <f t="shared" si="11"/>
        <v>394.01860689225867</v>
      </c>
      <c r="H65" s="145">
        <f t="shared" si="11"/>
        <v>401.24641506914094</v>
      </c>
      <c r="I65" s="145">
        <f t="shared" si="11"/>
        <v>409.32455361977424</v>
      </c>
      <c r="J65" s="145">
        <f t="shared" si="11"/>
        <v>418.41245948923643</v>
      </c>
      <c r="K65" s="146">
        <f t="shared" si="11"/>
        <v>428.71208614129375</v>
      </c>
    </row>
    <row r="66" spans="1:11">
      <c r="A66" s="64"/>
      <c r="B66" s="140">
        <f>B65+0.5%</f>
        <v>0.11000000000000001</v>
      </c>
      <c r="C66" s="145">
        <f t="shared" ref="C66:K66" si="12">(($C$30+NPV($B$66,$D$30:$G$30)+($C$33+NPV($B$66,$D$33:$J$33))/(1+$B$66)^5+$J$33*(1+C56)/($B$66-C56)/(1+$B$66)^12)/(1+$B$66)^((DATE(2005,12,31)-$C$10)/365)+($C$44-$C$45-$C$46))/$C$9</f>
        <v>382.8566265315464</v>
      </c>
      <c r="D66" s="145">
        <f t="shared" si="12"/>
        <v>387.44569359875879</v>
      </c>
      <c r="E66" s="145">
        <f t="shared" si="12"/>
        <v>392.45194858117242</v>
      </c>
      <c r="F66" s="145">
        <f t="shared" si="12"/>
        <v>397.93498975238731</v>
      </c>
      <c r="G66" s="145">
        <f t="shared" si="12"/>
        <v>403.96633504072361</v>
      </c>
      <c r="H66" s="145">
        <f t="shared" si="12"/>
        <v>410.63255878046391</v>
      </c>
      <c r="I66" s="145">
        <f t="shared" si="12"/>
        <v>418.03947404684192</v>
      </c>
      <c r="J66" s="145">
        <f t="shared" si="12"/>
        <v>426.31779110926436</v>
      </c>
      <c r="K66" s="146">
        <f t="shared" si="12"/>
        <v>435.63089780448968</v>
      </c>
    </row>
    <row r="67" spans="1:11">
      <c r="A67" s="64"/>
      <c r="B67" s="147">
        <f>B66+0.5%</f>
        <v>0.11500000000000002</v>
      </c>
      <c r="C67" s="129">
        <f t="shared" ref="C67:K67" si="13">(($C$30+NPV($B$67,$D$30:$G$30)+($C$33+NPV($B$67,$D$33:$J$33))/(1+$B$67)^5+$J$33*(1+C56)/($B$67-C56)/(1+$B$67)^12)/(1+$B$67)^((DATE(2005,12,31)-$C$10)/365)+($C$44-$C$45-$C$46))/$C$9</f>
        <v>395.26353508957919</v>
      </c>
      <c r="D67" s="129">
        <f t="shared" si="13"/>
        <v>399.58962171667804</v>
      </c>
      <c r="E67" s="129">
        <f t="shared" si="13"/>
        <v>404.29188978961167</v>
      </c>
      <c r="F67" s="129">
        <f t="shared" si="13"/>
        <v>409.42163677826665</v>
      </c>
      <c r="G67" s="129">
        <f t="shared" si="13"/>
        <v>415.03993109917428</v>
      </c>
      <c r="H67" s="129">
        <f t="shared" si="13"/>
        <v>421.22005485217267</v>
      </c>
      <c r="I67" s="129">
        <f t="shared" si="13"/>
        <v>428.05071794759209</v>
      </c>
      <c r="J67" s="129">
        <f t="shared" si="13"/>
        <v>435.64034360916907</v>
      </c>
      <c r="K67" s="148">
        <f t="shared" si="13"/>
        <v>444.12286640740234</v>
      </c>
    </row>
  </sheetData>
  <mergeCells count="2">
    <mergeCell ref="E27:F27"/>
    <mergeCell ref="C55:I5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AE31-5A0D-9647-882A-9A9E3877D14B}">
  <dimension ref="A1:K69"/>
  <sheetViews>
    <sheetView tabSelected="1" zoomScale="55" workbookViewId="0">
      <selection activeCell="P11" sqref="P11"/>
    </sheetView>
  </sheetViews>
  <sheetFormatPr baseColWidth="10" defaultRowHeight="16"/>
  <cols>
    <col min="3" max="3" width="17.33203125" bestFit="1" customWidth="1"/>
    <col min="4" max="10" width="15.5" bestFit="1" customWidth="1"/>
  </cols>
  <sheetData>
    <row r="1" spans="1:11">
      <c r="A1" s="48"/>
      <c r="B1" s="48"/>
      <c r="C1" s="48"/>
      <c r="D1" s="49"/>
      <c r="E1" s="49"/>
      <c r="F1" s="49"/>
      <c r="G1" s="49"/>
      <c r="H1" s="49"/>
      <c r="I1" s="49"/>
      <c r="J1" s="49"/>
      <c r="K1" s="49"/>
    </row>
    <row r="2" spans="1:1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1">
      <c r="A3" s="49"/>
      <c r="B3" s="50" t="s">
        <v>71</v>
      </c>
      <c r="C3" s="49"/>
      <c r="D3" s="49"/>
      <c r="E3" s="49"/>
      <c r="F3" s="49"/>
      <c r="G3" s="49"/>
      <c r="H3" s="49"/>
      <c r="I3" s="49"/>
      <c r="J3" s="49"/>
      <c r="K3" s="49"/>
    </row>
    <row r="4" spans="1:11">
      <c r="A4" s="51"/>
      <c r="B4" s="52"/>
      <c r="C4" s="51"/>
      <c r="D4" s="51"/>
      <c r="E4" s="51"/>
      <c r="F4" s="51"/>
      <c r="G4" s="51"/>
      <c r="H4" s="51"/>
      <c r="I4" s="51"/>
      <c r="J4" s="51"/>
      <c r="K4" s="51"/>
    </row>
    <row r="5" spans="1:11">
      <c r="A5" s="53"/>
      <c r="B5" s="54" t="s">
        <v>17</v>
      </c>
      <c r="C5" s="55"/>
      <c r="D5" s="53"/>
      <c r="E5" s="53"/>
      <c r="F5" s="53"/>
      <c r="G5" s="53"/>
      <c r="H5" s="53"/>
      <c r="I5" s="53"/>
      <c r="J5" s="53"/>
      <c r="K5" s="53"/>
    </row>
    <row r="6" spans="1:11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</row>
    <row r="7" spans="1:11">
      <c r="A7" s="56"/>
      <c r="B7" s="57" t="s">
        <v>18</v>
      </c>
      <c r="C7" s="58" t="s">
        <v>68</v>
      </c>
      <c r="D7" s="59" t="s">
        <v>19</v>
      </c>
      <c r="E7" s="60" t="s">
        <v>67</v>
      </c>
      <c r="F7" s="61"/>
      <c r="G7" s="61"/>
      <c r="H7" s="62"/>
      <c r="I7" s="63"/>
      <c r="J7" s="56"/>
      <c r="K7" s="56"/>
    </row>
    <row r="8" spans="1:11">
      <c r="A8" s="56"/>
      <c r="B8" s="64"/>
      <c r="C8" s="65"/>
      <c r="D8" s="66"/>
      <c r="E8" s="67"/>
      <c r="F8" s="66"/>
      <c r="G8" s="67"/>
      <c r="H8" s="66"/>
      <c r="I8" s="68"/>
      <c r="J8" s="56"/>
      <c r="K8" s="56"/>
    </row>
    <row r="9" spans="1:11">
      <c r="A9" s="56"/>
      <c r="B9" s="69" t="s">
        <v>20</v>
      </c>
      <c r="C9" s="67">
        <v>357000000</v>
      </c>
      <c r="D9" s="188" t="s">
        <v>66</v>
      </c>
      <c r="E9" s="67">
        <v>255</v>
      </c>
      <c r="F9" s="56"/>
      <c r="G9" s="67"/>
      <c r="H9" s="56"/>
      <c r="I9" s="68"/>
      <c r="J9" s="56"/>
      <c r="K9" s="56"/>
    </row>
    <row r="10" spans="1:11">
      <c r="A10" s="49"/>
      <c r="B10" s="70" t="s">
        <v>21</v>
      </c>
      <c r="C10" s="71">
        <v>44711</v>
      </c>
      <c r="D10" s="72"/>
      <c r="E10" s="73"/>
      <c r="F10" s="74"/>
      <c r="G10" s="75"/>
      <c r="H10" s="74"/>
      <c r="I10" s="76"/>
      <c r="J10" s="49"/>
      <c r="K10" s="49"/>
    </row>
    <row r="11" spans="1: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>
      <c r="A12" s="49"/>
      <c r="B12" s="77" t="s">
        <v>22</v>
      </c>
      <c r="C12" s="78" t="s">
        <v>23</v>
      </c>
      <c r="D12" s="79"/>
      <c r="E12" s="99"/>
      <c r="F12" s="99"/>
      <c r="G12" s="81"/>
      <c r="H12" s="82"/>
      <c r="I12" s="83"/>
      <c r="J12" s="83"/>
      <c r="K12" s="49"/>
    </row>
    <row r="13" spans="1:11" ht="42">
      <c r="A13" s="49"/>
      <c r="B13" s="84" t="s">
        <v>24</v>
      </c>
      <c r="C13" s="85">
        <v>8</v>
      </c>
      <c r="D13" s="79"/>
      <c r="E13" s="86"/>
      <c r="F13" s="87"/>
      <c r="G13" s="88"/>
      <c r="H13" s="89"/>
      <c r="I13" s="90"/>
      <c r="J13" s="89"/>
      <c r="K13" s="49"/>
    </row>
    <row r="14" spans="1:11">
      <c r="A14" s="49"/>
      <c r="B14" s="69" t="s">
        <v>25</v>
      </c>
      <c r="C14" s="91">
        <v>0.08</v>
      </c>
      <c r="D14" s="92"/>
      <c r="E14" s="86"/>
      <c r="F14" s="87"/>
      <c r="G14" s="88"/>
      <c r="H14" s="89"/>
      <c r="I14" s="90"/>
      <c r="J14" s="89"/>
      <c r="K14" s="49"/>
    </row>
    <row r="15" spans="1:11">
      <c r="A15" s="49"/>
      <c r="B15" s="69" t="s">
        <v>26</v>
      </c>
      <c r="C15" s="91">
        <v>0.02</v>
      </c>
      <c r="D15" s="92"/>
      <c r="E15" s="86"/>
      <c r="F15" s="87"/>
      <c r="G15" s="88"/>
      <c r="H15" s="89"/>
      <c r="I15" s="90"/>
      <c r="J15" s="89"/>
      <c r="K15" s="49"/>
    </row>
    <row r="16" spans="1:11">
      <c r="A16" s="49"/>
      <c r="B16" s="84" t="s">
        <v>27</v>
      </c>
      <c r="C16" s="91">
        <v>0.02</v>
      </c>
      <c r="D16" s="92"/>
      <c r="E16" s="93"/>
      <c r="F16" s="87"/>
      <c r="G16" s="88"/>
      <c r="H16" s="89"/>
      <c r="I16" s="90"/>
      <c r="J16" s="89"/>
      <c r="K16" s="49"/>
    </row>
    <row r="17" spans="1:11">
      <c r="A17" s="49"/>
      <c r="B17" s="84" t="s">
        <v>28</v>
      </c>
      <c r="C17" s="91">
        <v>0</v>
      </c>
      <c r="D17" s="92"/>
      <c r="E17" s="86"/>
      <c r="F17" s="87"/>
      <c r="G17" s="88"/>
      <c r="H17" s="89"/>
      <c r="I17" s="90"/>
      <c r="J17" s="89"/>
      <c r="K17" s="49"/>
    </row>
    <row r="18" spans="1:11">
      <c r="A18" s="49"/>
      <c r="B18" s="84" t="s">
        <v>29</v>
      </c>
      <c r="C18" s="91">
        <v>3.5999999999999997E-2</v>
      </c>
      <c r="D18" s="92"/>
      <c r="E18" s="86"/>
      <c r="F18" s="87"/>
      <c r="G18" s="88"/>
      <c r="H18" s="89"/>
      <c r="I18" s="90"/>
      <c r="J18" s="89"/>
      <c r="K18" s="49"/>
    </row>
    <row r="19" spans="1:11">
      <c r="A19" s="49"/>
      <c r="B19" s="84" t="s">
        <v>30</v>
      </c>
      <c r="C19" s="94">
        <v>1</v>
      </c>
      <c r="D19" s="92"/>
      <c r="E19" s="86"/>
      <c r="F19" s="87"/>
      <c r="G19" s="88"/>
      <c r="H19" s="89"/>
      <c r="I19" s="90"/>
      <c r="J19" s="89"/>
      <c r="K19" s="49"/>
    </row>
    <row r="20" spans="1:11">
      <c r="A20" s="49"/>
      <c r="B20" s="95" t="s">
        <v>31</v>
      </c>
      <c r="C20" s="91">
        <v>0.09</v>
      </c>
      <c r="D20" s="92"/>
      <c r="E20" s="87"/>
      <c r="F20" s="87"/>
      <c r="G20" s="88"/>
      <c r="H20" s="89"/>
      <c r="I20" s="90"/>
      <c r="J20" s="89"/>
      <c r="K20" s="49"/>
    </row>
    <row r="21" spans="1:11">
      <c r="A21" s="49"/>
      <c r="B21" s="95" t="s">
        <v>32</v>
      </c>
      <c r="C21" s="91">
        <v>0.09</v>
      </c>
      <c r="D21" s="92"/>
      <c r="E21" s="87"/>
      <c r="F21" s="87"/>
      <c r="G21" s="88"/>
      <c r="H21" s="89"/>
      <c r="I21" s="90"/>
      <c r="J21" s="89"/>
      <c r="K21" s="49"/>
    </row>
    <row r="22" spans="1:11">
      <c r="A22" s="49"/>
      <c r="B22" s="84" t="s">
        <v>33</v>
      </c>
      <c r="C22" s="91">
        <v>0.1469</v>
      </c>
      <c r="D22" s="92"/>
      <c r="E22" s="87"/>
      <c r="F22" s="87"/>
      <c r="G22" s="88"/>
      <c r="H22" s="89"/>
      <c r="I22" s="90"/>
      <c r="J22" s="89"/>
      <c r="K22" s="49"/>
    </row>
    <row r="23" spans="1:11">
      <c r="A23" s="49"/>
      <c r="B23" s="95" t="s">
        <v>34</v>
      </c>
      <c r="C23" s="91">
        <v>0</v>
      </c>
      <c r="D23" s="92"/>
      <c r="E23" s="87"/>
      <c r="F23" s="87"/>
      <c r="G23" s="88"/>
      <c r="H23" s="89"/>
      <c r="I23" s="90"/>
      <c r="J23" s="89"/>
      <c r="K23" s="49"/>
    </row>
    <row r="24" spans="1:11">
      <c r="A24" s="49"/>
      <c r="B24" s="95" t="s">
        <v>35</v>
      </c>
      <c r="C24" s="96">
        <f>E8*E9+G8*G9*G10+I8*I9*I10+E9*(C9-E8-G8-I8)</f>
        <v>91035000000</v>
      </c>
      <c r="D24" s="92"/>
      <c r="E24" s="87"/>
      <c r="F24" s="87"/>
      <c r="G24" s="88"/>
      <c r="H24" s="89"/>
      <c r="I24" s="90"/>
      <c r="J24" s="89"/>
      <c r="K24" s="49"/>
    </row>
    <row r="25" spans="1:11">
      <c r="A25" s="49"/>
      <c r="B25" s="95" t="s">
        <v>36</v>
      </c>
      <c r="C25" s="96">
        <v>1547.2799999999997</v>
      </c>
      <c r="D25" s="92"/>
      <c r="E25" s="87"/>
      <c r="F25" s="87"/>
      <c r="G25" s="88"/>
      <c r="H25" s="89"/>
      <c r="I25" s="90"/>
      <c r="J25" s="89"/>
      <c r="K25" s="49"/>
    </row>
    <row r="26" spans="1:11">
      <c r="A26" s="49"/>
      <c r="B26" s="95" t="s">
        <v>37</v>
      </c>
      <c r="C26" s="91">
        <f>(C21*C24+C23*C25)/(C24+C25)</f>
        <v>8.999999847031144E-2</v>
      </c>
      <c r="D26" s="92"/>
      <c r="E26" s="87"/>
      <c r="F26" s="87"/>
      <c r="G26" s="88"/>
      <c r="H26" s="89"/>
      <c r="I26" s="90"/>
      <c r="J26" s="89"/>
      <c r="K26" s="49"/>
    </row>
    <row r="27" spans="1:11">
      <c r="A27" s="49"/>
      <c r="B27" s="97"/>
      <c r="C27" s="98"/>
      <c r="D27" s="92"/>
      <c r="E27" s="149"/>
      <c r="F27" s="150"/>
      <c r="G27" s="100"/>
      <c r="H27" s="82"/>
      <c r="I27" s="101"/>
      <c r="J27" s="102"/>
      <c r="K27" s="49"/>
    </row>
    <row r="28" spans="1:11">
      <c r="A28" s="49"/>
      <c r="B28" s="79"/>
      <c r="C28" s="103"/>
      <c r="D28" s="92"/>
      <c r="E28" s="104"/>
      <c r="F28" s="104"/>
      <c r="G28" s="105"/>
      <c r="H28" s="49"/>
      <c r="I28" s="49"/>
      <c r="J28" s="49"/>
      <c r="K28" s="49"/>
    </row>
    <row r="29" spans="1:11">
      <c r="A29" s="49"/>
      <c r="B29" s="77" t="s">
        <v>38</v>
      </c>
      <c r="C29" s="106">
        <v>2019</v>
      </c>
      <c r="D29" s="106">
        <v>2020</v>
      </c>
      <c r="E29" s="106">
        <v>2021</v>
      </c>
      <c r="F29" s="106">
        <v>2022</v>
      </c>
      <c r="G29" s="106">
        <v>2023</v>
      </c>
      <c r="H29" s="106">
        <v>2024</v>
      </c>
      <c r="I29" s="107"/>
      <c r="J29" s="107"/>
      <c r="K29" s="49"/>
    </row>
    <row r="30" spans="1:11">
      <c r="A30" s="49"/>
      <c r="B30" s="108" t="s">
        <v>39</v>
      </c>
      <c r="C30" s="109">
        <v>1773000000</v>
      </c>
      <c r="D30" s="109">
        <v>1657000000</v>
      </c>
      <c r="E30" s="109">
        <v>2994000000</v>
      </c>
      <c r="F30" s="109">
        <v>3028910300</v>
      </c>
      <c r="G30" s="109">
        <v>2894031000</v>
      </c>
      <c r="H30" s="109">
        <v>1738000290</v>
      </c>
      <c r="I30" s="110"/>
      <c r="J30" s="110"/>
      <c r="K30" s="49"/>
    </row>
    <row r="31" spans="1:11">
      <c r="A31" s="49"/>
      <c r="B31" s="104"/>
      <c r="C31" s="103"/>
      <c r="D31" s="103"/>
      <c r="E31" s="103"/>
      <c r="F31" s="103"/>
      <c r="G31" s="110"/>
      <c r="H31" s="110"/>
      <c r="I31" s="110"/>
      <c r="J31" s="110"/>
      <c r="K31" s="49"/>
    </row>
    <row r="32" spans="1:11">
      <c r="A32" s="111"/>
      <c r="B32" s="77" t="s">
        <v>40</v>
      </c>
      <c r="C32" s="106">
        <v>2019</v>
      </c>
      <c r="D32" s="106">
        <v>2020</v>
      </c>
      <c r="E32" s="106">
        <v>2021</v>
      </c>
      <c r="F32" s="106">
        <v>2022</v>
      </c>
      <c r="G32" s="106">
        <v>2023</v>
      </c>
      <c r="H32" s="106">
        <v>2024</v>
      </c>
      <c r="I32" s="106">
        <v>2025</v>
      </c>
      <c r="J32" s="106">
        <v>2026</v>
      </c>
      <c r="K32" s="111"/>
    </row>
    <row r="33" spans="1:11">
      <c r="A33" s="49"/>
      <c r="B33" s="108" t="s">
        <v>39</v>
      </c>
      <c r="C33" s="112">
        <f>H30*(1+$C$14)</f>
        <v>1877040313.2</v>
      </c>
      <c r="D33" s="112">
        <f t="shared" ref="D33:H33" si="0">C33*(1+$C$14)</f>
        <v>2027203538.2560003</v>
      </c>
      <c r="E33" s="112">
        <f t="shared" si="0"/>
        <v>2189379821.3164806</v>
      </c>
      <c r="F33" s="112">
        <f t="shared" si="0"/>
        <v>2364530207.0217991</v>
      </c>
      <c r="G33" s="112">
        <f t="shared" si="0"/>
        <v>2553692623.5835433</v>
      </c>
      <c r="H33" s="112">
        <f t="shared" si="0"/>
        <v>2757988033.4702268</v>
      </c>
      <c r="I33" s="112">
        <f>H33*(1+$C$14)</f>
        <v>2978627076.1478453</v>
      </c>
      <c r="J33" s="113">
        <f>I33*(1+$C$14)</f>
        <v>3216917242.2396731</v>
      </c>
      <c r="K33" s="49"/>
    </row>
    <row r="34" spans="1:11">
      <c r="A34" s="49"/>
      <c r="B34" s="104"/>
      <c r="C34" s="103"/>
      <c r="D34" s="103"/>
      <c r="E34" s="103"/>
      <c r="F34" s="103"/>
      <c r="G34" s="103"/>
      <c r="H34" s="103"/>
      <c r="I34" s="103"/>
      <c r="J34" s="103"/>
      <c r="K34" s="49"/>
    </row>
    <row r="35" spans="1:11">
      <c r="A35" s="49"/>
      <c r="B35" s="77" t="s">
        <v>41</v>
      </c>
      <c r="C35" s="106">
        <v>2019</v>
      </c>
      <c r="D35" s="106">
        <v>2020</v>
      </c>
      <c r="E35" s="106">
        <v>2021</v>
      </c>
      <c r="F35" s="106">
        <v>2022</v>
      </c>
      <c r="G35" s="106">
        <v>2023</v>
      </c>
      <c r="H35" s="106">
        <v>2024</v>
      </c>
      <c r="I35" s="106">
        <v>2025</v>
      </c>
      <c r="J35" s="106">
        <v>2026</v>
      </c>
      <c r="K35" s="49"/>
    </row>
    <row r="36" spans="1:11">
      <c r="A36" s="49"/>
      <c r="B36" s="108" t="s">
        <v>39</v>
      </c>
      <c r="C36" s="112">
        <f>J33*(1+$C$15)</f>
        <v>3281255587.0844665</v>
      </c>
      <c r="D36" s="112">
        <f>C36*(1+$C$15)</f>
        <v>3346880698.8261557</v>
      </c>
      <c r="E36" s="112">
        <f t="shared" ref="E36:J36" si="1">D36*(1+$C$15)</f>
        <v>3413818312.8026791</v>
      </c>
      <c r="F36" s="112">
        <f t="shared" si="1"/>
        <v>3482094679.0587325</v>
      </c>
      <c r="G36" s="112">
        <f t="shared" si="1"/>
        <v>3551736572.6399074</v>
      </c>
      <c r="H36" s="112">
        <f t="shared" si="1"/>
        <v>3622771304.0927057</v>
      </c>
      <c r="I36" s="112">
        <f t="shared" si="1"/>
        <v>3695226730.1745601</v>
      </c>
      <c r="J36" s="112">
        <f t="shared" si="1"/>
        <v>3769131264.7780514</v>
      </c>
      <c r="K36" s="49"/>
    </row>
    <row r="37" spans="1:11">
      <c r="A37" s="49"/>
      <c r="B37" s="104"/>
      <c r="C37" s="103"/>
      <c r="D37" s="103"/>
      <c r="E37" s="103"/>
      <c r="F37" s="103"/>
      <c r="G37" s="103"/>
      <c r="H37" s="103"/>
      <c r="I37" s="103"/>
      <c r="J37" s="103"/>
      <c r="K37" s="49"/>
    </row>
    <row r="38" spans="1:11" ht="28">
      <c r="A38" s="111"/>
      <c r="B38" s="114" t="s">
        <v>42</v>
      </c>
      <c r="C38" s="115" t="s">
        <v>43</v>
      </c>
      <c r="D38" s="116" t="s">
        <v>44</v>
      </c>
      <c r="E38" s="117"/>
      <c r="F38" s="118"/>
      <c r="G38" s="119"/>
      <c r="H38" s="111"/>
      <c r="I38" s="111"/>
      <c r="J38" s="111"/>
      <c r="K38" s="111"/>
    </row>
    <row r="39" spans="1:11">
      <c r="A39" s="49"/>
      <c r="B39" s="84" t="s">
        <v>38</v>
      </c>
      <c r="C39" s="120">
        <f>(D30+NPV(C26,E30:H30))/(1+C26)^((DATE(2009,12,31)-C10)/365)</f>
        <v>30383494656.824188</v>
      </c>
      <c r="D39" s="91">
        <f>C39/$C$43</f>
        <v>0.28516860068868438</v>
      </c>
      <c r="E39" s="121"/>
      <c r="F39" s="122"/>
      <c r="G39" s="103"/>
      <c r="H39" s="49"/>
      <c r="I39" s="49"/>
      <c r="J39" s="49"/>
      <c r="K39" s="49"/>
    </row>
    <row r="40" spans="1:11">
      <c r="A40" s="49"/>
      <c r="B40" s="84" t="s">
        <v>40</v>
      </c>
      <c r="C40" s="120">
        <f>(C33+NPV(C26,D33:J33))/(1+C26)^5/(1+C26)^((DATE(2009,12,31)-C10)/365)</f>
        <v>27562885186.179462</v>
      </c>
      <c r="D40" s="91">
        <f>C40/$C$43</f>
        <v>0.25869537024175987</v>
      </c>
      <c r="E40" s="123"/>
      <c r="F40" s="124"/>
      <c r="G40" s="103"/>
      <c r="H40" s="49"/>
      <c r="I40" s="49"/>
      <c r="J40" s="49"/>
      <c r="K40" s="49"/>
    </row>
    <row r="41" spans="1:11">
      <c r="A41" s="49"/>
      <c r="B41" s="84" t="s">
        <v>41</v>
      </c>
      <c r="C41" s="120">
        <f>(C36+NPV(C26,D36:J36))/(1+C26)^13/(1+C26)^((DATE(2009,12,31)-C10)/365)</f>
        <v>20022135093.40406</v>
      </c>
      <c r="D41" s="91">
        <f>C41/$C$43</f>
        <v>0.18792059017159277</v>
      </c>
      <c r="E41" s="103"/>
      <c r="F41" s="103"/>
      <c r="G41" s="103"/>
      <c r="H41" s="49"/>
      <c r="I41" s="49"/>
      <c r="J41" s="49"/>
      <c r="K41" s="49"/>
    </row>
    <row r="42" spans="1:11" ht="28">
      <c r="A42" s="49"/>
      <c r="B42" s="84" t="s">
        <v>45</v>
      </c>
      <c r="C42" s="125">
        <f>J36*(1+C16)*(1+C26)/(C26-C16)/(1+C26)^21/(1+C26)^((DATE(2009,12,31)-C10)/365)</f>
        <v>28577207781.478512</v>
      </c>
      <c r="D42" s="91">
        <f>C42/$C$43</f>
        <v>0.2682154388979629</v>
      </c>
      <c r="E42" s="103"/>
      <c r="F42" s="103"/>
      <c r="G42" s="103"/>
      <c r="H42" s="49"/>
      <c r="I42" s="49"/>
      <c r="J42" s="49"/>
      <c r="K42" s="49"/>
    </row>
    <row r="43" spans="1:11">
      <c r="A43" s="49"/>
      <c r="B43" s="84" t="s">
        <v>46</v>
      </c>
      <c r="C43" s="120">
        <f>SUM(C39:C42)</f>
        <v>106545722717.88623</v>
      </c>
      <c r="D43" s="91">
        <f>C43/$C$43</f>
        <v>1</v>
      </c>
      <c r="E43" s="103"/>
      <c r="F43" s="126"/>
      <c r="G43" s="103"/>
      <c r="H43" s="49"/>
      <c r="I43" s="49"/>
      <c r="J43" s="49"/>
      <c r="K43" s="49"/>
    </row>
    <row r="44" spans="1:11" ht="28">
      <c r="A44" s="49"/>
      <c r="B44" s="127" t="s">
        <v>47</v>
      </c>
      <c r="C44" s="120">
        <v>9923000000</v>
      </c>
      <c r="D44" s="91"/>
      <c r="E44" s="103"/>
      <c r="F44" s="126"/>
      <c r="G44" s="103"/>
      <c r="H44" s="49"/>
      <c r="I44" s="49"/>
      <c r="J44" s="49"/>
      <c r="K44" s="49"/>
    </row>
    <row r="45" spans="1:11" ht="28">
      <c r="A45" s="49"/>
      <c r="B45" s="127" t="s">
        <v>48</v>
      </c>
      <c r="C45" s="120">
        <v>901000000</v>
      </c>
      <c r="D45" s="91"/>
      <c r="E45" s="103"/>
      <c r="F45" s="126"/>
      <c r="G45" s="103"/>
      <c r="H45" s="49"/>
      <c r="I45" s="49"/>
      <c r="J45" s="49"/>
      <c r="K45" s="49"/>
    </row>
    <row r="46" spans="1:11">
      <c r="A46" s="49"/>
      <c r="B46" s="127" t="s">
        <v>49</v>
      </c>
      <c r="C46" s="120">
        <v>340000000</v>
      </c>
      <c r="D46" s="91"/>
      <c r="E46" s="103"/>
      <c r="F46" s="126"/>
      <c r="G46" s="103"/>
      <c r="H46" s="49"/>
      <c r="I46" s="49"/>
      <c r="J46" s="49"/>
      <c r="K46" s="49"/>
    </row>
    <row r="47" spans="1:11">
      <c r="A47" s="49"/>
      <c r="B47" s="84" t="s">
        <v>50</v>
      </c>
      <c r="C47" s="120">
        <f>C43+C44-C45-C46</f>
        <v>115227722717.88623</v>
      </c>
      <c r="D47" s="91"/>
      <c r="E47" s="103"/>
      <c r="F47" s="126"/>
      <c r="G47" s="103"/>
      <c r="H47" s="49"/>
      <c r="I47" s="49"/>
      <c r="J47" s="49"/>
      <c r="K47" s="49"/>
    </row>
    <row r="48" spans="1:11" ht="28">
      <c r="A48" s="49"/>
      <c r="B48" s="84" t="s">
        <v>51</v>
      </c>
      <c r="C48" s="120">
        <f>C9</f>
        <v>357000000</v>
      </c>
      <c r="D48" s="91"/>
      <c r="E48" s="103"/>
      <c r="F48" s="126"/>
      <c r="G48" s="103"/>
      <c r="H48" s="49"/>
      <c r="I48" s="49"/>
      <c r="J48" s="49"/>
      <c r="K48" s="49"/>
    </row>
    <row r="49" spans="1:11" ht="28">
      <c r="A49" s="49"/>
      <c r="B49" s="84" t="s">
        <v>52</v>
      </c>
      <c r="C49" s="128">
        <f>C47/C48</f>
        <v>322.76673030220235</v>
      </c>
      <c r="D49" s="91"/>
      <c r="E49" s="103"/>
      <c r="F49" s="126"/>
      <c r="G49" s="103"/>
      <c r="H49" s="49"/>
      <c r="I49" s="49"/>
      <c r="J49" s="49"/>
      <c r="K49" s="49"/>
    </row>
    <row r="50" spans="1:11">
      <c r="A50" s="49"/>
      <c r="B50" s="97"/>
      <c r="C50" s="129"/>
      <c r="D50" s="130"/>
      <c r="E50" s="103"/>
      <c r="F50" s="131"/>
      <c r="G50" s="103"/>
      <c r="H50" s="49"/>
      <c r="I50" s="49"/>
      <c r="J50" s="49"/>
      <c r="K50" s="49"/>
    </row>
    <row r="51" spans="1:11">
      <c r="A51" s="49"/>
      <c r="B51" s="79"/>
      <c r="C51" s="103"/>
      <c r="D51" s="103"/>
      <c r="E51" s="103"/>
      <c r="F51" s="103"/>
      <c r="G51" s="103"/>
      <c r="H51" s="49"/>
      <c r="I51" s="49"/>
      <c r="J51" s="49"/>
      <c r="K51" s="49"/>
    </row>
    <row r="52" spans="1:11">
      <c r="A52" s="49"/>
      <c r="B52" s="79"/>
      <c r="C52" s="103"/>
      <c r="D52" s="103"/>
      <c r="E52" s="103"/>
      <c r="F52" s="103"/>
      <c r="G52" s="103"/>
      <c r="H52" s="49"/>
      <c r="I52" s="49"/>
      <c r="J52" s="49"/>
      <c r="K52" s="49"/>
    </row>
    <row r="53" spans="1:11">
      <c r="A53" s="49"/>
      <c r="B53" s="132" t="s">
        <v>53</v>
      </c>
      <c r="C53" s="103"/>
      <c r="D53" s="103"/>
      <c r="E53" s="103"/>
      <c r="F53" s="103"/>
      <c r="G53" s="103"/>
      <c r="H53" s="49"/>
      <c r="I53" s="49"/>
      <c r="J53" s="49"/>
      <c r="K53" s="49"/>
    </row>
    <row r="54" spans="1:11">
      <c r="A54" s="64"/>
      <c r="B54" s="49"/>
      <c r="C54" s="49"/>
      <c r="D54" s="49"/>
      <c r="E54" s="49"/>
      <c r="F54" s="49"/>
      <c r="G54" s="49"/>
      <c r="H54" s="49"/>
      <c r="I54" s="49"/>
      <c r="J54" s="49"/>
      <c r="K54" s="49"/>
    </row>
    <row r="55" spans="1:11" ht="28">
      <c r="A55" s="133"/>
      <c r="B55" s="134" t="s">
        <v>54</v>
      </c>
      <c r="C55" s="151" t="s">
        <v>55</v>
      </c>
      <c r="D55" s="152"/>
      <c r="E55" s="152"/>
      <c r="F55" s="152"/>
      <c r="G55" s="152"/>
      <c r="H55" s="153"/>
      <c r="I55" s="154"/>
      <c r="J55" s="135"/>
      <c r="K55" s="136"/>
    </row>
    <row r="56" spans="1:11">
      <c r="A56" s="64"/>
      <c r="B56" s="137" t="s">
        <v>56</v>
      </c>
      <c r="C56" s="138">
        <f>D56-0.5%</f>
        <v>9.9999999999999985E-3</v>
      </c>
      <c r="D56" s="138">
        <f>E56-0.5%</f>
        <v>1.4999999999999999E-2</v>
      </c>
      <c r="E56" s="138">
        <f>INT(C16*100+0.5)/100</f>
        <v>0.02</v>
      </c>
      <c r="F56" s="138">
        <f t="shared" ref="F56:K56" si="2">E56+0.5%</f>
        <v>2.5000000000000001E-2</v>
      </c>
      <c r="G56" s="138">
        <f t="shared" si="2"/>
        <v>3.0000000000000002E-2</v>
      </c>
      <c r="H56" s="138">
        <f t="shared" si="2"/>
        <v>3.5000000000000003E-2</v>
      </c>
      <c r="I56" s="138">
        <f t="shared" si="2"/>
        <v>0.04</v>
      </c>
      <c r="J56" s="138">
        <f t="shared" si="2"/>
        <v>4.4999999999999998E-2</v>
      </c>
      <c r="K56" s="139">
        <f t="shared" si="2"/>
        <v>4.9999999999999996E-2</v>
      </c>
    </row>
    <row r="57" spans="1:11">
      <c r="A57" s="64"/>
      <c r="B57" s="140">
        <f>B58-0.5%</f>
        <v>6.4999999999999974E-2</v>
      </c>
      <c r="C57" s="141">
        <f t="shared" ref="C57:K57" si="3">(($C$30+NPV($B$57,$D$30:$G$30)+($C$33+NPV($B$57,$D$33:$J$33))/(1+$B$57)^5+$J$33*(1+C56)/($B$57-C56)/(1+$B$57)^12)/(1+$B$57)^((DATE(2005,12,31)-$C$10)/365)+($C$44-$C$45-$C$46))/$C$9</f>
        <v>418.16688369346366</v>
      </c>
      <c r="D57" s="141">
        <f t="shared" si="3"/>
        <v>441.21823069064828</v>
      </c>
      <c r="E57" s="141">
        <f t="shared" si="3"/>
        <v>469.3920992427627</v>
      </c>
      <c r="F57" s="141">
        <f t="shared" si="3"/>
        <v>504.6094349329058</v>
      </c>
      <c r="G57" s="141">
        <f t="shared" si="3"/>
        <v>549.88886653451834</v>
      </c>
      <c r="H57" s="141">
        <f t="shared" si="3"/>
        <v>610.26144200333511</v>
      </c>
      <c r="I57" s="141">
        <f t="shared" si="3"/>
        <v>694.78304765967846</v>
      </c>
      <c r="J57" s="141">
        <f t="shared" si="3"/>
        <v>821.56545614419338</v>
      </c>
      <c r="K57" s="142">
        <f t="shared" si="3"/>
        <v>1032.8694702850519</v>
      </c>
    </row>
    <row r="58" spans="1:11">
      <c r="A58" s="64"/>
      <c r="B58" s="140">
        <f>B59-0.5%</f>
        <v>6.9999999999999979E-2</v>
      </c>
      <c r="C58" s="143">
        <f t="shared" ref="C58:K58" si="4">(($C$30+NPV($B$58,$D$30:$G$30)+($C$33+NPV($B$58,$D$33:$J$33))/(1+$B$58)^5+$J$33*(1+C56)/($B$58-C56)/(1+$B$58)^12)/(1+$B$58)^((DATE(2005,12,31)-$C$10)/365)+($C$44-$C$45-$C$46))/$C$9</f>
        <v>413.37835947268462</v>
      </c>
      <c r="D58" s="143">
        <f t="shared" si="4"/>
        <v>433.08189513717582</v>
      </c>
      <c r="E58" s="143">
        <f t="shared" si="4"/>
        <v>456.72613793456537</v>
      </c>
      <c r="F58" s="143">
        <f t="shared" si="4"/>
        <v>485.62465690915252</v>
      </c>
      <c r="G58" s="143">
        <f t="shared" si="4"/>
        <v>521.74780562738647</v>
      </c>
      <c r="H58" s="143">
        <f t="shared" si="4"/>
        <v>568.1918539794018</v>
      </c>
      <c r="I58" s="143">
        <f t="shared" si="4"/>
        <v>630.1172517820886</v>
      </c>
      <c r="J58" s="143">
        <f t="shared" si="4"/>
        <v>716.8128087058501</v>
      </c>
      <c r="K58" s="144">
        <f t="shared" si="4"/>
        <v>846.85614409149252</v>
      </c>
    </row>
    <row r="59" spans="1:11">
      <c r="A59" s="64"/>
      <c r="B59" s="140">
        <f>B60-0.5%</f>
        <v>7.4999999999999983E-2</v>
      </c>
      <c r="C59" s="145">
        <f t="shared" ref="C59:K59" si="5">(($C$30+NPV($B$59,$D$30:$G$30)+($C$33+NPV($B$59,$D$33:$J$33))/(1+$B$59)^5+$J$33*(1+C56)/($B$59-C56)/(1+$B$59)^12)/(1+$B$59)^((DATE(2005,12,31)-$C$10)/365)+($C$44-$C$45-$C$46))/$C$9</f>
        <v>411.30812327619611</v>
      </c>
      <c r="D59" s="145">
        <f t="shared" si="5"/>
        <v>428.40714174220244</v>
      </c>
      <c r="E59" s="145">
        <f t="shared" si="5"/>
        <v>448.61507265657366</v>
      </c>
      <c r="F59" s="145">
        <f t="shared" si="5"/>
        <v>472.86458975381879</v>
      </c>
      <c r="G59" s="145">
        <f t="shared" si="5"/>
        <v>502.50288842822977</v>
      </c>
      <c r="H59" s="145">
        <f t="shared" si="5"/>
        <v>539.5507617712434</v>
      </c>
      <c r="I59" s="145">
        <f t="shared" si="5"/>
        <v>587.18374178368947</v>
      </c>
      <c r="J59" s="145">
        <f t="shared" si="5"/>
        <v>650.6943818002843</v>
      </c>
      <c r="K59" s="146">
        <f t="shared" si="5"/>
        <v>739.609277823517</v>
      </c>
    </row>
    <row r="60" spans="1:11">
      <c r="A60" s="64"/>
      <c r="B60" s="140">
        <f>B61-0.5%</f>
        <v>7.9999999999999988E-2</v>
      </c>
      <c r="C60" s="145">
        <f t="shared" ref="C60:K60" si="6">(($C$30+NPV($B$60,$D$30:$G$30)+($C$33+NPV($B$60,$D$33:$J$33))/(1+$B$60)^5+$J$33*(1+C56)/($B$60-C56)/(1+$B$60)^12)/(1+$B$60)^((DATE(2005,12,31)-$C$10)/365)+($C$44-$C$45-$C$46))/$C$9</f>
        <v>411.50793629147978</v>
      </c>
      <c r="D60" s="145">
        <f t="shared" si="6"/>
        <v>426.53766477960642</v>
      </c>
      <c r="E60" s="145">
        <f t="shared" si="6"/>
        <v>444.07234801575402</v>
      </c>
      <c r="F60" s="145">
        <f t="shared" si="6"/>
        <v>464.79515547665568</v>
      </c>
      <c r="G60" s="145">
        <f t="shared" si="6"/>
        <v>489.66252442973774</v>
      </c>
      <c r="H60" s="145">
        <f t="shared" si="6"/>
        <v>520.05597537239362</v>
      </c>
      <c r="I60" s="145">
        <f t="shared" si="6"/>
        <v>558.0477890507135</v>
      </c>
      <c r="J60" s="145">
        <f t="shared" si="6"/>
        <v>606.89440663712469</v>
      </c>
      <c r="K60" s="146">
        <f t="shared" si="6"/>
        <v>672.02323008567305</v>
      </c>
    </row>
    <row r="61" spans="1:11">
      <c r="A61" s="64"/>
      <c r="B61" s="140">
        <f>B62-0.5%</f>
        <v>8.4999999999999992E-2</v>
      </c>
      <c r="C61" s="145">
        <f t="shared" ref="C61:K61" si="7">(($C$30+NPV($B$61,$D$30:$G$30)+($C$33+NPV($B$61,$D$33:$J$33))/(1+$B$61)^5+$J$33*(1+C56)/($B$61-C56)/(1+$B$61)^12)/(1+$B$61)^((DATE(2005,12,31)-$C$10)/365)+($C$44-$C$45-$C$46))/$C$9</f>
        <v>413.65763550218247</v>
      </c>
      <c r="D61" s="145">
        <f t="shared" si="7"/>
        <v>427.01373057067349</v>
      </c>
      <c r="E61" s="145">
        <f t="shared" si="7"/>
        <v>442.42460949585558</v>
      </c>
      <c r="F61" s="145">
        <f t="shared" si="7"/>
        <v>460.40396824190123</v>
      </c>
      <c r="G61" s="145">
        <f t="shared" si="7"/>
        <v>481.65230130540982</v>
      </c>
      <c r="H61" s="145">
        <f t="shared" si="7"/>
        <v>507.15030098162003</v>
      </c>
      <c r="I61" s="145">
        <f t="shared" si="7"/>
        <v>538.31452280809924</v>
      </c>
      <c r="J61" s="145">
        <f t="shared" si="7"/>
        <v>577.26980009119802</v>
      </c>
      <c r="K61" s="146">
        <f t="shared" si="7"/>
        <v>627.35515659803968</v>
      </c>
    </row>
    <row r="62" spans="1:11">
      <c r="A62" s="64"/>
      <c r="B62" s="140">
        <f>INT(C26*100+0.5)/100</f>
        <v>0.09</v>
      </c>
      <c r="C62" s="145">
        <f t="shared" ref="C62:K62" si="8">(($C$30+NPV($B$62,$D$30:$G$30)+($C$33+NPV($B$62,$D$33:$J$33))/(1+$B$62)^5+$J$33*(1+C56)/($B$62-C56)/(1+$B$62)^12)/(1+$B$62)^((DATE(2005,12,31)-$C$10)/365)+($C$44-$C$45-$C$46))/$C$9</f>
        <v>417.52561538772585</v>
      </c>
      <c r="D62" s="145">
        <f t="shared" si="8"/>
        <v>429.5071879429899</v>
      </c>
      <c r="E62" s="145">
        <f t="shared" si="8"/>
        <v>443.20041372043454</v>
      </c>
      <c r="F62" s="145">
        <f t="shared" si="8"/>
        <v>459.00028961748592</v>
      </c>
      <c r="G62" s="145">
        <f t="shared" si="8"/>
        <v>477.43347816404599</v>
      </c>
      <c r="H62" s="145">
        <f t="shared" si="8"/>
        <v>499.21815553725315</v>
      </c>
      <c r="I62" s="145">
        <f t="shared" si="8"/>
        <v>525.35976838510203</v>
      </c>
      <c r="J62" s="145">
        <f t="shared" si="8"/>
        <v>557.31062853247272</v>
      </c>
      <c r="K62" s="146">
        <f t="shared" si="8"/>
        <v>597.24920371668611</v>
      </c>
    </row>
    <row r="63" spans="1:11">
      <c r="A63" s="64"/>
      <c r="B63" s="140">
        <f>B62+0.5%</f>
        <v>9.5000000000000001E-2</v>
      </c>
      <c r="C63" s="145">
        <f t="shared" ref="C63:K63" si="9">(($C$30+NPV($B$63,$D$30:$G$30)+($C$33+NPV($B$63,$D$33:$J$33))/(1+$B$63)^5+$J$33*(1+C56)/($B$63-C56)/(1+$B$63)^12)/(1+$B$63)^((DATE(2005,12,31)-$C$10)/365)+($C$44-$C$45-$C$46))/$C$9</f>
        <v>422.94328482239007</v>
      </c>
      <c r="D63" s="145">
        <f t="shared" si="9"/>
        <v>433.78087885455568</v>
      </c>
      <c r="E63" s="145">
        <f t="shared" si="9"/>
        <v>446.06348542434336</v>
      </c>
      <c r="F63" s="145">
        <f t="shared" si="9"/>
        <v>460.10075007552911</v>
      </c>
      <c r="G63" s="145">
        <f t="shared" si="9"/>
        <v>476.29759390382054</v>
      </c>
      <c r="H63" s="145">
        <f t="shared" si="9"/>
        <v>495.19391170349377</v>
      </c>
      <c r="I63" s="145">
        <f t="shared" si="9"/>
        <v>517.52592364856218</v>
      </c>
      <c r="J63" s="145">
        <f t="shared" si="9"/>
        <v>544.32433798264412</v>
      </c>
      <c r="K63" s="146">
        <f t="shared" si="9"/>
        <v>577.07795550207788</v>
      </c>
    </row>
    <row r="64" spans="1:11">
      <c r="A64" s="64"/>
      <c r="B64" s="140">
        <f>B63+0.5%</f>
        <v>0.1</v>
      </c>
      <c r="C64" s="145">
        <f t="shared" ref="C64:K64" si="10">(($C$30+NPV($B$64,$D$30:$G$30)+($C$33+NPV($B$64,$D$33:$J$33))/(1+$B$64)^5+$J$33*(1+C56)/($B$64-C56)/(1+$B$64)^12)/(1+$B$64)^((DATE(2005,12,31)-$C$10)/365)+($C$44-$C$45-$C$46))/$C$9</f>
        <v>429.7880657515139</v>
      </c>
      <c r="D64" s="145">
        <f t="shared" si="10"/>
        <v>439.6624035067203</v>
      </c>
      <c r="E64" s="145">
        <f t="shared" si="10"/>
        <v>450.77103348132744</v>
      </c>
      <c r="F64" s="145">
        <f t="shared" si="10"/>
        <v>463.3608141192156</v>
      </c>
      <c r="G64" s="145">
        <f t="shared" si="10"/>
        <v>477.7491348482306</v>
      </c>
      <c r="H64" s="145">
        <f t="shared" si="10"/>
        <v>494.35104338170942</v>
      </c>
      <c r="I64" s="145">
        <f t="shared" si="10"/>
        <v>513.71993667076811</v>
      </c>
      <c r="J64" s="145">
        <f t="shared" si="10"/>
        <v>536.61044692147379</v>
      </c>
      <c r="K64" s="146">
        <f t="shared" si="10"/>
        <v>564.07905922232067</v>
      </c>
    </row>
    <row r="65" spans="1:11">
      <c r="A65" s="64"/>
      <c r="B65" s="140">
        <f>B64+0.5%</f>
        <v>0.10500000000000001</v>
      </c>
      <c r="C65" s="145">
        <f t="shared" ref="C65:K65" si="11">(($C$30+NPV($B$65,$D$30:$G$30)+($C$33+NPV($B$65,$D$33:$J$33))/(1+$B$65)^5+$J$33*(1+C56)/($B$65-C56)/(1+$B$65)^12)/(1+$B$65)^((DATE(2005,12,31)-$C$10)/365)+($C$44-$C$45-$C$46))/$C$9</f>
        <v>437.97178804181908</v>
      </c>
      <c r="D65" s="145">
        <f t="shared" si="11"/>
        <v>447.02665908036926</v>
      </c>
      <c r="E65" s="145">
        <f t="shared" si="11"/>
        <v>457.14680906463121</v>
      </c>
      <c r="F65" s="145">
        <f t="shared" si="11"/>
        <v>468.53197779692579</v>
      </c>
      <c r="G65" s="145">
        <f t="shared" si="11"/>
        <v>481.43516902685985</v>
      </c>
      <c r="H65" s="145">
        <f t="shared" si="11"/>
        <v>496.18167328964148</v>
      </c>
      <c r="I65" s="145">
        <f t="shared" si="11"/>
        <v>513.19687051592803</v>
      </c>
      <c r="J65" s="145">
        <f t="shared" si="11"/>
        <v>533.04793394659566</v>
      </c>
      <c r="K65" s="146">
        <f t="shared" si="11"/>
        <v>556.50828163738458</v>
      </c>
    </row>
    <row r="66" spans="1:11">
      <c r="A66" s="64"/>
      <c r="B66" s="140">
        <f>B65+0.5%</f>
        <v>0.11000000000000001</v>
      </c>
      <c r="C66" s="145">
        <f t="shared" ref="C66:K66" si="12">(($C$30+NPV($B$66,$D$30:$G$30)+($C$33+NPV($B$66,$D$33:$J$33))/(1+$B$66)^5+$J$33*(1+C56)/($B$66-C56)/(1+$B$66)^12)/(1+$B$66)^((DATE(2005,12,31)-$C$10)/365)+($C$44-$C$45-$C$46))/$C$9</f>
        <v>447.43259320617102</v>
      </c>
      <c r="D66" s="145">
        <f t="shared" si="12"/>
        <v>455.78392113301499</v>
      </c>
      <c r="E66" s="145">
        <f t="shared" si="12"/>
        <v>465.06317438506403</v>
      </c>
      <c r="F66" s="145">
        <f t="shared" si="12"/>
        <v>475.43410449029523</v>
      </c>
      <c r="G66" s="145">
        <f t="shared" si="12"/>
        <v>487.10140085868045</v>
      </c>
      <c r="H66" s="145">
        <f t="shared" si="12"/>
        <v>500.32433674285028</v>
      </c>
      <c r="I66" s="145">
        <f t="shared" si="12"/>
        <v>515.43626346761573</v>
      </c>
      <c r="J66" s="145">
        <f t="shared" si="12"/>
        <v>532.87310199619128</v>
      </c>
      <c r="K66" s="146">
        <f t="shared" si="12"/>
        <v>553.21608027952948</v>
      </c>
    </row>
    <row r="67" spans="1:11">
      <c r="A67" s="64"/>
      <c r="B67" s="147">
        <f>B66+0.5%</f>
        <v>0.11500000000000002</v>
      </c>
      <c r="C67" s="129">
        <f t="shared" ref="C67:K67" si="13">(($C$30+NPV($B$67,$D$30:$G$30)+($C$33+NPV($B$67,$D$33:$J$33))/(1+$B$67)^5+$J$33*(1+C56)/($B$67-C56)/(1+$B$67)^12)/(1+$B$67)^((DATE(2005,12,31)-$C$10)/365)+($C$44-$C$45-$C$46))/$C$9</f>
        <v>458.1291787360048</v>
      </c>
      <c r="D67" s="129">
        <f t="shared" si="13"/>
        <v>465.87152914379061</v>
      </c>
      <c r="E67" s="129">
        <f t="shared" si="13"/>
        <v>474.42886380502745</v>
      </c>
      <c r="F67" s="129">
        <f t="shared" si="13"/>
        <v>483.93701342862391</v>
      </c>
      <c r="G67" s="129">
        <f t="shared" si="13"/>
        <v>494.56376889029065</v>
      </c>
      <c r="H67" s="129">
        <f t="shared" si="13"/>
        <v>506.51886878466564</v>
      </c>
      <c r="I67" s="129">
        <f t="shared" si="13"/>
        <v>520.06798199829075</v>
      </c>
      <c r="J67" s="129">
        <f t="shared" si="13"/>
        <v>535.55268281386213</v>
      </c>
      <c r="K67" s="148">
        <f t="shared" si="13"/>
        <v>553.41964529336769</v>
      </c>
    </row>
    <row r="68" spans="1:11">
      <c r="A68" s="64"/>
      <c r="B68" s="140">
        <f>B67+0.5%</f>
        <v>0.12000000000000002</v>
      </c>
      <c r="C68" s="145">
        <f t="shared" ref="C68:K68" si="14">(($C$30+NPV($B$66,$D$30:$G$30)+($C$33+NPV($B$66,$D$33:$J$33))/(1+$B$66)^5+$J$33*(1+C58)/($B$66-C58)/(1+$B$66)^12)/(1+$B$66)^((DATE(2005,12,31)-$C$10)/365)+($C$44-$C$45-$C$46))/$C$9</f>
        <v>288.71896739190993</v>
      </c>
      <c r="D68" s="145">
        <f t="shared" si="14"/>
        <v>288.7207146676206</v>
      </c>
      <c r="E68" s="145">
        <f t="shared" si="14"/>
        <v>288.72261235026428</v>
      </c>
      <c r="F68" s="145">
        <f t="shared" si="14"/>
        <v>288.72468073404076</v>
      </c>
      <c r="G68" s="145">
        <f t="shared" si="14"/>
        <v>288.72694393611704</v>
      </c>
      <c r="H68" s="145">
        <f t="shared" si="14"/>
        <v>288.72943084131691</v>
      </c>
      <c r="I68" s="145">
        <f t="shared" si="14"/>
        <v>288.73217634150507</v>
      </c>
      <c r="J68" s="145">
        <f t="shared" si="14"/>
        <v>288.73522298279806</v>
      </c>
      <c r="K68" s="146">
        <f t="shared" si="14"/>
        <v>288.73862318625027</v>
      </c>
    </row>
    <row r="69" spans="1:11">
      <c r="A69" s="64"/>
      <c r="B69" s="147">
        <f>B68+0.5%</f>
        <v>0.12500000000000003</v>
      </c>
      <c r="C69" s="129">
        <f t="shared" ref="C69:K69" si="15">(($C$30+NPV($B$67,$D$30:$G$30)+($C$33+NPV($B$67,$D$33:$J$33))/(1+$B$67)^5+$J$33*(1+C58)/($B$67-C58)/(1+$B$67)^12)/(1+$B$67)^((DATE(2005,12,31)-$C$10)/365)+($C$44-$C$45-$C$46))/$C$9</f>
        <v>303.24282778474907</v>
      </c>
      <c r="D69" s="129">
        <f t="shared" si="15"/>
        <v>303.24461820379452</v>
      </c>
      <c r="E69" s="129">
        <f t="shared" si="15"/>
        <v>303.24656274135333</v>
      </c>
      <c r="F69" s="129">
        <f t="shared" si="15"/>
        <v>303.24868219210884</v>
      </c>
      <c r="G69" s="129">
        <f t="shared" si="15"/>
        <v>303.25100126792915</v>
      </c>
      <c r="H69" s="129">
        <f t="shared" si="15"/>
        <v>303.25354956582277</v>
      </c>
      <c r="I69" s="129">
        <f t="shared" si="15"/>
        <v>303.25636283784104</v>
      </c>
      <c r="J69" s="129">
        <f t="shared" si="15"/>
        <v>303.25948467884206</v>
      </c>
      <c r="K69" s="148">
        <f t="shared" si="15"/>
        <v>303.26296880183662</v>
      </c>
    </row>
  </sheetData>
  <mergeCells count="2">
    <mergeCell ref="E27:F27"/>
    <mergeCell ref="C55:I5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中性情景REVENUE+COST</vt:lpstr>
      <vt:lpstr>乐观情景REVENUE+COST</vt:lpstr>
      <vt:lpstr>悲观情景REVENUE+COST</vt:lpstr>
      <vt:lpstr>DCF（FCFF）中性情景</vt:lpstr>
      <vt:lpstr>DCF（FCFF）悲观情景</vt:lpstr>
      <vt:lpstr>DCF（FCFF）乐观情景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2022-05-27T04:38:05Z</dcterms:created>
  <dcterms:modified xsi:type="dcterms:W3CDTF">2022-06-07T03:28:02Z</dcterms:modified>
</cp:coreProperties>
</file>