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lucy_k\Dropbox\IFS\CDGP_analysis\15 paper_lk\Do Files\Replication Files\Excel files\"/>
    </mc:Choice>
  </mc:AlternateContent>
  <xr:revisionPtr revIDLastSave="0" documentId="13_ncr:1_{621C16CE-506E-4C83-9E72-43FEEF945F8A}" xr6:coauthVersionLast="36" xr6:coauthVersionMax="36" xr10:uidLastSave="{00000000-0000-0000-0000-000000000000}"/>
  <bookViews>
    <workbookView xWindow="0" yWindow="0" windowWidth="17040" windowHeight="4830" xr2:uid="{00000000-000D-0000-FFFF-FFFF00000000}"/>
  </bookViews>
  <sheets>
    <sheet name="Earning Changes" sheetId="1" r:id="rId1"/>
    <sheet name="NPV Earnings children" sheetId="3" r:id="rId2"/>
    <sheet name="NPV Earnings Adult" sheetId="4" r:id="rId3"/>
    <sheet name="Additional Calcs" sheetId="6" r:id="rId4"/>
    <sheet name="NPV Earning OC" sheetId="5" r:id="rId5"/>
    <sheet name="Total" sheetId="8" r:id="rId6"/>
    <sheet name="Total 3%" sheetId="9" r:id="rId7"/>
    <sheet name="Sensitivity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9" l="1"/>
  <c r="D65" i="8"/>
  <c r="H6" i="9"/>
  <c r="H9" i="9"/>
  <c r="G6" i="9"/>
  <c r="L6" i="4"/>
  <c r="O6" i="4" s="1"/>
  <c r="L7" i="4"/>
  <c r="O7" i="4" s="1"/>
  <c r="L9" i="4"/>
  <c r="O9" i="4" s="1"/>
  <c r="L11" i="4"/>
  <c r="L12" i="4"/>
  <c r="K6" i="4"/>
  <c r="K7" i="4"/>
  <c r="K9" i="4"/>
  <c r="K11" i="4"/>
  <c r="K12" i="4"/>
  <c r="P65" i="8"/>
  <c r="O65" i="8"/>
  <c r="N4" i="4"/>
  <c r="O4" i="4"/>
  <c r="N6" i="4"/>
  <c r="N7" i="4"/>
  <c r="N9" i="4"/>
  <c r="H64" i="8"/>
  <c r="G64" i="8"/>
  <c r="K4" i="8"/>
  <c r="L4" i="8"/>
  <c r="K5" i="8"/>
  <c r="L5" i="8"/>
  <c r="K6" i="8"/>
  <c r="L6" i="8"/>
  <c r="K7" i="8"/>
  <c r="L7" i="8"/>
  <c r="K8" i="8"/>
  <c r="L8" i="8"/>
  <c r="K9" i="8"/>
  <c r="L9" i="8"/>
  <c r="L11" i="8"/>
  <c r="L12" i="8"/>
  <c r="L13" i="8"/>
  <c r="L14" i="8"/>
  <c r="L15" i="8"/>
  <c r="L16" i="8"/>
  <c r="L17" i="8"/>
  <c r="L19" i="8"/>
  <c r="L20" i="8"/>
  <c r="L21" i="8"/>
  <c r="L22" i="8"/>
  <c r="L23" i="8"/>
  <c r="L24" i="8"/>
  <c r="L25" i="8"/>
  <c r="L27" i="8"/>
  <c r="L28" i="8"/>
  <c r="L29" i="8"/>
  <c r="L30" i="8"/>
  <c r="L31" i="8"/>
  <c r="L32" i="8"/>
  <c r="L33" i="8"/>
  <c r="L35" i="8"/>
  <c r="L36" i="8"/>
  <c r="L37" i="8"/>
  <c r="L38" i="8"/>
  <c r="L39" i="8"/>
  <c r="L40" i="8"/>
  <c r="L41" i="8"/>
  <c r="L43" i="8"/>
  <c r="L44" i="8"/>
  <c r="L45" i="8"/>
  <c r="L46" i="8"/>
  <c r="L47" i="8"/>
  <c r="L48" i="8"/>
  <c r="L49" i="8"/>
  <c r="L51" i="8"/>
  <c r="L52" i="8"/>
  <c r="L53" i="8"/>
  <c r="L54" i="8"/>
  <c r="L55" i="8"/>
  <c r="L56" i="8"/>
  <c r="L57" i="8"/>
  <c r="L59" i="8"/>
  <c r="L60" i="8"/>
  <c r="L61" i="8"/>
  <c r="L62" i="8"/>
  <c r="L63" i="8"/>
  <c r="K3" i="8"/>
  <c r="L3" i="8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20" i="6"/>
  <c r="P21" i="6"/>
  <c r="P22" i="6"/>
  <c r="P23" i="6"/>
  <c r="P24" i="6"/>
  <c r="P25" i="6"/>
  <c r="P26" i="6"/>
  <c r="P27" i="6"/>
  <c r="P28" i="6"/>
  <c r="P30" i="6"/>
  <c r="P31" i="6"/>
  <c r="P32" i="6"/>
  <c r="P33" i="6"/>
  <c r="P34" i="6"/>
  <c r="P35" i="6"/>
  <c r="P36" i="6"/>
  <c r="P37" i="6"/>
  <c r="P38" i="6"/>
  <c r="P40" i="6"/>
  <c r="P41" i="6"/>
  <c r="P42" i="6"/>
  <c r="P43" i="6"/>
  <c r="P44" i="6"/>
  <c r="P45" i="6"/>
  <c r="P46" i="6"/>
  <c r="P47" i="6"/>
  <c r="P48" i="6"/>
  <c r="P50" i="6"/>
  <c r="P51" i="6"/>
  <c r="P52" i="6"/>
  <c r="P53" i="6"/>
  <c r="P54" i="6"/>
  <c r="P55" i="6"/>
  <c r="P56" i="6"/>
  <c r="P57" i="6"/>
  <c r="P58" i="6"/>
  <c r="P60" i="6"/>
  <c r="P61" i="6"/>
  <c r="P62" i="6"/>
  <c r="P63" i="6"/>
  <c r="P3" i="6"/>
  <c r="V6" i="6"/>
  <c r="X6" i="6"/>
  <c r="Y6" i="6"/>
  <c r="U15" i="6"/>
  <c r="O59" i="6"/>
  <c r="O49" i="6"/>
  <c r="O39" i="6"/>
  <c r="O29" i="6"/>
  <c r="O19" i="6"/>
  <c r="U14" i="6"/>
  <c r="N59" i="6" s="1"/>
  <c r="K10" i="8"/>
  <c r="K11" i="8"/>
  <c r="K12" i="8"/>
  <c r="K13" i="8"/>
  <c r="K14" i="8"/>
  <c r="K15" i="8"/>
  <c r="K16" i="8"/>
  <c r="K17" i="8"/>
  <c r="K18" i="8"/>
  <c r="L18" i="8" s="1"/>
  <c r="K19" i="8"/>
  <c r="K20" i="8"/>
  <c r="K21" i="8"/>
  <c r="K22" i="8"/>
  <c r="K23" i="8"/>
  <c r="K24" i="8"/>
  <c r="K25" i="8"/>
  <c r="K26" i="8"/>
  <c r="L26" i="8" s="1"/>
  <c r="K27" i="8"/>
  <c r="K28" i="8"/>
  <c r="K29" i="8"/>
  <c r="K30" i="8"/>
  <c r="K31" i="8"/>
  <c r="K32" i="8"/>
  <c r="K33" i="8"/>
  <c r="K34" i="8"/>
  <c r="L34" i="8" s="1"/>
  <c r="K35" i="8"/>
  <c r="K36" i="8"/>
  <c r="K37" i="8"/>
  <c r="K38" i="8"/>
  <c r="K39" i="8"/>
  <c r="K40" i="8"/>
  <c r="K41" i="8"/>
  <c r="K42" i="8"/>
  <c r="L42" i="8" s="1"/>
  <c r="K43" i="8"/>
  <c r="K44" i="8"/>
  <c r="K45" i="8"/>
  <c r="K46" i="8"/>
  <c r="K47" i="8"/>
  <c r="K48" i="8"/>
  <c r="K49" i="8"/>
  <c r="K50" i="8"/>
  <c r="L50" i="8" s="1"/>
  <c r="K51" i="8"/>
  <c r="K52" i="8"/>
  <c r="K53" i="8"/>
  <c r="K54" i="8"/>
  <c r="K55" i="8"/>
  <c r="K56" i="8"/>
  <c r="K57" i="8"/>
  <c r="K58" i="8"/>
  <c r="L58" i="8" s="1"/>
  <c r="K59" i="8"/>
  <c r="K60" i="8"/>
  <c r="K61" i="8"/>
  <c r="K62" i="8"/>
  <c r="K63" i="8"/>
  <c r="J8" i="4"/>
  <c r="L8" i="4" s="1"/>
  <c r="O8" i="4" s="1"/>
  <c r="J9" i="4"/>
  <c r="J10" i="4"/>
  <c r="J11" i="4"/>
  <c r="J12" i="4"/>
  <c r="J13" i="4"/>
  <c r="J7" i="4"/>
  <c r="J6" i="4"/>
  <c r="J5" i="4"/>
  <c r="L5" i="4" s="1"/>
  <c r="O5" i="4" s="1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5" i="10"/>
  <c r="F19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5" i="10"/>
  <c r="D66" i="10"/>
  <c r="E66" i="10"/>
  <c r="C66" i="10"/>
  <c r="B66" i="10"/>
  <c r="F4" i="3"/>
  <c r="F65" i="3"/>
  <c r="I4" i="6"/>
  <c r="E4" i="9"/>
  <c r="G4" i="9" s="1"/>
  <c r="I5" i="6"/>
  <c r="E5" i="9"/>
  <c r="H6" i="6"/>
  <c r="I6" i="6"/>
  <c r="E6" i="9"/>
  <c r="H7" i="6"/>
  <c r="E7" i="9" s="1"/>
  <c r="I7" i="6"/>
  <c r="H8" i="6"/>
  <c r="I8" i="6"/>
  <c r="H9" i="6"/>
  <c r="I9" i="6"/>
  <c r="E9" i="9"/>
  <c r="G9" i="9" s="1"/>
  <c r="H10" i="6"/>
  <c r="I10" i="6"/>
  <c r="E10" i="9" s="1"/>
  <c r="G10" i="9" s="1"/>
  <c r="H11" i="6"/>
  <c r="I11" i="6"/>
  <c r="E11" i="9"/>
  <c r="H11" i="9"/>
  <c r="H12" i="6"/>
  <c r="I12" i="6"/>
  <c r="E12" i="9" s="1"/>
  <c r="H12" i="9"/>
  <c r="H13" i="6"/>
  <c r="I13" i="6"/>
  <c r="E13" i="9"/>
  <c r="H13" i="9"/>
  <c r="H14" i="6"/>
  <c r="I14" i="6"/>
  <c r="E14" i="9" s="1"/>
  <c r="G14" i="9" s="1"/>
  <c r="H15" i="6"/>
  <c r="I15" i="6"/>
  <c r="E15" i="9"/>
  <c r="H15" i="9"/>
  <c r="H16" i="6"/>
  <c r="I16" i="6"/>
  <c r="E16" i="9" s="1"/>
  <c r="G16" i="9" s="1"/>
  <c r="H17" i="6"/>
  <c r="I17" i="6"/>
  <c r="E17" i="9"/>
  <c r="H17" i="9"/>
  <c r="H18" i="6"/>
  <c r="I18" i="6"/>
  <c r="E18" i="9" s="1"/>
  <c r="G18" i="9" s="1"/>
  <c r="D19" i="6"/>
  <c r="H19" i="6"/>
  <c r="E19" i="9" s="1"/>
  <c r="E19" i="6"/>
  <c r="I19" i="6"/>
  <c r="H20" i="6"/>
  <c r="I20" i="6"/>
  <c r="E20" i="9" s="1"/>
  <c r="H20" i="9" s="1"/>
  <c r="H21" i="6"/>
  <c r="I21" i="6"/>
  <c r="E21" i="9" s="1"/>
  <c r="H22" i="6"/>
  <c r="I22" i="6"/>
  <c r="E22" i="9" s="1"/>
  <c r="H23" i="6"/>
  <c r="I23" i="6"/>
  <c r="E23" i="9" s="1"/>
  <c r="H24" i="6"/>
  <c r="I24" i="6"/>
  <c r="E24" i="9" s="1"/>
  <c r="H25" i="6"/>
  <c r="I25" i="6"/>
  <c r="E25" i="9" s="1"/>
  <c r="H26" i="6"/>
  <c r="I26" i="6"/>
  <c r="E26" i="9" s="1"/>
  <c r="H27" i="6"/>
  <c r="I27" i="6"/>
  <c r="E27" i="9" s="1"/>
  <c r="H28" i="6"/>
  <c r="I28" i="6"/>
  <c r="E28" i="9" s="1"/>
  <c r="H28" i="9" s="1"/>
  <c r="D29" i="6"/>
  <c r="H29" i="6"/>
  <c r="E29" i="9" s="1"/>
  <c r="G29" i="9" s="1"/>
  <c r="E29" i="6"/>
  <c r="I29" i="6"/>
  <c r="H29" i="9"/>
  <c r="H30" i="6"/>
  <c r="I30" i="6"/>
  <c r="E30" i="9"/>
  <c r="H30" i="9"/>
  <c r="H31" i="6"/>
  <c r="I31" i="6"/>
  <c r="E31" i="9" s="1"/>
  <c r="G31" i="9" s="1"/>
  <c r="H32" i="6"/>
  <c r="I32" i="6"/>
  <c r="E32" i="9"/>
  <c r="H32" i="9"/>
  <c r="H33" i="6"/>
  <c r="I33" i="6"/>
  <c r="E33" i="9" s="1"/>
  <c r="G33" i="9" s="1"/>
  <c r="H34" i="6"/>
  <c r="I34" i="6"/>
  <c r="E34" i="9"/>
  <c r="H34" i="9"/>
  <c r="H35" i="6"/>
  <c r="I35" i="6"/>
  <c r="E35" i="9" s="1"/>
  <c r="G35" i="9" s="1"/>
  <c r="H36" i="6"/>
  <c r="I36" i="6"/>
  <c r="E36" i="9"/>
  <c r="H36" i="9"/>
  <c r="H37" i="6"/>
  <c r="I37" i="6"/>
  <c r="E37" i="9" s="1"/>
  <c r="G37" i="9" s="1"/>
  <c r="H37" i="9"/>
  <c r="H38" i="6"/>
  <c r="I38" i="6"/>
  <c r="E38" i="9"/>
  <c r="H38" i="9"/>
  <c r="D39" i="6"/>
  <c r="H39" i="6"/>
  <c r="E39" i="6"/>
  <c r="I39" i="6"/>
  <c r="H40" i="6"/>
  <c r="I40" i="6"/>
  <c r="E40" i="9" s="1"/>
  <c r="H41" i="6"/>
  <c r="I41" i="6"/>
  <c r="E41" i="9" s="1"/>
  <c r="H42" i="6"/>
  <c r="I42" i="6"/>
  <c r="E42" i="9" s="1"/>
  <c r="H43" i="6"/>
  <c r="I43" i="6"/>
  <c r="E43" i="9" s="1"/>
  <c r="H44" i="6"/>
  <c r="I44" i="6"/>
  <c r="E44" i="9" s="1"/>
  <c r="H44" i="9" s="1"/>
  <c r="H45" i="6"/>
  <c r="I45" i="6"/>
  <c r="E45" i="9" s="1"/>
  <c r="H46" i="6"/>
  <c r="I46" i="6"/>
  <c r="E46" i="9" s="1"/>
  <c r="H47" i="6"/>
  <c r="I47" i="6"/>
  <c r="E47" i="9" s="1"/>
  <c r="H48" i="6"/>
  <c r="I48" i="6"/>
  <c r="E48" i="9" s="1"/>
  <c r="D49" i="6"/>
  <c r="H49" i="6"/>
  <c r="E49" i="9" s="1"/>
  <c r="E49" i="6"/>
  <c r="I49" i="6"/>
  <c r="H50" i="6"/>
  <c r="I50" i="6"/>
  <c r="E50" i="9" s="1"/>
  <c r="G50" i="9" s="1"/>
  <c r="H51" i="6"/>
  <c r="I51" i="6"/>
  <c r="E51" i="9"/>
  <c r="H51" i="9"/>
  <c r="H52" i="6"/>
  <c r="I52" i="6"/>
  <c r="E52" i="9" s="1"/>
  <c r="H52" i="9"/>
  <c r="H53" i="6"/>
  <c r="I53" i="6"/>
  <c r="E53" i="9"/>
  <c r="H53" i="9"/>
  <c r="H54" i="6"/>
  <c r="I54" i="6"/>
  <c r="E54" i="9" s="1"/>
  <c r="G54" i="9" s="1"/>
  <c r="H55" i="6"/>
  <c r="I55" i="6"/>
  <c r="E55" i="9"/>
  <c r="H55" i="9"/>
  <c r="H56" i="6"/>
  <c r="I56" i="6"/>
  <c r="E56" i="9" s="1"/>
  <c r="G56" i="9" s="1"/>
  <c r="H56" i="9"/>
  <c r="H57" i="6"/>
  <c r="I57" i="6"/>
  <c r="E57" i="9"/>
  <c r="H57" i="9"/>
  <c r="H58" i="6"/>
  <c r="I58" i="6"/>
  <c r="E58" i="9" s="1"/>
  <c r="G58" i="9" s="1"/>
  <c r="D59" i="6"/>
  <c r="H59" i="6"/>
  <c r="E59" i="9" s="1"/>
  <c r="E59" i="6"/>
  <c r="I59" i="6"/>
  <c r="H60" i="6"/>
  <c r="I60" i="6"/>
  <c r="E60" i="9" s="1"/>
  <c r="H60" i="9" s="1"/>
  <c r="H61" i="6"/>
  <c r="I61" i="6"/>
  <c r="E61" i="9" s="1"/>
  <c r="H62" i="6"/>
  <c r="I62" i="6"/>
  <c r="E62" i="9" s="1"/>
  <c r="H63" i="6"/>
  <c r="I63" i="6"/>
  <c r="E63" i="9" s="1"/>
  <c r="L20" i="5"/>
  <c r="L23" i="5"/>
  <c r="L28" i="5"/>
  <c r="L29" i="5"/>
  <c r="L31" i="5"/>
  <c r="L36" i="5"/>
  <c r="L39" i="5"/>
  <c r="L44" i="5"/>
  <c r="L45" i="5"/>
  <c r="L47" i="5"/>
  <c r="L52" i="5"/>
  <c r="L55" i="5"/>
  <c r="L60" i="5"/>
  <c r="L63" i="5"/>
  <c r="G11" i="9"/>
  <c r="G12" i="9"/>
  <c r="G13" i="9"/>
  <c r="G15" i="9"/>
  <c r="G17" i="9"/>
  <c r="G20" i="9"/>
  <c r="G28" i="9"/>
  <c r="G30" i="9"/>
  <c r="G32" i="9"/>
  <c r="G34" i="9"/>
  <c r="G36" i="9"/>
  <c r="G38" i="9"/>
  <c r="G44" i="9"/>
  <c r="G51" i="9"/>
  <c r="G52" i="9"/>
  <c r="G53" i="9"/>
  <c r="G55" i="9"/>
  <c r="G57" i="9"/>
  <c r="G60" i="9"/>
  <c r="U13" i="6"/>
  <c r="L13" i="4"/>
  <c r="K13" i="4"/>
  <c r="D20" i="5"/>
  <c r="D21" i="5"/>
  <c r="D22" i="5"/>
  <c r="L22" i="5" s="1"/>
  <c r="D23" i="5"/>
  <c r="D24" i="5"/>
  <c r="D25" i="5"/>
  <c r="D26" i="5"/>
  <c r="D27" i="5"/>
  <c r="D28" i="5"/>
  <c r="D29" i="5"/>
  <c r="D30" i="5"/>
  <c r="L30" i="5" s="1"/>
  <c r="D31" i="5"/>
  <c r="D32" i="5"/>
  <c r="D33" i="5"/>
  <c r="D34" i="5"/>
  <c r="D35" i="5"/>
  <c r="D36" i="5"/>
  <c r="D37" i="5"/>
  <c r="D38" i="5"/>
  <c r="L38" i="5" s="1"/>
  <c r="D39" i="5"/>
  <c r="D40" i="5"/>
  <c r="D41" i="5"/>
  <c r="D42" i="5"/>
  <c r="D43" i="5"/>
  <c r="D44" i="5"/>
  <c r="D45" i="5"/>
  <c r="D46" i="5"/>
  <c r="L46" i="5" s="1"/>
  <c r="D47" i="5"/>
  <c r="D48" i="5"/>
  <c r="D49" i="5"/>
  <c r="D50" i="5"/>
  <c r="D51" i="5"/>
  <c r="D52" i="5"/>
  <c r="D53" i="5"/>
  <c r="D54" i="5"/>
  <c r="L54" i="5" s="1"/>
  <c r="D55" i="5"/>
  <c r="D56" i="5"/>
  <c r="D57" i="5"/>
  <c r="D58" i="5"/>
  <c r="D59" i="5"/>
  <c r="D60" i="5"/>
  <c r="D61" i="5"/>
  <c r="D62" i="5"/>
  <c r="L62" i="5" s="1"/>
  <c r="D63" i="5"/>
  <c r="D19" i="5"/>
  <c r="J19" i="5" s="1"/>
  <c r="C20" i="5"/>
  <c r="C21" i="5"/>
  <c r="L21" i="5" s="1"/>
  <c r="C22" i="5"/>
  <c r="C23" i="5"/>
  <c r="C24" i="5"/>
  <c r="L24" i="5" s="1"/>
  <c r="C25" i="5"/>
  <c r="L25" i="5" s="1"/>
  <c r="C26" i="5"/>
  <c r="C27" i="5"/>
  <c r="G27" i="5" s="1"/>
  <c r="I27" i="5" s="1"/>
  <c r="C28" i="5"/>
  <c r="C29" i="5"/>
  <c r="C30" i="5"/>
  <c r="C31" i="5"/>
  <c r="C32" i="5"/>
  <c r="L32" i="5" s="1"/>
  <c r="C33" i="5"/>
  <c r="L33" i="5" s="1"/>
  <c r="C34" i="5"/>
  <c r="C35" i="5"/>
  <c r="G35" i="5" s="1"/>
  <c r="I35" i="5" s="1"/>
  <c r="C36" i="5"/>
  <c r="C37" i="5"/>
  <c r="C38" i="5"/>
  <c r="C39" i="5"/>
  <c r="C40" i="5"/>
  <c r="L40" i="5" s="1"/>
  <c r="C41" i="5"/>
  <c r="L41" i="5" s="1"/>
  <c r="C42" i="5"/>
  <c r="C43" i="5"/>
  <c r="G43" i="5" s="1"/>
  <c r="I43" i="5" s="1"/>
  <c r="C44" i="5"/>
  <c r="C45" i="5"/>
  <c r="C46" i="5"/>
  <c r="C47" i="5"/>
  <c r="C48" i="5"/>
  <c r="L48" i="5" s="1"/>
  <c r="C49" i="5"/>
  <c r="L49" i="5" s="1"/>
  <c r="C50" i="5"/>
  <c r="C51" i="5"/>
  <c r="G51" i="5" s="1"/>
  <c r="I51" i="5" s="1"/>
  <c r="C52" i="5"/>
  <c r="C53" i="5"/>
  <c r="C54" i="5"/>
  <c r="C55" i="5"/>
  <c r="C56" i="5"/>
  <c r="L56" i="5" s="1"/>
  <c r="C57" i="5"/>
  <c r="L57" i="5" s="1"/>
  <c r="C58" i="5"/>
  <c r="C59" i="5"/>
  <c r="G59" i="5" s="1"/>
  <c r="I59" i="5" s="1"/>
  <c r="C60" i="5"/>
  <c r="C61" i="5"/>
  <c r="L61" i="5" s="1"/>
  <c r="C62" i="5"/>
  <c r="C63" i="5"/>
  <c r="C19" i="5"/>
  <c r="G19" i="5" s="1"/>
  <c r="I19" i="5" s="1"/>
  <c r="S3" i="5"/>
  <c r="S2" i="5"/>
  <c r="R2" i="5"/>
  <c r="R3" i="5" s="1"/>
  <c r="J20" i="3"/>
  <c r="J21" i="3"/>
  <c r="J22" i="3"/>
  <c r="J23" i="3"/>
  <c r="K23" i="3" s="1"/>
  <c r="J24" i="3"/>
  <c r="J25" i="3"/>
  <c r="J26" i="3"/>
  <c r="J27" i="3"/>
  <c r="K27" i="3" s="1"/>
  <c r="J28" i="3"/>
  <c r="J29" i="3"/>
  <c r="J30" i="3"/>
  <c r="J31" i="3"/>
  <c r="K31" i="3" s="1"/>
  <c r="J32" i="3"/>
  <c r="J33" i="3"/>
  <c r="J34" i="3"/>
  <c r="J35" i="3"/>
  <c r="K35" i="3" s="1"/>
  <c r="J36" i="3"/>
  <c r="J37" i="3"/>
  <c r="J38" i="3"/>
  <c r="J39" i="3"/>
  <c r="K39" i="3" s="1"/>
  <c r="J40" i="3"/>
  <c r="J41" i="3"/>
  <c r="J42" i="3"/>
  <c r="J43" i="3"/>
  <c r="K43" i="3" s="1"/>
  <c r="J44" i="3"/>
  <c r="J45" i="3"/>
  <c r="J46" i="3"/>
  <c r="J47" i="3"/>
  <c r="K47" i="3" s="1"/>
  <c r="J48" i="3"/>
  <c r="J49" i="3"/>
  <c r="J50" i="3"/>
  <c r="J51" i="3"/>
  <c r="K51" i="3" s="1"/>
  <c r="J52" i="3"/>
  <c r="J53" i="3"/>
  <c r="J54" i="3"/>
  <c r="J55" i="3"/>
  <c r="K55" i="3" s="1"/>
  <c r="J56" i="3"/>
  <c r="J57" i="3"/>
  <c r="J58" i="3"/>
  <c r="J59" i="3"/>
  <c r="K59" i="3" s="1"/>
  <c r="J60" i="3"/>
  <c r="J61" i="3"/>
  <c r="J62" i="3"/>
  <c r="J63" i="3"/>
  <c r="K63" i="3" s="1"/>
  <c r="J19" i="3"/>
  <c r="I4" i="3"/>
  <c r="I5" i="3"/>
  <c r="I6" i="3"/>
  <c r="K6" i="3" s="1"/>
  <c r="I7" i="3"/>
  <c r="I8" i="3"/>
  <c r="I9" i="3"/>
  <c r="I10" i="3"/>
  <c r="K10" i="3" s="1"/>
  <c r="I11" i="3"/>
  <c r="I12" i="3"/>
  <c r="K12" i="3" s="1"/>
  <c r="I13" i="3"/>
  <c r="I14" i="3"/>
  <c r="K14" i="3" s="1"/>
  <c r="I15" i="3"/>
  <c r="I16" i="3"/>
  <c r="I17" i="3"/>
  <c r="I18" i="3"/>
  <c r="K18" i="3" s="1"/>
  <c r="I19" i="3"/>
  <c r="I20" i="3"/>
  <c r="K20" i="3" s="1"/>
  <c r="I21" i="3"/>
  <c r="I22" i="3"/>
  <c r="K22" i="3" s="1"/>
  <c r="I23" i="3"/>
  <c r="I24" i="3"/>
  <c r="I25" i="3"/>
  <c r="I26" i="3"/>
  <c r="K26" i="3" s="1"/>
  <c r="I27" i="3"/>
  <c r="I28" i="3"/>
  <c r="K28" i="3" s="1"/>
  <c r="I29" i="3"/>
  <c r="I30" i="3"/>
  <c r="K30" i="3" s="1"/>
  <c r="I31" i="3"/>
  <c r="I32" i="3"/>
  <c r="I33" i="3"/>
  <c r="I34" i="3"/>
  <c r="K34" i="3" s="1"/>
  <c r="I35" i="3"/>
  <c r="I36" i="3"/>
  <c r="K36" i="3" s="1"/>
  <c r="I37" i="3"/>
  <c r="I38" i="3"/>
  <c r="K38" i="3" s="1"/>
  <c r="I39" i="3"/>
  <c r="I40" i="3"/>
  <c r="I41" i="3"/>
  <c r="I42" i="3"/>
  <c r="K42" i="3" s="1"/>
  <c r="I43" i="3"/>
  <c r="I44" i="3"/>
  <c r="K44" i="3" s="1"/>
  <c r="I45" i="3"/>
  <c r="I46" i="3"/>
  <c r="K46" i="3" s="1"/>
  <c r="I47" i="3"/>
  <c r="I48" i="3"/>
  <c r="I49" i="3"/>
  <c r="I50" i="3"/>
  <c r="K50" i="3" s="1"/>
  <c r="I51" i="3"/>
  <c r="I52" i="3"/>
  <c r="K52" i="3" s="1"/>
  <c r="I53" i="3"/>
  <c r="I54" i="3"/>
  <c r="K54" i="3" s="1"/>
  <c r="I55" i="3"/>
  <c r="I56" i="3"/>
  <c r="I57" i="3"/>
  <c r="I58" i="3"/>
  <c r="K58" i="3" s="1"/>
  <c r="I59" i="3"/>
  <c r="I60" i="3"/>
  <c r="K60" i="3" s="1"/>
  <c r="I61" i="3"/>
  <c r="I62" i="3"/>
  <c r="K62" i="3" s="1"/>
  <c r="I63" i="3"/>
  <c r="G4" i="3"/>
  <c r="G3" i="3"/>
  <c r="G65" i="3"/>
  <c r="I3" i="3"/>
  <c r="N4" i="8"/>
  <c r="N3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M4" i="8"/>
  <c r="M3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5" i="6"/>
  <c r="Q5" i="6" s="1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L5" i="6"/>
  <c r="F6" i="6"/>
  <c r="G6" i="6"/>
  <c r="L6" i="6" s="1"/>
  <c r="Q6" i="6" s="1"/>
  <c r="F7" i="6"/>
  <c r="G7" i="6"/>
  <c r="L7" i="6"/>
  <c r="Q7" i="6" s="1"/>
  <c r="F8" i="6"/>
  <c r="G8" i="6"/>
  <c r="L8" i="6" s="1"/>
  <c r="Q8" i="6" s="1"/>
  <c r="F9" i="6"/>
  <c r="G9" i="6"/>
  <c r="F10" i="6"/>
  <c r="L10" i="6" s="1"/>
  <c r="Q10" i="6" s="1"/>
  <c r="G10" i="6"/>
  <c r="F11" i="6"/>
  <c r="G11" i="6"/>
  <c r="L11" i="6"/>
  <c r="Q11" i="6" s="1"/>
  <c r="F12" i="6"/>
  <c r="G12" i="6"/>
  <c r="L12" i="6"/>
  <c r="Q12" i="6" s="1"/>
  <c r="F13" i="6"/>
  <c r="L13" i="6" s="1"/>
  <c r="Q13" i="6" s="1"/>
  <c r="G13" i="6"/>
  <c r="F14" i="6"/>
  <c r="G14" i="6"/>
  <c r="L14" i="6" s="1"/>
  <c r="Q14" i="6" s="1"/>
  <c r="F15" i="6"/>
  <c r="G15" i="6"/>
  <c r="L15" i="6"/>
  <c r="Q15" i="6" s="1"/>
  <c r="F16" i="6"/>
  <c r="G16" i="6"/>
  <c r="L16" i="6" s="1"/>
  <c r="Q16" i="6" s="1"/>
  <c r="F17" i="6"/>
  <c r="L17" i="6" s="1"/>
  <c r="G17" i="6"/>
  <c r="F18" i="6"/>
  <c r="G18" i="6"/>
  <c r="U10" i="6"/>
  <c r="W17" i="6" s="1"/>
  <c r="J59" i="6" s="1"/>
  <c r="J19" i="6"/>
  <c r="P19" i="6" s="1"/>
  <c r="U11" i="6"/>
  <c r="X17" i="6"/>
  <c r="K29" i="6" s="1"/>
  <c r="K19" i="6"/>
  <c r="L4" i="6"/>
  <c r="F19" i="6"/>
  <c r="F29" i="6"/>
  <c r="F39" i="6"/>
  <c r="F49" i="6"/>
  <c r="L49" i="6" s="1"/>
  <c r="F59" i="6"/>
  <c r="F20" i="6"/>
  <c r="L20" i="6" s="1"/>
  <c r="Q20" i="6" s="1"/>
  <c r="F21" i="6"/>
  <c r="F22" i="6"/>
  <c r="L22" i="6" s="1"/>
  <c r="Q22" i="6" s="1"/>
  <c r="F23" i="6"/>
  <c r="F24" i="6"/>
  <c r="F25" i="6"/>
  <c r="L25" i="6" s="1"/>
  <c r="F26" i="6"/>
  <c r="L26" i="6" s="1"/>
  <c r="Q26" i="6" s="1"/>
  <c r="F27" i="6"/>
  <c r="F28" i="6"/>
  <c r="L28" i="6" s="1"/>
  <c r="Q28" i="6" s="1"/>
  <c r="F30" i="6"/>
  <c r="F31" i="6"/>
  <c r="L31" i="6" s="1"/>
  <c r="Q31" i="6" s="1"/>
  <c r="F32" i="6"/>
  <c r="F33" i="6"/>
  <c r="F34" i="6"/>
  <c r="F35" i="6"/>
  <c r="F36" i="6"/>
  <c r="F37" i="6"/>
  <c r="F38" i="6"/>
  <c r="F40" i="6"/>
  <c r="L40" i="6" s="1"/>
  <c r="Q40" i="6" s="1"/>
  <c r="F41" i="6"/>
  <c r="F42" i="6"/>
  <c r="F43" i="6"/>
  <c r="F44" i="6"/>
  <c r="L44" i="6" s="1"/>
  <c r="Q44" i="6" s="1"/>
  <c r="F45" i="6"/>
  <c r="F46" i="6"/>
  <c r="L46" i="6" s="1"/>
  <c r="Q46" i="6" s="1"/>
  <c r="F47" i="6"/>
  <c r="F48" i="6"/>
  <c r="L48" i="6" s="1"/>
  <c r="Q48" i="6" s="1"/>
  <c r="F50" i="6"/>
  <c r="F51" i="6"/>
  <c r="F52" i="6"/>
  <c r="L52" i="6" s="1"/>
  <c r="Q52" i="6" s="1"/>
  <c r="F53" i="6"/>
  <c r="L53" i="6" s="1"/>
  <c r="Q53" i="6" s="1"/>
  <c r="F54" i="6"/>
  <c r="F55" i="6"/>
  <c r="F56" i="6"/>
  <c r="F57" i="6"/>
  <c r="L57" i="6" s="1"/>
  <c r="Q57" i="6" s="1"/>
  <c r="F58" i="6"/>
  <c r="F60" i="6"/>
  <c r="F61" i="6"/>
  <c r="F62" i="6"/>
  <c r="L62" i="6" s="1"/>
  <c r="Q62" i="6" s="1"/>
  <c r="F63" i="6"/>
  <c r="G19" i="6"/>
  <c r="G29" i="6"/>
  <c r="L29" i="6" s="1"/>
  <c r="G39" i="6"/>
  <c r="G49" i="6"/>
  <c r="G59" i="6"/>
  <c r="G20" i="6"/>
  <c r="G21" i="6"/>
  <c r="G22" i="6"/>
  <c r="G23" i="6"/>
  <c r="G24" i="6"/>
  <c r="L24" i="6" s="1"/>
  <c r="Q24" i="6" s="1"/>
  <c r="G25" i="6"/>
  <c r="G26" i="6"/>
  <c r="G27" i="6"/>
  <c r="G28" i="6"/>
  <c r="G30" i="6"/>
  <c r="G31" i="6"/>
  <c r="G32" i="6"/>
  <c r="G33" i="6"/>
  <c r="L33" i="6" s="1"/>
  <c r="Q33" i="6" s="1"/>
  <c r="G34" i="6"/>
  <c r="G35" i="6"/>
  <c r="G36" i="6"/>
  <c r="L36" i="6" s="1"/>
  <c r="Q36" i="6" s="1"/>
  <c r="G37" i="6"/>
  <c r="L37" i="6" s="1"/>
  <c r="Q37" i="6" s="1"/>
  <c r="G38" i="6"/>
  <c r="G40" i="6"/>
  <c r="G41" i="6"/>
  <c r="G42" i="6"/>
  <c r="L42" i="6" s="1"/>
  <c r="Q42" i="6" s="1"/>
  <c r="G43" i="6"/>
  <c r="G44" i="6"/>
  <c r="G45" i="6"/>
  <c r="G46" i="6"/>
  <c r="G47" i="6"/>
  <c r="G48" i="6"/>
  <c r="G50" i="6"/>
  <c r="G51" i="6"/>
  <c r="G52" i="6"/>
  <c r="G53" i="6"/>
  <c r="G54" i="6"/>
  <c r="L54" i="6" s="1"/>
  <c r="Q54" i="6" s="1"/>
  <c r="G55" i="6"/>
  <c r="G56" i="6"/>
  <c r="G57" i="6"/>
  <c r="G58" i="6"/>
  <c r="G60" i="6"/>
  <c r="L60" i="6" s="1"/>
  <c r="Q60" i="6" s="1"/>
  <c r="G61" i="6"/>
  <c r="G62" i="6"/>
  <c r="G63" i="6"/>
  <c r="M4" i="6"/>
  <c r="Q4" i="6" s="1"/>
  <c r="M20" i="6"/>
  <c r="M21" i="6"/>
  <c r="Q21" i="6" s="1"/>
  <c r="M22" i="6"/>
  <c r="M23" i="6"/>
  <c r="M24" i="6"/>
  <c r="M25" i="6"/>
  <c r="M26" i="6"/>
  <c r="M27" i="6"/>
  <c r="M28" i="6"/>
  <c r="J29" i="6"/>
  <c r="M30" i="6"/>
  <c r="Q30" i="6" s="1"/>
  <c r="M31" i="6"/>
  <c r="M32" i="6"/>
  <c r="M33" i="6"/>
  <c r="M34" i="6"/>
  <c r="M35" i="6"/>
  <c r="M36" i="6"/>
  <c r="M37" i="6"/>
  <c r="M38" i="6"/>
  <c r="J39" i="6"/>
  <c r="M40" i="6"/>
  <c r="M41" i="6"/>
  <c r="M42" i="6"/>
  <c r="M43" i="6"/>
  <c r="M44" i="6"/>
  <c r="M45" i="6"/>
  <c r="Q45" i="6" s="1"/>
  <c r="M46" i="6"/>
  <c r="M47" i="6"/>
  <c r="M48" i="6"/>
  <c r="J49" i="6"/>
  <c r="M50" i="6"/>
  <c r="M51" i="6"/>
  <c r="M52" i="6"/>
  <c r="M53" i="6"/>
  <c r="M54" i="6"/>
  <c r="M55" i="6"/>
  <c r="M56" i="6"/>
  <c r="M57" i="6"/>
  <c r="M58" i="6"/>
  <c r="M60" i="6"/>
  <c r="M61" i="6"/>
  <c r="M62" i="6"/>
  <c r="M63" i="6"/>
  <c r="M3" i="6"/>
  <c r="Q3" i="6" s="1"/>
  <c r="L19" i="6"/>
  <c r="L21" i="6"/>
  <c r="L23" i="6"/>
  <c r="Q23" i="6" s="1"/>
  <c r="L27" i="6"/>
  <c r="Q27" i="6" s="1"/>
  <c r="L30" i="6"/>
  <c r="L32" i="6"/>
  <c r="Q32" i="6" s="1"/>
  <c r="L34" i="6"/>
  <c r="Q34" i="6" s="1"/>
  <c r="L35" i="6"/>
  <c r="Q35" i="6" s="1"/>
  <c r="L38" i="6"/>
  <c r="Q38" i="6" s="1"/>
  <c r="L39" i="6"/>
  <c r="L41" i="6"/>
  <c r="L43" i="6"/>
  <c r="Q43" i="6" s="1"/>
  <c r="L45" i="6"/>
  <c r="L47" i="6"/>
  <c r="Q47" i="6" s="1"/>
  <c r="L50" i="6"/>
  <c r="Q50" i="6" s="1"/>
  <c r="L51" i="6"/>
  <c r="Q51" i="6" s="1"/>
  <c r="L55" i="6"/>
  <c r="L56" i="6"/>
  <c r="Q56" i="6" s="1"/>
  <c r="L58" i="6"/>
  <c r="Q58" i="6" s="1"/>
  <c r="L59" i="6"/>
  <c r="L61" i="6"/>
  <c r="Q61" i="6" s="1"/>
  <c r="L63" i="6"/>
  <c r="Q63" i="6" s="1"/>
  <c r="G20" i="5"/>
  <c r="I20" i="5"/>
  <c r="G23" i="5"/>
  <c r="I23" i="5"/>
  <c r="G24" i="5"/>
  <c r="I24" i="5"/>
  <c r="G28" i="5"/>
  <c r="I28" i="5"/>
  <c r="G31" i="5"/>
  <c r="I31" i="5"/>
  <c r="G32" i="5"/>
  <c r="I32" i="5"/>
  <c r="G36" i="5"/>
  <c r="I36" i="5"/>
  <c r="G39" i="5"/>
  <c r="I39" i="5"/>
  <c r="G40" i="5"/>
  <c r="I40" i="5"/>
  <c r="G44" i="5"/>
  <c r="I44" i="5"/>
  <c r="G47" i="5"/>
  <c r="I47" i="5"/>
  <c r="G48" i="5"/>
  <c r="I48" i="5"/>
  <c r="G52" i="5"/>
  <c r="I52" i="5"/>
  <c r="G55" i="5"/>
  <c r="I55" i="5"/>
  <c r="G56" i="5"/>
  <c r="I56" i="5"/>
  <c r="G60" i="5"/>
  <c r="I60" i="5"/>
  <c r="G63" i="5"/>
  <c r="I63" i="5"/>
  <c r="G4" i="5"/>
  <c r="I4" i="5" s="1"/>
  <c r="G5" i="5"/>
  <c r="I5" i="5" s="1"/>
  <c r="G6" i="5"/>
  <c r="G7" i="5"/>
  <c r="I7" i="5" s="1"/>
  <c r="G8" i="5"/>
  <c r="G9" i="5"/>
  <c r="I9" i="5" s="1"/>
  <c r="G10" i="5"/>
  <c r="G11" i="5"/>
  <c r="G12" i="5"/>
  <c r="G13" i="5"/>
  <c r="I13" i="5" s="1"/>
  <c r="G14" i="5"/>
  <c r="G15" i="5"/>
  <c r="I15" i="5" s="1"/>
  <c r="G16" i="5"/>
  <c r="G17" i="5"/>
  <c r="I17" i="5" s="1"/>
  <c r="G18" i="5"/>
  <c r="G3" i="5"/>
  <c r="I3" i="5"/>
  <c r="K19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20" i="5"/>
  <c r="J23" i="5"/>
  <c r="J24" i="5"/>
  <c r="J26" i="5"/>
  <c r="J28" i="5"/>
  <c r="J31" i="5"/>
  <c r="J32" i="5"/>
  <c r="J34" i="5"/>
  <c r="J36" i="5"/>
  <c r="J39" i="5"/>
  <c r="J40" i="5"/>
  <c r="J42" i="5"/>
  <c r="J44" i="5"/>
  <c r="J47" i="5"/>
  <c r="J48" i="5"/>
  <c r="J50" i="5"/>
  <c r="J52" i="5"/>
  <c r="J55" i="5"/>
  <c r="J56" i="5"/>
  <c r="J58" i="5"/>
  <c r="J60" i="5"/>
  <c r="J63" i="5"/>
  <c r="J3" i="5"/>
  <c r="K3" i="5"/>
  <c r="I6" i="5"/>
  <c r="I8" i="5"/>
  <c r="I10" i="5"/>
  <c r="I11" i="5"/>
  <c r="I12" i="5"/>
  <c r="I14" i="5"/>
  <c r="I16" i="5"/>
  <c r="I18" i="5"/>
  <c r="U12" i="6"/>
  <c r="E17" i="4"/>
  <c r="G5" i="4"/>
  <c r="G6" i="4"/>
  <c r="D20" i="4" s="1"/>
  <c r="G7" i="4"/>
  <c r="G8" i="4"/>
  <c r="G9" i="4"/>
  <c r="G10" i="4"/>
  <c r="G11" i="4"/>
  <c r="G12" i="4"/>
  <c r="G13" i="4"/>
  <c r="G14" i="4"/>
  <c r="G4" i="4"/>
  <c r="D19" i="4"/>
  <c r="F5" i="4"/>
  <c r="E5" i="4"/>
  <c r="E16" i="4" s="1"/>
  <c r="D5" i="4"/>
  <c r="D17" i="4"/>
  <c r="W4" i="6"/>
  <c r="X4" i="6"/>
  <c r="Y4" i="6" s="1"/>
  <c r="W5" i="6"/>
  <c r="X5" i="6"/>
  <c r="Y5" i="6"/>
  <c r="U9" i="6"/>
  <c r="K3" i="3"/>
  <c r="K5" i="3"/>
  <c r="K7" i="3"/>
  <c r="K8" i="3"/>
  <c r="K9" i="3"/>
  <c r="K11" i="3"/>
  <c r="K13" i="3"/>
  <c r="K15" i="3"/>
  <c r="K16" i="3"/>
  <c r="K17" i="3"/>
  <c r="K19" i="3"/>
  <c r="K21" i="3"/>
  <c r="K24" i="3"/>
  <c r="K25" i="3"/>
  <c r="K29" i="3"/>
  <c r="K32" i="3"/>
  <c r="K33" i="3"/>
  <c r="K37" i="3"/>
  <c r="K40" i="3"/>
  <c r="K41" i="3"/>
  <c r="K45" i="3"/>
  <c r="K48" i="3"/>
  <c r="K49" i="3"/>
  <c r="K53" i="3"/>
  <c r="K56" i="3"/>
  <c r="K57" i="3"/>
  <c r="K61" i="3"/>
  <c r="J6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M59" i="6" l="1"/>
  <c r="Q59" i="6" s="1"/>
  <c r="H49" i="9"/>
  <c r="G49" i="9"/>
  <c r="G45" i="9"/>
  <c r="H45" i="9"/>
  <c r="H41" i="9"/>
  <c r="G41" i="9"/>
  <c r="G7" i="9"/>
  <c r="H7" i="9"/>
  <c r="I66" i="10"/>
  <c r="L10" i="4"/>
  <c r="O10" i="4" s="1"/>
  <c r="O15" i="4" s="1"/>
  <c r="K10" i="4"/>
  <c r="N10" i="4" s="1"/>
  <c r="K65" i="8"/>
  <c r="L10" i="8"/>
  <c r="Q41" i="6"/>
  <c r="L18" i="6"/>
  <c r="Q18" i="6" s="1"/>
  <c r="H31" i="9"/>
  <c r="H26" i="9"/>
  <c r="G26" i="9"/>
  <c r="H22" i="9"/>
  <c r="G22" i="9"/>
  <c r="H19" i="9"/>
  <c r="G19" i="9"/>
  <c r="H14" i="9"/>
  <c r="H66" i="10"/>
  <c r="H65" i="3"/>
  <c r="M19" i="6"/>
  <c r="Q19" i="6" s="1"/>
  <c r="H66" i="6"/>
  <c r="G48" i="9"/>
  <c r="H48" i="9"/>
  <c r="G40" i="9"/>
  <c r="H40" i="9"/>
  <c r="H33" i="9"/>
  <c r="H16" i="9"/>
  <c r="G66" i="10"/>
  <c r="O16" i="4"/>
  <c r="K66" i="5"/>
  <c r="Q55" i="6"/>
  <c r="Q25" i="6"/>
  <c r="Q17" i="6"/>
  <c r="J61" i="5"/>
  <c r="G61" i="5"/>
  <c r="I61" i="5" s="1"/>
  <c r="J53" i="5"/>
  <c r="G53" i="5"/>
  <c r="I53" i="5" s="1"/>
  <c r="J45" i="5"/>
  <c r="G45" i="5"/>
  <c r="I45" i="5" s="1"/>
  <c r="J37" i="5"/>
  <c r="G37" i="5"/>
  <c r="I37" i="5" s="1"/>
  <c r="J29" i="5"/>
  <c r="G29" i="5"/>
  <c r="I29" i="5" s="1"/>
  <c r="J21" i="5"/>
  <c r="J66" i="5" s="1"/>
  <c r="G21" i="5"/>
  <c r="I21" i="5" s="1"/>
  <c r="L58" i="5"/>
  <c r="G58" i="5"/>
  <c r="I58" i="5" s="1"/>
  <c r="L50" i="5"/>
  <c r="G50" i="5"/>
  <c r="I50" i="5" s="1"/>
  <c r="L42" i="5"/>
  <c r="G42" i="5"/>
  <c r="I42" i="5" s="1"/>
  <c r="L34" i="5"/>
  <c r="G34" i="5"/>
  <c r="I34" i="5" s="1"/>
  <c r="L26" i="5"/>
  <c r="G26" i="5"/>
  <c r="I26" i="5" s="1"/>
  <c r="L37" i="5"/>
  <c r="G63" i="9"/>
  <c r="H63" i="9"/>
  <c r="H50" i="9"/>
  <c r="H35" i="9"/>
  <c r="G25" i="9"/>
  <c r="H25" i="9"/>
  <c r="G21" i="9"/>
  <c r="H21" i="9"/>
  <c r="H18" i="9"/>
  <c r="F66" i="10"/>
  <c r="M29" i="6"/>
  <c r="Q29" i="6" s="1"/>
  <c r="P29" i="6"/>
  <c r="H47" i="9"/>
  <c r="G47" i="9"/>
  <c r="H43" i="9"/>
  <c r="G43" i="9"/>
  <c r="G5" i="9"/>
  <c r="H5" i="9"/>
  <c r="L53" i="5"/>
  <c r="H62" i="9"/>
  <c r="G62" i="9"/>
  <c r="H59" i="9"/>
  <c r="G59" i="9"/>
  <c r="H54" i="9"/>
  <c r="H24" i="9"/>
  <c r="G24" i="9"/>
  <c r="E8" i="9"/>
  <c r="I66" i="6"/>
  <c r="L9" i="6"/>
  <c r="Q9" i="6" s="1"/>
  <c r="I65" i="3"/>
  <c r="G46" i="9"/>
  <c r="H46" i="9"/>
  <c r="H42" i="9"/>
  <c r="G42" i="9"/>
  <c r="E39" i="9"/>
  <c r="L65" i="8"/>
  <c r="G61" i="9"/>
  <c r="H61" i="9"/>
  <c r="H58" i="9"/>
  <c r="H27" i="9"/>
  <c r="G27" i="9"/>
  <c r="G23" i="9"/>
  <c r="H23" i="9"/>
  <c r="H10" i="9"/>
  <c r="K4" i="3"/>
  <c r="K65" i="3" s="1"/>
  <c r="J59" i="5"/>
  <c r="J51" i="5"/>
  <c r="J43" i="5"/>
  <c r="J35" i="5"/>
  <c r="J27" i="5"/>
  <c r="G62" i="5"/>
  <c r="I62" i="5" s="1"/>
  <c r="G54" i="5"/>
  <c r="I54" i="5" s="1"/>
  <c r="G46" i="5"/>
  <c r="I46" i="5" s="1"/>
  <c r="G38" i="5"/>
  <c r="I38" i="5" s="1"/>
  <c r="G30" i="5"/>
  <c r="I30" i="5" s="1"/>
  <c r="G22" i="5"/>
  <c r="I22" i="5" s="1"/>
  <c r="N19" i="6"/>
  <c r="L59" i="5"/>
  <c r="L51" i="5"/>
  <c r="L43" i="5"/>
  <c r="L35" i="5"/>
  <c r="L27" i="5"/>
  <c r="N29" i="6"/>
  <c r="J57" i="5"/>
  <c r="J49" i="5"/>
  <c r="J41" i="5"/>
  <c r="J33" i="5"/>
  <c r="J25" i="5"/>
  <c r="G57" i="5"/>
  <c r="I57" i="5" s="1"/>
  <c r="G49" i="5"/>
  <c r="I49" i="5" s="1"/>
  <c r="G41" i="5"/>
  <c r="I41" i="5" s="1"/>
  <c r="G33" i="5"/>
  <c r="I33" i="5" s="1"/>
  <c r="G25" i="5"/>
  <c r="I25" i="5" s="1"/>
  <c r="K59" i="6"/>
  <c r="P59" i="6" s="1"/>
  <c r="K39" i="6"/>
  <c r="P39" i="6" s="1"/>
  <c r="L19" i="5"/>
  <c r="N39" i="6"/>
  <c r="K8" i="4"/>
  <c r="N8" i="4" s="1"/>
  <c r="N49" i="6"/>
  <c r="H4" i="9"/>
  <c r="J62" i="5"/>
  <c r="J54" i="5"/>
  <c r="J46" i="5"/>
  <c r="J38" i="5"/>
  <c r="J30" i="5"/>
  <c r="J22" i="5"/>
  <c r="K5" i="4"/>
  <c r="K49" i="6"/>
  <c r="P49" i="6" s="1"/>
  <c r="M49" i="6" l="1"/>
  <c r="Q49" i="6" s="1"/>
  <c r="N5" i="4"/>
  <c r="K15" i="4"/>
  <c r="G66" i="5"/>
  <c r="H65" i="9"/>
  <c r="H39" i="9"/>
  <c r="G39" i="9"/>
  <c r="G8" i="9"/>
  <c r="G65" i="9" s="1"/>
  <c r="H8" i="9"/>
  <c r="M39" i="6"/>
  <c r="Q39" i="6" s="1"/>
  <c r="N16" i="4" l="1"/>
  <c r="N15" i="4"/>
</calcChain>
</file>

<file path=xl/sharedStrings.xml><?xml version="1.0" encoding="utf-8"?>
<sst xmlns="http://schemas.openxmlformats.org/spreadsheetml/2006/main" count="156" uniqueCount="113">
  <si>
    <t>Lifecycle Cost Benefit</t>
  </si>
  <si>
    <t>Time</t>
  </si>
  <si>
    <t>Cost</t>
  </si>
  <si>
    <t>Benefit M</t>
  </si>
  <si>
    <t>Benefit F</t>
  </si>
  <si>
    <t>NPV M</t>
  </si>
  <si>
    <t>NPV F</t>
  </si>
  <si>
    <t>IRR</t>
  </si>
  <si>
    <t>Total</t>
  </si>
  <si>
    <t>Males</t>
  </si>
  <si>
    <t>Females</t>
  </si>
  <si>
    <t>Notes</t>
  </si>
  <si>
    <t>Marginal effect of a 1-SD change in HAZ on log earnings</t>
  </si>
  <si>
    <t>Hoddinot table 2</t>
  </si>
  <si>
    <t>HAZ impact at 24 months</t>
  </si>
  <si>
    <t>Our ML result</t>
  </si>
  <si>
    <t>Impact on log earnings</t>
  </si>
  <si>
    <t>Multiply our result by effect</t>
  </si>
  <si>
    <t>% Impact on earnings</t>
  </si>
  <si>
    <t>Percentage terms change in earnings</t>
  </si>
  <si>
    <t>Earnings of parents at different ages</t>
  </si>
  <si>
    <t>Calculated from non-parametric regression with dummies of 10 year age bins in our data</t>
  </si>
  <si>
    <t>Prob of working</t>
  </si>
  <si>
    <t>Calculated as X% increase in earnings their parents had</t>
  </si>
  <si>
    <t>total Increase in each 10 years</t>
  </si>
  <si>
    <t>Calculations</t>
  </si>
  <si>
    <t>Year</t>
  </si>
  <si>
    <t>Benefit</t>
  </si>
  <si>
    <t>Flow</t>
  </si>
  <si>
    <t>NPV 5%</t>
  </si>
  <si>
    <t>NPV 10%</t>
  </si>
  <si>
    <t>FOR PARENT EARNINGS</t>
  </si>
  <si>
    <t>NPV MIX</t>
  </si>
  <si>
    <t>Deworming</t>
  </si>
  <si>
    <t>Calculating Earning Changes</t>
  </si>
  <si>
    <t>Estimated increase in earning %</t>
  </si>
  <si>
    <t>Calculating from Baird</t>
  </si>
  <si>
    <t>Take up</t>
  </si>
  <si>
    <t>Annual inc</t>
  </si>
  <si>
    <t>Starting wage</t>
  </si>
  <si>
    <t>In our case</t>
  </si>
  <si>
    <t>Take up change</t>
  </si>
  <si>
    <t>Inc in hours</t>
  </si>
  <si>
    <t>Starting income</t>
  </si>
  <si>
    <t>Increase as %</t>
  </si>
  <si>
    <t>Increase in income as %</t>
  </si>
  <si>
    <t>Earnings after treatment for HAZ (ignoring prob)</t>
  </si>
  <si>
    <t xml:space="preserve">NPV </t>
  </si>
  <si>
    <t>NPV 5</t>
  </si>
  <si>
    <t>NPV PARENT</t>
  </si>
  <si>
    <t>NPV CHILD STUNTING</t>
  </si>
  <si>
    <t>NPV CHILD DEWORM</t>
  </si>
  <si>
    <t>NPV COST</t>
  </si>
  <si>
    <t>NPV BENEFIT</t>
  </si>
  <si>
    <t>npv ben 10</t>
  </si>
  <si>
    <t>TOTAL NPV 5 years</t>
  </si>
  <si>
    <t>USING NET RESOURCES</t>
  </si>
  <si>
    <t>Costs</t>
  </si>
  <si>
    <t>Old Child M</t>
  </si>
  <si>
    <t>Old Child F</t>
  </si>
  <si>
    <t>F</t>
  </si>
  <si>
    <t>OC F</t>
  </si>
  <si>
    <t>OC M</t>
  </si>
  <si>
    <t>M</t>
  </si>
  <si>
    <t>Benefit OC M</t>
  </si>
  <si>
    <t>Benefit OC F</t>
  </si>
  <si>
    <t xml:space="preserve">COSTS </t>
  </si>
  <si>
    <t>NPV DIF</t>
  </si>
  <si>
    <t>NPV benefits</t>
  </si>
  <si>
    <t>NPV STUNT</t>
  </si>
  <si>
    <t>NPV DEWORM</t>
  </si>
  <si>
    <t>Stunting</t>
  </si>
  <si>
    <t>Dewormin</t>
  </si>
  <si>
    <t>Benefit NC</t>
  </si>
  <si>
    <t>NPV</t>
  </si>
  <si>
    <t>Beneft OC</t>
  </si>
  <si>
    <t>NPV SPILL STUNT</t>
  </si>
  <si>
    <t>WITH SPILLOVERS</t>
  </si>
  <si>
    <t>COST</t>
  </si>
  <si>
    <t>IF 50</t>
  </si>
  <si>
    <t>IF 50 TAKEUP</t>
  </si>
  <si>
    <t>TOTAL IF 50</t>
  </si>
  <si>
    <t>W SPILLS</t>
  </si>
  <si>
    <t>NPV M 3</t>
  </si>
  <si>
    <t>NPV F 3</t>
  </si>
  <si>
    <t>npv mix 3</t>
  </si>
  <si>
    <t>NPV 3 %</t>
  </si>
  <si>
    <t>npv 3 m</t>
  </si>
  <si>
    <t>npv 3 f</t>
  </si>
  <si>
    <t>Earnings</t>
  </si>
  <si>
    <t>log earnings change</t>
  </si>
  <si>
    <t>Male</t>
  </si>
  <si>
    <t>Female</t>
  </si>
  <si>
    <t xml:space="preserve">Earnings </t>
  </si>
  <si>
    <t xml:space="preserve">IRR </t>
  </si>
  <si>
    <t>Net 5</t>
  </si>
  <si>
    <t>Net 3</t>
  </si>
  <si>
    <t>nc stunt</t>
  </si>
  <si>
    <t>parent</t>
  </si>
  <si>
    <t>deworming</t>
  </si>
  <si>
    <t>OC DEWORM</t>
  </si>
  <si>
    <t>Total w spill</t>
  </si>
  <si>
    <t>NPV 3%</t>
  </si>
  <si>
    <t>Cost for IRR 5%</t>
  </si>
  <si>
    <t>Net costs</t>
  </si>
  <si>
    <t>Net prior benefit</t>
  </si>
  <si>
    <t>Benefit EC M</t>
  </si>
  <si>
    <t>Benefit EC f</t>
  </si>
  <si>
    <t>EC M</t>
  </si>
  <si>
    <t>EC F</t>
  </si>
  <si>
    <t>npv oc</t>
  </si>
  <si>
    <t>NPC EC</t>
  </si>
  <si>
    <t>NPV SPILL DEWORM 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</si>
</sst>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1" fontId="3" fillId="0" borderId="0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1" fillId="0" borderId="0" xfId="0" applyFont="1"/>
    <xf numFmtId="1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A31" workbookViewId="0">
      <selection activeCell="H27" sqref="H27"/>
    </sheetView>
  </sheetViews>
  <sheetFormatPr defaultRowHeight="15" x14ac:dyDescent="0.25"/>
  <cols>
    <col min="1" max="1" width="52" customWidth="1"/>
    <col min="2" max="2" width="14.5703125" customWidth="1"/>
    <col min="3" max="3" width="13.42578125" customWidth="1"/>
    <col min="18" max="18" width="13.5703125" customWidth="1"/>
  </cols>
  <sheetData>
    <row r="1" spans="1:4" x14ac:dyDescent="0.25">
      <c r="A1" s="3" t="s">
        <v>34</v>
      </c>
    </row>
    <row r="2" spans="1:4" x14ac:dyDescent="0.25">
      <c r="B2" t="s">
        <v>9</v>
      </c>
      <c r="C2" t="s">
        <v>10</v>
      </c>
      <c r="D2" t="s">
        <v>11</v>
      </c>
    </row>
    <row r="3" spans="1:4" x14ac:dyDescent="0.25">
      <c r="A3" t="s">
        <v>12</v>
      </c>
      <c r="B3">
        <v>4</v>
      </c>
      <c r="C3" s="1">
        <v>9</v>
      </c>
      <c r="D3" t="s">
        <v>13</v>
      </c>
    </row>
    <row r="4" spans="1:4" x14ac:dyDescent="0.25">
      <c r="A4" t="s">
        <v>14</v>
      </c>
      <c r="B4">
        <v>0.23899999999999999</v>
      </c>
      <c r="C4" s="1">
        <v>0.14000000000000001</v>
      </c>
      <c r="D4" t="s">
        <v>15</v>
      </c>
    </row>
    <row r="5" spans="1:4" x14ac:dyDescent="0.25">
      <c r="A5" t="s">
        <v>16</v>
      </c>
      <c r="B5">
        <v>0.95599999999999996</v>
      </c>
      <c r="C5">
        <v>1.2600000000000002</v>
      </c>
      <c r="D5" t="s">
        <v>17</v>
      </c>
    </row>
    <row r="6" spans="1:4" x14ac:dyDescent="0.25">
      <c r="A6" t="s">
        <v>18</v>
      </c>
      <c r="B6">
        <v>2.6012705532709526</v>
      </c>
      <c r="C6">
        <v>3.5254214873653829</v>
      </c>
      <c r="D6" t="s">
        <v>19</v>
      </c>
    </row>
    <row r="7" spans="1:4" x14ac:dyDescent="0.25">
      <c r="A7" t="s">
        <v>20</v>
      </c>
    </row>
    <row r="8" spans="1:4" x14ac:dyDescent="0.25">
      <c r="A8">
        <v>20</v>
      </c>
      <c r="B8">
        <v>186.84</v>
      </c>
      <c r="C8">
        <v>68.23</v>
      </c>
      <c r="D8" t="s">
        <v>21</v>
      </c>
    </row>
    <row r="9" spans="1:4" x14ac:dyDescent="0.25">
      <c r="A9">
        <v>30</v>
      </c>
      <c r="B9">
        <v>195.52</v>
      </c>
      <c r="C9">
        <v>103.738</v>
      </c>
    </row>
    <row r="10" spans="1:4" x14ac:dyDescent="0.25">
      <c r="A10">
        <v>40</v>
      </c>
      <c r="B10">
        <v>196.12128000000001</v>
      </c>
      <c r="C10">
        <v>116.41135</v>
      </c>
    </row>
    <row r="11" spans="1:4" x14ac:dyDescent="0.25">
      <c r="A11">
        <v>50</v>
      </c>
      <c r="B11">
        <v>172.60808</v>
      </c>
      <c r="C11">
        <v>120.84223</v>
      </c>
    </row>
    <row r="12" spans="1:4" x14ac:dyDescent="0.25">
      <c r="A12">
        <v>60</v>
      </c>
      <c r="B12">
        <v>161.87126000000001</v>
      </c>
      <c r="C12">
        <v>90.433809999999994</v>
      </c>
    </row>
    <row r="13" spans="1:4" x14ac:dyDescent="0.25">
      <c r="A13">
        <v>70</v>
      </c>
      <c r="B13">
        <v>136.20684</v>
      </c>
    </row>
    <row r="14" spans="1:4" x14ac:dyDescent="0.25">
      <c r="A14" t="s">
        <v>22</v>
      </c>
    </row>
    <row r="15" spans="1:4" x14ac:dyDescent="0.25">
      <c r="A15">
        <v>20</v>
      </c>
      <c r="B15">
        <v>0.99199999999999999</v>
      </c>
      <c r="C15">
        <v>0.71899999999999997</v>
      </c>
      <c r="D15" t="s">
        <v>21</v>
      </c>
    </row>
    <row r="16" spans="1:4" x14ac:dyDescent="0.25">
      <c r="A16">
        <v>30</v>
      </c>
      <c r="B16">
        <v>0.96699999999999997</v>
      </c>
      <c r="C16">
        <v>0.84599999999999997</v>
      </c>
    </row>
    <row r="17" spans="1:4" x14ac:dyDescent="0.25">
      <c r="A17">
        <v>40</v>
      </c>
      <c r="B17">
        <v>0.96599999999999997</v>
      </c>
      <c r="C17">
        <v>0.89200000000000002</v>
      </c>
    </row>
    <row r="18" spans="1:4" x14ac:dyDescent="0.25">
      <c r="A18">
        <v>50</v>
      </c>
      <c r="B18">
        <v>0.95799999999999996</v>
      </c>
      <c r="C18">
        <v>0.89700000000000002</v>
      </c>
    </row>
    <row r="19" spans="1:4" x14ac:dyDescent="0.25">
      <c r="A19">
        <v>60</v>
      </c>
      <c r="B19">
        <v>0.95699999999999996</v>
      </c>
      <c r="C19">
        <v>0.5</v>
      </c>
    </row>
    <row r="20" spans="1:4" x14ac:dyDescent="0.25">
      <c r="A20">
        <v>70</v>
      </c>
      <c r="B20">
        <v>0.94799999999999995</v>
      </c>
    </row>
    <row r="22" spans="1:4" x14ac:dyDescent="0.25">
      <c r="A22" t="s">
        <v>46</v>
      </c>
    </row>
    <row r="23" spans="1:4" x14ac:dyDescent="0.25">
      <c r="A23">
        <v>20</v>
      </c>
      <c r="B23">
        <v>191.70021390173144</v>
      </c>
      <c r="C23">
        <v>70.635395080829412</v>
      </c>
      <c r="D23" t="s">
        <v>23</v>
      </c>
    </row>
    <row r="24" spans="1:4" x14ac:dyDescent="0.25">
      <c r="A24">
        <v>30</v>
      </c>
      <c r="B24">
        <v>200.60600418575538</v>
      </c>
      <c r="C24">
        <v>107.3952017425631</v>
      </c>
    </row>
    <row r="25" spans="1:4" x14ac:dyDescent="0.25">
      <c r="A25">
        <v>40</v>
      </c>
      <c r="B25">
        <v>201.22292510533808</v>
      </c>
      <c r="C25">
        <v>120.51534074663212</v>
      </c>
    </row>
    <row r="26" spans="1:4" x14ac:dyDescent="0.25">
      <c r="A26">
        <v>50</v>
      </c>
      <c r="B26">
        <v>177.09808315760637</v>
      </c>
      <c r="C26">
        <v>125.1024279422315</v>
      </c>
    </row>
    <row r="27" spans="1:4" x14ac:dyDescent="0.25">
      <c r="A27">
        <v>60</v>
      </c>
      <c r="B27">
        <v>166.08196942058868</v>
      </c>
      <c r="C27">
        <v>93.621982969583186</v>
      </c>
    </row>
    <row r="28" spans="1:4" x14ac:dyDescent="0.25">
      <c r="A28">
        <v>70</v>
      </c>
      <c r="B28">
        <v>139.74994842046087</v>
      </c>
    </row>
    <row r="29" spans="1:4" x14ac:dyDescent="0.25">
      <c r="A29" t="s">
        <v>24</v>
      </c>
    </row>
    <row r="30" spans="1:4" x14ac:dyDescent="0.25">
      <c r="A30">
        <v>20</v>
      </c>
      <c r="B30">
        <v>583.22566820777297</v>
      </c>
      <c r="C30">
        <v>288.64740969952891</v>
      </c>
    </row>
    <row r="31" spans="1:4" x14ac:dyDescent="0.25">
      <c r="A31">
        <v>30</v>
      </c>
      <c r="B31">
        <v>610.32050229064453</v>
      </c>
      <c r="C31">
        <v>438.86420910757238</v>
      </c>
    </row>
    <row r="32" spans="1:4" x14ac:dyDescent="0.25">
      <c r="A32">
        <v>40</v>
      </c>
      <c r="B32">
        <v>612.19741264056779</v>
      </c>
      <c r="C32">
        <v>492.47888959585453</v>
      </c>
    </row>
    <row r="33" spans="1:3" x14ac:dyDescent="0.25">
      <c r="A33">
        <v>50</v>
      </c>
      <c r="B33">
        <v>538.80037891276402</v>
      </c>
      <c r="C33">
        <v>511.22375306777997</v>
      </c>
    </row>
    <row r="34" spans="1:3" x14ac:dyDescent="0.25">
      <c r="A34">
        <v>60</v>
      </c>
      <c r="B34">
        <v>505.28513047064052</v>
      </c>
      <c r="C34">
        <v>382.58075634998306</v>
      </c>
    </row>
    <row r="35" spans="1:3" x14ac:dyDescent="0.25">
      <c r="A35">
        <v>70</v>
      </c>
      <c r="B35">
        <v>425.17301045530417</v>
      </c>
    </row>
    <row r="64" spans="6:7" x14ac:dyDescent="0.25">
      <c r="F64" s="2"/>
      <c r="G64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5"/>
  <sheetViews>
    <sheetView topLeftCell="A37" workbookViewId="0">
      <selection activeCell="V16" sqref="V16"/>
    </sheetView>
  </sheetViews>
  <sheetFormatPr defaultRowHeight="15" x14ac:dyDescent="0.25"/>
  <cols>
    <col min="11" max="11" width="15.42578125" customWidth="1"/>
  </cols>
  <sheetData>
    <row r="1" spans="1:14" x14ac:dyDescent="0.25">
      <c r="A1" s="3" t="s">
        <v>0</v>
      </c>
    </row>
    <row r="2" spans="1:14" x14ac:dyDescent="0.25"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32</v>
      </c>
      <c r="I2" s="3" t="s">
        <v>83</v>
      </c>
      <c r="J2" s="3" t="s">
        <v>84</v>
      </c>
      <c r="K2" s="3" t="s">
        <v>85</v>
      </c>
      <c r="N2" s="3" t="s">
        <v>89</v>
      </c>
    </row>
    <row r="3" spans="1:14" x14ac:dyDescent="0.25">
      <c r="A3" s="3" t="s">
        <v>1</v>
      </c>
      <c r="B3">
        <v>0</v>
      </c>
      <c r="C3">
        <v>172</v>
      </c>
      <c r="D3">
        <v>0</v>
      </c>
      <c r="E3">
        <v>0</v>
      </c>
      <c r="F3">
        <v>-172</v>
      </c>
      <c r="G3">
        <f>(E3-C3)/(1.05)^B3</f>
        <v>-172</v>
      </c>
      <c r="H3">
        <f t="shared" ref="H3:H34" si="0">0.5*F3+0.5*G3</f>
        <v>-172</v>
      </c>
      <c r="I3">
        <f t="shared" ref="I3:I34" si="1">(D3-C3)/(1.03)^B3</f>
        <v>-172</v>
      </c>
      <c r="J3">
        <v>-172</v>
      </c>
      <c r="K3">
        <f t="shared" ref="K3:K34" si="2">I3*0.5+0.5*J3</f>
        <v>-172</v>
      </c>
    </row>
    <row r="4" spans="1:14" x14ac:dyDescent="0.25">
      <c r="B4">
        <v>1</v>
      </c>
      <c r="D4">
        <v>0</v>
      </c>
      <c r="E4">
        <v>0</v>
      </c>
      <c r="F4">
        <f>(D4-C4)/(1.05)^B4</f>
        <v>0</v>
      </c>
      <c r="G4">
        <f>(E4-C4)/(1.05)^B4</f>
        <v>0</v>
      </c>
      <c r="H4">
        <f t="shared" si="0"/>
        <v>0</v>
      </c>
      <c r="I4">
        <f t="shared" si="1"/>
        <v>0</v>
      </c>
      <c r="J4">
        <v>0</v>
      </c>
      <c r="K4">
        <f t="shared" si="2"/>
        <v>0</v>
      </c>
    </row>
    <row r="5" spans="1:14" x14ac:dyDescent="0.25">
      <c r="B5">
        <v>2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f t="shared" si="1"/>
        <v>0</v>
      </c>
      <c r="J5">
        <v>0</v>
      </c>
      <c r="K5">
        <f t="shared" si="2"/>
        <v>0</v>
      </c>
    </row>
    <row r="6" spans="1:14" x14ac:dyDescent="0.25">
      <c r="B6">
        <v>3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0</v>
      </c>
      <c r="J6">
        <v>0</v>
      </c>
      <c r="K6">
        <f t="shared" si="2"/>
        <v>0</v>
      </c>
    </row>
    <row r="7" spans="1:14" x14ac:dyDescent="0.25">
      <c r="B7">
        <v>4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f t="shared" si="1"/>
        <v>0</v>
      </c>
      <c r="J7">
        <v>0</v>
      </c>
      <c r="K7">
        <f t="shared" si="2"/>
        <v>0</v>
      </c>
    </row>
    <row r="8" spans="1:14" x14ac:dyDescent="0.25">
      <c r="B8">
        <v>5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f t="shared" si="1"/>
        <v>0</v>
      </c>
      <c r="J8">
        <v>0</v>
      </c>
      <c r="K8">
        <f t="shared" si="2"/>
        <v>0</v>
      </c>
    </row>
    <row r="9" spans="1:14" x14ac:dyDescent="0.25">
      <c r="B9">
        <v>6</v>
      </c>
      <c r="D9">
        <v>0</v>
      </c>
      <c r="E9">
        <v>0</v>
      </c>
      <c r="F9">
        <v>0</v>
      </c>
      <c r="G9">
        <v>0</v>
      </c>
      <c r="H9">
        <f t="shared" si="0"/>
        <v>0</v>
      </c>
      <c r="I9">
        <f t="shared" si="1"/>
        <v>0</v>
      </c>
      <c r="J9">
        <v>0</v>
      </c>
      <c r="K9">
        <f t="shared" si="2"/>
        <v>0</v>
      </c>
    </row>
    <row r="10" spans="1:14" x14ac:dyDescent="0.25">
      <c r="B10">
        <v>7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I10">
        <f t="shared" si="1"/>
        <v>0</v>
      </c>
      <c r="J10">
        <v>0</v>
      </c>
      <c r="K10">
        <f t="shared" si="2"/>
        <v>0</v>
      </c>
    </row>
    <row r="11" spans="1:14" x14ac:dyDescent="0.25">
      <c r="B11">
        <v>8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0</v>
      </c>
      <c r="J11">
        <v>0</v>
      </c>
      <c r="K11">
        <f t="shared" si="2"/>
        <v>0</v>
      </c>
    </row>
    <row r="12" spans="1:14" x14ac:dyDescent="0.25">
      <c r="B12">
        <v>9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J12">
        <v>0</v>
      </c>
      <c r="K12">
        <f t="shared" si="2"/>
        <v>0</v>
      </c>
    </row>
    <row r="13" spans="1:14" x14ac:dyDescent="0.25">
      <c r="B13">
        <v>10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  <c r="I13">
        <f t="shared" si="1"/>
        <v>0</v>
      </c>
      <c r="J13">
        <v>0</v>
      </c>
      <c r="K13">
        <f t="shared" si="2"/>
        <v>0</v>
      </c>
    </row>
    <row r="14" spans="1:14" x14ac:dyDescent="0.25">
      <c r="B14">
        <v>11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f t="shared" si="1"/>
        <v>0</v>
      </c>
      <c r="J14">
        <v>0</v>
      </c>
      <c r="K14">
        <f t="shared" si="2"/>
        <v>0</v>
      </c>
    </row>
    <row r="15" spans="1:14" x14ac:dyDescent="0.25">
      <c r="B15">
        <v>12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I15">
        <f t="shared" si="1"/>
        <v>0</v>
      </c>
      <c r="J15">
        <v>0</v>
      </c>
      <c r="K15">
        <f t="shared" si="2"/>
        <v>0</v>
      </c>
    </row>
    <row r="16" spans="1:14" x14ac:dyDescent="0.25">
      <c r="B16">
        <v>13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  <c r="I16">
        <f t="shared" si="1"/>
        <v>0</v>
      </c>
      <c r="J16">
        <v>0</v>
      </c>
      <c r="K16">
        <f t="shared" si="2"/>
        <v>0</v>
      </c>
    </row>
    <row r="17" spans="2:15" x14ac:dyDescent="0.25">
      <c r="B17">
        <v>14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  <c r="I17">
        <f t="shared" si="1"/>
        <v>0</v>
      </c>
      <c r="J17">
        <v>0</v>
      </c>
      <c r="K17">
        <f t="shared" si="2"/>
        <v>0</v>
      </c>
    </row>
    <row r="18" spans="2:15" x14ac:dyDescent="0.25">
      <c r="B18">
        <v>15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>
        <f t="shared" si="1"/>
        <v>0</v>
      </c>
      <c r="J18">
        <v>0</v>
      </c>
      <c r="K18">
        <f t="shared" si="2"/>
        <v>0</v>
      </c>
    </row>
    <row r="19" spans="2:15" x14ac:dyDescent="0.25">
      <c r="B19">
        <v>16</v>
      </c>
      <c r="D19">
        <v>58.319999999999823</v>
      </c>
      <c r="E19">
        <v>28.864740969952891</v>
      </c>
      <c r="F19">
        <v>26.717063962538379</v>
      </c>
      <c r="G19">
        <v>29.455259030046932</v>
      </c>
      <c r="H19">
        <f t="shared" si="0"/>
        <v>28.086161496292654</v>
      </c>
      <c r="I19">
        <f t="shared" si="1"/>
        <v>36.343095895316957</v>
      </c>
      <c r="J19">
        <f t="shared" ref="J19:J63" si="3">E19/(1.03)^B19</f>
        <v>17.987552281626979</v>
      </c>
      <c r="K19">
        <f t="shared" si="2"/>
        <v>27.165324088471969</v>
      </c>
      <c r="N19">
        <v>186.84</v>
      </c>
      <c r="O19">
        <v>68.23</v>
      </c>
    </row>
    <row r="20" spans="2:15" x14ac:dyDescent="0.25">
      <c r="B20">
        <v>17</v>
      </c>
      <c r="D20">
        <v>58.319999999999823</v>
      </c>
      <c r="E20">
        <v>28.864740969952891</v>
      </c>
      <c r="F20">
        <v>25.44482282146512</v>
      </c>
      <c r="G20">
        <v>29.455259030046932</v>
      </c>
      <c r="H20">
        <f t="shared" si="0"/>
        <v>27.450040925756028</v>
      </c>
      <c r="I20">
        <f t="shared" si="1"/>
        <v>35.284559121666952</v>
      </c>
      <c r="J20">
        <f t="shared" si="3"/>
        <v>17.463642991870852</v>
      </c>
      <c r="K20">
        <f t="shared" si="2"/>
        <v>26.3741010567689</v>
      </c>
      <c r="N20">
        <v>186.84</v>
      </c>
      <c r="O20">
        <v>68.23</v>
      </c>
    </row>
    <row r="21" spans="2:15" x14ac:dyDescent="0.25">
      <c r="B21">
        <v>18</v>
      </c>
      <c r="D21">
        <v>58.319999999999823</v>
      </c>
      <c r="E21">
        <v>28.864740969952891</v>
      </c>
      <c r="F21">
        <v>24.233164591871542</v>
      </c>
      <c r="G21">
        <v>29.455259030046932</v>
      </c>
      <c r="H21">
        <f t="shared" si="0"/>
        <v>26.844211810959237</v>
      </c>
      <c r="I21">
        <f t="shared" si="1"/>
        <v>34.256853516181508</v>
      </c>
      <c r="J21">
        <f t="shared" si="3"/>
        <v>16.954993195991118</v>
      </c>
      <c r="K21">
        <f t="shared" si="2"/>
        <v>25.605923356086315</v>
      </c>
      <c r="N21">
        <v>186.84</v>
      </c>
      <c r="O21">
        <v>68.23</v>
      </c>
    </row>
    <row r="22" spans="2:15" x14ac:dyDescent="0.25">
      <c r="B22">
        <v>19</v>
      </c>
      <c r="D22">
        <v>58.319999999999823</v>
      </c>
      <c r="E22">
        <v>28.864740969952891</v>
      </c>
      <c r="F22">
        <v>23.079204373210992</v>
      </c>
      <c r="G22">
        <v>29.455259030046932</v>
      </c>
      <c r="H22">
        <f t="shared" si="0"/>
        <v>26.267231701628962</v>
      </c>
      <c r="I22">
        <f t="shared" si="1"/>
        <v>33.259081083671369</v>
      </c>
      <c r="J22">
        <f t="shared" si="3"/>
        <v>16.461158442709824</v>
      </c>
      <c r="K22">
        <f t="shared" si="2"/>
        <v>24.860119763190596</v>
      </c>
      <c r="N22">
        <v>186.84</v>
      </c>
      <c r="O22">
        <v>68.23</v>
      </c>
    </row>
    <row r="23" spans="2:15" x14ac:dyDescent="0.25">
      <c r="B23">
        <v>20</v>
      </c>
      <c r="D23">
        <v>58.319999999999823</v>
      </c>
      <c r="E23">
        <v>28.864740969952891</v>
      </c>
      <c r="F23">
        <v>21.980194641153329</v>
      </c>
      <c r="G23">
        <v>29.455259030046932</v>
      </c>
      <c r="H23">
        <f t="shared" si="0"/>
        <v>25.717726835600132</v>
      </c>
      <c r="I23">
        <f t="shared" si="1"/>
        <v>32.290369984146956</v>
      </c>
      <c r="J23">
        <f t="shared" si="3"/>
        <v>15.981707225931869</v>
      </c>
      <c r="K23">
        <f t="shared" si="2"/>
        <v>24.136038605039413</v>
      </c>
      <c r="N23">
        <v>186.84</v>
      </c>
      <c r="O23">
        <v>68.23</v>
      </c>
    </row>
    <row r="24" spans="2:15" x14ac:dyDescent="0.25">
      <c r="B24">
        <v>21</v>
      </c>
      <c r="D24">
        <v>58.319999999999823</v>
      </c>
      <c r="E24">
        <v>28.864740969952891</v>
      </c>
      <c r="F24">
        <v>20.933518705860312</v>
      </c>
      <c r="G24">
        <v>29.455259030046932</v>
      </c>
      <c r="H24">
        <f t="shared" si="0"/>
        <v>25.19438886795362</v>
      </c>
      <c r="I24">
        <f t="shared" si="1"/>
        <v>31.349873771016465</v>
      </c>
      <c r="J24">
        <f t="shared" si="3"/>
        <v>15.516220607700845</v>
      </c>
      <c r="K24">
        <f t="shared" si="2"/>
        <v>23.433047189358653</v>
      </c>
      <c r="N24">
        <v>186.84</v>
      </c>
      <c r="O24">
        <v>68.23</v>
      </c>
    </row>
    <row r="25" spans="2:15" x14ac:dyDescent="0.25">
      <c r="B25">
        <v>22</v>
      </c>
      <c r="D25">
        <v>58.319999999999823</v>
      </c>
      <c r="E25">
        <v>28.864740969952891</v>
      </c>
      <c r="F25">
        <v>19.936684481771728</v>
      </c>
      <c r="G25">
        <v>29.455259030046932</v>
      </c>
      <c r="H25">
        <f t="shared" si="0"/>
        <v>24.69597175590933</v>
      </c>
      <c r="I25">
        <f t="shared" si="1"/>
        <v>30.436770651472294</v>
      </c>
      <c r="J25">
        <f t="shared" si="3"/>
        <v>15.064291852136742</v>
      </c>
      <c r="K25">
        <f t="shared" si="2"/>
        <v>22.750531251804517</v>
      </c>
      <c r="N25">
        <v>186.84</v>
      </c>
      <c r="O25">
        <v>68.23</v>
      </c>
    </row>
    <row r="26" spans="2:15" x14ac:dyDescent="0.25">
      <c r="B26">
        <v>23</v>
      </c>
      <c r="D26">
        <v>58.319999999999823</v>
      </c>
      <c r="E26">
        <v>28.864740969952891</v>
      </c>
      <c r="F26">
        <v>18.98731855406831</v>
      </c>
      <c r="G26">
        <v>29.455259030046932</v>
      </c>
      <c r="H26">
        <f t="shared" si="0"/>
        <v>24.221288792057621</v>
      </c>
      <c r="I26">
        <f t="shared" si="1"/>
        <v>29.550262768419703</v>
      </c>
      <c r="J26">
        <f t="shared" si="3"/>
        <v>14.62552607003567</v>
      </c>
      <c r="K26">
        <f t="shared" si="2"/>
        <v>22.087894419227688</v>
      </c>
      <c r="N26">
        <v>186.84</v>
      </c>
      <c r="O26">
        <v>68.23</v>
      </c>
    </row>
    <row r="27" spans="2:15" x14ac:dyDescent="0.25">
      <c r="B27">
        <v>24</v>
      </c>
      <c r="D27">
        <v>58.319999999999823</v>
      </c>
      <c r="E27">
        <v>28.864740969952891</v>
      </c>
      <c r="F27">
        <v>18.083160527684104</v>
      </c>
      <c r="G27">
        <v>29.455259030046932</v>
      </c>
      <c r="H27">
        <f t="shared" si="0"/>
        <v>23.769209778865516</v>
      </c>
      <c r="I27">
        <f t="shared" si="1"/>
        <v>28.689575503320103</v>
      </c>
      <c r="J27">
        <f t="shared" si="3"/>
        <v>14.199539873821042</v>
      </c>
      <c r="K27">
        <f t="shared" si="2"/>
        <v>21.444557688570573</v>
      </c>
      <c r="N27">
        <v>186.84</v>
      </c>
      <c r="O27">
        <v>68.23</v>
      </c>
    </row>
    <row r="28" spans="2:15" x14ac:dyDescent="0.25">
      <c r="B28">
        <v>25</v>
      </c>
      <c r="D28">
        <v>58.319999999999823</v>
      </c>
      <c r="E28">
        <v>28.864740969952891</v>
      </c>
      <c r="F28">
        <v>17.222057645413432</v>
      </c>
      <c r="G28">
        <v>29.455259030046932</v>
      </c>
      <c r="H28">
        <f t="shared" si="0"/>
        <v>23.33865833773018</v>
      </c>
      <c r="I28">
        <f t="shared" si="1"/>
        <v>27.853956799339908</v>
      </c>
      <c r="J28">
        <f t="shared" si="3"/>
        <v>13.785961042544701</v>
      </c>
      <c r="K28">
        <f t="shared" si="2"/>
        <v>20.819958920942305</v>
      </c>
      <c r="N28">
        <v>186.84</v>
      </c>
      <c r="O28">
        <v>68.23</v>
      </c>
    </row>
    <row r="29" spans="2:15" x14ac:dyDescent="0.25">
      <c r="B29">
        <v>26</v>
      </c>
      <c r="D29">
        <v>61.032050229064453</v>
      </c>
      <c r="E29">
        <v>43.886420910757238</v>
      </c>
      <c r="F29">
        <v>17.164698661942637</v>
      </c>
      <c r="G29">
        <v>17.145629318307215</v>
      </c>
      <c r="H29">
        <f t="shared" si="0"/>
        <v>17.155163990124926</v>
      </c>
      <c r="I29">
        <f t="shared" si="1"/>
        <v>28.300239895979153</v>
      </c>
      <c r="J29">
        <f t="shared" si="3"/>
        <v>20.34990198246506</v>
      </c>
      <c r="K29">
        <f t="shared" si="2"/>
        <v>24.325070939222108</v>
      </c>
      <c r="N29">
        <v>195.52</v>
      </c>
      <c r="O29">
        <v>103.738</v>
      </c>
    </row>
    <row r="30" spans="2:15" x14ac:dyDescent="0.25">
      <c r="B30">
        <v>27</v>
      </c>
      <c r="D30">
        <v>61.032050229064453</v>
      </c>
      <c r="E30">
        <v>43.886420910757238</v>
      </c>
      <c r="F30">
        <v>16.347332058992986</v>
      </c>
      <c r="G30">
        <v>17.145629318307215</v>
      </c>
      <c r="H30">
        <f t="shared" si="0"/>
        <v>16.746480688650102</v>
      </c>
      <c r="I30">
        <f t="shared" si="1"/>
        <v>27.475961064057437</v>
      </c>
      <c r="J30">
        <f t="shared" si="3"/>
        <v>19.757186390742778</v>
      </c>
      <c r="K30">
        <f t="shared" si="2"/>
        <v>23.616573727400109</v>
      </c>
      <c r="N30">
        <v>195.52</v>
      </c>
      <c r="O30">
        <v>103.738</v>
      </c>
    </row>
    <row r="31" spans="2:15" x14ac:dyDescent="0.25">
      <c r="B31">
        <v>28</v>
      </c>
      <c r="D31">
        <v>61.032050229064453</v>
      </c>
      <c r="E31">
        <v>43.886420910757238</v>
      </c>
      <c r="F31">
        <v>15.568887675231418</v>
      </c>
      <c r="G31">
        <v>17.145629318307215</v>
      </c>
      <c r="H31">
        <f t="shared" si="0"/>
        <v>16.357258496769315</v>
      </c>
      <c r="I31">
        <f t="shared" si="1"/>
        <v>26.67569035345382</v>
      </c>
      <c r="J31">
        <f t="shared" si="3"/>
        <v>19.181734359944446</v>
      </c>
      <c r="K31">
        <f t="shared" si="2"/>
        <v>22.928712356699133</v>
      </c>
      <c r="N31">
        <v>195.52</v>
      </c>
      <c r="O31">
        <v>103.738</v>
      </c>
    </row>
    <row r="32" spans="2:15" x14ac:dyDescent="0.25">
      <c r="B32">
        <v>29</v>
      </c>
      <c r="D32">
        <v>61.032050229064453</v>
      </c>
      <c r="E32">
        <v>43.886420910757238</v>
      </c>
      <c r="F32">
        <v>14.827512071648966</v>
      </c>
      <c r="G32">
        <v>17.145629318307215</v>
      </c>
      <c r="H32">
        <f t="shared" si="0"/>
        <v>15.986570694978091</v>
      </c>
      <c r="I32">
        <f t="shared" si="1"/>
        <v>25.898728498498858</v>
      </c>
      <c r="J32">
        <f t="shared" si="3"/>
        <v>18.623043067907229</v>
      </c>
      <c r="K32">
        <f t="shared" si="2"/>
        <v>22.260885783203044</v>
      </c>
      <c r="N32">
        <v>195.52</v>
      </c>
      <c r="O32">
        <v>103.738</v>
      </c>
    </row>
    <row r="33" spans="2:15" x14ac:dyDescent="0.25">
      <c r="B33">
        <v>30</v>
      </c>
      <c r="D33">
        <v>61.032050229064453</v>
      </c>
      <c r="E33">
        <v>43.886420910757238</v>
      </c>
      <c r="F33">
        <v>14.121440068237115</v>
      </c>
      <c r="G33">
        <v>17.145629318307215</v>
      </c>
      <c r="H33">
        <f t="shared" si="0"/>
        <v>15.633534693272164</v>
      </c>
      <c r="I33">
        <f t="shared" si="1"/>
        <v>25.144396600484328</v>
      </c>
      <c r="J33">
        <f t="shared" si="3"/>
        <v>18.080624337774012</v>
      </c>
      <c r="K33">
        <f t="shared" si="2"/>
        <v>21.61251046912917</v>
      </c>
      <c r="N33">
        <v>195.52</v>
      </c>
      <c r="O33">
        <v>103.738</v>
      </c>
    </row>
    <row r="34" spans="2:15" x14ac:dyDescent="0.25">
      <c r="B34">
        <v>31</v>
      </c>
      <c r="D34">
        <v>61.032050229064453</v>
      </c>
      <c r="E34">
        <v>43.886420910757238</v>
      </c>
      <c r="F34">
        <v>13.448990541178199</v>
      </c>
      <c r="G34">
        <v>17.145629318307215</v>
      </c>
      <c r="H34">
        <f t="shared" si="0"/>
        <v>15.297309929742706</v>
      </c>
      <c r="I34">
        <f t="shared" si="1"/>
        <v>24.412035534450801</v>
      </c>
      <c r="J34">
        <f t="shared" si="3"/>
        <v>17.554004211431074</v>
      </c>
      <c r="K34">
        <f t="shared" si="2"/>
        <v>20.983019872940936</v>
      </c>
      <c r="N34">
        <v>195.52</v>
      </c>
      <c r="O34">
        <v>103.738</v>
      </c>
    </row>
    <row r="35" spans="2:15" x14ac:dyDescent="0.25">
      <c r="B35">
        <v>32</v>
      </c>
      <c r="D35">
        <v>61.032050229064453</v>
      </c>
      <c r="E35">
        <v>43.886420910757238</v>
      </c>
      <c r="F35">
        <v>12.808562420169716</v>
      </c>
      <c r="G35">
        <v>17.145629318307215</v>
      </c>
      <c r="H35">
        <f t="shared" ref="H35:H63" si="4">0.5*F35+0.5*G35</f>
        <v>14.977095869238465</v>
      </c>
      <c r="I35">
        <f t="shared" ref="I35:I63" si="5">(D35-C35)/(1.03)^B35</f>
        <v>23.701005373253206</v>
      </c>
      <c r="J35">
        <f t="shared" si="3"/>
        <v>17.042722535369979</v>
      </c>
      <c r="K35">
        <f t="shared" ref="K35:K63" si="6">I35*0.5+0.5*J35</f>
        <v>20.371863954311593</v>
      </c>
      <c r="N35">
        <v>195.52</v>
      </c>
      <c r="O35">
        <v>103.738</v>
      </c>
    </row>
    <row r="36" spans="2:15" x14ac:dyDescent="0.25">
      <c r="B36">
        <v>33</v>
      </c>
      <c r="D36">
        <v>61.032050229064453</v>
      </c>
      <c r="E36">
        <v>43.886420910757238</v>
      </c>
      <c r="F36">
        <v>12.198630876352109</v>
      </c>
      <c r="G36">
        <v>17.145629318307215</v>
      </c>
      <c r="H36">
        <f t="shared" si="4"/>
        <v>14.672130097329662</v>
      </c>
      <c r="I36">
        <f t="shared" si="5"/>
        <v>23.010684828401171</v>
      </c>
      <c r="J36">
        <f t="shared" si="3"/>
        <v>16.546332558611631</v>
      </c>
      <c r="K36">
        <f t="shared" si="6"/>
        <v>19.778508693506403</v>
      </c>
      <c r="N36">
        <v>195.52</v>
      </c>
      <c r="O36">
        <v>103.738</v>
      </c>
    </row>
    <row r="37" spans="2:15" x14ac:dyDescent="0.25">
      <c r="B37">
        <v>34</v>
      </c>
      <c r="D37">
        <v>61.032050229064453</v>
      </c>
      <c r="E37">
        <v>43.886420910757238</v>
      </c>
      <c r="F37">
        <v>11.617743691763915</v>
      </c>
      <c r="G37">
        <v>17.145629318307215</v>
      </c>
      <c r="H37">
        <f t="shared" si="4"/>
        <v>14.381686505035564</v>
      </c>
      <c r="I37">
        <f t="shared" si="5"/>
        <v>22.340470707185606</v>
      </c>
      <c r="J37">
        <f t="shared" si="3"/>
        <v>16.064400542341389</v>
      </c>
      <c r="K37">
        <f t="shared" si="6"/>
        <v>19.202435624763496</v>
      </c>
      <c r="N37">
        <v>195.52</v>
      </c>
      <c r="O37">
        <v>103.738</v>
      </c>
    </row>
    <row r="38" spans="2:15" x14ac:dyDescent="0.25">
      <c r="B38">
        <v>35</v>
      </c>
      <c r="D38">
        <v>61.032050229064453</v>
      </c>
      <c r="E38">
        <v>43.886420910757238</v>
      </c>
      <c r="F38">
        <v>11.064517801679917</v>
      </c>
      <c r="G38">
        <v>17.145629318307215</v>
      </c>
      <c r="H38">
        <f t="shared" si="4"/>
        <v>14.105073559993567</v>
      </c>
      <c r="I38">
        <f t="shared" si="5"/>
        <v>21.689777385617091</v>
      </c>
      <c r="J38">
        <f t="shared" si="3"/>
        <v>15.596505380913969</v>
      </c>
      <c r="K38">
        <f t="shared" si="6"/>
        <v>18.643141383265529</v>
      </c>
      <c r="N38">
        <v>195.52</v>
      </c>
      <c r="O38">
        <v>103.738</v>
      </c>
    </row>
    <row r="39" spans="2:15" x14ac:dyDescent="0.25">
      <c r="B39">
        <v>36</v>
      </c>
      <c r="D39">
        <v>61.219741264056779</v>
      </c>
      <c r="E39">
        <v>49.247888959585453</v>
      </c>
      <c r="F39">
        <v>10.570042250449331</v>
      </c>
      <c r="G39">
        <v>11.971852304471327</v>
      </c>
      <c r="H39">
        <f t="shared" si="4"/>
        <v>11.27094727746033</v>
      </c>
      <c r="I39">
        <f t="shared" si="5"/>
        <v>21.122795789680424</v>
      </c>
      <c r="J39">
        <f t="shared" si="3"/>
        <v>16.992118556648201</v>
      </c>
      <c r="K39">
        <f t="shared" si="6"/>
        <v>19.057457173164313</v>
      </c>
      <c r="N39">
        <v>196.12128000000001</v>
      </c>
      <c r="O39">
        <v>116.41135</v>
      </c>
    </row>
    <row r="40" spans="2:15" x14ac:dyDescent="0.25">
      <c r="B40">
        <v>37</v>
      </c>
      <c r="D40">
        <v>61.219741264056779</v>
      </c>
      <c r="E40">
        <v>49.247888959585453</v>
      </c>
      <c r="F40">
        <v>10.066706905189838</v>
      </c>
      <c r="G40">
        <v>11.971852304471327</v>
      </c>
      <c r="H40">
        <f t="shared" si="4"/>
        <v>11.019279604830583</v>
      </c>
      <c r="I40">
        <f t="shared" si="5"/>
        <v>20.507568727845076</v>
      </c>
      <c r="J40">
        <f t="shared" si="3"/>
        <v>16.497202482182722</v>
      </c>
      <c r="K40">
        <f t="shared" si="6"/>
        <v>18.502385605013899</v>
      </c>
      <c r="N40">
        <v>196.12128000000001</v>
      </c>
      <c r="O40">
        <v>116.41135</v>
      </c>
    </row>
    <row r="41" spans="2:15" x14ac:dyDescent="0.25">
      <c r="B41">
        <v>38</v>
      </c>
      <c r="D41">
        <v>61.219741264056779</v>
      </c>
      <c r="E41">
        <v>49.247888959585453</v>
      </c>
      <c r="F41">
        <v>9.5873399097046086</v>
      </c>
      <c r="G41">
        <v>11.971852304471327</v>
      </c>
      <c r="H41">
        <f t="shared" si="4"/>
        <v>10.779596107087968</v>
      </c>
      <c r="I41">
        <f t="shared" si="5"/>
        <v>19.910260900820461</v>
      </c>
      <c r="J41">
        <f t="shared" si="3"/>
        <v>16.016701439012351</v>
      </c>
      <c r="K41">
        <f t="shared" si="6"/>
        <v>17.963481169916406</v>
      </c>
      <c r="N41">
        <v>196.12128000000001</v>
      </c>
      <c r="O41">
        <v>116.41135</v>
      </c>
    </row>
    <row r="42" spans="2:15" x14ac:dyDescent="0.25">
      <c r="B42">
        <v>39</v>
      </c>
      <c r="D42">
        <v>61.219741264056779</v>
      </c>
      <c r="E42">
        <v>49.247888959585453</v>
      </c>
      <c r="F42">
        <v>9.1307999140043883</v>
      </c>
      <c r="G42">
        <v>11.971852304471327</v>
      </c>
      <c r="H42">
        <f t="shared" si="4"/>
        <v>10.551326109237857</v>
      </c>
      <c r="I42">
        <f t="shared" si="5"/>
        <v>19.330350389146076</v>
      </c>
      <c r="J42">
        <f t="shared" si="3"/>
        <v>15.550195571856648</v>
      </c>
      <c r="K42">
        <f t="shared" si="6"/>
        <v>17.440272980501362</v>
      </c>
      <c r="N42">
        <v>196.12128000000001</v>
      </c>
      <c r="O42">
        <v>116.41135</v>
      </c>
    </row>
    <row r="43" spans="2:15" x14ac:dyDescent="0.25">
      <c r="B43">
        <v>40</v>
      </c>
      <c r="D43">
        <v>61.219741264056779</v>
      </c>
      <c r="E43">
        <v>49.247888959585453</v>
      </c>
      <c r="F43">
        <v>8.6959999180994192</v>
      </c>
      <c r="G43">
        <v>11.971852304471327</v>
      </c>
      <c r="H43">
        <f t="shared" si="4"/>
        <v>10.333926111285372</v>
      </c>
      <c r="I43">
        <f t="shared" si="5"/>
        <v>18.767330474899108</v>
      </c>
      <c r="J43">
        <f t="shared" si="3"/>
        <v>15.097277254229759</v>
      </c>
      <c r="K43">
        <f t="shared" si="6"/>
        <v>16.932303864564432</v>
      </c>
      <c r="N43">
        <v>196.12128000000001</v>
      </c>
      <c r="O43">
        <v>116.41135</v>
      </c>
    </row>
    <row r="44" spans="2:15" x14ac:dyDescent="0.25">
      <c r="B44">
        <v>41</v>
      </c>
      <c r="D44">
        <v>61.219741264056779</v>
      </c>
      <c r="E44">
        <v>49.247888959585453</v>
      </c>
      <c r="F44">
        <v>8.281904683904207</v>
      </c>
      <c r="G44">
        <v>11.971852304471327</v>
      </c>
      <c r="H44">
        <f t="shared" si="4"/>
        <v>10.126878494187768</v>
      </c>
      <c r="I44">
        <f t="shared" si="5"/>
        <v>18.220709198931171</v>
      </c>
      <c r="J44">
        <f t="shared" si="3"/>
        <v>14.6575507322619</v>
      </c>
      <c r="K44">
        <f t="shared" si="6"/>
        <v>16.439129965596535</v>
      </c>
      <c r="N44">
        <v>196.12128000000001</v>
      </c>
      <c r="O44">
        <v>116.41135</v>
      </c>
    </row>
    <row r="45" spans="2:15" x14ac:dyDescent="0.25">
      <c r="B45">
        <v>42</v>
      </c>
      <c r="D45">
        <v>61.219741264056779</v>
      </c>
      <c r="E45">
        <v>49.247888959585453</v>
      </c>
      <c r="F45">
        <v>7.8875282703849594</v>
      </c>
      <c r="G45">
        <v>11.971852304471327</v>
      </c>
      <c r="H45">
        <f t="shared" si="4"/>
        <v>9.9296902874281425</v>
      </c>
      <c r="I45">
        <f t="shared" si="5"/>
        <v>17.690008931001135</v>
      </c>
      <c r="J45">
        <f t="shared" si="3"/>
        <v>14.230631778895047</v>
      </c>
      <c r="K45">
        <f t="shared" si="6"/>
        <v>15.960320354948092</v>
      </c>
      <c r="N45">
        <v>196.12128000000001</v>
      </c>
      <c r="O45">
        <v>116.41135</v>
      </c>
    </row>
    <row r="46" spans="2:15" x14ac:dyDescent="0.25">
      <c r="B46">
        <v>43</v>
      </c>
      <c r="D46">
        <v>61.219741264056779</v>
      </c>
      <c r="E46">
        <v>49.247888959585453</v>
      </c>
      <c r="F46">
        <v>7.5119316860809127</v>
      </c>
      <c r="G46">
        <v>11.971852304471327</v>
      </c>
      <c r="H46">
        <f t="shared" si="4"/>
        <v>9.74189199527612</v>
      </c>
      <c r="I46">
        <f t="shared" si="5"/>
        <v>17.174765952428288</v>
      </c>
      <c r="J46">
        <f t="shared" si="3"/>
        <v>13.816147358150532</v>
      </c>
      <c r="K46">
        <f t="shared" si="6"/>
        <v>15.495456655289409</v>
      </c>
      <c r="N46">
        <v>196.12128000000001</v>
      </c>
      <c r="O46">
        <v>116.41135</v>
      </c>
    </row>
    <row r="47" spans="2:15" x14ac:dyDescent="0.25">
      <c r="B47">
        <v>44</v>
      </c>
      <c r="D47">
        <v>61.219741264056779</v>
      </c>
      <c r="E47">
        <v>49.247888959585453</v>
      </c>
      <c r="F47">
        <v>7.1542206534103938</v>
      </c>
      <c r="G47">
        <v>11.971852304471327</v>
      </c>
      <c r="H47">
        <f t="shared" si="4"/>
        <v>9.5630364789408606</v>
      </c>
      <c r="I47">
        <f t="shared" si="5"/>
        <v>16.674530050901254</v>
      </c>
      <c r="J47">
        <f t="shared" si="3"/>
        <v>13.413735299175276</v>
      </c>
      <c r="K47">
        <f t="shared" si="6"/>
        <v>15.044132675038265</v>
      </c>
      <c r="N47">
        <v>196.12128000000001</v>
      </c>
      <c r="O47">
        <v>116.41135</v>
      </c>
    </row>
    <row r="48" spans="2:15" x14ac:dyDescent="0.25">
      <c r="B48">
        <v>45</v>
      </c>
      <c r="D48">
        <v>61.219741264056779</v>
      </c>
      <c r="E48">
        <v>49.247888959585453</v>
      </c>
      <c r="F48">
        <v>6.8135434794384695</v>
      </c>
      <c r="G48">
        <v>11.971852304471327</v>
      </c>
      <c r="H48">
        <f t="shared" si="4"/>
        <v>9.3926978919548976</v>
      </c>
      <c r="I48">
        <f t="shared" si="5"/>
        <v>16.188864127088596</v>
      </c>
      <c r="J48">
        <f t="shared" si="3"/>
        <v>13.023043979781821</v>
      </c>
      <c r="K48">
        <f t="shared" si="6"/>
        <v>14.605954053435209</v>
      </c>
      <c r="N48">
        <v>196.12128000000001</v>
      </c>
      <c r="O48">
        <v>116.41135</v>
      </c>
    </row>
    <row r="49" spans="2:15" x14ac:dyDescent="0.25">
      <c r="B49">
        <v>46</v>
      </c>
      <c r="D49">
        <v>53.880037891276402</v>
      </c>
      <c r="E49">
        <v>51.122375306777997</v>
      </c>
      <c r="F49">
        <v>5.7111048738743291</v>
      </c>
      <c r="G49">
        <v>2.7576625844984051</v>
      </c>
      <c r="H49">
        <f t="shared" si="4"/>
        <v>4.2343837291863675</v>
      </c>
      <c r="I49">
        <f t="shared" si="5"/>
        <v>13.832973852767548</v>
      </c>
      <c r="J49">
        <f t="shared" si="3"/>
        <v>13.124981135629945</v>
      </c>
      <c r="K49">
        <f t="shared" si="6"/>
        <v>13.478977494198746</v>
      </c>
      <c r="N49">
        <v>172.60808</v>
      </c>
      <c r="O49">
        <v>120.84223</v>
      </c>
    </row>
    <row r="50" spans="2:15" x14ac:dyDescent="0.25">
      <c r="B50">
        <v>47</v>
      </c>
      <c r="D50">
        <v>53.880037891276402</v>
      </c>
      <c r="E50">
        <v>51.122375306777997</v>
      </c>
      <c r="F50">
        <v>5.4391474989279311</v>
      </c>
      <c r="G50">
        <v>2.7576625844984051</v>
      </c>
      <c r="H50">
        <f t="shared" si="4"/>
        <v>4.0984050417131677</v>
      </c>
      <c r="I50">
        <f t="shared" si="5"/>
        <v>13.430071701716065</v>
      </c>
      <c r="J50">
        <f t="shared" si="3"/>
        <v>12.742700131679557</v>
      </c>
      <c r="K50">
        <f t="shared" si="6"/>
        <v>13.086385916697811</v>
      </c>
      <c r="N50">
        <v>172.60808</v>
      </c>
      <c r="O50">
        <v>120.84223</v>
      </c>
    </row>
    <row r="51" spans="2:15" x14ac:dyDescent="0.25">
      <c r="B51">
        <v>48</v>
      </c>
      <c r="D51">
        <v>53.880037891276402</v>
      </c>
      <c r="E51">
        <v>51.122375306777997</v>
      </c>
      <c r="F51">
        <v>5.1801404751694582</v>
      </c>
      <c r="G51">
        <v>2.7576625844984051</v>
      </c>
      <c r="H51">
        <f t="shared" si="4"/>
        <v>3.9689015298339316</v>
      </c>
      <c r="I51">
        <f t="shared" si="5"/>
        <v>13.03890456477288</v>
      </c>
      <c r="J51">
        <f t="shared" si="3"/>
        <v>12.371553525902483</v>
      </c>
      <c r="K51">
        <f t="shared" si="6"/>
        <v>12.705229045337681</v>
      </c>
      <c r="N51">
        <v>172.60808</v>
      </c>
      <c r="O51">
        <v>120.84223</v>
      </c>
    </row>
    <row r="52" spans="2:15" x14ac:dyDescent="0.25">
      <c r="B52">
        <v>49</v>
      </c>
      <c r="D52">
        <v>53.880037891276402</v>
      </c>
      <c r="E52">
        <v>51.122375306777997</v>
      </c>
      <c r="F52">
        <v>4.9334671192090074</v>
      </c>
      <c r="G52">
        <v>2.7576625844984051</v>
      </c>
      <c r="H52">
        <f t="shared" si="4"/>
        <v>3.8455648518537062</v>
      </c>
      <c r="I52">
        <f t="shared" si="5"/>
        <v>12.659130645410565</v>
      </c>
      <c r="J52">
        <f t="shared" si="3"/>
        <v>12.011217015439305</v>
      </c>
      <c r="K52">
        <f t="shared" si="6"/>
        <v>12.335173830424935</v>
      </c>
      <c r="N52">
        <v>172.60808</v>
      </c>
      <c r="O52">
        <v>120.84223</v>
      </c>
    </row>
    <row r="53" spans="2:15" x14ac:dyDescent="0.25">
      <c r="B53">
        <v>50</v>
      </c>
      <c r="D53">
        <v>53.880037891276402</v>
      </c>
      <c r="E53">
        <v>51.122375306777997</v>
      </c>
      <c r="F53">
        <v>4.6985401135323883</v>
      </c>
      <c r="G53">
        <v>2.7576625844984051</v>
      </c>
      <c r="H53">
        <f t="shared" si="4"/>
        <v>3.7281013490153967</v>
      </c>
      <c r="I53">
        <f t="shared" si="5"/>
        <v>12.290418102340354</v>
      </c>
      <c r="J53">
        <f t="shared" si="3"/>
        <v>11.661375743144957</v>
      </c>
      <c r="K53">
        <f t="shared" si="6"/>
        <v>11.975896922742656</v>
      </c>
      <c r="N53">
        <v>172.60808</v>
      </c>
      <c r="O53">
        <v>120.84223</v>
      </c>
    </row>
    <row r="54" spans="2:15" x14ac:dyDescent="0.25">
      <c r="B54">
        <v>51</v>
      </c>
      <c r="D54">
        <v>53.880037891276402</v>
      </c>
      <c r="E54">
        <v>51.122375306777997</v>
      </c>
      <c r="F54">
        <v>4.4748001081260842</v>
      </c>
      <c r="G54">
        <v>2.7576625844984051</v>
      </c>
      <c r="H54">
        <f t="shared" si="4"/>
        <v>3.6162313463122446</v>
      </c>
      <c r="I54">
        <f t="shared" si="5"/>
        <v>11.932444759553741</v>
      </c>
      <c r="J54">
        <f t="shared" si="3"/>
        <v>11.321724022470832</v>
      </c>
      <c r="K54">
        <f t="shared" si="6"/>
        <v>11.627084391012286</v>
      </c>
      <c r="N54">
        <v>172.60808</v>
      </c>
      <c r="O54">
        <v>120.84223</v>
      </c>
    </row>
    <row r="55" spans="2:15" x14ac:dyDescent="0.25">
      <c r="B55">
        <v>52</v>
      </c>
      <c r="D55">
        <v>53.880037891276402</v>
      </c>
      <c r="E55">
        <v>51.122375306777997</v>
      </c>
      <c r="F55">
        <v>4.2617143886915088</v>
      </c>
      <c r="G55">
        <v>2.7576625844984051</v>
      </c>
      <c r="H55">
        <f t="shared" si="4"/>
        <v>3.5096884865949569</v>
      </c>
      <c r="I55">
        <f t="shared" si="5"/>
        <v>11.584897824809458</v>
      </c>
      <c r="J55">
        <f t="shared" si="3"/>
        <v>10.991965070360031</v>
      </c>
      <c r="K55">
        <f t="shared" si="6"/>
        <v>11.288431447584745</v>
      </c>
      <c r="N55">
        <v>172.60808</v>
      </c>
      <c r="O55">
        <v>120.84223</v>
      </c>
    </row>
    <row r="56" spans="2:15" x14ac:dyDescent="0.25">
      <c r="B56">
        <v>53</v>
      </c>
      <c r="D56">
        <v>53.880037891276402</v>
      </c>
      <c r="E56">
        <v>51.122375306777997</v>
      </c>
      <c r="F56">
        <v>4.0587756082776272</v>
      </c>
      <c r="G56">
        <v>2.7576625844984051</v>
      </c>
      <c r="H56">
        <f t="shared" si="4"/>
        <v>3.4082190963880161</v>
      </c>
      <c r="I56">
        <f t="shared" si="5"/>
        <v>11.247473616319864</v>
      </c>
      <c r="J56">
        <f t="shared" si="3"/>
        <v>10.671810747922363</v>
      </c>
      <c r="K56">
        <f t="shared" si="6"/>
        <v>10.959642182121113</v>
      </c>
      <c r="N56">
        <v>172.60808</v>
      </c>
      <c r="O56">
        <v>120.84223</v>
      </c>
    </row>
    <row r="57" spans="2:15" x14ac:dyDescent="0.25">
      <c r="B57">
        <v>54</v>
      </c>
      <c r="D57">
        <v>53.880037891276402</v>
      </c>
      <c r="E57">
        <v>51.122375306777997</v>
      </c>
      <c r="F57">
        <v>3.8655005793120263</v>
      </c>
      <c r="G57">
        <v>2.7576625844984051</v>
      </c>
      <c r="H57">
        <f t="shared" si="4"/>
        <v>3.3115815819052159</v>
      </c>
      <c r="I57">
        <f t="shared" si="5"/>
        <v>10.919877297397925</v>
      </c>
      <c r="J57">
        <f t="shared" si="3"/>
        <v>10.360981308662486</v>
      </c>
      <c r="K57">
        <f t="shared" si="6"/>
        <v>10.640429303030206</v>
      </c>
      <c r="N57">
        <v>172.60808</v>
      </c>
      <c r="O57">
        <v>120.84223</v>
      </c>
    </row>
    <row r="58" spans="2:15" x14ac:dyDescent="0.25">
      <c r="B58">
        <v>55</v>
      </c>
      <c r="D58">
        <v>53.880037891276402</v>
      </c>
      <c r="E58">
        <v>51.122375306777997</v>
      </c>
      <c r="F58">
        <v>3.6814291231543104</v>
      </c>
      <c r="G58">
        <v>2.7576625844984051</v>
      </c>
      <c r="H58">
        <f t="shared" si="4"/>
        <v>3.2195458538263577</v>
      </c>
      <c r="I58">
        <f t="shared" si="5"/>
        <v>10.601822618832935</v>
      </c>
      <c r="J58">
        <f t="shared" si="3"/>
        <v>10.059205154041248</v>
      </c>
      <c r="K58">
        <f t="shared" si="6"/>
        <v>10.330513886437092</v>
      </c>
      <c r="N58">
        <v>172.60808</v>
      </c>
      <c r="O58">
        <v>120.84223</v>
      </c>
    </row>
    <row r="59" spans="2:15" x14ac:dyDescent="0.25">
      <c r="B59">
        <v>56</v>
      </c>
      <c r="D59">
        <v>50.528513047064052</v>
      </c>
      <c r="E59">
        <v>38.258075634998306</v>
      </c>
      <c r="F59">
        <v>3.2880299901740786</v>
      </c>
      <c r="G59">
        <v>12.270437412065746</v>
      </c>
      <c r="H59">
        <f t="shared" si="4"/>
        <v>7.779233701119912</v>
      </c>
      <c r="I59">
        <f t="shared" si="5"/>
        <v>9.6527694731537554</v>
      </c>
      <c r="J59">
        <f t="shared" si="3"/>
        <v>7.3086731099160458</v>
      </c>
      <c r="K59">
        <f t="shared" si="6"/>
        <v>8.4807212915349002</v>
      </c>
      <c r="N59">
        <v>161.87126000000001</v>
      </c>
      <c r="O59">
        <v>90.433809999999994</v>
      </c>
    </row>
    <row r="60" spans="2:15" x14ac:dyDescent="0.25">
      <c r="B60">
        <v>57</v>
      </c>
      <c r="D60">
        <v>50.528513047064052</v>
      </c>
      <c r="E60">
        <v>38.258075634998306</v>
      </c>
      <c r="F60">
        <v>3.1314571334991221</v>
      </c>
      <c r="G60">
        <v>12.270437412065746</v>
      </c>
      <c r="H60">
        <f t="shared" si="4"/>
        <v>7.7009472727824342</v>
      </c>
      <c r="I60">
        <f t="shared" si="5"/>
        <v>9.3716208477220917</v>
      </c>
      <c r="J60">
        <f t="shared" si="3"/>
        <v>7.0957991358408208</v>
      </c>
      <c r="K60">
        <f t="shared" si="6"/>
        <v>8.2337099917814562</v>
      </c>
      <c r="N60">
        <v>161.87126000000001</v>
      </c>
      <c r="O60">
        <v>90.433809999999994</v>
      </c>
    </row>
    <row r="61" spans="2:15" x14ac:dyDescent="0.25">
      <c r="B61">
        <v>58</v>
      </c>
      <c r="D61">
        <v>50.528513047064052</v>
      </c>
      <c r="E61">
        <v>38.258075634998306</v>
      </c>
      <c r="F61">
        <v>2.9823401271420211</v>
      </c>
      <c r="G61">
        <v>12.270437412065746</v>
      </c>
      <c r="H61">
        <f t="shared" si="4"/>
        <v>7.6263887696038832</v>
      </c>
      <c r="I61">
        <f t="shared" si="5"/>
        <v>9.0986610172059148</v>
      </c>
      <c r="J61">
        <f t="shared" si="3"/>
        <v>6.8891253746027381</v>
      </c>
      <c r="K61">
        <f t="shared" si="6"/>
        <v>7.9938931959043265</v>
      </c>
      <c r="N61">
        <v>161.87126000000001</v>
      </c>
      <c r="O61">
        <v>90.433809999999994</v>
      </c>
    </row>
    <row r="62" spans="2:15" x14ac:dyDescent="0.25">
      <c r="B62">
        <v>59</v>
      </c>
      <c r="D62">
        <v>50.528513047064052</v>
      </c>
      <c r="E62">
        <v>38.258075634998306</v>
      </c>
      <c r="F62">
        <v>2.8403239306114485</v>
      </c>
      <c r="G62">
        <v>12.270437412065746</v>
      </c>
      <c r="H62">
        <f t="shared" si="4"/>
        <v>7.5553806713385976</v>
      </c>
      <c r="I62">
        <f t="shared" si="5"/>
        <v>8.8336514730154505</v>
      </c>
      <c r="J62">
        <f t="shared" si="3"/>
        <v>6.6884712374783861</v>
      </c>
      <c r="K62">
        <f t="shared" si="6"/>
        <v>7.7610613552469179</v>
      </c>
      <c r="N62">
        <v>161.87126000000001</v>
      </c>
      <c r="O62">
        <v>90.433809999999994</v>
      </c>
    </row>
    <row r="63" spans="2:15" x14ac:dyDescent="0.25">
      <c r="B63">
        <v>60</v>
      </c>
      <c r="D63">
        <v>50.528513047064052</v>
      </c>
      <c r="E63">
        <v>38.258075634998306</v>
      </c>
      <c r="F63">
        <v>2.705070410106142</v>
      </c>
      <c r="G63">
        <v>12.270437412065746</v>
      </c>
      <c r="H63">
        <f t="shared" si="4"/>
        <v>7.4877539110859441</v>
      </c>
      <c r="I63">
        <f t="shared" si="5"/>
        <v>8.5763606534130581</v>
      </c>
      <c r="J63">
        <f t="shared" si="3"/>
        <v>6.4936613956100846</v>
      </c>
      <c r="K63">
        <f t="shared" si="6"/>
        <v>7.5350110245115713</v>
      </c>
      <c r="N63">
        <v>161.87126000000001</v>
      </c>
      <c r="O63">
        <v>90.433809999999994</v>
      </c>
    </row>
    <row r="65" spans="2:11" x14ac:dyDescent="0.25">
      <c r="B65" t="s">
        <v>7</v>
      </c>
      <c r="F65" s="2">
        <f t="shared" ref="F65:K65" si="7">IRR(F3:F63)</f>
        <v>3.907652373046222E-2</v>
      </c>
      <c r="G65" s="2">
        <f t="shared" si="7"/>
        <v>4.9823018357565196E-2</v>
      </c>
      <c r="H65" s="2">
        <f t="shared" si="7"/>
        <v>4.4785728453865303E-2</v>
      </c>
      <c r="I65" s="2">
        <f t="shared" si="7"/>
        <v>5.9252766909720034E-2</v>
      </c>
      <c r="J65" s="2">
        <f t="shared" si="7"/>
        <v>4.1089037729664879E-2</v>
      </c>
      <c r="K65" s="2">
        <f t="shared" si="7"/>
        <v>5.0745607518484226E-2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workbookViewId="0">
      <selection activeCell="B5" sqref="B5"/>
    </sheetView>
  </sheetViews>
  <sheetFormatPr defaultRowHeight="15" x14ac:dyDescent="0.25"/>
  <cols>
    <col min="3" max="3" width="14.7109375" customWidth="1"/>
    <col min="11" max="12" width="10.7109375" customWidth="1"/>
  </cols>
  <sheetData>
    <row r="1" spans="1:16" x14ac:dyDescent="0.25">
      <c r="A1" s="3" t="s">
        <v>31</v>
      </c>
      <c r="I1" t="s">
        <v>56</v>
      </c>
    </row>
    <row r="2" spans="1:16" x14ac:dyDescent="0.25">
      <c r="A2" t="s">
        <v>25</v>
      </c>
    </row>
    <row r="3" spans="1:16" x14ac:dyDescent="0.25">
      <c r="A3" t="s">
        <v>26</v>
      </c>
      <c r="B3" t="s">
        <v>2</v>
      </c>
      <c r="C3" t="s">
        <v>27</v>
      </c>
      <c r="D3" t="s">
        <v>28</v>
      </c>
      <c r="E3" t="s">
        <v>29</v>
      </c>
      <c r="F3" t="s">
        <v>30</v>
      </c>
      <c r="G3" t="s">
        <v>54</v>
      </c>
      <c r="I3" t="s">
        <v>26</v>
      </c>
      <c r="J3" t="s">
        <v>28</v>
      </c>
      <c r="K3" t="s">
        <v>29</v>
      </c>
      <c r="L3" t="s">
        <v>86</v>
      </c>
      <c r="M3" t="s">
        <v>57</v>
      </c>
      <c r="N3" t="s">
        <v>95</v>
      </c>
      <c r="O3" t="s">
        <v>96</v>
      </c>
      <c r="P3" t="s">
        <v>103</v>
      </c>
    </row>
    <row r="4" spans="1:16" x14ac:dyDescent="0.25">
      <c r="A4">
        <v>0</v>
      </c>
      <c r="B4">
        <v>440</v>
      </c>
      <c r="C4">
        <v>0</v>
      </c>
      <c r="D4">
        <v>-440</v>
      </c>
      <c r="E4">
        <v>-440</v>
      </c>
      <c r="F4">
        <v>-440</v>
      </c>
      <c r="G4">
        <f>C4/(1.1)^A4</f>
        <v>0</v>
      </c>
      <c r="I4">
        <v>0</v>
      </c>
      <c r="J4">
        <v>0</v>
      </c>
      <c r="K4">
        <v>0</v>
      </c>
      <c r="L4">
        <v>0</v>
      </c>
      <c r="M4">
        <v>172</v>
      </c>
      <c r="N4">
        <f>K4-M4</f>
        <v>-172</v>
      </c>
      <c r="O4">
        <f>N4</f>
        <v>-172</v>
      </c>
      <c r="P4">
        <v>154</v>
      </c>
    </row>
    <row r="5" spans="1:16" x14ac:dyDescent="0.25">
      <c r="A5">
        <v>1</v>
      </c>
      <c r="B5">
        <v>440</v>
      </c>
      <c r="C5">
        <v>228</v>
      </c>
      <c r="D5">
        <f>C5-B5</f>
        <v>-212</v>
      </c>
      <c r="E5">
        <f>D5/1.05</f>
        <v>-201.9047619047619</v>
      </c>
      <c r="F5">
        <f>D5/1.1</f>
        <v>-192.72727272727272</v>
      </c>
      <c r="G5">
        <f t="shared" ref="G5:G14" si="0">C5/(1.1)^A5</f>
        <v>207.27272727272725</v>
      </c>
      <c r="I5">
        <v>1</v>
      </c>
      <c r="J5">
        <f>21*12</f>
        <v>252</v>
      </c>
      <c r="K5">
        <f>J5/(1+0.05)^I5</f>
        <v>240</v>
      </c>
      <c r="L5">
        <f>J5/(1.03)^I5</f>
        <v>244.66019417475727</v>
      </c>
      <c r="M5">
        <v>0</v>
      </c>
      <c r="N5">
        <f>K5-M5/1.05</f>
        <v>240</v>
      </c>
      <c r="O5">
        <f>L5</f>
        <v>244.66019417475727</v>
      </c>
    </row>
    <row r="6" spans="1:16" x14ac:dyDescent="0.25">
      <c r="A6">
        <v>2</v>
      </c>
      <c r="C6">
        <v>228</v>
      </c>
      <c r="D6">
        <v>228</v>
      </c>
      <c r="E6">
        <v>206.80272108843536</v>
      </c>
      <c r="F6">
        <v>188.42975206611567</v>
      </c>
      <c r="G6">
        <f t="shared" si="0"/>
        <v>188.42975206611567</v>
      </c>
      <c r="I6">
        <v>2</v>
      </c>
      <c r="J6">
        <f>21*12</f>
        <v>252</v>
      </c>
      <c r="K6">
        <f t="shared" ref="K6:K12" si="1">J6/(1+0.05)^I6</f>
        <v>228.57142857142856</v>
      </c>
      <c r="L6">
        <f t="shared" ref="L6:L12" si="2">J6/(1.03)^I6</f>
        <v>237.53416910170611</v>
      </c>
      <c r="N6">
        <f>K6-M6</f>
        <v>228.57142857142856</v>
      </c>
      <c r="O6">
        <f t="shared" ref="O6:O10" si="3">L6</f>
        <v>237.53416910170611</v>
      </c>
    </row>
    <row r="7" spans="1:16" x14ac:dyDescent="0.25">
      <c r="A7">
        <v>3</v>
      </c>
      <c r="C7">
        <v>228</v>
      </c>
      <c r="D7">
        <v>228</v>
      </c>
      <c r="E7">
        <v>196.95497246517652</v>
      </c>
      <c r="F7">
        <v>171.29977460555969</v>
      </c>
      <c r="G7">
        <f t="shared" si="0"/>
        <v>171.29977460555969</v>
      </c>
      <c r="I7">
        <v>3</v>
      </c>
      <c r="J7">
        <f>22*12</f>
        <v>264</v>
      </c>
      <c r="K7">
        <f t="shared" si="1"/>
        <v>228.05312601230966</v>
      </c>
      <c r="L7">
        <f t="shared" si="2"/>
        <v>241.59739806923412</v>
      </c>
      <c r="N7">
        <f t="shared" ref="N7:N10" si="4">K7-M7</f>
        <v>228.05312601230966</v>
      </c>
      <c r="O7">
        <f t="shared" si="3"/>
        <v>241.59739806923412</v>
      </c>
    </row>
    <row r="8" spans="1:16" x14ac:dyDescent="0.25">
      <c r="A8">
        <v>4</v>
      </c>
      <c r="C8">
        <v>228</v>
      </c>
      <c r="D8">
        <v>228</v>
      </c>
      <c r="E8">
        <v>187.57616425254909</v>
      </c>
      <c r="F8">
        <v>155.72706782323607</v>
      </c>
      <c r="G8">
        <f t="shared" si="0"/>
        <v>155.72706782323607</v>
      </c>
      <c r="I8">
        <v>4</v>
      </c>
      <c r="J8">
        <f t="shared" ref="J8:J13" si="5">22*12</f>
        <v>264</v>
      </c>
      <c r="K8">
        <f t="shared" si="1"/>
        <v>217.19345334505684</v>
      </c>
      <c r="L8">
        <f t="shared" si="2"/>
        <v>234.56058064974189</v>
      </c>
      <c r="N8">
        <f t="shared" si="4"/>
        <v>217.19345334505684</v>
      </c>
      <c r="O8">
        <f t="shared" si="3"/>
        <v>234.56058064974189</v>
      </c>
    </row>
    <row r="9" spans="1:16" x14ac:dyDescent="0.25">
      <c r="A9">
        <v>5</v>
      </c>
      <c r="C9">
        <v>228</v>
      </c>
      <c r="D9">
        <v>228</v>
      </c>
      <c r="E9">
        <v>178.64396595480864</v>
      </c>
      <c r="F9">
        <v>141.57006165748734</v>
      </c>
      <c r="G9">
        <f t="shared" si="0"/>
        <v>141.57006165748734</v>
      </c>
      <c r="I9">
        <v>5</v>
      </c>
      <c r="J9">
        <f t="shared" si="5"/>
        <v>264</v>
      </c>
      <c r="K9">
        <f t="shared" si="1"/>
        <v>206.85090794767316</v>
      </c>
      <c r="L9">
        <f t="shared" si="2"/>
        <v>227.72871907741933</v>
      </c>
      <c r="N9">
        <f t="shared" si="4"/>
        <v>206.85090794767316</v>
      </c>
      <c r="O9">
        <f t="shared" si="3"/>
        <v>227.72871907741933</v>
      </c>
    </row>
    <row r="10" spans="1:16" x14ac:dyDescent="0.25">
      <c r="A10">
        <v>6</v>
      </c>
      <c r="C10">
        <v>228</v>
      </c>
      <c r="D10">
        <v>228</v>
      </c>
      <c r="E10">
        <v>170.13711043315109</v>
      </c>
      <c r="F10">
        <v>128.7000560522612</v>
      </c>
      <c r="G10">
        <f t="shared" si="0"/>
        <v>128.7000560522612</v>
      </c>
      <c r="I10">
        <v>6</v>
      </c>
      <c r="J10">
        <f t="shared" si="5"/>
        <v>264</v>
      </c>
      <c r="K10">
        <f t="shared" si="1"/>
        <v>197.0008647120697</v>
      </c>
      <c r="L10">
        <f t="shared" si="2"/>
        <v>221.09584376448475</v>
      </c>
      <c r="N10">
        <f t="shared" si="4"/>
        <v>197.0008647120697</v>
      </c>
      <c r="O10">
        <f t="shared" si="3"/>
        <v>221.09584376448475</v>
      </c>
    </row>
    <row r="11" spans="1:16" x14ac:dyDescent="0.25">
      <c r="A11">
        <v>7</v>
      </c>
      <c r="C11">
        <v>228</v>
      </c>
      <c r="D11">
        <v>228</v>
      </c>
      <c r="E11">
        <v>162.03534326966769</v>
      </c>
      <c r="F11">
        <v>117.00005095660107</v>
      </c>
      <c r="G11">
        <f t="shared" si="0"/>
        <v>117.00005095660107</v>
      </c>
      <c r="I11">
        <v>7</v>
      </c>
      <c r="J11">
        <f t="shared" si="5"/>
        <v>264</v>
      </c>
      <c r="K11">
        <f t="shared" si="1"/>
        <v>187.61987115435207</v>
      </c>
      <c r="L11">
        <f t="shared" si="2"/>
        <v>214.65615899464538</v>
      </c>
    </row>
    <row r="12" spans="1:16" x14ac:dyDescent="0.25">
      <c r="A12">
        <v>8</v>
      </c>
      <c r="C12">
        <v>228</v>
      </c>
      <c r="D12">
        <v>228</v>
      </c>
      <c r="E12">
        <v>154.31937454254069</v>
      </c>
      <c r="F12">
        <v>106.36368268781916</v>
      </c>
      <c r="G12">
        <f t="shared" si="0"/>
        <v>106.36368268781916</v>
      </c>
      <c r="I12">
        <v>8</v>
      </c>
      <c r="J12">
        <f t="shared" si="5"/>
        <v>264</v>
      </c>
      <c r="K12">
        <f t="shared" si="1"/>
        <v>178.68559157557343</v>
      </c>
      <c r="L12">
        <f t="shared" si="2"/>
        <v>208.40403785887904</v>
      </c>
    </row>
    <row r="13" spans="1:16" x14ac:dyDescent="0.25">
      <c r="A13">
        <v>9</v>
      </c>
      <c r="C13">
        <v>228</v>
      </c>
      <c r="D13">
        <v>228</v>
      </c>
      <c r="E13">
        <v>146.97083289765777</v>
      </c>
      <c r="F13">
        <v>96.694256988926497</v>
      </c>
      <c r="G13">
        <f t="shared" si="0"/>
        <v>96.694256988926497</v>
      </c>
      <c r="I13">
        <v>9</v>
      </c>
      <c r="J13">
        <f t="shared" si="5"/>
        <v>264</v>
      </c>
      <c r="K13">
        <f>J14/(1+0.05)^I13</f>
        <v>0</v>
      </c>
      <c r="L13">
        <f>J14/(1.03)^I13</f>
        <v>0</v>
      </c>
    </row>
    <row r="14" spans="1:16" x14ac:dyDescent="0.25">
      <c r="A14">
        <v>10</v>
      </c>
      <c r="C14">
        <v>228</v>
      </c>
      <c r="D14">
        <v>228</v>
      </c>
      <c r="E14">
        <v>139.97222180729312</v>
      </c>
      <c r="F14">
        <v>87.90386998993317</v>
      </c>
      <c r="G14">
        <f t="shared" si="0"/>
        <v>87.90386998993317</v>
      </c>
      <c r="I14">
        <v>10</v>
      </c>
    </row>
    <row r="15" spans="1:16" x14ac:dyDescent="0.25">
      <c r="J15" t="s">
        <v>74</v>
      </c>
      <c r="K15">
        <f>SUM(K4:K14)</f>
        <v>1683.9752433184633</v>
      </c>
      <c r="N15">
        <f>SUM(N4:N10)</f>
        <v>1145.6697805885378</v>
      </c>
      <c r="O15">
        <f>SUM(O4:O10)</f>
        <v>1235.1769048373435</v>
      </c>
    </row>
    <row r="16" spans="1:16" x14ac:dyDescent="0.25">
      <c r="C16" t="s">
        <v>7</v>
      </c>
      <c r="E16" s="2">
        <f>IRR(E4:E9)</f>
        <v>6.0557012237428154E-2</v>
      </c>
      <c r="J16" t="s">
        <v>94</v>
      </c>
      <c r="K16" s="2"/>
      <c r="L16" s="2"/>
      <c r="N16" s="5">
        <f>IRR(N4:N10)</f>
        <v>1.3521821006611363</v>
      </c>
      <c r="O16" s="5">
        <f>IRR(O4:O10)</f>
        <v>1.3978555395079444</v>
      </c>
    </row>
    <row r="17" spans="3:14" x14ac:dyDescent="0.25">
      <c r="C17" t="s">
        <v>47</v>
      </c>
      <c r="D17">
        <f>SUM(D4:D5)</f>
        <v>-652</v>
      </c>
      <c r="E17">
        <f>SUM(E6:E9)+C5/1.1</f>
        <v>977.25055103369687</v>
      </c>
    </row>
    <row r="18" spans="3:14" x14ac:dyDescent="0.25">
      <c r="N18" s="2"/>
    </row>
    <row r="19" spans="3:14" x14ac:dyDescent="0.25">
      <c r="C19" t="s">
        <v>52</v>
      </c>
      <c r="D19">
        <f>B4+B5/1.1</f>
        <v>840</v>
      </c>
    </row>
    <row r="20" spans="3:14" x14ac:dyDescent="0.25">
      <c r="C20" t="s">
        <v>53</v>
      </c>
      <c r="D20">
        <f>SUM(G4:G9)</f>
        <v>864.29938342512605</v>
      </c>
    </row>
    <row r="22" spans="3:14" x14ac:dyDescent="0.25">
      <c r="E22" s="2"/>
    </row>
    <row r="23" spans="3:14" x14ac:dyDescent="0.25"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66"/>
  <sheetViews>
    <sheetView workbookViewId="0">
      <selection activeCell="H15" sqref="H15:H16"/>
    </sheetView>
  </sheetViews>
  <sheetFormatPr defaultRowHeight="15" x14ac:dyDescent="0.25"/>
  <cols>
    <col min="4" max="4" width="12.5703125" customWidth="1"/>
    <col min="15" max="15" width="12.42578125" customWidth="1"/>
  </cols>
  <sheetData>
    <row r="1" spans="1:25" x14ac:dyDescent="0.25">
      <c r="A1" s="3" t="s">
        <v>0</v>
      </c>
    </row>
    <row r="2" spans="1:25" x14ac:dyDescent="0.25"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87</v>
      </c>
      <c r="I2" s="3" t="s">
        <v>88</v>
      </c>
      <c r="J2" s="3" t="s">
        <v>64</v>
      </c>
      <c r="K2" s="3" t="s">
        <v>65</v>
      </c>
      <c r="L2" s="3" t="s">
        <v>73</v>
      </c>
      <c r="M2" s="3" t="s">
        <v>75</v>
      </c>
      <c r="N2" s="3" t="s">
        <v>106</v>
      </c>
      <c r="O2" s="3" t="s">
        <v>107</v>
      </c>
      <c r="P2" s="3" t="s">
        <v>110</v>
      </c>
      <c r="Q2" s="3" t="s">
        <v>111</v>
      </c>
      <c r="R2" s="3"/>
      <c r="T2" t="s">
        <v>36</v>
      </c>
    </row>
    <row r="3" spans="1:25" x14ac:dyDescent="0.25">
      <c r="A3" s="3" t="s">
        <v>1</v>
      </c>
      <c r="B3">
        <v>0</v>
      </c>
      <c r="C3">
        <v>172</v>
      </c>
      <c r="D3">
        <v>0</v>
      </c>
      <c r="E3">
        <v>0</v>
      </c>
      <c r="F3">
        <v>-172</v>
      </c>
      <c r="G3">
        <v>-172</v>
      </c>
      <c r="H3">
        <v>-172</v>
      </c>
      <c r="I3">
        <v>-172</v>
      </c>
      <c r="J3">
        <v>0</v>
      </c>
      <c r="K3">
        <v>0</v>
      </c>
      <c r="L3">
        <v>0</v>
      </c>
      <c r="M3">
        <f>(0.5*J3+0.5*K3)/1.05^B3</f>
        <v>0</v>
      </c>
      <c r="N3">
        <v>0</v>
      </c>
      <c r="O3">
        <v>0</v>
      </c>
      <c r="P3">
        <f>(0.5*J3+0.5*K3)/1.05^B3</f>
        <v>0</v>
      </c>
      <c r="Q3">
        <f>(0.5*L3+0.5*M3)/1.05^C3</f>
        <v>0</v>
      </c>
      <c r="T3" t="s">
        <v>37</v>
      </c>
      <c r="U3" t="s">
        <v>42</v>
      </c>
      <c r="V3" t="s">
        <v>38</v>
      </c>
      <c r="W3" t="s">
        <v>39</v>
      </c>
      <c r="X3" t="s">
        <v>43</v>
      </c>
      <c r="Y3" t="s">
        <v>44</v>
      </c>
    </row>
    <row r="4" spans="1:25" x14ac:dyDescent="0.25">
      <c r="B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f>(E4)/(1.1)^B4</f>
        <v>0</v>
      </c>
      <c r="J4">
        <v>0</v>
      </c>
      <c r="K4">
        <v>0</v>
      </c>
      <c r="L4">
        <f t="shared" ref="L4:L63" si="0">0.5*F4+0.5*G4</f>
        <v>0</v>
      </c>
      <c r="M4">
        <f t="shared" ref="M4:M63" si="1">(0.5*J4+0.5*K4)/1.05^B4</f>
        <v>0</v>
      </c>
      <c r="N4">
        <v>0</v>
      </c>
      <c r="O4">
        <v>0</v>
      </c>
      <c r="P4">
        <f t="shared" ref="P4:P63" si="2">(0.5*J4+0.5*K4)/1.05^B4</f>
        <v>0</v>
      </c>
      <c r="Q4">
        <f t="shared" ref="Q4:Q63" si="3">(0.5*L4+0.5*M4)/1.05^C4</f>
        <v>0</v>
      </c>
      <c r="T4">
        <v>0.19</v>
      </c>
      <c r="U4">
        <v>0.44</v>
      </c>
      <c r="V4">
        <v>3.91</v>
      </c>
      <c r="W4">
        <f>V4/(U4*52)</f>
        <v>0.17089160839160841</v>
      </c>
      <c r="X4">
        <f>W4*52*20.3</f>
        <v>180.39318181818183</v>
      </c>
      <c r="Y4">
        <f>V4/X4</f>
        <v>2.167487684729064E-2</v>
      </c>
    </row>
    <row r="5" spans="1:25" x14ac:dyDescent="0.25">
      <c r="B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ref="I5:I18" si="4">(E5-C5)/(1.1)^B5</f>
        <v>0</v>
      </c>
      <c r="J5">
        <v>0</v>
      </c>
      <c r="K5">
        <v>0</v>
      </c>
      <c r="L5">
        <f t="shared" si="0"/>
        <v>0</v>
      </c>
      <c r="M5">
        <f t="shared" si="1"/>
        <v>0</v>
      </c>
      <c r="N5">
        <v>0</v>
      </c>
      <c r="O5">
        <v>0</v>
      </c>
      <c r="P5">
        <f t="shared" si="2"/>
        <v>0</v>
      </c>
      <c r="Q5">
        <f t="shared" si="3"/>
        <v>0</v>
      </c>
      <c r="T5">
        <v>0.75</v>
      </c>
      <c r="U5">
        <v>1.75</v>
      </c>
      <c r="V5">
        <v>15.44</v>
      </c>
      <c r="W5">
        <f>V5/(U5*52)</f>
        <v>0.16967032967032966</v>
      </c>
      <c r="X5">
        <f>W5*52*20.3</f>
        <v>179.10399999999998</v>
      </c>
      <c r="Y5">
        <f>V5/X5</f>
        <v>8.6206896551724144E-2</v>
      </c>
    </row>
    <row r="6" spans="1:25" x14ac:dyDescent="0.25">
      <c r="B6">
        <v>3</v>
      </c>
      <c r="D6">
        <v>0</v>
      </c>
      <c r="E6">
        <v>0</v>
      </c>
      <c r="F6">
        <f t="shared" ref="F6:F62" si="5">(D6-C6)/(1.05)^B6</f>
        <v>0</v>
      </c>
      <c r="G6">
        <f t="shared" ref="G6:G63" si="6">(E6-C6)/(1.05)^B6</f>
        <v>0</v>
      </c>
      <c r="H6">
        <f t="shared" ref="H6:H18" si="7">(D6-C6)/(1.1)^B6</f>
        <v>0</v>
      </c>
      <c r="I6">
        <f t="shared" si="4"/>
        <v>0</v>
      </c>
      <c r="J6">
        <v>0</v>
      </c>
      <c r="K6">
        <v>0</v>
      </c>
      <c r="L6">
        <f t="shared" si="0"/>
        <v>0</v>
      </c>
      <c r="M6">
        <f t="shared" si="1"/>
        <v>0</v>
      </c>
      <c r="N6">
        <v>0</v>
      </c>
      <c r="O6">
        <v>0</v>
      </c>
      <c r="P6">
        <f t="shared" si="2"/>
        <v>0</v>
      </c>
      <c r="Q6">
        <f t="shared" si="3"/>
        <v>0</v>
      </c>
      <c r="T6">
        <v>1</v>
      </c>
      <c r="U6">
        <v>2.33</v>
      </c>
      <c r="V6">
        <f>U6*W6*52</f>
        <v>20.560852000000001</v>
      </c>
      <c r="W6">
        <v>0.16969999999999999</v>
      </c>
      <c r="X6">
        <f>W6*52*20.3</f>
        <v>179.13531999999998</v>
      </c>
      <c r="Y6">
        <f>V6/X6</f>
        <v>0.11477832512315272</v>
      </c>
    </row>
    <row r="7" spans="1:25" x14ac:dyDescent="0.25">
      <c r="B7">
        <v>4</v>
      </c>
      <c r="D7">
        <v>0</v>
      </c>
      <c r="E7">
        <v>0</v>
      </c>
      <c r="F7">
        <f t="shared" si="5"/>
        <v>0</v>
      </c>
      <c r="G7">
        <f t="shared" si="6"/>
        <v>0</v>
      </c>
      <c r="H7">
        <f t="shared" si="7"/>
        <v>0</v>
      </c>
      <c r="I7">
        <f t="shared" si="4"/>
        <v>0</v>
      </c>
      <c r="J7">
        <v>0</v>
      </c>
      <c r="K7">
        <v>0</v>
      </c>
      <c r="L7">
        <f t="shared" si="0"/>
        <v>0</v>
      </c>
      <c r="M7">
        <f t="shared" si="1"/>
        <v>0</v>
      </c>
      <c r="N7">
        <v>0</v>
      </c>
      <c r="O7">
        <v>0</v>
      </c>
      <c r="P7">
        <f t="shared" si="2"/>
        <v>0</v>
      </c>
      <c r="Q7">
        <f t="shared" si="3"/>
        <v>0</v>
      </c>
      <c r="T7" t="s">
        <v>40</v>
      </c>
    </row>
    <row r="8" spans="1:25" x14ac:dyDescent="0.25">
      <c r="B8">
        <v>5</v>
      </c>
      <c r="D8">
        <v>0</v>
      </c>
      <c r="E8">
        <v>0</v>
      </c>
      <c r="F8">
        <f t="shared" si="5"/>
        <v>0</v>
      </c>
      <c r="G8">
        <f t="shared" si="6"/>
        <v>0</v>
      </c>
      <c r="H8">
        <f t="shared" si="7"/>
        <v>0</v>
      </c>
      <c r="I8">
        <f t="shared" si="4"/>
        <v>0</v>
      </c>
      <c r="J8">
        <v>0</v>
      </c>
      <c r="K8">
        <v>0</v>
      </c>
      <c r="L8">
        <f t="shared" si="0"/>
        <v>0</v>
      </c>
      <c r="M8">
        <f t="shared" si="1"/>
        <v>0</v>
      </c>
      <c r="N8">
        <v>0</v>
      </c>
      <c r="O8">
        <v>0</v>
      </c>
      <c r="P8">
        <f t="shared" si="2"/>
        <v>0</v>
      </c>
      <c r="Q8">
        <f t="shared" si="3"/>
        <v>0</v>
      </c>
      <c r="T8" t="s">
        <v>41</v>
      </c>
      <c r="U8" t="s">
        <v>45</v>
      </c>
    </row>
    <row r="9" spans="1:25" x14ac:dyDescent="0.25">
      <c r="B9">
        <v>6</v>
      </c>
      <c r="D9">
        <v>0</v>
      </c>
      <c r="E9">
        <v>0</v>
      </c>
      <c r="F9">
        <f t="shared" si="5"/>
        <v>0</v>
      </c>
      <c r="G9">
        <f t="shared" si="6"/>
        <v>0</v>
      </c>
      <c r="H9">
        <f t="shared" si="7"/>
        <v>0</v>
      </c>
      <c r="I9">
        <f t="shared" si="4"/>
        <v>0</v>
      </c>
      <c r="J9">
        <v>0</v>
      </c>
      <c r="K9">
        <v>0</v>
      </c>
      <c r="L9">
        <f t="shared" si="0"/>
        <v>0</v>
      </c>
      <c r="M9">
        <f t="shared" si="1"/>
        <v>0</v>
      </c>
      <c r="N9">
        <v>0</v>
      </c>
      <c r="O9">
        <v>0</v>
      </c>
      <c r="P9">
        <f t="shared" si="2"/>
        <v>0</v>
      </c>
      <c r="Q9">
        <f t="shared" si="3"/>
        <v>0</v>
      </c>
      <c r="S9" t="s">
        <v>63</v>
      </c>
      <c r="T9">
        <v>0.13600000000000001</v>
      </c>
      <c r="U9">
        <f>T9*Y6</f>
        <v>1.5609852216748772E-2</v>
      </c>
    </row>
    <row r="10" spans="1:25" x14ac:dyDescent="0.25">
      <c r="B10">
        <v>7</v>
      </c>
      <c r="D10">
        <v>0</v>
      </c>
      <c r="E10">
        <v>0</v>
      </c>
      <c r="F10">
        <f t="shared" si="5"/>
        <v>0</v>
      </c>
      <c r="G10">
        <f t="shared" si="6"/>
        <v>0</v>
      </c>
      <c r="H10">
        <f t="shared" si="7"/>
        <v>0</v>
      </c>
      <c r="I10">
        <f t="shared" si="4"/>
        <v>0</v>
      </c>
      <c r="J10">
        <v>0</v>
      </c>
      <c r="K10">
        <v>0</v>
      </c>
      <c r="L10">
        <f t="shared" si="0"/>
        <v>0</v>
      </c>
      <c r="M10">
        <f t="shared" si="1"/>
        <v>0</v>
      </c>
      <c r="N10">
        <v>0</v>
      </c>
      <c r="O10">
        <v>0</v>
      </c>
      <c r="P10">
        <f t="shared" si="2"/>
        <v>0</v>
      </c>
      <c r="Q10">
        <f t="shared" si="3"/>
        <v>0</v>
      </c>
      <c r="S10" t="s">
        <v>62</v>
      </c>
      <c r="T10">
        <v>0.108</v>
      </c>
      <c r="U10">
        <f>T10*Y6</f>
        <v>1.2396059113300495E-2</v>
      </c>
    </row>
    <row r="11" spans="1:25" x14ac:dyDescent="0.25">
      <c r="B11">
        <v>8</v>
      </c>
      <c r="D11">
        <v>0</v>
      </c>
      <c r="E11">
        <v>0</v>
      </c>
      <c r="F11">
        <f t="shared" si="5"/>
        <v>0</v>
      </c>
      <c r="G11">
        <f t="shared" si="6"/>
        <v>0</v>
      </c>
      <c r="H11">
        <f t="shared" si="7"/>
        <v>0</v>
      </c>
      <c r="I11">
        <f t="shared" si="4"/>
        <v>0</v>
      </c>
      <c r="J11">
        <v>0</v>
      </c>
      <c r="K11">
        <v>0</v>
      </c>
      <c r="L11">
        <f t="shared" si="0"/>
        <v>0</v>
      </c>
      <c r="M11">
        <f t="shared" si="1"/>
        <v>0</v>
      </c>
      <c r="N11">
        <v>0</v>
      </c>
      <c r="O11">
        <v>0</v>
      </c>
      <c r="P11">
        <f t="shared" si="2"/>
        <v>0</v>
      </c>
      <c r="Q11">
        <f t="shared" si="3"/>
        <v>0</v>
      </c>
      <c r="S11" t="s">
        <v>61</v>
      </c>
      <c r="T11">
        <v>9.5000000000000001E-2</v>
      </c>
      <c r="U11">
        <f>T11*Y6</f>
        <v>1.090394088669951E-2</v>
      </c>
    </row>
    <row r="12" spans="1:25" x14ac:dyDescent="0.25">
      <c r="B12">
        <v>9</v>
      </c>
      <c r="D12">
        <v>0</v>
      </c>
      <c r="E12">
        <v>0</v>
      </c>
      <c r="F12">
        <f t="shared" si="5"/>
        <v>0</v>
      </c>
      <c r="G12">
        <f t="shared" si="6"/>
        <v>0</v>
      </c>
      <c r="H12">
        <f t="shared" si="7"/>
        <v>0</v>
      </c>
      <c r="I12">
        <f t="shared" si="4"/>
        <v>0</v>
      </c>
      <c r="J12">
        <v>0</v>
      </c>
      <c r="K12">
        <v>0</v>
      </c>
      <c r="L12">
        <f t="shared" si="0"/>
        <v>0</v>
      </c>
      <c r="M12">
        <f t="shared" si="1"/>
        <v>0</v>
      </c>
      <c r="N12">
        <v>0</v>
      </c>
      <c r="O12">
        <v>0</v>
      </c>
      <c r="P12">
        <f t="shared" si="2"/>
        <v>0</v>
      </c>
      <c r="Q12">
        <f t="shared" si="3"/>
        <v>0</v>
      </c>
      <c r="S12" t="s">
        <v>60</v>
      </c>
      <c r="T12">
        <v>0.106</v>
      </c>
      <c r="U12">
        <f>T12*Y6</f>
        <v>1.2166502463054188E-2</v>
      </c>
    </row>
    <row r="13" spans="1:25" x14ac:dyDescent="0.25">
      <c r="B13">
        <v>10</v>
      </c>
      <c r="D13">
        <v>0</v>
      </c>
      <c r="E13">
        <v>0</v>
      </c>
      <c r="F13">
        <f t="shared" si="5"/>
        <v>0</v>
      </c>
      <c r="G13">
        <f t="shared" si="6"/>
        <v>0</v>
      </c>
      <c r="H13">
        <f t="shared" si="7"/>
        <v>0</v>
      </c>
      <c r="I13">
        <f t="shared" si="4"/>
        <v>0</v>
      </c>
      <c r="J13">
        <v>0</v>
      </c>
      <c r="K13">
        <v>0</v>
      </c>
      <c r="L13">
        <f t="shared" si="0"/>
        <v>0</v>
      </c>
      <c r="M13">
        <f t="shared" si="1"/>
        <v>0</v>
      </c>
      <c r="N13">
        <v>0</v>
      </c>
      <c r="O13">
        <v>0</v>
      </c>
      <c r="P13">
        <f t="shared" si="2"/>
        <v>0</v>
      </c>
      <c r="Q13">
        <f t="shared" si="3"/>
        <v>0</v>
      </c>
      <c r="S13">
        <v>50</v>
      </c>
      <c r="T13">
        <v>0.5</v>
      </c>
      <c r="U13">
        <f>T13*Y6</f>
        <v>5.7389162561576362E-2</v>
      </c>
    </row>
    <row r="14" spans="1:25" x14ac:dyDescent="0.25">
      <c r="B14">
        <v>11</v>
      </c>
      <c r="D14">
        <v>0</v>
      </c>
      <c r="E14">
        <v>0</v>
      </c>
      <c r="F14">
        <f t="shared" si="5"/>
        <v>0</v>
      </c>
      <c r="G14">
        <f t="shared" si="6"/>
        <v>0</v>
      </c>
      <c r="H14">
        <f t="shared" si="7"/>
        <v>0</v>
      </c>
      <c r="I14">
        <f t="shared" si="4"/>
        <v>0</v>
      </c>
      <c r="J14">
        <v>0</v>
      </c>
      <c r="K14">
        <v>0</v>
      </c>
      <c r="L14">
        <f t="shared" si="0"/>
        <v>0</v>
      </c>
      <c r="M14">
        <f t="shared" si="1"/>
        <v>0</v>
      </c>
      <c r="N14">
        <v>0</v>
      </c>
      <c r="O14">
        <v>0</v>
      </c>
      <c r="P14">
        <f t="shared" si="2"/>
        <v>0</v>
      </c>
      <c r="Q14">
        <f t="shared" si="3"/>
        <v>0</v>
      </c>
      <c r="S14" t="s">
        <v>108</v>
      </c>
      <c r="T14">
        <v>0.127</v>
      </c>
      <c r="U14">
        <f>T14*Y6</f>
        <v>1.4576847290640396E-2</v>
      </c>
    </row>
    <row r="15" spans="1:25" x14ac:dyDescent="0.25">
      <c r="B15">
        <v>12</v>
      </c>
      <c r="D15">
        <v>0</v>
      </c>
      <c r="E15">
        <v>0</v>
      </c>
      <c r="F15">
        <f t="shared" si="5"/>
        <v>0</v>
      </c>
      <c r="G15">
        <f t="shared" si="6"/>
        <v>0</v>
      </c>
      <c r="H15">
        <f t="shared" si="7"/>
        <v>0</v>
      </c>
      <c r="I15">
        <f t="shared" si="4"/>
        <v>0</v>
      </c>
      <c r="J15">
        <v>0</v>
      </c>
      <c r="K15">
        <v>0</v>
      </c>
      <c r="L15">
        <f t="shared" si="0"/>
        <v>0</v>
      </c>
      <c r="M15">
        <f t="shared" si="1"/>
        <v>0</v>
      </c>
      <c r="N15">
        <v>0</v>
      </c>
      <c r="O15">
        <v>0</v>
      </c>
      <c r="P15">
        <f t="shared" si="2"/>
        <v>0</v>
      </c>
      <c r="Q15">
        <f t="shared" si="3"/>
        <v>0</v>
      </c>
      <c r="S15" t="s">
        <v>109</v>
      </c>
      <c r="T15">
        <v>8.4000000000000005E-2</v>
      </c>
      <c r="U15">
        <f>T15*Y6</f>
        <v>9.64137931034483E-3</v>
      </c>
    </row>
    <row r="16" spans="1:25" x14ac:dyDescent="0.25">
      <c r="B16">
        <v>13</v>
      </c>
      <c r="D16">
        <v>0</v>
      </c>
      <c r="E16">
        <v>0</v>
      </c>
      <c r="F16">
        <f t="shared" si="5"/>
        <v>0</v>
      </c>
      <c r="G16">
        <f t="shared" si="6"/>
        <v>0</v>
      </c>
      <c r="H16">
        <f t="shared" si="7"/>
        <v>0</v>
      </c>
      <c r="I16">
        <f t="shared" si="4"/>
        <v>0</v>
      </c>
      <c r="J16">
        <v>0</v>
      </c>
      <c r="K16">
        <v>0</v>
      </c>
      <c r="L16">
        <f t="shared" si="0"/>
        <v>0</v>
      </c>
      <c r="M16">
        <f t="shared" si="1"/>
        <v>0</v>
      </c>
      <c r="N16">
        <v>0</v>
      </c>
      <c r="O16">
        <v>0</v>
      </c>
      <c r="P16">
        <f t="shared" si="2"/>
        <v>0</v>
      </c>
      <c r="Q16">
        <f t="shared" si="3"/>
        <v>0</v>
      </c>
      <c r="U16" t="s">
        <v>9</v>
      </c>
      <c r="V16" t="s">
        <v>10</v>
      </c>
      <c r="W16" t="s">
        <v>58</v>
      </c>
      <c r="X16" t="s">
        <v>59</v>
      </c>
    </row>
    <row r="17" spans="2:24" x14ac:dyDescent="0.25">
      <c r="B17">
        <v>14</v>
      </c>
      <c r="D17">
        <v>0</v>
      </c>
      <c r="E17">
        <v>0</v>
      </c>
      <c r="F17">
        <f t="shared" si="5"/>
        <v>0</v>
      </c>
      <c r="G17">
        <f t="shared" si="6"/>
        <v>0</v>
      </c>
      <c r="H17">
        <f t="shared" si="7"/>
        <v>0</v>
      </c>
      <c r="I17">
        <f t="shared" si="4"/>
        <v>0</v>
      </c>
      <c r="J17">
        <v>0</v>
      </c>
      <c r="K17">
        <v>0</v>
      </c>
      <c r="L17">
        <f t="shared" si="0"/>
        <v>0</v>
      </c>
      <c r="M17">
        <f t="shared" si="1"/>
        <v>0</v>
      </c>
      <c r="N17">
        <v>0</v>
      </c>
      <c r="O17">
        <v>0</v>
      </c>
      <c r="P17">
        <f t="shared" si="2"/>
        <v>0</v>
      </c>
      <c r="Q17">
        <f t="shared" si="3"/>
        <v>0</v>
      </c>
      <c r="T17" t="s">
        <v>35</v>
      </c>
      <c r="U17">
        <v>1.5609852216748772E-2</v>
      </c>
      <c r="V17">
        <v>1.2166502463054188E-2</v>
      </c>
      <c r="W17">
        <f>U10</f>
        <v>1.2396059113300495E-2</v>
      </c>
      <c r="X17">
        <f>U11</f>
        <v>1.090394088669951E-2</v>
      </c>
    </row>
    <row r="18" spans="2:24" x14ac:dyDescent="0.25">
      <c r="B18">
        <v>15</v>
      </c>
      <c r="D18">
        <v>0</v>
      </c>
      <c r="E18">
        <v>0</v>
      </c>
      <c r="F18">
        <f t="shared" si="5"/>
        <v>0</v>
      </c>
      <c r="G18">
        <f t="shared" si="6"/>
        <v>0</v>
      </c>
      <c r="H18">
        <f t="shared" si="7"/>
        <v>0</v>
      </c>
      <c r="I18">
        <f t="shared" si="4"/>
        <v>0</v>
      </c>
      <c r="J18">
        <v>0</v>
      </c>
      <c r="K18">
        <v>0</v>
      </c>
      <c r="L18">
        <f t="shared" si="0"/>
        <v>0</v>
      </c>
      <c r="M18">
        <f t="shared" si="1"/>
        <v>0</v>
      </c>
      <c r="N18">
        <v>0</v>
      </c>
      <c r="O18">
        <v>0</v>
      </c>
      <c r="P18">
        <f t="shared" si="2"/>
        <v>0</v>
      </c>
      <c r="Q18">
        <f t="shared" si="3"/>
        <v>0</v>
      </c>
    </row>
    <row r="19" spans="2:24" x14ac:dyDescent="0.25">
      <c r="B19">
        <v>16</v>
      </c>
      <c r="D19">
        <f>'Earning Changes'!B8*'Additional Calcs'!U17*12</f>
        <v>34.998537458128091</v>
      </c>
      <c r="E19">
        <f>'Earning Changes'!C8*'Additional Calcs'!V17*12</f>
        <v>9.9614455566502471</v>
      </c>
      <c r="F19">
        <f t="shared" si="5"/>
        <v>16.03323326241609</v>
      </c>
      <c r="G19">
        <f t="shared" si="6"/>
        <v>4.5634529851915158</v>
      </c>
      <c r="H19">
        <f>(D19-C19)/(1.03)^B19</f>
        <v>21.809931464962204</v>
      </c>
      <c r="I19">
        <f>(E19-C19)/(1.03)^B19</f>
        <v>6.2076435377455432</v>
      </c>
      <c r="J19">
        <f>'Earning Changes'!B8*W17*12</f>
        <v>27.79295621674877</v>
      </c>
      <c r="K19">
        <f>'Earning Changes'!C8*X17*12</f>
        <v>8.9277106403940927</v>
      </c>
      <c r="L19">
        <f t="shared" si="0"/>
        <v>10.298343123803804</v>
      </c>
      <c r="M19">
        <f>(0.5*J19+0.5*K19)/1.05^B19</f>
        <v>8.4110802912324409</v>
      </c>
      <c r="N19">
        <f>'Earning Changes'!B8*U14*12</f>
        <v>32.682457773399015</v>
      </c>
      <c r="O19">
        <f>'Earning Changes'!C8*U15*12</f>
        <v>7.8939757241379329</v>
      </c>
      <c r="P19">
        <f t="shared" si="2"/>
        <v>8.4110802912324409</v>
      </c>
      <c r="Q19">
        <f t="shared" si="3"/>
        <v>9.3547117075181223</v>
      </c>
    </row>
    <row r="20" spans="2:24" x14ac:dyDescent="0.25">
      <c r="B20">
        <v>17</v>
      </c>
      <c r="D20">
        <v>34.998537458128091</v>
      </c>
      <c r="E20">
        <v>9.9614455566502471</v>
      </c>
      <c r="F20">
        <f t="shared" si="5"/>
        <v>15.2697459642058</v>
      </c>
      <c r="G20">
        <f t="shared" si="6"/>
        <v>4.3461457001823955</v>
      </c>
      <c r="H20">
        <f t="shared" ref="H20:H63" si="8">(D20-C20)/(1.03)^B20</f>
        <v>21.174690742681751</v>
      </c>
      <c r="I20">
        <f t="shared" ref="I20:I63" si="9">(E20-C20)/(1.03)^B20</f>
        <v>6.0268383861607209</v>
      </c>
      <c r="J20">
        <v>27.79295621674877</v>
      </c>
      <c r="K20">
        <v>8.9277106403940927</v>
      </c>
      <c r="L20">
        <f t="shared" si="0"/>
        <v>9.8079458321940969</v>
      </c>
      <c r="M20">
        <f t="shared" si="1"/>
        <v>8.0105526583166089</v>
      </c>
      <c r="N20">
        <v>32.682457773399015</v>
      </c>
      <c r="O20">
        <v>7.8939757241379329</v>
      </c>
      <c r="P20">
        <f t="shared" si="2"/>
        <v>8.0105526583166089</v>
      </c>
      <c r="Q20">
        <f t="shared" si="3"/>
        <v>8.9092492452553529</v>
      </c>
    </row>
    <row r="21" spans="2:24" x14ac:dyDescent="0.25">
      <c r="B21">
        <v>18</v>
      </c>
      <c r="D21">
        <v>34.998537458128091</v>
      </c>
      <c r="E21">
        <v>9.9614455566502471</v>
      </c>
      <c r="F21">
        <f t="shared" si="5"/>
        <v>14.542615204005523</v>
      </c>
      <c r="G21">
        <f t="shared" si="6"/>
        <v>4.1391863811260912</v>
      </c>
      <c r="H21">
        <f t="shared" si="8"/>
        <v>20.557952177360924</v>
      </c>
      <c r="I21">
        <f t="shared" si="9"/>
        <v>5.8512994040395352</v>
      </c>
      <c r="J21">
        <v>27.79295621674877</v>
      </c>
      <c r="K21">
        <v>8.9277106403940927</v>
      </c>
      <c r="L21">
        <f t="shared" si="0"/>
        <v>9.3409007925658081</v>
      </c>
      <c r="M21">
        <f t="shared" si="1"/>
        <v>7.6290977698253428</v>
      </c>
      <c r="N21">
        <v>32.682457773399015</v>
      </c>
      <c r="O21">
        <v>7.8939757241379329</v>
      </c>
      <c r="P21">
        <f t="shared" si="2"/>
        <v>7.6290977698253428</v>
      </c>
      <c r="Q21">
        <f t="shared" si="3"/>
        <v>8.4849992811955754</v>
      </c>
    </row>
    <row r="22" spans="2:24" x14ac:dyDescent="0.25">
      <c r="B22">
        <v>19</v>
      </c>
      <c r="D22">
        <v>34.998537458128091</v>
      </c>
      <c r="E22">
        <v>9.9614455566502471</v>
      </c>
      <c r="F22">
        <f t="shared" si="5"/>
        <v>13.850109718100498</v>
      </c>
      <c r="G22">
        <f t="shared" si="6"/>
        <v>3.9420822677391341</v>
      </c>
      <c r="H22">
        <f t="shared" si="8"/>
        <v>19.959176871224198</v>
      </c>
      <c r="I22">
        <f t="shared" si="9"/>
        <v>5.6808732078053739</v>
      </c>
      <c r="J22">
        <v>27.79295621674877</v>
      </c>
      <c r="K22">
        <v>8.9277106403940927</v>
      </c>
      <c r="L22">
        <f t="shared" si="0"/>
        <v>8.8960959929198165</v>
      </c>
      <c r="M22">
        <f t="shared" si="1"/>
        <v>7.2658073998336592</v>
      </c>
      <c r="N22">
        <v>32.682457773399015</v>
      </c>
      <c r="O22">
        <v>7.8939757241379329</v>
      </c>
      <c r="P22">
        <f t="shared" si="2"/>
        <v>7.2658073998336592</v>
      </c>
      <c r="Q22">
        <f t="shared" si="3"/>
        <v>8.0809516963767383</v>
      </c>
    </row>
    <row r="23" spans="2:24" x14ac:dyDescent="0.25">
      <c r="B23">
        <v>20</v>
      </c>
      <c r="D23">
        <v>34.998537458128091</v>
      </c>
      <c r="E23">
        <v>9.9614455566502471</v>
      </c>
      <c r="F23">
        <f t="shared" si="5"/>
        <v>13.190580683905237</v>
      </c>
      <c r="G23">
        <f t="shared" si="6"/>
        <v>3.7543640645134611</v>
      </c>
      <c r="H23">
        <f t="shared" si="8"/>
        <v>19.377841622547766</v>
      </c>
      <c r="I23">
        <f t="shared" si="9"/>
        <v>5.5154108813644411</v>
      </c>
      <c r="J23">
        <v>27.79295621674877</v>
      </c>
      <c r="K23">
        <v>8.9277106403940927</v>
      </c>
      <c r="L23">
        <f t="shared" si="0"/>
        <v>8.4724723742093495</v>
      </c>
      <c r="M23">
        <f t="shared" si="1"/>
        <v>6.919816571270152</v>
      </c>
      <c r="N23">
        <v>32.682457773399015</v>
      </c>
      <c r="O23">
        <v>7.8939757241379329</v>
      </c>
      <c r="P23">
        <f t="shared" si="2"/>
        <v>6.919816571270152</v>
      </c>
      <c r="Q23">
        <f t="shared" si="3"/>
        <v>7.6961444727397508</v>
      </c>
    </row>
    <row r="24" spans="2:24" x14ac:dyDescent="0.25">
      <c r="B24">
        <v>21</v>
      </c>
      <c r="D24">
        <v>34.998537458128091</v>
      </c>
      <c r="E24">
        <v>9.9614455566502471</v>
      </c>
      <c r="F24">
        <f t="shared" si="5"/>
        <v>12.562457794195463</v>
      </c>
      <c r="G24">
        <f t="shared" si="6"/>
        <v>3.5755848233461536</v>
      </c>
      <c r="H24">
        <f t="shared" si="8"/>
        <v>18.813438468492979</v>
      </c>
      <c r="I24">
        <f t="shared" si="9"/>
        <v>5.3547678459848944</v>
      </c>
      <c r="J24">
        <v>27.79295621674877</v>
      </c>
      <c r="K24">
        <v>8.9277106403940927</v>
      </c>
      <c r="L24">
        <f t="shared" si="0"/>
        <v>8.0690213087708091</v>
      </c>
      <c r="M24">
        <f t="shared" si="1"/>
        <v>6.590301496447764</v>
      </c>
      <c r="N24">
        <v>32.682457773399015</v>
      </c>
      <c r="O24">
        <v>7.8939757241379329</v>
      </c>
      <c r="P24">
        <f t="shared" si="2"/>
        <v>6.590301496447764</v>
      </c>
      <c r="Q24">
        <f t="shared" si="3"/>
        <v>7.3296614026092861</v>
      </c>
    </row>
    <row r="25" spans="2:24" x14ac:dyDescent="0.25">
      <c r="B25">
        <v>22</v>
      </c>
      <c r="D25">
        <v>34.998537458128091</v>
      </c>
      <c r="E25">
        <v>9.9614455566502471</v>
      </c>
      <c r="F25">
        <f t="shared" si="5"/>
        <v>11.964245518281395</v>
      </c>
      <c r="G25">
        <f t="shared" si="6"/>
        <v>3.4053188793772895</v>
      </c>
      <c r="H25">
        <f t="shared" si="8"/>
        <v>18.265474241255315</v>
      </c>
      <c r="I25">
        <f t="shared" si="9"/>
        <v>5.1988037339659163</v>
      </c>
      <c r="J25">
        <v>27.79295621674877</v>
      </c>
      <c r="K25">
        <v>8.9277106403940927</v>
      </c>
      <c r="L25">
        <f t="shared" si="0"/>
        <v>7.6847821988293425</v>
      </c>
      <c r="M25">
        <f t="shared" si="1"/>
        <v>6.2764776156645379</v>
      </c>
      <c r="N25">
        <v>32.682457773399015</v>
      </c>
      <c r="O25">
        <v>7.8939757241379329</v>
      </c>
      <c r="P25">
        <f t="shared" si="2"/>
        <v>6.2764776156645379</v>
      </c>
      <c r="Q25">
        <f t="shared" si="3"/>
        <v>6.9806299072469402</v>
      </c>
    </row>
    <row r="26" spans="2:24" x14ac:dyDescent="0.25">
      <c r="B26">
        <v>23</v>
      </c>
      <c r="D26">
        <v>34.998537458128091</v>
      </c>
      <c r="E26">
        <v>9.9614455566502471</v>
      </c>
      <c r="F26">
        <f t="shared" si="5"/>
        <v>11.394519541220374</v>
      </c>
      <c r="G26">
        <f t="shared" si="6"/>
        <v>3.2431608375021796</v>
      </c>
      <c r="H26">
        <f t="shared" si="8"/>
        <v>17.733470137141083</v>
      </c>
      <c r="I26">
        <f t="shared" si="9"/>
        <v>5.047382265986327</v>
      </c>
      <c r="J26">
        <v>27.79295621674877</v>
      </c>
      <c r="K26">
        <v>8.9277106403940927</v>
      </c>
      <c r="L26">
        <f t="shared" si="0"/>
        <v>7.3188401893612767</v>
      </c>
      <c r="M26">
        <f t="shared" si="1"/>
        <v>5.9775977292043203</v>
      </c>
      <c r="N26">
        <v>32.682457773399015</v>
      </c>
      <c r="O26">
        <v>7.8939757241379329</v>
      </c>
      <c r="P26">
        <f t="shared" si="2"/>
        <v>5.9775977292043203</v>
      </c>
      <c r="Q26">
        <f t="shared" si="3"/>
        <v>6.6482189592827989</v>
      </c>
    </row>
    <row r="27" spans="2:24" x14ac:dyDescent="0.25">
      <c r="B27">
        <v>24</v>
      </c>
      <c r="D27">
        <v>34.998537458128091</v>
      </c>
      <c r="E27">
        <v>9.9614455566502471</v>
      </c>
      <c r="F27">
        <f t="shared" si="5"/>
        <v>10.851923372590834</v>
      </c>
      <c r="G27">
        <f t="shared" si="6"/>
        <v>3.0887246071449335</v>
      </c>
      <c r="H27">
        <f t="shared" si="8"/>
        <v>17.21696129819523</v>
      </c>
      <c r="I27">
        <f t="shared" si="9"/>
        <v>4.900371132025561</v>
      </c>
      <c r="J27">
        <v>27.79295621674877</v>
      </c>
      <c r="K27">
        <v>8.9277106403940927</v>
      </c>
      <c r="L27">
        <f t="shared" si="0"/>
        <v>6.9703239898678842</v>
      </c>
      <c r="M27">
        <f t="shared" si="1"/>
        <v>5.6929502182898295</v>
      </c>
      <c r="N27">
        <v>32.682457773399015</v>
      </c>
      <c r="O27">
        <v>7.8939757241379329</v>
      </c>
      <c r="P27">
        <f t="shared" si="2"/>
        <v>5.6929502182898295</v>
      </c>
      <c r="Q27">
        <f t="shared" si="3"/>
        <v>6.3316371040788564</v>
      </c>
    </row>
    <row r="28" spans="2:24" x14ac:dyDescent="0.25">
      <c r="B28">
        <v>25</v>
      </c>
      <c r="D28">
        <v>34.998537458128091</v>
      </c>
      <c r="E28">
        <v>9.9614455566502471</v>
      </c>
      <c r="F28">
        <f t="shared" si="5"/>
        <v>10.335165116753174</v>
      </c>
      <c r="G28">
        <f t="shared" si="6"/>
        <v>2.9416424829951748</v>
      </c>
      <c r="H28">
        <f t="shared" si="8"/>
        <v>16.715496406014786</v>
      </c>
      <c r="I28">
        <f t="shared" si="9"/>
        <v>4.7576418757529719</v>
      </c>
      <c r="J28">
        <v>27.79295621674877</v>
      </c>
      <c r="K28">
        <v>8.9277106403940927</v>
      </c>
      <c r="L28">
        <f t="shared" si="0"/>
        <v>6.6384037998741743</v>
      </c>
      <c r="M28">
        <f t="shared" si="1"/>
        <v>5.4218573507522185</v>
      </c>
      <c r="N28">
        <v>32.682457773399015</v>
      </c>
      <c r="O28">
        <v>7.8939757241379329</v>
      </c>
      <c r="P28">
        <f t="shared" si="2"/>
        <v>5.4218573507522185</v>
      </c>
      <c r="Q28">
        <f t="shared" si="3"/>
        <v>6.030130575313196</v>
      </c>
    </row>
    <row r="29" spans="2:24" x14ac:dyDescent="0.25">
      <c r="B29">
        <v>26</v>
      </c>
      <c r="D29">
        <f>U17*'Earning Changes'!B9*12</f>
        <v>36.624459665024645</v>
      </c>
      <c r="E29">
        <f>V17*'Earning Changes'!C9*12</f>
        <v>15.145543590147785</v>
      </c>
      <c r="F29">
        <f t="shared" si="5"/>
        <v>10.300289953347304</v>
      </c>
      <c r="G29">
        <f t="shared" si="6"/>
        <v>4.2595438105142049</v>
      </c>
      <c r="H29">
        <f t="shared" si="8"/>
        <v>16.982568841956102</v>
      </c>
      <c r="I29">
        <f t="shared" si="9"/>
        <v>7.022908706941565</v>
      </c>
      <c r="J29">
        <f>'Earning Changes'!B9*W17*12</f>
        <v>29.084129733990153</v>
      </c>
      <c r="K29">
        <f>'Earning Changes'!C9*X17*12</f>
        <v>13.573836236453204</v>
      </c>
      <c r="L29">
        <f t="shared" si="0"/>
        <v>7.2799168819307543</v>
      </c>
      <c r="M29">
        <f t="shared" si="1"/>
        <v>5.9985788505051136</v>
      </c>
      <c r="N29">
        <f>'Earning Changes'!B9*U14*12</f>
        <v>34.200782187192118</v>
      </c>
      <c r="O29">
        <f>'Earning Changes'!C9*U15*12</f>
        <v>12.002128882758623</v>
      </c>
      <c r="P29">
        <f t="shared" si="2"/>
        <v>5.9985788505051136</v>
      </c>
      <c r="Q29">
        <f t="shared" si="3"/>
        <v>6.6392478662179339</v>
      </c>
    </row>
    <row r="30" spans="2:24" x14ac:dyDescent="0.25">
      <c r="B30">
        <v>27</v>
      </c>
      <c r="D30">
        <v>36.624459665024645</v>
      </c>
      <c r="E30">
        <v>15.145543590147785</v>
      </c>
      <c r="F30">
        <f t="shared" si="5"/>
        <v>9.8097999555688595</v>
      </c>
      <c r="G30">
        <f t="shared" si="6"/>
        <v>4.056708390965909</v>
      </c>
      <c r="H30">
        <f t="shared" si="8"/>
        <v>16.48793091452049</v>
      </c>
      <c r="I30">
        <f t="shared" si="9"/>
        <v>6.8183579679044328</v>
      </c>
      <c r="J30">
        <v>29.084129733990153</v>
      </c>
      <c r="K30">
        <v>13.573836236453204</v>
      </c>
      <c r="L30">
        <f t="shared" si="0"/>
        <v>6.9332541732673842</v>
      </c>
      <c r="M30">
        <f t="shared" si="1"/>
        <v>5.7129322385762986</v>
      </c>
      <c r="N30">
        <v>34.200782187192118</v>
      </c>
      <c r="O30">
        <v>12.002128882758623</v>
      </c>
      <c r="P30">
        <f t="shared" si="2"/>
        <v>5.7129322385762986</v>
      </c>
      <c r="Q30">
        <f t="shared" si="3"/>
        <v>6.3230932059218414</v>
      </c>
    </row>
    <row r="31" spans="2:24" x14ac:dyDescent="0.25">
      <c r="B31">
        <v>28</v>
      </c>
      <c r="D31">
        <v>36.624459665024645</v>
      </c>
      <c r="E31">
        <v>15.145543590147785</v>
      </c>
      <c r="F31">
        <f t="shared" si="5"/>
        <v>9.3426666243512972</v>
      </c>
      <c r="G31">
        <f t="shared" si="6"/>
        <v>3.863531800919914</v>
      </c>
      <c r="H31">
        <f t="shared" si="8"/>
        <v>16.007699917010186</v>
      </c>
      <c r="I31">
        <f t="shared" si="9"/>
        <v>6.619765017382945</v>
      </c>
      <c r="J31">
        <v>29.084129733990153</v>
      </c>
      <c r="K31">
        <v>13.573836236453204</v>
      </c>
      <c r="L31">
        <f t="shared" si="0"/>
        <v>6.6030992126356054</v>
      </c>
      <c r="M31">
        <f t="shared" si="1"/>
        <v>5.4408878462631423</v>
      </c>
      <c r="N31">
        <v>34.200782187192118</v>
      </c>
      <c r="O31">
        <v>12.002128882758623</v>
      </c>
      <c r="P31">
        <f t="shared" si="2"/>
        <v>5.4408878462631423</v>
      </c>
      <c r="Q31">
        <f t="shared" si="3"/>
        <v>6.0219935294493734</v>
      </c>
    </row>
    <row r="32" spans="2:24" x14ac:dyDescent="0.25">
      <c r="B32">
        <v>29</v>
      </c>
      <c r="D32">
        <v>36.624459665024645</v>
      </c>
      <c r="E32">
        <v>15.145543590147785</v>
      </c>
      <c r="F32">
        <f t="shared" si="5"/>
        <v>8.8977777374774227</v>
      </c>
      <c r="G32">
        <f t="shared" si="6"/>
        <v>3.6795540961142033</v>
      </c>
      <c r="H32">
        <f t="shared" si="8"/>
        <v>15.541456230106977</v>
      </c>
      <c r="I32">
        <f t="shared" si="9"/>
        <v>6.4269563275562582</v>
      </c>
      <c r="J32">
        <v>29.084129733990153</v>
      </c>
      <c r="K32">
        <v>13.573836236453204</v>
      </c>
      <c r="L32">
        <f t="shared" si="0"/>
        <v>6.2886659167958125</v>
      </c>
      <c r="M32">
        <f t="shared" si="1"/>
        <v>5.1817979488220391</v>
      </c>
      <c r="N32">
        <v>34.200782187192118</v>
      </c>
      <c r="O32">
        <v>12.002128882758623</v>
      </c>
      <c r="P32">
        <f t="shared" si="2"/>
        <v>5.1817979488220391</v>
      </c>
      <c r="Q32">
        <f t="shared" si="3"/>
        <v>5.7352319328089258</v>
      </c>
    </row>
    <row r="33" spans="2:17" x14ac:dyDescent="0.25">
      <c r="B33">
        <v>30</v>
      </c>
      <c r="D33">
        <v>36.624459665024645</v>
      </c>
      <c r="E33">
        <v>15.145543590147785</v>
      </c>
      <c r="F33">
        <f t="shared" si="5"/>
        <v>8.4740740356927873</v>
      </c>
      <c r="G33">
        <f t="shared" si="6"/>
        <v>3.5043372343944803</v>
      </c>
      <c r="H33">
        <f t="shared" si="8"/>
        <v>15.088792456414541</v>
      </c>
      <c r="I33">
        <f t="shared" si="9"/>
        <v>6.2397634248119012</v>
      </c>
      <c r="J33">
        <v>29.084129733990153</v>
      </c>
      <c r="K33">
        <v>13.573836236453204</v>
      </c>
      <c r="L33">
        <f t="shared" si="0"/>
        <v>5.9892056350436338</v>
      </c>
      <c r="M33">
        <f t="shared" si="1"/>
        <v>4.9350456655448012</v>
      </c>
      <c r="N33">
        <v>34.200782187192118</v>
      </c>
      <c r="O33">
        <v>12.002128882758623</v>
      </c>
      <c r="P33">
        <f t="shared" si="2"/>
        <v>4.9350456655448012</v>
      </c>
      <c r="Q33">
        <f t="shared" si="3"/>
        <v>5.462125650294217</v>
      </c>
    </row>
    <row r="34" spans="2:17" x14ac:dyDescent="0.25">
      <c r="B34">
        <v>31</v>
      </c>
      <c r="D34">
        <v>36.624459665024645</v>
      </c>
      <c r="E34">
        <v>15.145543590147785</v>
      </c>
      <c r="F34">
        <f t="shared" si="5"/>
        <v>8.0705467006597935</v>
      </c>
      <c r="G34">
        <f t="shared" si="6"/>
        <v>3.3374640327566469</v>
      </c>
      <c r="H34">
        <f t="shared" si="8"/>
        <v>14.649313064480134</v>
      </c>
      <c r="I34">
        <f t="shared" si="9"/>
        <v>6.0580227425358251</v>
      </c>
      <c r="J34">
        <v>29.084129733990153</v>
      </c>
      <c r="K34">
        <v>13.573836236453204</v>
      </c>
      <c r="L34">
        <f t="shared" si="0"/>
        <v>5.7040053667082198</v>
      </c>
      <c r="M34">
        <f t="shared" si="1"/>
        <v>4.7000434909950464</v>
      </c>
      <c r="N34">
        <v>34.200782187192118</v>
      </c>
      <c r="O34">
        <v>12.002128882758623</v>
      </c>
      <c r="P34">
        <f t="shared" si="2"/>
        <v>4.7000434909950464</v>
      </c>
      <c r="Q34">
        <f t="shared" si="3"/>
        <v>5.2020244288516331</v>
      </c>
    </row>
    <row r="35" spans="2:17" x14ac:dyDescent="0.25">
      <c r="B35">
        <v>32</v>
      </c>
      <c r="D35">
        <v>36.624459665024645</v>
      </c>
      <c r="E35">
        <v>15.145543590147785</v>
      </c>
      <c r="F35">
        <f t="shared" si="5"/>
        <v>7.6862349530093281</v>
      </c>
      <c r="G35">
        <f t="shared" si="6"/>
        <v>3.1785371740539494</v>
      </c>
      <c r="H35">
        <f t="shared" si="8"/>
        <v>14.2226340431846</v>
      </c>
      <c r="I35">
        <f t="shared" si="9"/>
        <v>5.8815754781901228</v>
      </c>
      <c r="J35">
        <v>29.084129733990153</v>
      </c>
      <c r="K35">
        <v>13.573836236453204</v>
      </c>
      <c r="L35">
        <f t="shared" si="0"/>
        <v>5.4323860635316388</v>
      </c>
      <c r="M35">
        <f t="shared" si="1"/>
        <v>4.4762318961857588</v>
      </c>
      <c r="N35">
        <v>34.200782187192118</v>
      </c>
      <c r="O35">
        <v>12.002128882758623</v>
      </c>
      <c r="P35">
        <f t="shared" si="2"/>
        <v>4.4762318961857588</v>
      </c>
      <c r="Q35">
        <f t="shared" si="3"/>
        <v>4.9543089798586983</v>
      </c>
    </row>
    <row r="36" spans="2:17" x14ac:dyDescent="0.25">
      <c r="B36">
        <v>33</v>
      </c>
      <c r="D36">
        <v>36.624459665024645</v>
      </c>
      <c r="E36">
        <v>15.145543590147785</v>
      </c>
      <c r="F36">
        <f t="shared" si="5"/>
        <v>7.3202237647707884</v>
      </c>
      <c r="G36">
        <f t="shared" si="6"/>
        <v>3.0271782610037614</v>
      </c>
      <c r="H36">
        <f t="shared" si="8"/>
        <v>13.80838256619864</v>
      </c>
      <c r="I36">
        <f t="shared" si="9"/>
        <v>5.7102674545535166</v>
      </c>
      <c r="J36">
        <v>29.084129733990153</v>
      </c>
      <c r="K36">
        <v>13.573836236453204</v>
      </c>
      <c r="L36">
        <f t="shared" si="0"/>
        <v>5.1737010128872747</v>
      </c>
      <c r="M36">
        <f t="shared" si="1"/>
        <v>4.2630779963673895</v>
      </c>
      <c r="N36">
        <v>34.200782187192118</v>
      </c>
      <c r="O36">
        <v>12.002128882758623</v>
      </c>
      <c r="P36">
        <f t="shared" si="2"/>
        <v>4.2630779963673895</v>
      </c>
      <c r="Q36">
        <f t="shared" si="3"/>
        <v>4.7183895046273321</v>
      </c>
    </row>
    <row r="37" spans="2:17" x14ac:dyDescent="0.25">
      <c r="B37">
        <v>34</v>
      </c>
      <c r="D37">
        <v>36.624459665024645</v>
      </c>
      <c r="E37">
        <v>15.145543590147785</v>
      </c>
      <c r="F37">
        <f t="shared" si="5"/>
        <v>6.9716416807340851</v>
      </c>
      <c r="G37">
        <f t="shared" si="6"/>
        <v>2.8830269152416776</v>
      </c>
      <c r="H37">
        <f t="shared" si="8"/>
        <v>13.406196666212274</v>
      </c>
      <c r="I37">
        <f t="shared" si="9"/>
        <v>5.5439489850034152</v>
      </c>
      <c r="J37">
        <v>29.084129733990153</v>
      </c>
      <c r="K37">
        <v>13.573836236453204</v>
      </c>
      <c r="L37">
        <f t="shared" si="0"/>
        <v>4.9273342979878816</v>
      </c>
      <c r="M37">
        <f t="shared" si="1"/>
        <v>4.0600742822546563</v>
      </c>
      <c r="N37">
        <v>34.200782187192118</v>
      </c>
      <c r="O37">
        <v>12.002128882758623</v>
      </c>
      <c r="P37">
        <f t="shared" si="2"/>
        <v>4.0600742822546563</v>
      </c>
      <c r="Q37">
        <f t="shared" si="3"/>
        <v>4.4937042901212685</v>
      </c>
    </row>
    <row r="38" spans="2:17" x14ac:dyDescent="0.25">
      <c r="B38">
        <v>35</v>
      </c>
      <c r="D38">
        <v>36.624459665024645</v>
      </c>
      <c r="E38">
        <v>15.145543590147785</v>
      </c>
      <c r="F38">
        <f t="shared" si="5"/>
        <v>6.6396587435562706</v>
      </c>
      <c r="G38">
        <f t="shared" si="6"/>
        <v>2.7457399192777876</v>
      </c>
      <c r="H38">
        <f t="shared" si="8"/>
        <v>13.01572491865269</v>
      </c>
      <c r="I38">
        <f t="shared" si="9"/>
        <v>5.3824747427217616</v>
      </c>
      <c r="J38">
        <v>29.084129733990153</v>
      </c>
      <c r="K38">
        <v>13.573836236453204</v>
      </c>
      <c r="L38">
        <f t="shared" si="0"/>
        <v>4.6926993314170291</v>
      </c>
      <c r="M38">
        <f t="shared" si="1"/>
        <v>3.8667374116711009</v>
      </c>
      <c r="N38">
        <v>34.200782187192118</v>
      </c>
      <c r="O38">
        <v>12.002128882758623</v>
      </c>
      <c r="P38">
        <f t="shared" si="2"/>
        <v>3.8667374116711009</v>
      </c>
      <c r="Q38">
        <f t="shared" si="3"/>
        <v>4.2797183715440648</v>
      </c>
    </row>
    <row r="39" spans="2:17" x14ac:dyDescent="0.25">
      <c r="B39">
        <v>36</v>
      </c>
      <c r="D39">
        <f>U17*'Earning Changes'!B10*12</f>
        <v>36.737090368315286</v>
      </c>
      <c r="E39">
        <f>V17*'Earning Changes'!C10*12</f>
        <v>16.995827718029556</v>
      </c>
      <c r="F39">
        <f t="shared" si="5"/>
        <v>6.342931043709803</v>
      </c>
      <c r="G39">
        <f t="shared" si="6"/>
        <v>2.9344556731474465</v>
      </c>
      <c r="H39">
        <f t="shared" si="8"/>
        <v>12.675487379306473</v>
      </c>
      <c r="I39">
        <f t="shared" si="9"/>
        <v>5.8641116533973925</v>
      </c>
      <c r="J39">
        <f>'Earning Changes'!B10*W17*12</f>
        <v>29.173571763073895</v>
      </c>
      <c r="K39">
        <f>'Earning Changes'!C10*X17*12</f>
        <v>15.232109747290643</v>
      </c>
      <c r="L39">
        <f t="shared" si="0"/>
        <v>4.6386933584286245</v>
      </c>
      <c r="M39">
        <f t="shared" si="1"/>
        <v>3.8334850820426891</v>
      </c>
      <c r="N39">
        <f>'Earning Changes'!B10*U14*12</f>
        <v>34.305959388059122</v>
      </c>
      <c r="O39">
        <f>'Earning Changes'!C10*U15*12</f>
        <v>13.468391776551726</v>
      </c>
      <c r="P39">
        <f t="shared" si="2"/>
        <v>3.8334850820426891</v>
      </c>
      <c r="Q39">
        <f t="shared" si="3"/>
        <v>4.236089220235657</v>
      </c>
    </row>
    <row r="40" spans="2:17" x14ac:dyDescent="0.25">
      <c r="B40">
        <v>37</v>
      </c>
      <c r="D40">
        <v>36.737090368315286</v>
      </c>
      <c r="E40">
        <v>16.995827718029556</v>
      </c>
      <c r="F40">
        <f t="shared" si="5"/>
        <v>6.0408867082950497</v>
      </c>
      <c r="G40">
        <f t="shared" si="6"/>
        <v>2.7947196887118535</v>
      </c>
      <c r="H40">
        <f t="shared" si="8"/>
        <v>12.306298426511141</v>
      </c>
      <c r="I40">
        <f t="shared" si="9"/>
        <v>5.6933122848518378</v>
      </c>
      <c r="J40">
        <v>29.173571763073895</v>
      </c>
      <c r="K40">
        <v>15.232109747290643</v>
      </c>
      <c r="L40">
        <f t="shared" si="0"/>
        <v>4.4178031985034512</v>
      </c>
      <c r="M40">
        <f t="shared" si="1"/>
        <v>3.6509381733739894</v>
      </c>
      <c r="N40">
        <v>34.305959388059122</v>
      </c>
      <c r="O40">
        <v>13.468391776551726</v>
      </c>
      <c r="P40">
        <f t="shared" si="2"/>
        <v>3.6509381733739894</v>
      </c>
      <c r="Q40">
        <f t="shared" si="3"/>
        <v>4.0343706859387201</v>
      </c>
    </row>
    <row r="41" spans="2:17" x14ac:dyDescent="0.25">
      <c r="B41">
        <v>38</v>
      </c>
      <c r="D41">
        <v>36.737090368315286</v>
      </c>
      <c r="E41">
        <v>16.995827718029556</v>
      </c>
      <c r="F41">
        <f t="shared" si="5"/>
        <v>5.7532254364714772</v>
      </c>
      <c r="G41">
        <f t="shared" si="6"/>
        <v>2.6616377987731945</v>
      </c>
      <c r="H41">
        <f t="shared" si="8"/>
        <v>11.947862550010816</v>
      </c>
      <c r="I41">
        <f t="shared" si="9"/>
        <v>5.5274876551959595</v>
      </c>
      <c r="J41">
        <v>29.173571763073895</v>
      </c>
      <c r="K41">
        <v>15.232109747290643</v>
      </c>
      <c r="L41">
        <f t="shared" si="0"/>
        <v>4.2074316176223361</v>
      </c>
      <c r="M41">
        <f t="shared" si="1"/>
        <v>3.4770839746418951</v>
      </c>
      <c r="N41">
        <v>34.305959388059122</v>
      </c>
      <c r="O41">
        <v>13.468391776551726</v>
      </c>
      <c r="P41">
        <f t="shared" si="2"/>
        <v>3.4770839746418951</v>
      </c>
      <c r="Q41">
        <f t="shared" si="3"/>
        <v>3.8422577961321158</v>
      </c>
    </row>
    <row r="42" spans="2:17" x14ac:dyDescent="0.25">
      <c r="B42">
        <v>39</v>
      </c>
      <c r="D42">
        <v>36.737090368315286</v>
      </c>
      <c r="E42">
        <v>16.995827718029556</v>
      </c>
      <c r="F42">
        <f t="shared" si="5"/>
        <v>5.4792623204490249</v>
      </c>
      <c r="G42">
        <f t="shared" si="6"/>
        <v>2.5348931416887561</v>
      </c>
      <c r="H42">
        <f t="shared" si="8"/>
        <v>11.599866553408559</v>
      </c>
      <c r="I42">
        <f t="shared" si="9"/>
        <v>5.3664928691222897</v>
      </c>
      <c r="J42">
        <v>29.173571763073895</v>
      </c>
      <c r="K42">
        <v>15.232109747290643</v>
      </c>
      <c r="L42">
        <f t="shared" si="0"/>
        <v>4.0070777310688905</v>
      </c>
      <c r="M42">
        <f t="shared" si="1"/>
        <v>3.3115085472779948</v>
      </c>
      <c r="N42">
        <v>34.305959388059122</v>
      </c>
      <c r="O42">
        <v>13.468391776551726</v>
      </c>
      <c r="P42">
        <f t="shared" si="2"/>
        <v>3.3115085472779948</v>
      </c>
      <c r="Q42">
        <f t="shared" si="3"/>
        <v>3.6592931391734425</v>
      </c>
    </row>
    <row r="43" spans="2:17" x14ac:dyDescent="0.25">
      <c r="B43">
        <v>40</v>
      </c>
      <c r="D43">
        <v>36.737090368315286</v>
      </c>
      <c r="E43">
        <v>16.995827718029556</v>
      </c>
      <c r="F43">
        <f t="shared" si="5"/>
        <v>5.2183450670943099</v>
      </c>
      <c r="G43">
        <f t="shared" si="6"/>
        <v>2.4141839444654822</v>
      </c>
      <c r="H43">
        <f t="shared" si="8"/>
        <v>11.262006362532583</v>
      </c>
      <c r="I43">
        <f t="shared" si="9"/>
        <v>5.2101872515750394</v>
      </c>
      <c r="J43">
        <v>29.173571763073895</v>
      </c>
      <c r="K43">
        <v>15.232109747290643</v>
      </c>
      <c r="L43">
        <f t="shared" si="0"/>
        <v>3.8162645057798961</v>
      </c>
      <c r="M43">
        <f t="shared" si="1"/>
        <v>3.1538176640742814</v>
      </c>
      <c r="N43">
        <v>34.305959388059122</v>
      </c>
      <c r="O43">
        <v>13.468391776551726</v>
      </c>
      <c r="P43">
        <f t="shared" si="2"/>
        <v>3.1538176640742814</v>
      </c>
      <c r="Q43">
        <f t="shared" si="3"/>
        <v>3.4850410849270888</v>
      </c>
    </row>
    <row r="44" spans="2:17" x14ac:dyDescent="0.25">
      <c r="B44">
        <v>41</v>
      </c>
      <c r="D44">
        <v>36.737090368315286</v>
      </c>
      <c r="E44">
        <v>16.995827718029556</v>
      </c>
      <c r="F44">
        <f t="shared" si="5"/>
        <v>4.969852444851723</v>
      </c>
      <c r="G44">
        <f t="shared" si="6"/>
        <v>2.2992228042528402</v>
      </c>
      <c r="H44">
        <f t="shared" si="8"/>
        <v>10.933986759740371</v>
      </c>
      <c r="I44">
        <f t="shared" si="9"/>
        <v>5.0584342248301351</v>
      </c>
      <c r="J44">
        <v>29.173571763073895</v>
      </c>
      <c r="K44">
        <v>15.232109747290643</v>
      </c>
      <c r="L44">
        <f t="shared" si="0"/>
        <v>3.6345376245522818</v>
      </c>
      <c r="M44">
        <f t="shared" si="1"/>
        <v>3.0036358705469342</v>
      </c>
      <c r="N44">
        <v>34.305959388059122</v>
      </c>
      <c r="O44">
        <v>13.468391776551726</v>
      </c>
      <c r="P44">
        <f t="shared" si="2"/>
        <v>3.0036358705469342</v>
      </c>
      <c r="Q44">
        <f t="shared" si="3"/>
        <v>3.319086747549608</v>
      </c>
    </row>
    <row r="45" spans="2:17" x14ac:dyDescent="0.25">
      <c r="B45">
        <v>42</v>
      </c>
      <c r="D45">
        <v>36.737090368315286</v>
      </c>
      <c r="E45">
        <v>16.995827718029556</v>
      </c>
      <c r="F45">
        <f t="shared" si="5"/>
        <v>4.733192804620689</v>
      </c>
      <c r="G45">
        <f t="shared" si="6"/>
        <v>2.189736004050324</v>
      </c>
      <c r="H45">
        <f t="shared" si="8"/>
        <v>10.615521125961525</v>
      </c>
      <c r="I45">
        <f t="shared" si="9"/>
        <v>4.9111011891554712</v>
      </c>
      <c r="J45">
        <v>29.173571763073895</v>
      </c>
      <c r="K45">
        <v>15.232109747290643</v>
      </c>
      <c r="L45">
        <f t="shared" si="0"/>
        <v>3.4614644043355067</v>
      </c>
      <c r="M45">
        <f t="shared" si="1"/>
        <v>2.8606055909970802</v>
      </c>
      <c r="N45">
        <v>34.305959388059122</v>
      </c>
      <c r="O45">
        <v>13.468391776551726</v>
      </c>
      <c r="P45">
        <f t="shared" si="2"/>
        <v>2.8606055909970802</v>
      </c>
      <c r="Q45">
        <f t="shared" si="3"/>
        <v>3.1610349976662935</v>
      </c>
    </row>
    <row r="46" spans="2:17" x14ac:dyDescent="0.25">
      <c r="B46">
        <v>43</v>
      </c>
      <c r="D46">
        <v>36.737090368315286</v>
      </c>
      <c r="E46">
        <v>16.995827718029556</v>
      </c>
      <c r="F46">
        <f t="shared" si="5"/>
        <v>4.5078026710673225</v>
      </c>
      <c r="G46">
        <f t="shared" si="6"/>
        <v>2.0854628610003081</v>
      </c>
      <c r="H46">
        <f t="shared" si="8"/>
        <v>10.306331190253907</v>
      </c>
      <c r="I46">
        <f t="shared" si="9"/>
        <v>4.7680594069470592</v>
      </c>
      <c r="J46">
        <v>29.173571763073895</v>
      </c>
      <c r="K46">
        <v>15.232109747290643</v>
      </c>
      <c r="L46">
        <f t="shared" si="0"/>
        <v>3.2966327660338153</v>
      </c>
      <c r="M46">
        <f t="shared" si="1"/>
        <v>2.7243862771400762</v>
      </c>
      <c r="N46">
        <v>34.305959388059122</v>
      </c>
      <c r="O46">
        <v>13.468391776551726</v>
      </c>
      <c r="P46">
        <f t="shared" si="2"/>
        <v>2.7243862771400762</v>
      </c>
      <c r="Q46">
        <f t="shared" si="3"/>
        <v>3.010509521586946</v>
      </c>
    </row>
    <row r="47" spans="2:17" x14ac:dyDescent="0.25">
      <c r="B47">
        <v>44</v>
      </c>
      <c r="D47">
        <v>36.737090368315286</v>
      </c>
      <c r="E47">
        <v>16.995827718029556</v>
      </c>
      <c r="F47">
        <f t="shared" si="5"/>
        <v>4.2931454010164982</v>
      </c>
      <c r="G47">
        <f t="shared" si="6"/>
        <v>1.9861551057145794</v>
      </c>
      <c r="H47">
        <f t="shared" si="8"/>
        <v>10.006146786654281</v>
      </c>
      <c r="I47">
        <f t="shared" si="9"/>
        <v>4.6291838902398643</v>
      </c>
      <c r="J47">
        <v>29.173571763073895</v>
      </c>
      <c r="K47">
        <v>15.232109747290643</v>
      </c>
      <c r="L47">
        <f t="shared" si="0"/>
        <v>3.1396502533655388</v>
      </c>
      <c r="M47">
        <f t="shared" si="1"/>
        <v>2.5946535972762632</v>
      </c>
      <c r="N47">
        <v>34.305959388059122</v>
      </c>
      <c r="O47">
        <v>13.468391776551726</v>
      </c>
      <c r="P47">
        <f t="shared" si="2"/>
        <v>2.5946535972762632</v>
      </c>
      <c r="Q47">
        <f t="shared" si="3"/>
        <v>2.867151925320901</v>
      </c>
    </row>
    <row r="48" spans="2:17" x14ac:dyDescent="0.25">
      <c r="B48">
        <v>45</v>
      </c>
      <c r="D48">
        <v>36.737090368315286</v>
      </c>
      <c r="E48">
        <v>16.995827718029556</v>
      </c>
      <c r="F48">
        <f t="shared" si="5"/>
        <v>4.0887099057299974</v>
      </c>
      <c r="G48">
        <f t="shared" si="6"/>
        <v>1.891576291156742</v>
      </c>
      <c r="H48">
        <f t="shared" si="8"/>
        <v>9.7147056181109512</v>
      </c>
      <c r="I48">
        <f t="shared" si="9"/>
        <v>4.4943532914950133</v>
      </c>
      <c r="J48">
        <v>29.173571763073895</v>
      </c>
      <c r="K48">
        <v>15.232109747290643</v>
      </c>
      <c r="L48">
        <f t="shared" si="0"/>
        <v>2.9901430984433697</v>
      </c>
      <c r="M48">
        <f t="shared" si="1"/>
        <v>2.4710986640726311</v>
      </c>
      <c r="N48">
        <v>34.305959388059122</v>
      </c>
      <c r="O48">
        <v>13.468391776551726</v>
      </c>
      <c r="P48">
        <f t="shared" si="2"/>
        <v>2.4710986640726311</v>
      </c>
      <c r="Q48">
        <f t="shared" si="3"/>
        <v>2.7306208812580004</v>
      </c>
    </row>
    <row r="49" spans="2:17" x14ac:dyDescent="0.25">
      <c r="B49">
        <v>46</v>
      </c>
      <c r="D49">
        <f>U17*12*'Earning Changes'!B11</f>
        <v>32.332639442600993</v>
      </c>
      <c r="E49">
        <f>V17*12*'Earning Changes'!C11</f>
        <v>17.642727467231527</v>
      </c>
      <c r="F49">
        <f t="shared" si="5"/>
        <v>3.4271522800053003</v>
      </c>
      <c r="G49">
        <f t="shared" si="6"/>
        <v>1.8700704522491849</v>
      </c>
      <c r="H49">
        <f t="shared" si="8"/>
        <v>8.3009695892005784</v>
      </c>
      <c r="I49">
        <f t="shared" si="9"/>
        <v>4.5295325930947676</v>
      </c>
      <c r="J49">
        <f>'Earning Changes'!B11*W17*12</f>
        <v>25.675919557359613</v>
      </c>
      <c r="K49">
        <f>'Earning Changes'!C11*X17*12</f>
        <v>15.811878390443352</v>
      </c>
      <c r="L49">
        <f t="shared" si="0"/>
        <v>2.6486113661272426</v>
      </c>
      <c r="M49">
        <f t="shared" si="1"/>
        <v>2.1987843210516149</v>
      </c>
      <c r="N49">
        <f>'Earning Changes'!B11*U14*12</f>
        <v>30.19297947948769</v>
      </c>
      <c r="O49">
        <f>'Earning Changes'!C11*U15*12</f>
        <v>13.981029313655178</v>
      </c>
      <c r="P49">
        <f t="shared" si="2"/>
        <v>2.1987843210516149</v>
      </c>
      <c r="Q49">
        <f t="shared" si="3"/>
        <v>2.4236978435894287</v>
      </c>
    </row>
    <row r="50" spans="2:17" x14ac:dyDescent="0.25">
      <c r="B50">
        <v>47</v>
      </c>
      <c r="D50">
        <v>32.332639442600993</v>
      </c>
      <c r="E50">
        <v>17.642727467231527</v>
      </c>
      <c r="F50">
        <f t="shared" si="5"/>
        <v>3.2639545523859996</v>
      </c>
      <c r="G50">
        <f t="shared" si="6"/>
        <v>1.7810194783325564</v>
      </c>
      <c r="H50">
        <f t="shared" si="8"/>
        <v>8.0591937759228909</v>
      </c>
      <c r="I50">
        <f t="shared" si="9"/>
        <v>4.3976044593153079</v>
      </c>
      <c r="J50">
        <v>25.675919557359613</v>
      </c>
      <c r="K50">
        <v>15.811878390443352</v>
      </c>
      <c r="L50">
        <f t="shared" si="0"/>
        <v>2.5224870153592782</v>
      </c>
      <c r="M50">
        <f t="shared" si="1"/>
        <v>2.0940803057634421</v>
      </c>
      <c r="N50">
        <v>30.19297947948769</v>
      </c>
      <c r="O50">
        <v>13.981029313655178</v>
      </c>
      <c r="P50">
        <f t="shared" si="2"/>
        <v>2.0940803057634421</v>
      </c>
      <c r="Q50">
        <f t="shared" si="3"/>
        <v>2.3082836605613601</v>
      </c>
    </row>
    <row r="51" spans="2:17" x14ac:dyDescent="0.25">
      <c r="B51">
        <v>48</v>
      </c>
      <c r="D51">
        <v>32.332639442600993</v>
      </c>
      <c r="E51">
        <v>17.642727467231527</v>
      </c>
      <c r="F51">
        <f t="shared" si="5"/>
        <v>3.1085281451295237</v>
      </c>
      <c r="G51">
        <f t="shared" si="6"/>
        <v>1.6962090269833872</v>
      </c>
      <c r="H51">
        <f t="shared" si="8"/>
        <v>7.8244599766241665</v>
      </c>
      <c r="I51">
        <f t="shared" si="9"/>
        <v>4.2695188925391347</v>
      </c>
      <c r="J51">
        <v>25.675919557359613</v>
      </c>
      <c r="K51">
        <v>15.811878390443352</v>
      </c>
      <c r="L51">
        <f t="shared" si="0"/>
        <v>2.4023685860564554</v>
      </c>
      <c r="M51">
        <f t="shared" si="1"/>
        <v>1.9943621959651829</v>
      </c>
      <c r="N51">
        <v>30.19297947948769</v>
      </c>
      <c r="O51">
        <v>13.981029313655178</v>
      </c>
      <c r="P51">
        <f t="shared" si="2"/>
        <v>1.9943621959651829</v>
      </c>
      <c r="Q51">
        <f t="shared" si="3"/>
        <v>2.1983653910108192</v>
      </c>
    </row>
    <row r="52" spans="2:17" x14ac:dyDescent="0.25">
      <c r="B52">
        <v>49</v>
      </c>
      <c r="D52">
        <v>32.332639442600993</v>
      </c>
      <c r="E52">
        <v>17.642727467231527</v>
      </c>
      <c r="F52">
        <f t="shared" si="5"/>
        <v>2.9605029953614506</v>
      </c>
      <c r="G52">
        <f t="shared" si="6"/>
        <v>1.6154371685556068</v>
      </c>
      <c r="H52">
        <f t="shared" si="8"/>
        <v>7.5965630841011329</v>
      </c>
      <c r="I52">
        <f t="shared" si="9"/>
        <v>4.145163973338966</v>
      </c>
      <c r="J52">
        <v>25.675919557359613</v>
      </c>
      <c r="K52">
        <v>15.811878390443352</v>
      </c>
      <c r="L52">
        <f t="shared" si="0"/>
        <v>2.2879700819585285</v>
      </c>
      <c r="M52">
        <f t="shared" si="1"/>
        <v>1.8993925675858885</v>
      </c>
      <c r="N52">
        <v>30.19297947948769</v>
      </c>
      <c r="O52">
        <v>13.981029313655178</v>
      </c>
      <c r="P52">
        <f t="shared" si="2"/>
        <v>1.8993925675858885</v>
      </c>
      <c r="Q52">
        <f t="shared" si="3"/>
        <v>2.0936813247722084</v>
      </c>
    </row>
    <row r="53" spans="2:17" x14ac:dyDescent="0.25">
      <c r="B53">
        <v>50</v>
      </c>
      <c r="D53">
        <v>32.332639442600993</v>
      </c>
      <c r="E53">
        <v>17.642727467231527</v>
      </c>
      <c r="F53">
        <f t="shared" si="5"/>
        <v>2.8195266622490007</v>
      </c>
      <c r="G53">
        <f t="shared" si="6"/>
        <v>1.5385115891005778</v>
      </c>
      <c r="H53">
        <f t="shared" si="8"/>
        <v>7.3753039651467311</v>
      </c>
      <c r="I53">
        <f t="shared" si="9"/>
        <v>4.0244310420766665</v>
      </c>
      <c r="J53">
        <v>25.675919557359613</v>
      </c>
      <c r="K53">
        <v>15.811878390443352</v>
      </c>
      <c r="L53">
        <f t="shared" si="0"/>
        <v>2.1790191256747891</v>
      </c>
      <c r="M53">
        <f t="shared" si="1"/>
        <v>1.8089453024627509</v>
      </c>
      <c r="N53">
        <v>30.19297947948769</v>
      </c>
      <c r="O53">
        <v>13.981029313655178</v>
      </c>
      <c r="P53">
        <f t="shared" si="2"/>
        <v>1.8089453024627509</v>
      </c>
      <c r="Q53">
        <f t="shared" si="3"/>
        <v>1.99398221406877</v>
      </c>
    </row>
    <row r="54" spans="2:17" x14ac:dyDescent="0.25">
      <c r="B54">
        <v>51</v>
      </c>
      <c r="D54">
        <v>32.332639442600993</v>
      </c>
      <c r="E54">
        <v>17.642727467231527</v>
      </c>
      <c r="F54">
        <f t="shared" si="5"/>
        <v>2.685263487856191</v>
      </c>
      <c r="G54">
        <f t="shared" si="6"/>
        <v>1.4652491324767407</v>
      </c>
      <c r="H54">
        <f t="shared" si="8"/>
        <v>7.1604892865502245</v>
      </c>
      <c r="I54">
        <f t="shared" si="9"/>
        <v>3.9072146039579279</v>
      </c>
      <c r="J54">
        <v>25.675919557359613</v>
      </c>
      <c r="K54">
        <v>15.811878390443352</v>
      </c>
      <c r="L54">
        <f t="shared" si="0"/>
        <v>2.0752563101664658</v>
      </c>
      <c r="M54">
        <f t="shared" si="1"/>
        <v>1.7228050499645247</v>
      </c>
      <c r="N54">
        <v>30.19297947948769</v>
      </c>
      <c r="O54">
        <v>13.981029313655178</v>
      </c>
      <c r="P54">
        <f t="shared" si="2"/>
        <v>1.7228050499645247</v>
      </c>
      <c r="Q54">
        <f t="shared" si="3"/>
        <v>1.8990306800654952</v>
      </c>
    </row>
    <row r="55" spans="2:17" x14ac:dyDescent="0.25">
      <c r="B55">
        <v>52</v>
      </c>
      <c r="D55">
        <v>32.332639442600993</v>
      </c>
      <c r="E55">
        <v>17.642727467231527</v>
      </c>
      <c r="F55">
        <f t="shared" si="5"/>
        <v>2.5573937979582775</v>
      </c>
      <c r="G55">
        <f t="shared" si="6"/>
        <v>1.3954753642635627</v>
      </c>
      <c r="H55">
        <f t="shared" si="8"/>
        <v>6.9519313461652663</v>
      </c>
      <c r="I55">
        <f t="shared" si="9"/>
        <v>3.7934122368523573</v>
      </c>
      <c r="J55">
        <v>25.675919557359613</v>
      </c>
      <c r="K55">
        <v>15.811878390443352</v>
      </c>
      <c r="L55">
        <f t="shared" si="0"/>
        <v>1.9764345811109201</v>
      </c>
      <c r="M55">
        <f t="shared" si="1"/>
        <v>1.6407667142519282</v>
      </c>
      <c r="N55">
        <v>30.19297947948769</v>
      </c>
      <c r="O55">
        <v>13.981029313655178</v>
      </c>
      <c r="P55">
        <f t="shared" si="2"/>
        <v>1.6407667142519282</v>
      </c>
      <c r="Q55">
        <f t="shared" si="3"/>
        <v>1.8086006476814243</v>
      </c>
    </row>
    <row r="56" spans="2:17" x14ac:dyDescent="0.25">
      <c r="B56">
        <v>53</v>
      </c>
      <c r="D56">
        <v>32.332639442600993</v>
      </c>
      <c r="E56">
        <v>17.642727467231527</v>
      </c>
      <c r="F56">
        <f t="shared" si="5"/>
        <v>2.4356131409126451</v>
      </c>
      <c r="G56">
        <f t="shared" si="6"/>
        <v>1.3290241564414884</v>
      </c>
      <c r="H56">
        <f t="shared" si="8"/>
        <v>6.7494479088983184</v>
      </c>
      <c r="I56">
        <f t="shared" si="9"/>
        <v>3.6829245017984058</v>
      </c>
      <c r="J56">
        <v>25.675919557359613</v>
      </c>
      <c r="K56">
        <v>15.811878390443352</v>
      </c>
      <c r="L56">
        <f t="shared" si="0"/>
        <v>1.8823186486770669</v>
      </c>
      <c r="M56">
        <f t="shared" si="1"/>
        <v>1.5626349659542176</v>
      </c>
      <c r="N56">
        <v>30.19297947948769</v>
      </c>
      <c r="O56">
        <v>13.981029313655178</v>
      </c>
      <c r="P56">
        <f t="shared" si="2"/>
        <v>1.5626349659542176</v>
      </c>
      <c r="Q56">
        <f t="shared" si="3"/>
        <v>1.7224768073156422</v>
      </c>
    </row>
    <row r="57" spans="2:17" x14ac:dyDescent="0.25">
      <c r="B57">
        <v>54</v>
      </c>
      <c r="D57">
        <v>32.332639442600993</v>
      </c>
      <c r="E57">
        <v>17.642727467231527</v>
      </c>
      <c r="F57">
        <f t="shared" si="5"/>
        <v>2.3196315627739481</v>
      </c>
      <c r="G57">
        <f t="shared" si="6"/>
        <v>1.2657372918490366</v>
      </c>
      <c r="H57">
        <f t="shared" si="8"/>
        <v>6.5528620474740942</v>
      </c>
      <c r="I57">
        <f t="shared" si="9"/>
        <v>3.5756548561149568</v>
      </c>
      <c r="J57">
        <v>25.675919557359613</v>
      </c>
      <c r="K57">
        <v>15.811878390443352</v>
      </c>
      <c r="L57">
        <f t="shared" si="0"/>
        <v>1.7926844273114924</v>
      </c>
      <c r="M57">
        <f t="shared" si="1"/>
        <v>1.4882237770992548</v>
      </c>
      <c r="N57">
        <v>30.19297947948769</v>
      </c>
      <c r="O57">
        <v>13.981029313655178</v>
      </c>
      <c r="P57">
        <f t="shared" si="2"/>
        <v>1.4882237770992548</v>
      </c>
      <c r="Q57">
        <f t="shared" si="3"/>
        <v>1.6404541022053736</v>
      </c>
    </row>
    <row r="58" spans="2:17" x14ac:dyDescent="0.25">
      <c r="B58">
        <v>55</v>
      </c>
      <c r="D58">
        <v>32.332639442600993</v>
      </c>
      <c r="E58">
        <v>17.642727467231527</v>
      </c>
      <c r="F58">
        <f t="shared" si="5"/>
        <v>2.2091729169275691</v>
      </c>
      <c r="G58">
        <f t="shared" si="6"/>
        <v>1.2054640874752727</v>
      </c>
      <c r="H58">
        <f t="shared" si="8"/>
        <v>6.3620019878389265</v>
      </c>
      <c r="I58">
        <f t="shared" si="9"/>
        <v>3.471509569043647</v>
      </c>
      <c r="J58">
        <v>25.675919557359613</v>
      </c>
      <c r="K58">
        <v>15.811878390443352</v>
      </c>
      <c r="L58">
        <f t="shared" si="0"/>
        <v>1.7073185022014208</v>
      </c>
      <c r="M58">
        <f t="shared" si="1"/>
        <v>1.4173559781897662</v>
      </c>
      <c r="N58">
        <v>30.19297947948769</v>
      </c>
      <c r="O58">
        <v>13.981029313655178</v>
      </c>
      <c r="P58">
        <f t="shared" si="2"/>
        <v>1.4173559781897662</v>
      </c>
      <c r="Q58">
        <f t="shared" si="3"/>
        <v>1.5623372401955935</v>
      </c>
    </row>
    <row r="59" spans="2:17" x14ac:dyDescent="0.25">
      <c r="B59">
        <v>56</v>
      </c>
      <c r="D59">
        <f>U17*12*'Earning Changes'!B12</f>
        <v>30.321437360867005</v>
      </c>
      <c r="E59">
        <f>V17*12*'Earning Changes'!C12</f>
        <v>13.203158065300492</v>
      </c>
      <c r="F59">
        <f t="shared" si="5"/>
        <v>1.9730997287581651</v>
      </c>
      <c r="G59">
        <f t="shared" si="6"/>
        <v>0.85916598502079322</v>
      </c>
      <c r="H59">
        <f t="shared" si="8"/>
        <v>5.7924887808691858</v>
      </c>
      <c r="I59">
        <f t="shared" si="9"/>
        <v>2.5222796681795816</v>
      </c>
      <c r="J59">
        <f>'Earning Changes'!B12*W17*12</f>
        <v>24.078788492453207</v>
      </c>
      <c r="K59">
        <f>'Earning Changes'!C12*X17*12</f>
        <v>11.833019020788178</v>
      </c>
      <c r="L59">
        <f t="shared" si="0"/>
        <v>1.4161328568894791</v>
      </c>
      <c r="M59">
        <f t="shared" si="1"/>
        <v>1.1684402823700097</v>
      </c>
      <c r="N59">
        <f>'Earning Changes'!B12*U14*12</f>
        <v>28.314871653162569</v>
      </c>
      <c r="O59">
        <f>'Earning Changes'!C12*U15*12</f>
        <v>10.462879976275863</v>
      </c>
      <c r="P59">
        <f t="shared" si="2"/>
        <v>1.1684402823700097</v>
      </c>
      <c r="Q59">
        <f t="shared" si="3"/>
        <v>1.2922865696297445</v>
      </c>
    </row>
    <row r="60" spans="2:17" x14ac:dyDescent="0.25">
      <c r="B60">
        <v>57</v>
      </c>
      <c r="D60">
        <v>30.321437360867005</v>
      </c>
      <c r="E60">
        <v>13.203158065300492</v>
      </c>
      <c r="F60">
        <f t="shared" si="5"/>
        <v>1.8791425988172998</v>
      </c>
      <c r="G60">
        <f t="shared" si="6"/>
        <v>0.81825331906742194</v>
      </c>
      <c r="H60">
        <f t="shared" si="8"/>
        <v>5.623775515406976</v>
      </c>
      <c r="I60">
        <f t="shared" si="9"/>
        <v>2.4488152118248365</v>
      </c>
      <c r="J60">
        <v>24.078788492453207</v>
      </c>
      <c r="K60">
        <v>24.078788492453207</v>
      </c>
      <c r="L60">
        <f t="shared" si="0"/>
        <v>1.3486979589423609</v>
      </c>
      <c r="M60">
        <f t="shared" si="1"/>
        <v>1.4922602990607967</v>
      </c>
      <c r="N60">
        <v>24.078788492453207</v>
      </c>
      <c r="O60">
        <v>10.462879976275863</v>
      </c>
      <c r="P60">
        <f t="shared" si="2"/>
        <v>1.4922602990607967</v>
      </c>
      <c r="Q60">
        <f t="shared" si="3"/>
        <v>1.4204791290015788</v>
      </c>
    </row>
    <row r="61" spans="2:17" x14ac:dyDescent="0.25">
      <c r="B61">
        <v>58</v>
      </c>
      <c r="D61">
        <v>30.321437360867005</v>
      </c>
      <c r="E61">
        <v>13.203158065300492</v>
      </c>
      <c r="F61">
        <f t="shared" si="5"/>
        <v>1.7896596179212378</v>
      </c>
      <c r="G61">
        <f t="shared" si="6"/>
        <v>0.77928887530230662</v>
      </c>
      <c r="H61">
        <f t="shared" si="8"/>
        <v>5.4599762285504614</v>
      </c>
      <c r="I61">
        <f t="shared" si="9"/>
        <v>2.377490496917317</v>
      </c>
      <c r="J61">
        <v>24.078788492453207</v>
      </c>
      <c r="K61">
        <v>24.078788492453207</v>
      </c>
      <c r="L61">
        <f t="shared" si="0"/>
        <v>1.2844742466117722</v>
      </c>
      <c r="M61">
        <f t="shared" si="1"/>
        <v>1.4212002848198062</v>
      </c>
      <c r="N61">
        <v>24.078788492453207</v>
      </c>
      <c r="O61">
        <v>10.462879976275863</v>
      </c>
      <c r="P61">
        <f t="shared" si="2"/>
        <v>1.4212002848198062</v>
      </c>
      <c r="Q61">
        <f t="shared" si="3"/>
        <v>1.3528372657157892</v>
      </c>
    </row>
    <row r="62" spans="2:17" x14ac:dyDescent="0.25">
      <c r="B62">
        <v>59</v>
      </c>
      <c r="D62">
        <v>30.321437360867005</v>
      </c>
      <c r="E62">
        <v>13.203158065300492</v>
      </c>
      <c r="F62">
        <f t="shared" si="5"/>
        <v>1.7044377313535597</v>
      </c>
      <c r="G62">
        <f t="shared" si="6"/>
        <v>0.74217988124029199</v>
      </c>
      <c r="H62">
        <f t="shared" si="8"/>
        <v>5.3009477947091863</v>
      </c>
      <c r="I62">
        <f t="shared" si="9"/>
        <v>2.3082432008905989</v>
      </c>
      <c r="J62">
        <v>24.078788492453207</v>
      </c>
      <c r="K62">
        <v>24.078788492453207</v>
      </c>
      <c r="L62">
        <f t="shared" si="0"/>
        <v>1.223308806296926</v>
      </c>
      <c r="M62">
        <f t="shared" si="1"/>
        <v>1.3535240807807678</v>
      </c>
      <c r="N62">
        <v>24.078788492453207</v>
      </c>
      <c r="O62">
        <v>10.462879976275863</v>
      </c>
      <c r="P62">
        <f t="shared" si="2"/>
        <v>1.3535240807807678</v>
      </c>
      <c r="Q62">
        <f t="shared" si="3"/>
        <v>1.2884164435388468</v>
      </c>
    </row>
    <row r="63" spans="2:17" x14ac:dyDescent="0.25">
      <c r="B63">
        <v>60</v>
      </c>
      <c r="D63">
        <v>30.321437360867005</v>
      </c>
      <c r="E63">
        <v>13.203158065300492</v>
      </c>
      <c r="F63">
        <f>(D63-C63)/(1.05)^B63</f>
        <v>1.6232740298605333</v>
      </c>
      <c r="G63">
        <f t="shared" si="6"/>
        <v>0.70683798213361149</v>
      </c>
      <c r="H63">
        <f t="shared" si="8"/>
        <v>5.14655125699921</v>
      </c>
      <c r="I63">
        <f t="shared" si="9"/>
        <v>2.2410128163986398</v>
      </c>
      <c r="J63">
        <v>24.078788492453207</v>
      </c>
      <c r="K63">
        <v>24.078788492453207</v>
      </c>
      <c r="L63">
        <f t="shared" si="0"/>
        <v>1.1650560059970725</v>
      </c>
      <c r="M63">
        <f t="shared" si="1"/>
        <v>1.289070553124541</v>
      </c>
      <c r="N63">
        <v>24.078788492453207</v>
      </c>
      <c r="O63">
        <v>10.462879976275863</v>
      </c>
      <c r="P63">
        <f t="shared" si="2"/>
        <v>1.289070553124541</v>
      </c>
      <c r="Q63">
        <f t="shared" si="3"/>
        <v>1.2270632795608067</v>
      </c>
    </row>
    <row r="65" spans="2:10" x14ac:dyDescent="0.25">
      <c r="F65" s="2"/>
      <c r="G65" s="2"/>
    </row>
    <row r="66" spans="2:10" x14ac:dyDescent="0.25">
      <c r="B66" t="s">
        <v>7</v>
      </c>
      <c r="F66" s="2">
        <v>1.9570129333370767E-2</v>
      </c>
      <c r="G66" s="2">
        <v>-1.2142459025235142E-2</v>
      </c>
      <c r="H66" s="2">
        <f>IRR(H3:H63)</f>
        <v>3.9367607572859953E-2</v>
      </c>
      <c r="I66" s="2">
        <f>IRR(I3:I63)</f>
        <v>7.0392407990886863E-3</v>
      </c>
      <c r="J6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7"/>
  <sheetViews>
    <sheetView topLeftCell="A4" workbookViewId="0">
      <selection activeCell="I25" sqref="I25:I26"/>
    </sheetView>
  </sheetViews>
  <sheetFormatPr defaultRowHeight="15" x14ac:dyDescent="0.25"/>
  <cols>
    <col min="1" max="1" width="20.42578125" customWidth="1"/>
    <col min="5" max="5" width="11" customWidth="1"/>
    <col min="6" max="6" width="13.28515625" customWidth="1"/>
  </cols>
  <sheetData>
    <row r="1" spans="1:19" x14ac:dyDescent="0.25">
      <c r="A1" s="3" t="s">
        <v>0</v>
      </c>
      <c r="C1" s="7" t="s">
        <v>71</v>
      </c>
      <c r="D1" s="7"/>
      <c r="E1" s="7" t="s">
        <v>72</v>
      </c>
      <c r="F1" s="7"/>
      <c r="R1" t="s">
        <v>91</v>
      </c>
      <c r="S1" t="s">
        <v>92</v>
      </c>
    </row>
    <row r="2" spans="1:19" x14ac:dyDescent="0.25">
      <c r="C2" s="3" t="s">
        <v>3</v>
      </c>
      <c r="D2" s="3" t="s">
        <v>4</v>
      </c>
      <c r="E2" s="3" t="s">
        <v>64</v>
      </c>
      <c r="F2" s="3" t="s">
        <v>65</v>
      </c>
      <c r="G2" s="3" t="s">
        <v>48</v>
      </c>
      <c r="H2" s="3" t="s">
        <v>66</v>
      </c>
      <c r="I2" s="3" t="s">
        <v>67</v>
      </c>
      <c r="J2" s="3" t="s">
        <v>69</v>
      </c>
      <c r="K2" s="3" t="s">
        <v>70</v>
      </c>
      <c r="L2" s="3" t="s">
        <v>102</v>
      </c>
      <c r="Q2" t="s">
        <v>90</v>
      </c>
      <c r="R2">
        <f>4*0.091</f>
        <v>0.36399999999999999</v>
      </c>
      <c r="S2">
        <f>9*0.091</f>
        <v>0.81899999999999995</v>
      </c>
    </row>
    <row r="3" spans="1:19" x14ac:dyDescent="0.25">
      <c r="A3" s="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f>(0.5*(E3+C3)+0.5*(D3+F3))/(1.05)^B3</f>
        <v>0</v>
      </c>
      <c r="H3">
        <v>172</v>
      </c>
      <c r="I3">
        <f>(G3-H3)</f>
        <v>-172</v>
      </c>
      <c r="J3">
        <f>(0.5*C3+0.5*D3)/(1.05)^B3</f>
        <v>0</v>
      </c>
      <c r="K3">
        <f>(0.5*E3+0.5*F3)/(1.05)^B3</f>
        <v>0</v>
      </c>
      <c r="L3">
        <v>-172</v>
      </c>
      <c r="Q3" t="s">
        <v>93</v>
      </c>
      <c r="R3">
        <f>EXP(R2)</f>
        <v>1.4390742141580464</v>
      </c>
      <c r="S3">
        <f>EXP(S2)</f>
        <v>2.2682304725664699</v>
      </c>
    </row>
    <row r="4" spans="1:19" x14ac:dyDescent="0.25">
      <c r="B4">
        <v>1</v>
      </c>
      <c r="C4">
        <v>0</v>
      </c>
      <c r="D4">
        <v>0</v>
      </c>
      <c r="E4">
        <v>0</v>
      </c>
      <c r="F4">
        <v>0</v>
      </c>
      <c r="G4">
        <f t="shared" ref="G4:G63" si="0">(0.5*(E4+C4)+0.5*(D4+F4))/(1.05)^B4</f>
        <v>0</v>
      </c>
      <c r="I4">
        <f>(G4-H4)/(1+0.05)^B4</f>
        <v>0</v>
      </c>
      <c r="J4">
        <f t="shared" ref="J4:J63" si="1">(0.5*C4+0.5*D4)/(1.05)^B4</f>
        <v>0</v>
      </c>
      <c r="K4">
        <f t="shared" ref="K4:K63" si="2">(0.5*E4+0.5*F4)/(1.05)^B4</f>
        <v>0</v>
      </c>
    </row>
    <row r="5" spans="1:19" x14ac:dyDescent="0.25">
      <c r="B5">
        <v>2</v>
      </c>
      <c r="C5">
        <v>0</v>
      </c>
      <c r="D5">
        <v>0</v>
      </c>
      <c r="E5">
        <v>0</v>
      </c>
      <c r="F5">
        <v>0</v>
      </c>
      <c r="G5">
        <f t="shared" si="0"/>
        <v>0</v>
      </c>
      <c r="I5">
        <f t="shared" ref="I5:I63" si="3">G5-H5</f>
        <v>0</v>
      </c>
      <c r="J5">
        <f t="shared" si="1"/>
        <v>0</v>
      </c>
      <c r="K5">
        <f t="shared" si="2"/>
        <v>0</v>
      </c>
    </row>
    <row r="6" spans="1:19" x14ac:dyDescent="0.25">
      <c r="B6">
        <v>3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I6">
        <f t="shared" si="3"/>
        <v>0</v>
      </c>
      <c r="J6">
        <f t="shared" si="1"/>
        <v>0</v>
      </c>
      <c r="K6">
        <f t="shared" si="2"/>
        <v>0</v>
      </c>
    </row>
    <row r="7" spans="1:19" x14ac:dyDescent="0.25">
      <c r="B7">
        <v>4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I7">
        <f t="shared" si="3"/>
        <v>0</v>
      </c>
      <c r="J7">
        <f t="shared" si="1"/>
        <v>0</v>
      </c>
      <c r="K7">
        <f t="shared" si="2"/>
        <v>0</v>
      </c>
    </row>
    <row r="8" spans="1:19" x14ac:dyDescent="0.25">
      <c r="B8">
        <v>5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I8">
        <f t="shared" si="3"/>
        <v>0</v>
      </c>
      <c r="J8">
        <f t="shared" si="1"/>
        <v>0</v>
      </c>
      <c r="K8">
        <f t="shared" si="2"/>
        <v>0</v>
      </c>
    </row>
    <row r="9" spans="1:19" x14ac:dyDescent="0.25">
      <c r="B9">
        <v>6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I9">
        <f t="shared" si="3"/>
        <v>0</v>
      </c>
      <c r="J9">
        <f t="shared" si="1"/>
        <v>0</v>
      </c>
      <c r="K9">
        <f t="shared" si="2"/>
        <v>0</v>
      </c>
    </row>
    <row r="10" spans="1:19" x14ac:dyDescent="0.25">
      <c r="B10">
        <v>7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I10">
        <f t="shared" si="3"/>
        <v>0</v>
      </c>
      <c r="J10">
        <f t="shared" si="1"/>
        <v>0</v>
      </c>
      <c r="K10">
        <f t="shared" si="2"/>
        <v>0</v>
      </c>
    </row>
    <row r="11" spans="1:19" x14ac:dyDescent="0.25">
      <c r="B11">
        <v>8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I11">
        <f t="shared" si="3"/>
        <v>0</v>
      </c>
      <c r="J11">
        <f t="shared" si="1"/>
        <v>0</v>
      </c>
      <c r="K11">
        <f t="shared" si="2"/>
        <v>0</v>
      </c>
    </row>
    <row r="12" spans="1:19" x14ac:dyDescent="0.25">
      <c r="B12">
        <v>9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I12">
        <f t="shared" si="3"/>
        <v>0</v>
      </c>
      <c r="J12">
        <f t="shared" si="1"/>
        <v>0</v>
      </c>
      <c r="K12">
        <f t="shared" si="2"/>
        <v>0</v>
      </c>
    </row>
    <row r="13" spans="1:19" x14ac:dyDescent="0.25">
      <c r="B13">
        <v>10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I13">
        <f t="shared" si="3"/>
        <v>0</v>
      </c>
      <c r="J13">
        <f t="shared" si="1"/>
        <v>0</v>
      </c>
      <c r="K13">
        <f t="shared" si="2"/>
        <v>0</v>
      </c>
    </row>
    <row r="14" spans="1:19" x14ac:dyDescent="0.25">
      <c r="B14">
        <v>11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  <c r="I14">
        <f t="shared" si="3"/>
        <v>0</v>
      </c>
      <c r="J14">
        <f t="shared" si="1"/>
        <v>0</v>
      </c>
      <c r="K14">
        <f t="shared" si="2"/>
        <v>0</v>
      </c>
    </row>
    <row r="15" spans="1:19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  <c r="I15">
        <f t="shared" si="3"/>
        <v>0</v>
      </c>
      <c r="J15">
        <f t="shared" si="1"/>
        <v>0</v>
      </c>
      <c r="K15">
        <f t="shared" si="2"/>
        <v>0</v>
      </c>
    </row>
    <row r="16" spans="1:19" x14ac:dyDescent="0.25">
      <c r="B16">
        <v>13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  <c r="I16">
        <f t="shared" si="3"/>
        <v>0</v>
      </c>
      <c r="J16">
        <f t="shared" si="1"/>
        <v>0</v>
      </c>
      <c r="K16">
        <f t="shared" si="2"/>
        <v>0</v>
      </c>
    </row>
    <row r="17" spans="2:16" x14ac:dyDescent="0.25">
      <c r="B17">
        <v>14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I17">
        <f t="shared" si="3"/>
        <v>0</v>
      </c>
      <c r="J17">
        <f t="shared" si="1"/>
        <v>0</v>
      </c>
      <c r="K17">
        <f t="shared" si="2"/>
        <v>0</v>
      </c>
    </row>
    <row r="18" spans="2:16" x14ac:dyDescent="0.25">
      <c r="B18">
        <v>15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I18">
        <f t="shared" si="3"/>
        <v>0</v>
      </c>
      <c r="J18">
        <f t="shared" si="1"/>
        <v>0</v>
      </c>
      <c r="K18">
        <f t="shared" si="2"/>
        <v>0</v>
      </c>
    </row>
    <row r="19" spans="2:16" x14ac:dyDescent="0.25">
      <c r="B19">
        <v>16</v>
      </c>
      <c r="C19">
        <f>-O19*M19*12/100</f>
        <v>-32.265195140794724</v>
      </c>
      <c r="D19">
        <f>-P19*12*N19/100</f>
        <v>-18.57136381718523</v>
      </c>
      <c r="E19">
        <v>27.79295621674877</v>
      </c>
      <c r="F19">
        <v>8.9277106403940927</v>
      </c>
      <c r="G19">
        <f>(0.5*(E19+C19)+0.5*(D19+F19))/(1.05)^B19</f>
        <v>-3.2333264072904315</v>
      </c>
      <c r="I19">
        <f>G19-H19</f>
        <v>-3.2333264072904315</v>
      </c>
      <c r="J19">
        <f>(0.5*C19+0.5*D19)/(1.05)^B19</f>
        <v>-11.644406698522873</v>
      </c>
      <c r="K19">
        <f t="shared" si="2"/>
        <v>8.4110802912324409</v>
      </c>
      <c r="L19">
        <f>(0.5*(C19+E19)+0.5*(D19+F19))/1.03^B19</f>
        <v>-4.3982786374200193</v>
      </c>
      <c r="M19">
        <v>186.84</v>
      </c>
      <c r="N19">
        <v>68.23</v>
      </c>
      <c r="O19">
        <v>1.4390742141580464</v>
      </c>
      <c r="P19">
        <v>2.2682304725664699</v>
      </c>
    </row>
    <row r="20" spans="2:16" x14ac:dyDescent="0.25">
      <c r="B20">
        <v>17</v>
      </c>
      <c r="C20">
        <f t="shared" ref="C20:C63" si="4">-O20*M20*12/100</f>
        <v>-32.265195140794724</v>
      </c>
      <c r="D20">
        <f t="shared" ref="D20:D63" si="5">-P20*12*N20/100</f>
        <v>-18.57136381718523</v>
      </c>
      <c r="E20">
        <v>27.79295621674877</v>
      </c>
      <c r="F20">
        <v>8.9277106403940927</v>
      </c>
      <c r="G20">
        <f t="shared" si="0"/>
        <v>-3.0793584831337442</v>
      </c>
      <c r="I20">
        <f t="shared" si="3"/>
        <v>-3.0793584831337442</v>
      </c>
      <c r="J20">
        <f t="shared" si="1"/>
        <v>-11.089911141450354</v>
      </c>
      <c r="K20">
        <f t="shared" si="2"/>
        <v>8.0105526583166089</v>
      </c>
      <c r="L20">
        <f t="shared" ref="L20:L63" si="6">(0.5*(C20+E20)+0.5*(D20+F20))/1.03^B20</f>
        <v>-4.2701734343883686</v>
      </c>
      <c r="M20">
        <v>186.84</v>
      </c>
      <c r="N20">
        <v>68.23</v>
      </c>
      <c r="O20">
        <v>1.4390742141580464</v>
      </c>
      <c r="P20">
        <v>2.2682304725664699</v>
      </c>
    </row>
    <row r="21" spans="2:16" x14ac:dyDescent="0.25">
      <c r="B21">
        <v>18</v>
      </c>
      <c r="C21">
        <f t="shared" si="4"/>
        <v>-32.265195140794724</v>
      </c>
      <c r="D21">
        <f t="shared" si="5"/>
        <v>-18.57136381718523</v>
      </c>
      <c r="E21">
        <v>27.79295621674877</v>
      </c>
      <c r="F21">
        <v>8.9277106403940927</v>
      </c>
      <c r="G21">
        <f t="shared" si="0"/>
        <v>-2.9327223648892802</v>
      </c>
      <c r="I21">
        <f t="shared" si="3"/>
        <v>-2.9327223648892802</v>
      </c>
      <c r="J21">
        <f t="shared" si="1"/>
        <v>-10.561820134714623</v>
      </c>
      <c r="K21">
        <f t="shared" si="2"/>
        <v>7.6290977698253428</v>
      </c>
      <c r="L21">
        <f t="shared" si="6"/>
        <v>-4.1457994508624942</v>
      </c>
      <c r="M21">
        <v>186.84</v>
      </c>
      <c r="N21">
        <v>68.23</v>
      </c>
      <c r="O21">
        <v>1.4390742141580464</v>
      </c>
      <c r="P21">
        <v>2.2682304725664699</v>
      </c>
    </row>
    <row r="22" spans="2:16" x14ac:dyDescent="0.25">
      <c r="B22">
        <v>19</v>
      </c>
      <c r="C22">
        <f t="shared" si="4"/>
        <v>-32.265195140794724</v>
      </c>
      <c r="D22">
        <f t="shared" si="5"/>
        <v>-18.57136381718523</v>
      </c>
      <c r="E22">
        <v>27.79295621674877</v>
      </c>
      <c r="F22">
        <v>8.9277106403940927</v>
      </c>
      <c r="G22">
        <f t="shared" si="0"/>
        <v>-2.7930689189421716</v>
      </c>
      <c r="I22">
        <f t="shared" si="3"/>
        <v>-2.7930689189421716</v>
      </c>
      <c r="J22">
        <f t="shared" si="1"/>
        <v>-10.058876318775832</v>
      </c>
      <c r="K22">
        <f t="shared" si="2"/>
        <v>7.2658073998336592</v>
      </c>
      <c r="L22">
        <f t="shared" si="6"/>
        <v>-4.0250480105461106</v>
      </c>
      <c r="M22">
        <v>186.84</v>
      </c>
      <c r="N22">
        <v>68.23</v>
      </c>
      <c r="O22">
        <v>1.4390742141580464</v>
      </c>
      <c r="P22">
        <v>2.2682304725664699</v>
      </c>
    </row>
    <row r="23" spans="2:16" x14ac:dyDescent="0.25">
      <c r="B23">
        <v>20</v>
      </c>
      <c r="C23">
        <f t="shared" si="4"/>
        <v>-32.265195140794724</v>
      </c>
      <c r="D23">
        <f t="shared" si="5"/>
        <v>-18.57136381718523</v>
      </c>
      <c r="E23">
        <v>27.79295621674877</v>
      </c>
      <c r="F23">
        <v>8.9277106403940927</v>
      </c>
      <c r="G23">
        <f t="shared" si="0"/>
        <v>-2.6600656370877824</v>
      </c>
      <c r="I23">
        <f t="shared" si="3"/>
        <v>-2.6600656370877824</v>
      </c>
      <c r="J23">
        <f t="shared" si="1"/>
        <v>-9.5798822083579349</v>
      </c>
      <c r="K23">
        <f t="shared" si="2"/>
        <v>6.919816571270152</v>
      </c>
      <c r="L23">
        <f t="shared" si="6"/>
        <v>-3.9078136024719523</v>
      </c>
      <c r="M23">
        <v>186.84</v>
      </c>
      <c r="N23">
        <v>68.23</v>
      </c>
      <c r="O23">
        <v>1.4390742141580464</v>
      </c>
      <c r="P23">
        <v>2.2682304725664699</v>
      </c>
    </row>
    <row r="24" spans="2:16" x14ac:dyDescent="0.25">
      <c r="B24">
        <v>21</v>
      </c>
      <c r="C24">
        <f t="shared" si="4"/>
        <v>-32.265195140794724</v>
      </c>
      <c r="D24">
        <f t="shared" si="5"/>
        <v>-18.57136381718523</v>
      </c>
      <c r="E24">
        <v>27.79295621674877</v>
      </c>
      <c r="F24">
        <v>8.9277106403940927</v>
      </c>
      <c r="G24">
        <f t="shared" si="0"/>
        <v>-2.5333958448455074</v>
      </c>
      <c r="I24">
        <f t="shared" si="3"/>
        <v>-2.5333958448455074</v>
      </c>
      <c r="J24">
        <f t="shared" si="1"/>
        <v>-9.1236973412932727</v>
      </c>
      <c r="K24">
        <f t="shared" si="2"/>
        <v>6.590301496447764</v>
      </c>
      <c r="L24">
        <f t="shared" si="6"/>
        <v>-3.7939937888077209</v>
      </c>
      <c r="M24">
        <v>186.84</v>
      </c>
      <c r="N24">
        <v>68.23</v>
      </c>
      <c r="O24">
        <v>1.4390742141580464</v>
      </c>
      <c r="P24">
        <v>2.2682304725664699</v>
      </c>
    </row>
    <row r="25" spans="2:16" x14ac:dyDescent="0.25">
      <c r="B25">
        <v>22</v>
      </c>
      <c r="C25">
        <f t="shared" si="4"/>
        <v>-32.265195140794724</v>
      </c>
      <c r="D25">
        <f t="shared" si="5"/>
        <v>-18.57136381718523</v>
      </c>
      <c r="E25">
        <v>27.79295621674877</v>
      </c>
      <c r="F25">
        <v>8.9277106403940927</v>
      </c>
      <c r="G25">
        <f t="shared" si="0"/>
        <v>-2.4127579474719116</v>
      </c>
      <c r="I25">
        <f t="shared" si="3"/>
        <v>-2.4127579474719116</v>
      </c>
      <c r="J25">
        <f t="shared" si="1"/>
        <v>-8.6892355631364495</v>
      </c>
      <c r="K25">
        <f t="shared" si="2"/>
        <v>6.2764776156645379</v>
      </c>
      <c r="L25">
        <f t="shared" si="6"/>
        <v>-3.6834891153473017</v>
      </c>
      <c r="M25">
        <v>186.84</v>
      </c>
      <c r="N25">
        <v>68.23</v>
      </c>
      <c r="O25">
        <v>1.4390742141580464</v>
      </c>
      <c r="P25">
        <v>2.2682304725664699</v>
      </c>
    </row>
    <row r="26" spans="2:16" x14ac:dyDescent="0.25">
      <c r="B26">
        <v>23</v>
      </c>
      <c r="C26">
        <f t="shared" si="4"/>
        <v>-32.265195140794724</v>
      </c>
      <c r="D26">
        <f t="shared" si="5"/>
        <v>-18.57136381718523</v>
      </c>
      <c r="E26">
        <v>27.79295621674877</v>
      </c>
      <c r="F26">
        <v>8.9277106403940927</v>
      </c>
      <c r="G26">
        <f t="shared" si="0"/>
        <v>-2.2978647118780109</v>
      </c>
      <c r="I26">
        <f t="shared" si="3"/>
        <v>-2.2978647118780109</v>
      </c>
      <c r="J26">
        <f t="shared" si="1"/>
        <v>-8.2754624410823325</v>
      </c>
      <c r="K26">
        <f t="shared" si="2"/>
        <v>5.9775977292043203</v>
      </c>
      <c r="L26">
        <f t="shared" si="6"/>
        <v>-3.5762030246090304</v>
      </c>
      <c r="M26">
        <v>186.84</v>
      </c>
      <c r="N26">
        <v>68.23</v>
      </c>
      <c r="O26">
        <v>1.4390742141580464</v>
      </c>
      <c r="P26">
        <v>2.2682304725664699</v>
      </c>
    </row>
    <row r="27" spans="2:16" x14ac:dyDescent="0.25">
      <c r="B27">
        <v>24</v>
      </c>
      <c r="C27">
        <f t="shared" si="4"/>
        <v>-32.265195140794724</v>
      </c>
      <c r="D27">
        <f t="shared" si="5"/>
        <v>-18.57136381718523</v>
      </c>
      <c r="E27">
        <v>27.79295621674877</v>
      </c>
      <c r="F27">
        <v>8.9277106403940927</v>
      </c>
      <c r="G27">
        <f t="shared" si="0"/>
        <v>-2.1884425827409628</v>
      </c>
      <c r="I27">
        <f t="shared" si="3"/>
        <v>-2.1884425827409628</v>
      </c>
      <c r="J27">
        <f t="shared" si="1"/>
        <v>-7.8813928010307928</v>
      </c>
      <c r="K27">
        <f t="shared" si="2"/>
        <v>5.6929502182898295</v>
      </c>
      <c r="L27">
        <f t="shared" si="6"/>
        <v>-3.4720417714650784</v>
      </c>
      <c r="M27">
        <v>186.84</v>
      </c>
      <c r="N27">
        <v>68.23</v>
      </c>
      <c r="O27">
        <v>1.4390742141580464</v>
      </c>
      <c r="P27">
        <v>2.2682304725664699</v>
      </c>
    </row>
    <row r="28" spans="2:16" x14ac:dyDescent="0.25">
      <c r="B28">
        <v>25</v>
      </c>
      <c r="C28">
        <f t="shared" si="4"/>
        <v>-32.265195140794724</v>
      </c>
      <c r="D28">
        <f t="shared" si="5"/>
        <v>-18.57136381718523</v>
      </c>
      <c r="E28">
        <v>27.79295621674877</v>
      </c>
      <c r="F28">
        <v>8.9277106403940927</v>
      </c>
      <c r="G28">
        <f t="shared" si="0"/>
        <v>-2.0842310311818695</v>
      </c>
      <c r="I28">
        <f t="shared" si="3"/>
        <v>-2.0842310311818695</v>
      </c>
      <c r="J28">
        <f t="shared" si="1"/>
        <v>-7.506088381934088</v>
      </c>
      <c r="K28">
        <f t="shared" si="2"/>
        <v>5.4218573507522185</v>
      </c>
      <c r="L28">
        <f t="shared" si="6"/>
        <v>-3.3709143412282319</v>
      </c>
      <c r="M28">
        <v>186.84</v>
      </c>
      <c r="N28">
        <v>68.23</v>
      </c>
      <c r="O28">
        <v>1.4390742141580464</v>
      </c>
      <c r="P28">
        <v>2.2682304725664699</v>
      </c>
    </row>
    <row r="29" spans="2:16" x14ac:dyDescent="0.25">
      <c r="B29">
        <v>26</v>
      </c>
      <c r="C29">
        <f t="shared" si="4"/>
        <v>-33.764134842261754</v>
      </c>
      <c r="D29">
        <f t="shared" si="5"/>
        <v>-28.236203131572051</v>
      </c>
      <c r="E29">
        <v>29.084129733990153</v>
      </c>
      <c r="F29">
        <v>13.573836236453204</v>
      </c>
      <c r="G29">
        <f t="shared" si="0"/>
        <v>-2.7199314589573307</v>
      </c>
      <c r="I29">
        <f t="shared" si="3"/>
        <v>-2.7199314589573307</v>
      </c>
      <c r="J29">
        <f t="shared" si="1"/>
        <v>-8.7185103094624452</v>
      </c>
      <c r="K29">
        <f t="shared" si="2"/>
        <v>5.9985788505051136</v>
      </c>
      <c r="L29">
        <f t="shared" si="6"/>
        <v>-4.484477957063147</v>
      </c>
      <c r="M29">
        <v>195.52</v>
      </c>
      <c r="N29">
        <v>103.738</v>
      </c>
      <c r="O29">
        <v>1.4390742141580464</v>
      </c>
      <c r="P29">
        <v>2.2682304725664699</v>
      </c>
    </row>
    <row r="30" spans="2:16" x14ac:dyDescent="0.25">
      <c r="B30">
        <v>27</v>
      </c>
      <c r="C30">
        <f t="shared" si="4"/>
        <v>-33.764134842261754</v>
      </c>
      <c r="D30">
        <f t="shared" si="5"/>
        <v>-28.236203131572051</v>
      </c>
      <c r="E30">
        <v>29.084129733990153</v>
      </c>
      <c r="F30">
        <v>13.573836236453204</v>
      </c>
      <c r="G30">
        <f t="shared" si="0"/>
        <v>-2.5904109132926956</v>
      </c>
      <c r="I30">
        <f t="shared" si="3"/>
        <v>-2.5904109132926956</v>
      </c>
      <c r="J30">
        <f t="shared" si="1"/>
        <v>-8.3033431518689937</v>
      </c>
      <c r="K30">
        <f t="shared" si="2"/>
        <v>5.7129322385762986</v>
      </c>
      <c r="L30">
        <f t="shared" si="6"/>
        <v>-4.3538620942360655</v>
      </c>
      <c r="M30">
        <v>195.52</v>
      </c>
      <c r="N30">
        <v>103.738</v>
      </c>
      <c r="O30">
        <v>1.4390742141580464</v>
      </c>
      <c r="P30">
        <v>2.2682304725664699</v>
      </c>
    </row>
    <row r="31" spans="2:16" x14ac:dyDescent="0.25">
      <c r="B31">
        <v>28</v>
      </c>
      <c r="C31">
        <f t="shared" si="4"/>
        <v>-33.764134842261754</v>
      </c>
      <c r="D31">
        <f t="shared" si="5"/>
        <v>-28.236203131572051</v>
      </c>
      <c r="E31">
        <v>29.084129733990153</v>
      </c>
      <c r="F31">
        <v>13.573836236453204</v>
      </c>
      <c r="G31">
        <f t="shared" si="0"/>
        <v>-2.4670580126597108</v>
      </c>
      <c r="I31">
        <f t="shared" si="3"/>
        <v>-2.4670580126597108</v>
      </c>
      <c r="J31">
        <f t="shared" si="1"/>
        <v>-7.9079458589228535</v>
      </c>
      <c r="K31">
        <f t="shared" si="2"/>
        <v>5.4408878462631423</v>
      </c>
      <c r="L31">
        <f t="shared" si="6"/>
        <v>-4.2270505769282183</v>
      </c>
      <c r="M31">
        <v>195.52</v>
      </c>
      <c r="N31">
        <v>103.738</v>
      </c>
      <c r="O31">
        <v>1.4390742141580464</v>
      </c>
      <c r="P31">
        <v>2.2682304725664699</v>
      </c>
    </row>
    <row r="32" spans="2:16" x14ac:dyDescent="0.25">
      <c r="B32">
        <v>29</v>
      </c>
      <c r="C32">
        <f t="shared" si="4"/>
        <v>-33.764134842261754</v>
      </c>
      <c r="D32">
        <f t="shared" si="5"/>
        <v>-28.236203131572051</v>
      </c>
      <c r="E32">
        <v>29.084129733990153</v>
      </c>
      <c r="F32">
        <v>13.573836236453204</v>
      </c>
      <c r="G32">
        <f t="shared" si="0"/>
        <v>-2.3495790596759143</v>
      </c>
      <c r="I32">
        <f t="shared" si="3"/>
        <v>-2.3495790596759143</v>
      </c>
      <c r="J32">
        <f t="shared" si="1"/>
        <v>-7.5313770084979534</v>
      </c>
      <c r="K32">
        <f t="shared" si="2"/>
        <v>5.1817979488220391</v>
      </c>
      <c r="L32">
        <f t="shared" si="6"/>
        <v>-4.1039325989594362</v>
      </c>
      <c r="M32">
        <v>195.52</v>
      </c>
      <c r="N32">
        <v>103.738</v>
      </c>
      <c r="O32">
        <v>1.4390742141580464</v>
      </c>
      <c r="P32">
        <v>2.2682304725664699</v>
      </c>
    </row>
    <row r="33" spans="2:16" x14ac:dyDescent="0.25">
      <c r="B33">
        <v>30</v>
      </c>
      <c r="C33">
        <f t="shared" si="4"/>
        <v>-33.764134842261754</v>
      </c>
      <c r="D33">
        <f t="shared" si="5"/>
        <v>-28.236203131572051</v>
      </c>
      <c r="E33">
        <v>29.084129733990153</v>
      </c>
      <c r="F33">
        <v>13.573836236453204</v>
      </c>
      <c r="G33">
        <f t="shared" si="0"/>
        <v>-2.2376943425484908</v>
      </c>
      <c r="I33">
        <f t="shared" si="3"/>
        <v>-2.2376943425484908</v>
      </c>
      <c r="J33">
        <f t="shared" si="1"/>
        <v>-7.1727400080932915</v>
      </c>
      <c r="K33">
        <f t="shared" si="2"/>
        <v>4.9350456655448012</v>
      </c>
      <c r="L33">
        <f t="shared" si="6"/>
        <v>-3.9844005815140155</v>
      </c>
      <c r="M33">
        <v>195.52</v>
      </c>
      <c r="N33">
        <v>103.738</v>
      </c>
      <c r="O33">
        <v>1.4390742141580464</v>
      </c>
      <c r="P33">
        <v>2.2682304725664699</v>
      </c>
    </row>
    <row r="34" spans="2:16" x14ac:dyDescent="0.25">
      <c r="B34">
        <v>31</v>
      </c>
      <c r="C34">
        <f t="shared" si="4"/>
        <v>-33.764134842261754</v>
      </c>
      <c r="D34">
        <f t="shared" si="5"/>
        <v>-28.236203131572051</v>
      </c>
      <c r="E34">
        <v>29.084129733990153</v>
      </c>
      <c r="F34">
        <v>13.573836236453204</v>
      </c>
      <c r="G34">
        <f t="shared" si="0"/>
        <v>-2.1311374690937996</v>
      </c>
      <c r="I34">
        <f t="shared" si="3"/>
        <v>-2.1311374690937996</v>
      </c>
      <c r="J34">
        <f t="shared" si="1"/>
        <v>-6.8311809600888465</v>
      </c>
      <c r="K34">
        <f t="shared" si="2"/>
        <v>4.7000434909950464</v>
      </c>
      <c r="L34">
        <f t="shared" si="6"/>
        <v>-3.8683500791398204</v>
      </c>
      <c r="M34">
        <v>195.52</v>
      </c>
      <c r="N34">
        <v>103.738</v>
      </c>
      <c r="O34">
        <v>1.4390742141580464</v>
      </c>
      <c r="P34">
        <v>2.2682304725664699</v>
      </c>
    </row>
    <row r="35" spans="2:16" x14ac:dyDescent="0.25">
      <c r="B35">
        <v>32</v>
      </c>
      <c r="C35">
        <f t="shared" si="4"/>
        <v>-33.764134842261754</v>
      </c>
      <c r="D35">
        <f t="shared" si="5"/>
        <v>-28.236203131572051</v>
      </c>
      <c r="E35">
        <v>29.084129733990153</v>
      </c>
      <c r="F35">
        <v>13.573836236453204</v>
      </c>
      <c r="G35">
        <f t="shared" si="0"/>
        <v>-2.0296547324702856</v>
      </c>
      <c r="I35">
        <f t="shared" si="3"/>
        <v>-2.0296547324702856</v>
      </c>
      <c r="J35">
        <f t="shared" si="1"/>
        <v>-6.5058866286560448</v>
      </c>
      <c r="K35">
        <f t="shared" si="2"/>
        <v>4.4762318961857588</v>
      </c>
      <c r="L35">
        <f t="shared" si="6"/>
        <v>-3.7556796884852632</v>
      </c>
      <c r="M35">
        <v>195.52</v>
      </c>
      <c r="N35">
        <v>103.738</v>
      </c>
      <c r="O35">
        <v>1.4390742141580464</v>
      </c>
      <c r="P35">
        <v>2.2682304725664699</v>
      </c>
    </row>
    <row r="36" spans="2:16" x14ac:dyDescent="0.25">
      <c r="B36">
        <v>33</v>
      </c>
      <c r="C36">
        <f t="shared" si="4"/>
        <v>-33.764134842261754</v>
      </c>
      <c r="D36">
        <f t="shared" si="5"/>
        <v>-28.236203131572051</v>
      </c>
      <c r="E36">
        <v>29.084129733990153</v>
      </c>
      <c r="F36">
        <v>13.573836236453204</v>
      </c>
      <c r="G36">
        <f t="shared" si="0"/>
        <v>-1.9330045071145578</v>
      </c>
      <c r="I36">
        <f t="shared" si="3"/>
        <v>-1.9330045071145578</v>
      </c>
      <c r="J36">
        <f t="shared" si="1"/>
        <v>-6.1960825034819473</v>
      </c>
      <c r="K36">
        <f t="shared" si="2"/>
        <v>4.2630779963673895</v>
      </c>
      <c r="L36">
        <f t="shared" si="6"/>
        <v>-3.6462909596944302</v>
      </c>
      <c r="M36">
        <v>195.52</v>
      </c>
      <c r="N36">
        <v>103.738</v>
      </c>
      <c r="O36">
        <v>1.4390742141580464</v>
      </c>
      <c r="P36">
        <v>2.2682304725664699</v>
      </c>
    </row>
    <row r="37" spans="2:16" x14ac:dyDescent="0.25">
      <c r="B37">
        <v>34</v>
      </c>
      <c r="C37">
        <f t="shared" si="4"/>
        <v>-33.764134842261754</v>
      </c>
      <c r="D37">
        <f t="shared" si="5"/>
        <v>-28.236203131572051</v>
      </c>
      <c r="E37">
        <v>29.084129733990153</v>
      </c>
      <c r="F37">
        <v>13.573836236453204</v>
      </c>
      <c r="G37">
        <f t="shared" si="0"/>
        <v>-1.8409566734424361</v>
      </c>
      <c r="I37">
        <f t="shared" si="3"/>
        <v>-1.8409566734424361</v>
      </c>
      <c r="J37">
        <f t="shared" si="1"/>
        <v>-5.9010309556970935</v>
      </c>
      <c r="K37">
        <f t="shared" si="2"/>
        <v>4.0600742822546563</v>
      </c>
      <c r="L37">
        <f t="shared" si="6"/>
        <v>-3.5400883103829424</v>
      </c>
      <c r="M37">
        <v>195.52</v>
      </c>
      <c r="N37">
        <v>103.738</v>
      </c>
      <c r="O37">
        <v>1.4390742141580464</v>
      </c>
      <c r="P37">
        <v>2.2682304725664699</v>
      </c>
    </row>
    <row r="38" spans="2:16" x14ac:dyDescent="0.25">
      <c r="B38">
        <v>35</v>
      </c>
      <c r="C38">
        <f t="shared" si="4"/>
        <v>-33.764134842261754</v>
      </c>
      <c r="D38">
        <f t="shared" si="5"/>
        <v>-28.236203131572051</v>
      </c>
      <c r="E38">
        <v>29.084129733990153</v>
      </c>
      <c r="F38">
        <v>13.573836236453204</v>
      </c>
      <c r="G38">
        <f t="shared" si="0"/>
        <v>-1.7532920699451768</v>
      </c>
      <c r="I38">
        <f t="shared" si="3"/>
        <v>-1.7532920699451768</v>
      </c>
      <c r="J38">
        <f t="shared" si="1"/>
        <v>-5.6200294816162781</v>
      </c>
      <c r="K38">
        <f t="shared" si="2"/>
        <v>3.8667374116711009</v>
      </c>
      <c r="L38">
        <f t="shared" si="6"/>
        <v>-3.4369789421193611</v>
      </c>
      <c r="M38">
        <v>195.52</v>
      </c>
      <c r="N38">
        <v>103.738</v>
      </c>
      <c r="O38">
        <v>1.4390742141580464</v>
      </c>
      <c r="P38">
        <v>2.2682304725664699</v>
      </c>
    </row>
    <row r="39" spans="2:16" x14ac:dyDescent="0.25">
      <c r="B39">
        <v>36</v>
      </c>
      <c r="C39">
        <f t="shared" si="4"/>
        <v>-33.867969227480422</v>
      </c>
      <c r="D39">
        <f t="shared" si="5"/>
        <v>-31.685732570712084</v>
      </c>
      <c r="E39">
        <v>29.173571763073895</v>
      </c>
      <c r="F39">
        <v>15.232109747290643</v>
      </c>
      <c r="G39">
        <f t="shared" si="0"/>
        <v>-1.8256812536297256</v>
      </c>
      <c r="I39">
        <f t="shared" si="3"/>
        <v>-1.8256812536297256</v>
      </c>
      <c r="J39">
        <f t="shared" si="1"/>
        <v>-5.6591663356724151</v>
      </c>
      <c r="K39">
        <f t="shared" si="2"/>
        <v>3.8334850820426891</v>
      </c>
      <c r="L39">
        <f t="shared" si="6"/>
        <v>-3.6483763625286474</v>
      </c>
      <c r="M39">
        <v>196.12128000000001</v>
      </c>
      <c r="N39">
        <v>116.41135</v>
      </c>
      <c r="O39">
        <v>1.4390742141580464</v>
      </c>
      <c r="P39">
        <v>2.2682304725664699</v>
      </c>
    </row>
    <row r="40" spans="2:16" x14ac:dyDescent="0.25">
      <c r="B40">
        <v>37</v>
      </c>
      <c r="C40">
        <f t="shared" si="4"/>
        <v>-33.867969227480422</v>
      </c>
      <c r="D40">
        <f t="shared" si="5"/>
        <v>-31.685732570712084</v>
      </c>
      <c r="E40">
        <v>29.173571763073895</v>
      </c>
      <c r="F40">
        <v>15.232109747290643</v>
      </c>
      <c r="G40">
        <f t="shared" si="0"/>
        <v>-1.7387440510759291</v>
      </c>
      <c r="I40">
        <f t="shared" si="3"/>
        <v>-1.7387440510759291</v>
      </c>
      <c r="J40">
        <f t="shared" si="1"/>
        <v>-5.3896822244499187</v>
      </c>
      <c r="K40">
        <f t="shared" si="2"/>
        <v>3.6509381733739894</v>
      </c>
      <c r="L40">
        <f t="shared" si="6"/>
        <v>-3.5421129733287846</v>
      </c>
      <c r="M40">
        <v>196.12128000000001</v>
      </c>
      <c r="N40">
        <v>116.41135</v>
      </c>
      <c r="O40">
        <v>1.4390742141580464</v>
      </c>
      <c r="P40">
        <v>2.2682304725664699</v>
      </c>
    </row>
    <row r="41" spans="2:16" x14ac:dyDescent="0.25">
      <c r="B41">
        <v>38</v>
      </c>
      <c r="C41">
        <f t="shared" si="4"/>
        <v>-33.867969227480422</v>
      </c>
      <c r="D41">
        <f t="shared" si="5"/>
        <v>-31.685732570712084</v>
      </c>
      <c r="E41">
        <v>29.173571763073895</v>
      </c>
      <c r="F41">
        <v>15.232109747290643</v>
      </c>
      <c r="G41">
        <f t="shared" si="0"/>
        <v>-1.6559467153104088</v>
      </c>
      <c r="I41">
        <f t="shared" si="3"/>
        <v>-1.6559467153104088</v>
      </c>
      <c r="J41">
        <f t="shared" si="1"/>
        <v>-5.1330306899523039</v>
      </c>
      <c r="K41">
        <f t="shared" si="2"/>
        <v>3.4770839746418951</v>
      </c>
      <c r="L41">
        <f t="shared" si="6"/>
        <v>-3.4389446342997907</v>
      </c>
      <c r="M41">
        <v>196.12128000000001</v>
      </c>
      <c r="N41">
        <v>116.41135</v>
      </c>
      <c r="O41">
        <v>1.4390742141580464</v>
      </c>
      <c r="P41">
        <v>2.2682304725664699</v>
      </c>
    </row>
    <row r="42" spans="2:16" x14ac:dyDescent="0.25">
      <c r="B42">
        <v>39</v>
      </c>
      <c r="C42">
        <f t="shared" si="4"/>
        <v>-33.867969227480422</v>
      </c>
      <c r="D42">
        <f t="shared" si="5"/>
        <v>-31.685732570712084</v>
      </c>
      <c r="E42">
        <v>29.173571763073895</v>
      </c>
      <c r="F42">
        <v>15.232109747290643</v>
      </c>
      <c r="G42">
        <f t="shared" si="0"/>
        <v>-1.5770921098194366</v>
      </c>
      <c r="I42">
        <f t="shared" si="3"/>
        <v>-1.5770921098194366</v>
      </c>
      <c r="J42">
        <f t="shared" si="1"/>
        <v>-4.8886006570974319</v>
      </c>
      <c r="K42">
        <f t="shared" si="2"/>
        <v>3.3115085472779948</v>
      </c>
      <c r="L42">
        <f t="shared" si="6"/>
        <v>-3.3387811983493108</v>
      </c>
      <c r="M42">
        <v>196.12128000000001</v>
      </c>
      <c r="N42">
        <v>116.41135</v>
      </c>
      <c r="O42">
        <v>1.4390742141580464</v>
      </c>
      <c r="P42">
        <v>2.2682304725664699</v>
      </c>
    </row>
    <row r="43" spans="2:16" x14ac:dyDescent="0.25">
      <c r="B43">
        <v>40</v>
      </c>
      <c r="C43">
        <f t="shared" si="4"/>
        <v>-33.867969227480422</v>
      </c>
      <c r="D43">
        <f t="shared" si="5"/>
        <v>-31.685732570712084</v>
      </c>
      <c r="E43">
        <v>29.173571763073895</v>
      </c>
      <c r="F43">
        <v>15.232109747290643</v>
      </c>
      <c r="G43">
        <f t="shared" si="0"/>
        <v>-1.5019924855423208</v>
      </c>
      <c r="I43">
        <f t="shared" si="3"/>
        <v>-1.5019924855423208</v>
      </c>
      <c r="J43">
        <f t="shared" si="1"/>
        <v>-4.6558101496166024</v>
      </c>
      <c r="K43">
        <f t="shared" si="2"/>
        <v>3.1538176640742814</v>
      </c>
      <c r="L43">
        <f t="shared" si="6"/>
        <v>-3.2415351440284579</v>
      </c>
      <c r="M43">
        <v>196.12128000000001</v>
      </c>
      <c r="N43">
        <v>116.41135</v>
      </c>
      <c r="O43">
        <v>1.4390742141580464</v>
      </c>
      <c r="P43">
        <v>2.2682304725664699</v>
      </c>
    </row>
    <row r="44" spans="2:16" x14ac:dyDescent="0.25">
      <c r="B44">
        <v>41</v>
      </c>
      <c r="C44">
        <f t="shared" si="4"/>
        <v>-33.867969227480422</v>
      </c>
      <c r="D44">
        <f t="shared" si="5"/>
        <v>-31.685732570712084</v>
      </c>
      <c r="E44">
        <v>29.173571763073895</v>
      </c>
      <c r="F44">
        <v>15.232109747290643</v>
      </c>
      <c r="G44">
        <f t="shared" si="0"/>
        <v>-1.4304690338498294</v>
      </c>
      <c r="I44">
        <f t="shared" si="3"/>
        <v>-1.4304690338498294</v>
      </c>
      <c r="J44">
        <f t="shared" si="1"/>
        <v>-4.4341049043967633</v>
      </c>
      <c r="K44">
        <f t="shared" si="2"/>
        <v>3.0036358705469342</v>
      </c>
      <c r="L44">
        <f t="shared" si="6"/>
        <v>-3.1471214990567549</v>
      </c>
      <c r="M44">
        <v>196.12128000000001</v>
      </c>
      <c r="N44">
        <v>116.41135</v>
      </c>
      <c r="O44">
        <v>1.4390742141580464</v>
      </c>
      <c r="P44">
        <v>2.2682304725664699</v>
      </c>
    </row>
    <row r="45" spans="2:16" x14ac:dyDescent="0.25">
      <c r="B45">
        <v>42</v>
      </c>
      <c r="C45">
        <f t="shared" si="4"/>
        <v>-33.867969227480422</v>
      </c>
      <c r="D45">
        <f t="shared" si="5"/>
        <v>-31.685732570712084</v>
      </c>
      <c r="E45">
        <v>29.173571763073895</v>
      </c>
      <c r="F45">
        <v>15.232109747290643</v>
      </c>
      <c r="G45">
        <f t="shared" si="0"/>
        <v>-1.3623514608093612</v>
      </c>
      <c r="I45">
        <f t="shared" si="3"/>
        <v>-1.3623514608093612</v>
      </c>
      <c r="J45">
        <f t="shared" si="1"/>
        <v>-4.2229570518064419</v>
      </c>
      <c r="K45">
        <f t="shared" si="2"/>
        <v>2.8606055909970802</v>
      </c>
      <c r="L45">
        <f t="shared" si="6"/>
        <v>-3.055457766074519</v>
      </c>
      <c r="M45">
        <v>196.12128000000001</v>
      </c>
      <c r="N45">
        <v>116.41135</v>
      </c>
      <c r="O45">
        <v>1.4390742141580464</v>
      </c>
      <c r="P45">
        <v>2.2682304725664699</v>
      </c>
    </row>
    <row r="46" spans="2:16" x14ac:dyDescent="0.25">
      <c r="B46">
        <v>43</v>
      </c>
      <c r="C46">
        <f t="shared" si="4"/>
        <v>-33.867969227480422</v>
      </c>
      <c r="D46">
        <f t="shared" si="5"/>
        <v>-31.685732570712084</v>
      </c>
      <c r="E46">
        <v>29.173571763073895</v>
      </c>
      <c r="F46">
        <v>15.232109747290643</v>
      </c>
      <c r="G46">
        <f t="shared" si="0"/>
        <v>-1.2974775817232009</v>
      </c>
      <c r="I46">
        <f t="shared" si="3"/>
        <v>-1.2974775817232009</v>
      </c>
      <c r="J46">
        <f t="shared" si="1"/>
        <v>-4.0218638588632771</v>
      </c>
      <c r="K46">
        <f t="shared" si="2"/>
        <v>2.7243862771400762</v>
      </c>
      <c r="L46">
        <f t="shared" si="6"/>
        <v>-2.9664638505577856</v>
      </c>
      <c r="M46">
        <v>196.12128000000001</v>
      </c>
      <c r="N46">
        <v>116.41135</v>
      </c>
      <c r="O46">
        <v>1.4390742141580464</v>
      </c>
      <c r="P46">
        <v>2.2682304725664699</v>
      </c>
    </row>
    <row r="47" spans="2:16" x14ac:dyDescent="0.25">
      <c r="B47">
        <v>44</v>
      </c>
      <c r="C47">
        <f t="shared" si="4"/>
        <v>-33.867969227480422</v>
      </c>
      <c r="D47">
        <f t="shared" si="5"/>
        <v>-31.685732570712084</v>
      </c>
      <c r="E47">
        <v>29.173571763073895</v>
      </c>
      <c r="F47">
        <v>15.232109747290643</v>
      </c>
      <c r="G47">
        <f t="shared" si="0"/>
        <v>-1.2356929349744774</v>
      </c>
      <c r="I47">
        <f t="shared" si="3"/>
        <v>-1.2356929349744774</v>
      </c>
      <c r="J47">
        <f t="shared" si="1"/>
        <v>-3.8303465322507404</v>
      </c>
      <c r="K47">
        <f t="shared" si="2"/>
        <v>2.5946535972762632</v>
      </c>
      <c r="L47">
        <f t="shared" si="6"/>
        <v>-2.880061990832802</v>
      </c>
      <c r="M47">
        <v>196.12128000000001</v>
      </c>
      <c r="N47">
        <v>116.41135</v>
      </c>
      <c r="O47">
        <v>1.4390742141580464</v>
      </c>
      <c r="P47">
        <v>2.2682304725664699</v>
      </c>
    </row>
    <row r="48" spans="2:16" x14ac:dyDescent="0.25">
      <c r="B48">
        <v>45</v>
      </c>
      <c r="C48">
        <f t="shared" si="4"/>
        <v>-33.867969227480422</v>
      </c>
      <c r="D48">
        <f t="shared" si="5"/>
        <v>-31.685732570712084</v>
      </c>
      <c r="E48">
        <v>29.173571763073895</v>
      </c>
      <c r="F48">
        <v>15.232109747290643</v>
      </c>
      <c r="G48">
        <f t="shared" si="0"/>
        <v>-1.1768504142614067</v>
      </c>
      <c r="I48">
        <f t="shared" si="3"/>
        <v>-1.1768504142614067</v>
      </c>
      <c r="J48">
        <f t="shared" si="1"/>
        <v>-3.647949078334038</v>
      </c>
      <c r="K48">
        <f t="shared" si="2"/>
        <v>2.4710986640726311</v>
      </c>
      <c r="L48">
        <f t="shared" si="6"/>
        <v>-2.796176690128934</v>
      </c>
      <c r="M48">
        <v>196.12128000000001</v>
      </c>
      <c r="N48">
        <v>116.41135</v>
      </c>
      <c r="O48">
        <v>1.4390742141580464</v>
      </c>
      <c r="P48">
        <v>2.2682304725664699</v>
      </c>
    </row>
    <row r="49" spans="2:16" x14ac:dyDescent="0.25">
      <c r="B49">
        <v>46</v>
      </c>
      <c r="C49">
        <f t="shared" si="4"/>
        <v>-29.807500449999505</v>
      </c>
      <c r="D49">
        <f t="shared" si="5"/>
        <v>-32.891763415066322</v>
      </c>
      <c r="E49">
        <v>25.675919557359613</v>
      </c>
      <c r="F49">
        <v>15.811878390443352</v>
      </c>
      <c r="G49">
        <f t="shared" si="0"/>
        <v>-1.1241724312309067</v>
      </c>
      <c r="I49">
        <f t="shared" si="3"/>
        <v>-1.1241724312309067</v>
      </c>
      <c r="J49">
        <f t="shared" si="1"/>
        <v>-3.3229567522825216</v>
      </c>
      <c r="K49">
        <f t="shared" si="2"/>
        <v>2.1987843210516149</v>
      </c>
      <c r="L49">
        <f t="shared" si="6"/>
        <v>-2.722879055917236</v>
      </c>
      <c r="M49">
        <v>172.60808</v>
      </c>
      <c r="N49">
        <v>120.84223</v>
      </c>
      <c r="O49">
        <v>1.4390742141580464</v>
      </c>
      <c r="P49">
        <v>2.2682304725664699</v>
      </c>
    </row>
    <row r="50" spans="2:16" x14ac:dyDescent="0.25">
      <c r="B50">
        <v>47</v>
      </c>
      <c r="C50">
        <f t="shared" si="4"/>
        <v>-29.807500449999505</v>
      </c>
      <c r="D50">
        <f t="shared" si="5"/>
        <v>-32.891763415066322</v>
      </c>
      <c r="E50">
        <v>25.675919557359613</v>
      </c>
      <c r="F50">
        <v>15.811878390443352</v>
      </c>
      <c r="G50">
        <f t="shared" si="0"/>
        <v>-1.0706404106961014</v>
      </c>
      <c r="I50">
        <f t="shared" si="3"/>
        <v>-1.0706404106961014</v>
      </c>
      <c r="J50">
        <f t="shared" si="1"/>
        <v>-3.1647207164595437</v>
      </c>
      <c r="K50">
        <f t="shared" si="2"/>
        <v>2.0940803057634421</v>
      </c>
      <c r="L50">
        <f t="shared" si="6"/>
        <v>-2.6435718989487724</v>
      </c>
      <c r="M50">
        <v>172.60808</v>
      </c>
      <c r="N50">
        <v>120.84223</v>
      </c>
      <c r="O50">
        <v>1.4390742141580464</v>
      </c>
      <c r="P50">
        <v>2.2682304725664699</v>
      </c>
    </row>
    <row r="51" spans="2:16" x14ac:dyDescent="0.25">
      <c r="B51">
        <v>48</v>
      </c>
      <c r="C51">
        <f t="shared" si="4"/>
        <v>-29.807500449999505</v>
      </c>
      <c r="D51">
        <f t="shared" si="5"/>
        <v>-32.891763415066322</v>
      </c>
      <c r="E51">
        <v>25.675919557359613</v>
      </c>
      <c r="F51">
        <v>15.811878390443352</v>
      </c>
      <c r="G51">
        <f t="shared" si="0"/>
        <v>-1.019657533996287</v>
      </c>
      <c r="I51">
        <f t="shared" si="3"/>
        <v>-1.019657533996287</v>
      </c>
      <c r="J51">
        <f t="shared" si="1"/>
        <v>-3.0140197299614702</v>
      </c>
      <c r="K51">
        <f t="shared" si="2"/>
        <v>1.9943621959651829</v>
      </c>
      <c r="L51">
        <f t="shared" si="6"/>
        <v>-2.5665746591735656</v>
      </c>
      <c r="M51">
        <v>172.60808</v>
      </c>
      <c r="N51">
        <v>120.84223</v>
      </c>
      <c r="O51">
        <v>1.4390742141580464</v>
      </c>
      <c r="P51">
        <v>2.2682304725664699</v>
      </c>
    </row>
    <row r="52" spans="2:16" x14ac:dyDescent="0.25">
      <c r="B52">
        <v>49</v>
      </c>
      <c r="C52">
        <f t="shared" si="4"/>
        <v>-29.807500449999505</v>
      </c>
      <c r="D52">
        <f t="shared" si="5"/>
        <v>-32.891763415066322</v>
      </c>
      <c r="E52">
        <v>25.675919557359613</v>
      </c>
      <c r="F52">
        <v>15.811878390443352</v>
      </c>
      <c r="G52">
        <f t="shared" si="0"/>
        <v>-0.97110241332979708</v>
      </c>
      <c r="I52">
        <f t="shared" si="3"/>
        <v>-0.97110241332979708</v>
      </c>
      <c r="J52">
        <f t="shared" si="1"/>
        <v>-2.8704949809156859</v>
      </c>
      <c r="K52">
        <f t="shared" si="2"/>
        <v>1.8993925675858885</v>
      </c>
      <c r="L52">
        <f t="shared" si="6"/>
        <v>-2.491820057450064</v>
      </c>
      <c r="M52">
        <v>172.60808</v>
      </c>
      <c r="N52">
        <v>120.84223</v>
      </c>
      <c r="O52">
        <v>1.4390742141580464</v>
      </c>
      <c r="P52">
        <v>2.2682304725664699</v>
      </c>
    </row>
    <row r="53" spans="2:16" x14ac:dyDescent="0.25">
      <c r="B53">
        <v>50</v>
      </c>
      <c r="C53">
        <f t="shared" si="4"/>
        <v>-29.807500449999505</v>
      </c>
      <c r="D53">
        <f t="shared" si="5"/>
        <v>-32.891763415066322</v>
      </c>
      <c r="E53">
        <v>25.675919557359613</v>
      </c>
      <c r="F53">
        <v>15.811878390443352</v>
      </c>
      <c r="G53">
        <f t="shared" si="0"/>
        <v>-0.92485944126647346</v>
      </c>
      <c r="I53">
        <f t="shared" si="3"/>
        <v>-0.92485944126647346</v>
      </c>
      <c r="J53">
        <f t="shared" si="1"/>
        <v>-2.7338047437292246</v>
      </c>
      <c r="K53">
        <f t="shared" si="2"/>
        <v>1.8089453024627509</v>
      </c>
      <c r="L53">
        <f t="shared" si="6"/>
        <v>-2.4192427742233633</v>
      </c>
      <c r="M53">
        <v>172.60808</v>
      </c>
      <c r="N53">
        <v>120.84223</v>
      </c>
      <c r="O53">
        <v>1.4390742141580464</v>
      </c>
      <c r="P53">
        <v>2.2682304725664699</v>
      </c>
    </row>
    <row r="54" spans="2:16" x14ac:dyDescent="0.25">
      <c r="B54">
        <v>51</v>
      </c>
      <c r="C54">
        <f t="shared" si="4"/>
        <v>-29.807500449999505</v>
      </c>
      <c r="D54">
        <f t="shared" si="5"/>
        <v>-32.891763415066322</v>
      </c>
      <c r="E54">
        <v>25.675919557359613</v>
      </c>
      <c r="F54">
        <v>15.811878390443352</v>
      </c>
      <c r="G54">
        <f t="shared" si="0"/>
        <v>-0.88081851549187951</v>
      </c>
      <c r="I54">
        <f t="shared" si="3"/>
        <v>-0.88081851549187951</v>
      </c>
      <c r="J54">
        <f t="shared" si="1"/>
        <v>-2.6036235654564042</v>
      </c>
      <c r="K54">
        <f t="shared" si="2"/>
        <v>1.7228050499645247</v>
      </c>
      <c r="L54">
        <f t="shared" si="6"/>
        <v>-2.3487793924498672</v>
      </c>
      <c r="M54">
        <v>172.60808</v>
      </c>
      <c r="N54">
        <v>120.84223</v>
      </c>
      <c r="O54">
        <v>1.4390742141580464</v>
      </c>
      <c r="P54">
        <v>2.2682304725664699</v>
      </c>
    </row>
    <row r="55" spans="2:16" x14ac:dyDescent="0.25">
      <c r="B55">
        <v>52</v>
      </c>
      <c r="C55">
        <f t="shared" si="4"/>
        <v>-29.807500449999505</v>
      </c>
      <c r="D55">
        <f t="shared" si="5"/>
        <v>-32.891763415066322</v>
      </c>
      <c r="E55">
        <v>25.675919557359613</v>
      </c>
      <c r="F55">
        <v>15.811878390443352</v>
      </c>
      <c r="G55">
        <f t="shared" si="0"/>
        <v>-0.83887477665893284</v>
      </c>
      <c r="I55">
        <f t="shared" si="3"/>
        <v>-0.83887477665893284</v>
      </c>
      <c r="J55">
        <f t="shared" si="1"/>
        <v>-2.4796414909108613</v>
      </c>
      <c r="K55">
        <f t="shared" si="2"/>
        <v>1.6407667142519282</v>
      </c>
      <c r="L55">
        <f t="shared" si="6"/>
        <v>-2.280368342184337</v>
      </c>
      <c r="M55">
        <v>172.60808</v>
      </c>
      <c r="N55">
        <v>120.84223</v>
      </c>
      <c r="O55">
        <v>1.4390742141580464</v>
      </c>
      <c r="P55">
        <v>2.2682304725664699</v>
      </c>
    </row>
    <row r="56" spans="2:16" x14ac:dyDescent="0.25">
      <c r="B56">
        <v>53</v>
      </c>
      <c r="C56">
        <f t="shared" si="4"/>
        <v>-29.807500449999505</v>
      </c>
      <c r="D56">
        <f t="shared" si="5"/>
        <v>-32.891763415066322</v>
      </c>
      <c r="E56">
        <v>25.675919557359613</v>
      </c>
      <c r="F56">
        <v>15.811878390443352</v>
      </c>
      <c r="G56">
        <f t="shared" si="0"/>
        <v>-0.79892835872279322</v>
      </c>
      <c r="I56">
        <f t="shared" si="3"/>
        <v>-0.79892835872279322</v>
      </c>
      <c r="J56">
        <f t="shared" si="1"/>
        <v>-2.3615633246770109</v>
      </c>
      <c r="K56">
        <f t="shared" si="2"/>
        <v>1.5626349659542176</v>
      </c>
      <c r="L56">
        <f t="shared" si="6"/>
        <v>-2.2139498467809102</v>
      </c>
      <c r="M56">
        <v>172.60808</v>
      </c>
      <c r="N56">
        <v>120.84223</v>
      </c>
      <c r="O56">
        <v>1.4390742141580464</v>
      </c>
      <c r="P56">
        <v>2.2682304725664699</v>
      </c>
    </row>
    <row r="57" spans="2:16" x14ac:dyDescent="0.25">
      <c r="B57">
        <v>54</v>
      </c>
      <c r="C57">
        <f t="shared" si="4"/>
        <v>-29.807500449999505</v>
      </c>
      <c r="D57">
        <f t="shared" si="5"/>
        <v>-32.891763415066322</v>
      </c>
      <c r="E57">
        <v>25.675919557359613</v>
      </c>
      <c r="F57">
        <v>15.811878390443352</v>
      </c>
      <c r="G57">
        <f t="shared" si="0"/>
        <v>-0.76088415116456498</v>
      </c>
      <c r="I57">
        <f t="shared" si="3"/>
        <v>-0.76088415116456498</v>
      </c>
      <c r="J57">
        <f t="shared" si="1"/>
        <v>-2.24910792826382</v>
      </c>
      <c r="K57">
        <f t="shared" si="2"/>
        <v>1.4882237770992548</v>
      </c>
      <c r="L57">
        <f t="shared" si="6"/>
        <v>-2.1494658706610776</v>
      </c>
      <c r="M57">
        <v>172.60808</v>
      </c>
      <c r="N57">
        <v>120.84223</v>
      </c>
      <c r="O57">
        <v>1.4390742141580464</v>
      </c>
      <c r="P57">
        <v>2.2682304725664699</v>
      </c>
    </row>
    <row r="58" spans="2:16" x14ac:dyDescent="0.25">
      <c r="B58">
        <v>55</v>
      </c>
      <c r="C58">
        <f t="shared" si="4"/>
        <v>-29.807500449999505</v>
      </c>
      <c r="D58">
        <f t="shared" si="5"/>
        <v>-32.891763415066322</v>
      </c>
      <c r="E58">
        <v>25.675919557359613</v>
      </c>
      <c r="F58">
        <v>15.811878390443352</v>
      </c>
      <c r="G58">
        <f t="shared" si="0"/>
        <v>-0.72465157253768087</v>
      </c>
      <c r="I58">
        <f t="shared" si="3"/>
        <v>-0.72465157253768087</v>
      </c>
      <c r="J58">
        <f t="shared" si="1"/>
        <v>-2.1420075507274472</v>
      </c>
      <c r="K58">
        <f t="shared" si="2"/>
        <v>1.4173559781897662</v>
      </c>
      <c r="L58">
        <f t="shared" si="6"/>
        <v>-2.0868600686029879</v>
      </c>
      <c r="M58">
        <v>172.60808</v>
      </c>
      <c r="N58">
        <v>120.84223</v>
      </c>
      <c r="O58">
        <v>1.4390742141580464</v>
      </c>
      <c r="P58">
        <v>2.2682304725664699</v>
      </c>
    </row>
    <row r="59" spans="2:16" x14ac:dyDescent="0.25">
      <c r="B59">
        <v>56</v>
      </c>
      <c r="C59">
        <f t="shared" si="4"/>
        <v>-27.953370753512736</v>
      </c>
      <c r="D59">
        <f t="shared" si="5"/>
        <v>-24.614966831074359</v>
      </c>
      <c r="E59">
        <v>24.078788492453207</v>
      </c>
      <c r="F59">
        <v>11.833019020788178</v>
      </c>
      <c r="G59">
        <f t="shared" si="0"/>
        <v>-0.54194322278798301</v>
      </c>
      <c r="I59">
        <f t="shared" si="3"/>
        <v>-0.54194322278798301</v>
      </c>
      <c r="J59">
        <f t="shared" si="1"/>
        <v>-1.7103835051579928</v>
      </c>
      <c r="K59">
        <f t="shared" si="2"/>
        <v>1.1684402823700097</v>
      </c>
      <c r="L59">
        <f t="shared" si="6"/>
        <v>-1.5909991735913114</v>
      </c>
      <c r="M59">
        <v>161.87126000000001</v>
      </c>
      <c r="N59">
        <v>90.433809999999994</v>
      </c>
      <c r="O59">
        <v>1.4390742141580464</v>
      </c>
      <c r="P59">
        <v>2.2682304725664699</v>
      </c>
    </row>
    <row r="60" spans="2:16" x14ac:dyDescent="0.25">
      <c r="B60">
        <v>57</v>
      </c>
      <c r="C60">
        <f t="shared" si="4"/>
        <v>-27.953370753512736</v>
      </c>
      <c r="D60">
        <f t="shared" si="5"/>
        <v>-24.614966831074359</v>
      </c>
      <c r="E60">
        <v>24.078788492453207</v>
      </c>
      <c r="F60">
        <v>24.078788492453207</v>
      </c>
      <c r="G60">
        <f t="shared" si="0"/>
        <v>-0.1366763725182438</v>
      </c>
      <c r="I60">
        <f t="shared" si="3"/>
        <v>-0.1366763725182438</v>
      </c>
      <c r="J60">
        <f t="shared" si="1"/>
        <v>-1.6289366715790405</v>
      </c>
      <c r="K60">
        <f t="shared" si="2"/>
        <v>1.4922602990607967</v>
      </c>
      <c r="L60">
        <f t="shared" si="6"/>
        <v>-0.40903614115634945</v>
      </c>
      <c r="M60">
        <v>161.87126000000001</v>
      </c>
      <c r="N60">
        <v>90.433809999999994</v>
      </c>
      <c r="O60">
        <v>1.4390742141580464</v>
      </c>
      <c r="P60">
        <v>2.2682304725664699</v>
      </c>
    </row>
    <row r="61" spans="2:16" x14ac:dyDescent="0.25">
      <c r="B61">
        <v>58</v>
      </c>
      <c r="C61">
        <f t="shared" si="4"/>
        <v>-27.953370753512736</v>
      </c>
      <c r="D61">
        <f t="shared" si="5"/>
        <v>-24.614966831074359</v>
      </c>
      <c r="E61">
        <v>24.078788492453207</v>
      </c>
      <c r="F61">
        <v>24.078788492453207</v>
      </c>
      <c r="G61">
        <f t="shared" si="0"/>
        <v>-0.13016797382689885</v>
      </c>
      <c r="I61">
        <f t="shared" si="3"/>
        <v>-0.13016797382689885</v>
      </c>
      <c r="J61">
        <f t="shared" si="1"/>
        <v>-1.5513682586467052</v>
      </c>
      <c r="K61">
        <f t="shared" si="2"/>
        <v>1.4212002848198062</v>
      </c>
      <c r="L61">
        <f t="shared" si="6"/>
        <v>-0.39712246714208682</v>
      </c>
      <c r="M61">
        <v>161.87126000000001</v>
      </c>
      <c r="N61">
        <v>90.433809999999994</v>
      </c>
      <c r="O61">
        <v>1.4390742141580464</v>
      </c>
      <c r="P61">
        <v>2.2682304725664699</v>
      </c>
    </row>
    <row r="62" spans="2:16" x14ac:dyDescent="0.25">
      <c r="B62">
        <v>59</v>
      </c>
      <c r="C62">
        <f t="shared" si="4"/>
        <v>-27.953370753512736</v>
      </c>
      <c r="D62">
        <f t="shared" si="5"/>
        <v>-24.614966831074359</v>
      </c>
      <c r="E62">
        <v>24.078788492453207</v>
      </c>
      <c r="F62">
        <v>24.078788492453207</v>
      </c>
      <c r="G62">
        <f t="shared" si="0"/>
        <v>-0.12396949888276081</v>
      </c>
      <c r="I62">
        <f t="shared" si="3"/>
        <v>-0.12396949888276081</v>
      </c>
      <c r="J62">
        <f t="shared" si="1"/>
        <v>-1.4774935796635287</v>
      </c>
      <c r="K62">
        <f t="shared" si="2"/>
        <v>1.3535240807807678</v>
      </c>
      <c r="L62">
        <f t="shared" si="6"/>
        <v>-0.38555579334183188</v>
      </c>
      <c r="M62">
        <v>161.87126000000001</v>
      </c>
      <c r="N62">
        <v>90.433809999999994</v>
      </c>
      <c r="O62">
        <v>1.4390742141580464</v>
      </c>
      <c r="P62">
        <v>2.2682304725664699</v>
      </c>
    </row>
    <row r="63" spans="2:16" x14ac:dyDescent="0.25">
      <c r="B63">
        <v>60</v>
      </c>
      <c r="C63">
        <f t="shared" si="4"/>
        <v>-27.953370753512804</v>
      </c>
      <c r="D63">
        <f t="shared" si="5"/>
        <v>-24.614966831074359</v>
      </c>
      <c r="E63">
        <v>24.078788492453207</v>
      </c>
      <c r="F63">
        <v>24.078788492453207</v>
      </c>
      <c r="G63">
        <f t="shared" si="0"/>
        <v>-0.11806618941215498</v>
      </c>
      <c r="I63">
        <f t="shared" si="3"/>
        <v>-0.11806618941215498</v>
      </c>
      <c r="J63">
        <f t="shared" si="1"/>
        <v>-1.4071367425366959</v>
      </c>
      <c r="K63">
        <f t="shared" si="2"/>
        <v>1.289070553124541</v>
      </c>
      <c r="L63">
        <f t="shared" si="6"/>
        <v>-0.37432601295324058</v>
      </c>
      <c r="M63">
        <v>161.87126000000001</v>
      </c>
      <c r="N63">
        <v>90.433809999999994</v>
      </c>
      <c r="O63">
        <v>1.4390742141580499</v>
      </c>
      <c r="P63">
        <v>2.2682304725664699</v>
      </c>
    </row>
    <row r="66" spans="2:12" x14ac:dyDescent="0.25">
      <c r="B66" t="s">
        <v>68</v>
      </c>
      <c r="G66">
        <f>SUM(G3:G63)</f>
        <v>-73.235664072181621</v>
      </c>
      <c r="J66">
        <f>SUM(J3:J63)</f>
        <v>-245.69967092009225</v>
      </c>
      <c r="K66">
        <f>SUM(K3:K63)</f>
        <v>172.46400684791047</v>
      </c>
    </row>
    <row r="67" spans="2:12" x14ac:dyDescent="0.25">
      <c r="B67" t="s">
        <v>7</v>
      </c>
      <c r="I67" s="2"/>
      <c r="L67" s="2"/>
    </row>
  </sheetData>
  <mergeCells count="2">
    <mergeCell ref="C1:D1"/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5"/>
  <sheetViews>
    <sheetView zoomScaleNormal="100" workbookViewId="0">
      <selection activeCell="F3" sqref="F3"/>
    </sheetView>
  </sheetViews>
  <sheetFormatPr defaultRowHeight="15" x14ac:dyDescent="0.25"/>
  <cols>
    <col min="4" max="4" width="15" customWidth="1"/>
    <col min="5" max="5" width="23.7109375" customWidth="1"/>
    <col min="6" max="6" width="20.140625" customWidth="1"/>
    <col min="7" max="7" width="17.7109375" customWidth="1"/>
    <col min="9" max="10" width="16.28515625" customWidth="1"/>
    <col min="11" max="11" width="22.140625" customWidth="1"/>
    <col min="12" max="12" width="21.5703125" customWidth="1"/>
    <col min="13" max="13" width="12.42578125" customWidth="1"/>
    <col min="15" max="15" width="12.140625" customWidth="1"/>
  </cols>
  <sheetData>
    <row r="1" spans="1:16" x14ac:dyDescent="0.25">
      <c r="A1" s="3" t="s">
        <v>0</v>
      </c>
      <c r="M1" s="8" t="s">
        <v>79</v>
      </c>
      <c r="N1" s="8"/>
    </row>
    <row r="2" spans="1:16" x14ac:dyDescent="0.25">
      <c r="C2" t="s">
        <v>78</v>
      </c>
      <c r="D2" t="s">
        <v>49</v>
      </c>
      <c r="E2" t="s">
        <v>50</v>
      </c>
      <c r="F2" t="s">
        <v>51</v>
      </c>
      <c r="G2" t="s">
        <v>112</v>
      </c>
      <c r="H2" s="3" t="s">
        <v>111</v>
      </c>
      <c r="I2" t="s">
        <v>76</v>
      </c>
      <c r="J2" t="s">
        <v>80</v>
      </c>
      <c r="K2" t="s">
        <v>55</v>
      </c>
      <c r="L2" t="s">
        <v>77</v>
      </c>
      <c r="M2" t="s">
        <v>81</v>
      </c>
      <c r="N2" t="s">
        <v>82</v>
      </c>
      <c r="O2" t="s">
        <v>55</v>
      </c>
      <c r="P2" t="s">
        <v>77</v>
      </c>
    </row>
    <row r="3" spans="1:16" x14ac:dyDescent="0.25">
      <c r="A3" s="3" t="s">
        <v>1</v>
      </c>
      <c r="B3">
        <v>0</v>
      </c>
      <c r="D3">
        <v>-172</v>
      </c>
      <c r="E3" s="4"/>
      <c r="F3">
        <v>0</v>
      </c>
      <c r="G3">
        <v>0</v>
      </c>
      <c r="H3">
        <v>0</v>
      </c>
      <c r="I3">
        <v>0</v>
      </c>
      <c r="J3">
        <v>0</v>
      </c>
      <c r="K3" s="6">
        <f>D3+E3+F3</f>
        <v>-172</v>
      </c>
      <c r="L3" s="6">
        <f>K3+G3+I3+H3</f>
        <v>-172</v>
      </c>
      <c r="M3" s="4">
        <f>C3+D3+E3+J3</f>
        <v>-172</v>
      </c>
      <c r="N3" s="4">
        <f>C3+D3+E3+G3+I3+J3</f>
        <v>-172</v>
      </c>
      <c r="O3" s="6">
        <v>80</v>
      </c>
      <c r="P3" s="6">
        <v>80</v>
      </c>
    </row>
    <row r="4" spans="1:16" x14ac:dyDescent="0.25">
      <c r="B4">
        <v>1</v>
      </c>
      <c r="D4">
        <v>240</v>
      </c>
      <c r="F4">
        <v>0</v>
      </c>
      <c r="G4">
        <v>0</v>
      </c>
      <c r="H4">
        <v>0</v>
      </c>
      <c r="I4">
        <v>0</v>
      </c>
      <c r="J4">
        <v>0</v>
      </c>
      <c r="K4" s="6">
        <f t="shared" ref="K4:K63" si="0">D4+E4+F4</f>
        <v>240</v>
      </c>
      <c r="L4" s="6">
        <f t="shared" ref="L4:L63" si="1">K4+G4+I4+H4</f>
        <v>240</v>
      </c>
      <c r="M4" s="4">
        <f t="shared" ref="M4:M63" si="2">C4+D4+E4+J4</f>
        <v>240</v>
      </c>
      <c r="N4" s="4">
        <f t="shared" ref="N4:N63" si="3">C4+D4+E4+G4+I4+J4</f>
        <v>240</v>
      </c>
      <c r="O4" s="6">
        <v>240</v>
      </c>
      <c r="P4" s="6">
        <v>240</v>
      </c>
    </row>
    <row r="5" spans="1:16" x14ac:dyDescent="0.25">
      <c r="B5">
        <v>2</v>
      </c>
      <c r="D5">
        <v>228.57142857142856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6">
        <f t="shared" si="0"/>
        <v>228.57142857142856</v>
      </c>
      <c r="L5" s="6">
        <f t="shared" si="1"/>
        <v>228.57142857142856</v>
      </c>
      <c r="M5" s="4">
        <f t="shared" si="2"/>
        <v>228.57142857142856</v>
      </c>
      <c r="N5" s="4">
        <f t="shared" si="3"/>
        <v>228.57142857142856</v>
      </c>
      <c r="O5" s="6">
        <v>239.45578231292515</v>
      </c>
      <c r="P5" s="6">
        <v>239.45578231292515</v>
      </c>
    </row>
    <row r="6" spans="1:16" x14ac:dyDescent="0.25">
      <c r="B6">
        <v>3</v>
      </c>
      <c r="D6">
        <v>228.05312601230966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6">
        <f t="shared" si="0"/>
        <v>228.05312601230966</v>
      </c>
      <c r="L6" s="6">
        <f t="shared" si="1"/>
        <v>228.05312601230966</v>
      </c>
      <c r="M6" s="4">
        <f t="shared" si="2"/>
        <v>228.05312601230966</v>
      </c>
      <c r="N6" s="4">
        <f t="shared" si="3"/>
        <v>228.05312601230966</v>
      </c>
      <c r="O6" s="6">
        <v>228.05312601230966</v>
      </c>
      <c r="P6" s="6">
        <v>228.05312601230966</v>
      </c>
    </row>
    <row r="7" spans="1:16" x14ac:dyDescent="0.25">
      <c r="B7">
        <v>4</v>
      </c>
      <c r="D7">
        <v>217.19345334505684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6">
        <f t="shared" si="0"/>
        <v>217.19345334505684</v>
      </c>
      <c r="L7" s="6">
        <f t="shared" si="1"/>
        <v>217.19345334505684</v>
      </c>
      <c r="M7" s="4">
        <f t="shared" si="2"/>
        <v>217.19345334505684</v>
      </c>
      <c r="N7" s="4">
        <f t="shared" si="3"/>
        <v>217.19345334505684</v>
      </c>
      <c r="O7" s="6">
        <v>217.19345334505684</v>
      </c>
      <c r="P7" s="6">
        <v>217.19345334505684</v>
      </c>
    </row>
    <row r="8" spans="1:16" x14ac:dyDescent="0.25">
      <c r="B8">
        <v>5</v>
      </c>
      <c r="D8">
        <v>206.85090794767316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6">
        <f t="shared" si="0"/>
        <v>206.85090794767316</v>
      </c>
      <c r="L8" s="6">
        <f t="shared" si="1"/>
        <v>206.85090794767316</v>
      </c>
      <c r="M8" s="4">
        <f t="shared" si="2"/>
        <v>206.85090794767316</v>
      </c>
      <c r="N8" s="4">
        <f t="shared" si="3"/>
        <v>206.85090794767316</v>
      </c>
      <c r="O8" s="6">
        <v>206.85090794767316</v>
      </c>
      <c r="P8" s="6">
        <v>206.85090794767316</v>
      </c>
    </row>
    <row r="9" spans="1:16" x14ac:dyDescent="0.25">
      <c r="B9">
        <v>6</v>
      </c>
      <c r="D9">
        <v>197.0008647120697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6">
        <f t="shared" si="0"/>
        <v>197.0008647120697</v>
      </c>
      <c r="L9" s="6">
        <f t="shared" si="1"/>
        <v>197.0008647120697</v>
      </c>
      <c r="M9" s="4">
        <f t="shared" si="2"/>
        <v>197.0008647120697</v>
      </c>
      <c r="N9" s="4">
        <f t="shared" si="3"/>
        <v>197.0008647120697</v>
      </c>
      <c r="O9" s="6">
        <v>197.0008647120697</v>
      </c>
      <c r="P9" s="6">
        <v>197.0008647120697</v>
      </c>
    </row>
    <row r="10" spans="1:16" x14ac:dyDescent="0.25">
      <c r="B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6">
        <f t="shared" si="0"/>
        <v>0</v>
      </c>
      <c r="L10" s="6">
        <f t="shared" si="1"/>
        <v>0</v>
      </c>
      <c r="M10" s="4">
        <f t="shared" si="2"/>
        <v>0</v>
      </c>
      <c r="N10" s="4">
        <f t="shared" si="3"/>
        <v>0</v>
      </c>
      <c r="O10" s="6">
        <v>0</v>
      </c>
      <c r="P10" s="6">
        <v>0</v>
      </c>
    </row>
    <row r="11" spans="1:16" x14ac:dyDescent="0.25">
      <c r="B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6">
        <f t="shared" si="0"/>
        <v>0</v>
      </c>
      <c r="L11" s="6">
        <f t="shared" si="1"/>
        <v>0</v>
      </c>
      <c r="M11" s="4">
        <f t="shared" si="2"/>
        <v>0</v>
      </c>
      <c r="N11" s="4">
        <f t="shared" si="3"/>
        <v>0</v>
      </c>
      <c r="O11" s="6">
        <v>0</v>
      </c>
      <c r="P11" s="6">
        <v>0</v>
      </c>
    </row>
    <row r="12" spans="1:16" x14ac:dyDescent="0.25">
      <c r="B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6">
        <f t="shared" si="0"/>
        <v>0</v>
      </c>
      <c r="L12" s="6">
        <f t="shared" si="1"/>
        <v>0</v>
      </c>
      <c r="M12" s="4">
        <f t="shared" si="2"/>
        <v>0</v>
      </c>
      <c r="N12" s="4">
        <f t="shared" si="3"/>
        <v>0</v>
      </c>
      <c r="O12" s="6">
        <v>0</v>
      </c>
      <c r="P12" s="6">
        <v>0</v>
      </c>
    </row>
    <row r="13" spans="1:16" x14ac:dyDescent="0.25">
      <c r="B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6">
        <f t="shared" si="0"/>
        <v>0</v>
      </c>
      <c r="L13" s="6">
        <f t="shared" si="1"/>
        <v>0</v>
      </c>
      <c r="M13" s="4">
        <f t="shared" si="2"/>
        <v>0</v>
      </c>
      <c r="N13" s="4">
        <f t="shared" si="3"/>
        <v>0</v>
      </c>
      <c r="O13" s="6">
        <v>0</v>
      </c>
      <c r="P13" s="6">
        <v>0</v>
      </c>
    </row>
    <row r="14" spans="1:16" x14ac:dyDescent="0.25">
      <c r="B14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6">
        <f t="shared" si="0"/>
        <v>0</v>
      </c>
      <c r="L14" s="6">
        <f t="shared" si="1"/>
        <v>0</v>
      </c>
      <c r="M14" s="4">
        <f t="shared" si="2"/>
        <v>0</v>
      </c>
      <c r="N14" s="4">
        <f t="shared" si="3"/>
        <v>0</v>
      </c>
      <c r="O14" s="6">
        <v>0</v>
      </c>
      <c r="P14" s="6">
        <v>0</v>
      </c>
    </row>
    <row r="15" spans="1:16" x14ac:dyDescent="0.25">
      <c r="B15">
        <v>12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6">
        <f t="shared" si="0"/>
        <v>0</v>
      </c>
      <c r="L15" s="6">
        <f t="shared" si="1"/>
        <v>0</v>
      </c>
      <c r="M15" s="4">
        <f t="shared" si="2"/>
        <v>0</v>
      </c>
      <c r="N15" s="4">
        <f t="shared" si="3"/>
        <v>0</v>
      </c>
      <c r="O15" s="6">
        <v>0</v>
      </c>
      <c r="P15" s="6">
        <v>0</v>
      </c>
    </row>
    <row r="16" spans="1:16" x14ac:dyDescent="0.25">
      <c r="B16">
        <v>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6">
        <f t="shared" si="0"/>
        <v>0</v>
      </c>
      <c r="L16" s="6">
        <f t="shared" si="1"/>
        <v>0</v>
      </c>
      <c r="M16" s="4">
        <f t="shared" si="2"/>
        <v>0</v>
      </c>
      <c r="N16" s="4">
        <f t="shared" si="3"/>
        <v>0</v>
      </c>
      <c r="O16" s="6">
        <v>0</v>
      </c>
      <c r="P16" s="6">
        <v>0</v>
      </c>
    </row>
    <row r="17" spans="2:16" x14ac:dyDescent="0.25">
      <c r="B17">
        <v>14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6">
        <f t="shared" si="0"/>
        <v>0</v>
      </c>
      <c r="L17" s="6">
        <f t="shared" si="1"/>
        <v>0</v>
      </c>
      <c r="M17" s="4">
        <f t="shared" si="2"/>
        <v>0</v>
      </c>
      <c r="N17" s="4">
        <f t="shared" si="3"/>
        <v>0</v>
      </c>
      <c r="O17" s="6">
        <v>0</v>
      </c>
      <c r="P17" s="6">
        <v>0</v>
      </c>
    </row>
    <row r="18" spans="2:16" x14ac:dyDescent="0.25">
      <c r="B18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6">
        <f t="shared" si="0"/>
        <v>0</v>
      </c>
      <c r="L18" s="6">
        <f t="shared" si="1"/>
        <v>0</v>
      </c>
      <c r="M18" s="4">
        <f t="shared" si="2"/>
        <v>0</v>
      </c>
      <c r="N18" s="4">
        <f t="shared" si="3"/>
        <v>0</v>
      </c>
      <c r="O18" s="6">
        <v>0</v>
      </c>
      <c r="P18" s="6">
        <v>0</v>
      </c>
    </row>
    <row r="19" spans="2:16" x14ac:dyDescent="0.25">
      <c r="B19">
        <v>16</v>
      </c>
      <c r="D19">
        <v>0</v>
      </c>
      <c r="E19">
        <v>28.086161496292654</v>
      </c>
      <c r="F19">
        <v>10.298343123803804</v>
      </c>
      <c r="G19">
        <v>8.4110802912324409</v>
      </c>
      <c r="H19">
        <v>9.3547117075181223</v>
      </c>
      <c r="I19">
        <v>-11.644406698522873</v>
      </c>
      <c r="J19">
        <v>40.235716075925218</v>
      </c>
      <c r="K19" s="6">
        <f t="shared" si="0"/>
        <v>38.384504620096457</v>
      </c>
      <c r="L19" s="6">
        <f t="shared" si="1"/>
        <v>44.505889920324151</v>
      </c>
      <c r="M19" s="4">
        <f t="shared" si="2"/>
        <v>68.321877572217872</v>
      </c>
      <c r="N19" s="4">
        <f t="shared" si="3"/>
        <v>65.088551164927452</v>
      </c>
      <c r="O19" s="6">
        <v>38.384504620096457</v>
      </c>
      <c r="P19" s="6">
        <v>44.505889920324151</v>
      </c>
    </row>
    <row r="20" spans="2:16" x14ac:dyDescent="0.25">
      <c r="B20">
        <v>17</v>
      </c>
      <c r="D20">
        <v>0</v>
      </c>
      <c r="E20">
        <v>27.450040925756028</v>
      </c>
      <c r="F20">
        <v>9.8079458321940969</v>
      </c>
      <c r="G20">
        <v>8.0105526583166089</v>
      </c>
      <c r="H20">
        <v>8.9092492452553529</v>
      </c>
      <c r="I20">
        <v>-11.089911141450354</v>
      </c>
      <c r="J20">
        <v>38.319729596119252</v>
      </c>
      <c r="K20" s="6">
        <f t="shared" si="0"/>
        <v>37.257986757950121</v>
      </c>
      <c r="L20" s="6">
        <f t="shared" si="1"/>
        <v>43.087877520071729</v>
      </c>
      <c r="M20" s="4">
        <f t="shared" si="2"/>
        <v>65.769770521875273</v>
      </c>
      <c r="N20" s="4">
        <f t="shared" si="3"/>
        <v>62.690412038741542</v>
      </c>
      <c r="O20" s="6">
        <v>37.257986757950121</v>
      </c>
      <c r="P20" s="6">
        <v>43.087877520071729</v>
      </c>
    </row>
    <row r="21" spans="2:16" x14ac:dyDescent="0.25">
      <c r="B21">
        <v>18</v>
      </c>
      <c r="D21">
        <v>0</v>
      </c>
      <c r="E21">
        <v>26.844211810959237</v>
      </c>
      <c r="F21">
        <v>9.3409007925658081</v>
      </c>
      <c r="G21">
        <v>7.6290977698253428</v>
      </c>
      <c r="H21">
        <v>8.4849992811955754</v>
      </c>
      <c r="I21">
        <v>-10.561820134714623</v>
      </c>
      <c r="J21">
        <v>36.494980567732618</v>
      </c>
      <c r="K21" s="6">
        <f t="shared" si="0"/>
        <v>36.185112603525042</v>
      </c>
      <c r="L21" s="6">
        <f t="shared" si="1"/>
        <v>41.737389519831339</v>
      </c>
      <c r="M21" s="4">
        <f t="shared" si="2"/>
        <v>63.339192378691855</v>
      </c>
      <c r="N21" s="4">
        <f t="shared" si="3"/>
        <v>60.406470013802576</v>
      </c>
      <c r="O21" s="6">
        <v>36.185112603525042</v>
      </c>
      <c r="P21" s="6">
        <v>41.737389519831339</v>
      </c>
    </row>
    <row r="22" spans="2:16" x14ac:dyDescent="0.25">
      <c r="B22">
        <v>19</v>
      </c>
      <c r="D22">
        <v>0</v>
      </c>
      <c r="E22">
        <v>26.267231701628962</v>
      </c>
      <c r="F22">
        <v>8.8960959929198165</v>
      </c>
      <c r="G22">
        <v>7.2658073998336592</v>
      </c>
      <c r="H22">
        <v>8.0809516963767383</v>
      </c>
      <c r="I22">
        <v>-10.058876318775832</v>
      </c>
      <c r="J22">
        <v>34.757124350221545</v>
      </c>
      <c r="K22" s="6">
        <f t="shared" si="0"/>
        <v>35.163327694548776</v>
      </c>
      <c r="L22" s="6">
        <f t="shared" si="1"/>
        <v>40.451210471983345</v>
      </c>
      <c r="M22" s="4">
        <f t="shared" si="2"/>
        <v>61.024356051850503</v>
      </c>
      <c r="N22" s="4">
        <f t="shared" si="3"/>
        <v>58.231287132908335</v>
      </c>
      <c r="O22" s="6">
        <v>35.163327694548776</v>
      </c>
      <c r="P22" s="6">
        <v>40.451210471983345</v>
      </c>
    </row>
    <row r="23" spans="2:16" x14ac:dyDescent="0.25">
      <c r="B23">
        <v>20</v>
      </c>
      <c r="D23">
        <v>0</v>
      </c>
      <c r="E23">
        <v>25.717726835600132</v>
      </c>
      <c r="F23">
        <v>8.4724723742093495</v>
      </c>
      <c r="G23">
        <v>6.919816571270152</v>
      </c>
      <c r="H23">
        <v>7.6961444727397508</v>
      </c>
      <c r="I23">
        <v>-9.5798822083579349</v>
      </c>
      <c r="J23">
        <v>33.102023190687184</v>
      </c>
      <c r="K23" s="6">
        <f t="shared" si="0"/>
        <v>34.190199209809478</v>
      </c>
      <c r="L23" s="6">
        <f t="shared" si="1"/>
        <v>39.226278045461449</v>
      </c>
      <c r="M23" s="4">
        <f t="shared" si="2"/>
        <v>58.819750026287316</v>
      </c>
      <c r="N23" s="4">
        <f t="shared" si="3"/>
        <v>56.159684389199533</v>
      </c>
      <c r="O23" s="6">
        <v>34.190199209809478</v>
      </c>
      <c r="P23" s="6">
        <v>39.226278045461449</v>
      </c>
    </row>
    <row r="24" spans="2:16" x14ac:dyDescent="0.25">
      <c r="B24">
        <v>21</v>
      </c>
      <c r="D24">
        <v>0</v>
      </c>
      <c r="E24">
        <v>25.19438886795362</v>
      </c>
      <c r="F24">
        <v>8.0690213087708091</v>
      </c>
      <c r="G24">
        <v>6.590301496447764</v>
      </c>
      <c r="H24">
        <v>7.3296614026092861</v>
      </c>
      <c r="I24">
        <v>-9.1236973412932727</v>
      </c>
      <c r="J24">
        <v>31.525736372083035</v>
      </c>
      <c r="K24" s="6">
        <f t="shared" si="0"/>
        <v>33.263410176724427</v>
      </c>
      <c r="L24" s="6">
        <f t="shared" si="1"/>
        <v>38.059675734488209</v>
      </c>
      <c r="M24" s="4">
        <f t="shared" si="2"/>
        <v>56.720125240036651</v>
      </c>
      <c r="N24" s="4">
        <f t="shared" si="3"/>
        <v>54.186729395191151</v>
      </c>
      <c r="O24" s="6">
        <v>33.263410176724427</v>
      </c>
      <c r="P24" s="6">
        <v>38.059675734488209</v>
      </c>
    </row>
    <row r="25" spans="2:16" x14ac:dyDescent="0.25">
      <c r="B25">
        <v>22</v>
      </c>
      <c r="D25">
        <v>0</v>
      </c>
      <c r="E25">
        <v>24.69597175590933</v>
      </c>
      <c r="F25">
        <v>7.6847821988293425</v>
      </c>
      <c r="G25">
        <v>6.2764776156645379</v>
      </c>
      <c r="H25">
        <v>6.9806299072469402</v>
      </c>
      <c r="I25">
        <v>-8.6892355631364495</v>
      </c>
      <c r="J25">
        <v>30.024510830555272</v>
      </c>
      <c r="K25" s="6">
        <f t="shared" si="0"/>
        <v>32.380753954738672</v>
      </c>
      <c r="L25" s="6">
        <f t="shared" si="1"/>
        <v>36.948625914513705</v>
      </c>
      <c r="M25" s="4">
        <f t="shared" si="2"/>
        <v>54.720482586464598</v>
      </c>
      <c r="N25" s="4">
        <f t="shared" si="3"/>
        <v>52.307724638992688</v>
      </c>
      <c r="O25" s="6">
        <v>32.380753954738672</v>
      </c>
      <c r="P25" s="6">
        <v>36.948625914513705</v>
      </c>
    </row>
    <row r="26" spans="2:16" x14ac:dyDescent="0.25">
      <c r="B26">
        <v>23</v>
      </c>
      <c r="D26">
        <v>0</v>
      </c>
      <c r="E26">
        <v>24.221288792057621</v>
      </c>
      <c r="F26">
        <v>7.3188401893612767</v>
      </c>
      <c r="G26">
        <v>5.9775977292043203</v>
      </c>
      <c r="H26">
        <v>6.6482189592827989</v>
      </c>
      <c r="I26">
        <v>-8.2754624410823325</v>
      </c>
      <c r="J26">
        <v>28.594772219576445</v>
      </c>
      <c r="K26" s="6">
        <f t="shared" si="0"/>
        <v>31.540128981418896</v>
      </c>
      <c r="L26" s="6">
        <f t="shared" si="1"/>
        <v>35.890483228823683</v>
      </c>
      <c r="M26" s="4">
        <f t="shared" si="2"/>
        <v>52.816061011634062</v>
      </c>
      <c r="N26" s="4">
        <f t="shared" si="3"/>
        <v>50.518196299756056</v>
      </c>
      <c r="O26" s="6">
        <v>31.540128981418896</v>
      </c>
      <c r="P26" s="6">
        <v>35.890483228823683</v>
      </c>
    </row>
    <row r="27" spans="2:16" x14ac:dyDescent="0.25">
      <c r="B27">
        <v>24</v>
      </c>
      <c r="D27">
        <v>0</v>
      </c>
      <c r="E27">
        <v>23.769209778865516</v>
      </c>
      <c r="F27">
        <v>6.9703239898678842</v>
      </c>
      <c r="G27">
        <v>5.6929502182898295</v>
      </c>
      <c r="H27">
        <v>6.3316371040788564</v>
      </c>
      <c r="I27">
        <v>-7.8813928010307928</v>
      </c>
      <c r="J27">
        <v>27.233116399596618</v>
      </c>
      <c r="K27" s="6">
        <f t="shared" si="0"/>
        <v>30.739533768733402</v>
      </c>
      <c r="L27" s="6">
        <f t="shared" si="1"/>
        <v>34.882728290071299</v>
      </c>
      <c r="M27" s="4">
        <f t="shared" si="2"/>
        <v>51.002326178462134</v>
      </c>
      <c r="N27" s="4">
        <f t="shared" si="3"/>
        <v>48.813883595721173</v>
      </c>
      <c r="O27" s="6">
        <v>30.739533768733402</v>
      </c>
      <c r="P27" s="6">
        <v>34.882728290071299</v>
      </c>
    </row>
    <row r="28" spans="2:16" x14ac:dyDescent="0.25">
      <c r="B28">
        <v>25</v>
      </c>
      <c r="D28">
        <v>0</v>
      </c>
      <c r="E28">
        <v>23.33865833773018</v>
      </c>
      <c r="F28">
        <v>6.6384037998741743</v>
      </c>
      <c r="G28">
        <v>5.4218573507522185</v>
      </c>
      <c r="H28">
        <v>6.030130575313196</v>
      </c>
      <c r="I28">
        <v>-7.506088381934088</v>
      </c>
      <c r="J28">
        <v>25.93630133294916</v>
      </c>
      <c r="K28" s="6">
        <f t="shared" si="0"/>
        <v>29.977062137604356</v>
      </c>
      <c r="L28" s="6">
        <f t="shared" si="1"/>
        <v>33.922961681735686</v>
      </c>
      <c r="M28" s="4">
        <f t="shared" si="2"/>
        <v>49.274959670679337</v>
      </c>
      <c r="N28" s="4">
        <f t="shared" si="3"/>
        <v>47.190728639497472</v>
      </c>
      <c r="O28" s="6">
        <v>29.977062137604356</v>
      </c>
      <c r="P28" s="6">
        <v>33.922961681735686</v>
      </c>
    </row>
    <row r="29" spans="2:16" x14ac:dyDescent="0.25">
      <c r="B29">
        <v>26</v>
      </c>
      <c r="D29">
        <v>0</v>
      </c>
      <c r="E29">
        <v>17.155163990124926</v>
      </c>
      <c r="F29">
        <v>7.2799168819307543</v>
      </c>
      <c r="G29">
        <v>5.9985788505051136</v>
      </c>
      <c r="H29">
        <v>6.6392478662179339</v>
      </c>
      <c r="I29">
        <v>-8.7185103094624452</v>
      </c>
      <c r="J29">
        <v>28.980450424610606</v>
      </c>
      <c r="K29" s="6">
        <f t="shared" si="0"/>
        <v>24.435080872055678</v>
      </c>
      <c r="L29" s="6">
        <f t="shared" si="1"/>
        <v>28.354397279316281</v>
      </c>
      <c r="M29" s="4">
        <f t="shared" si="2"/>
        <v>46.135614414735528</v>
      </c>
      <c r="N29" s="4">
        <f t="shared" si="3"/>
        <v>43.415682955778195</v>
      </c>
      <c r="O29" s="6">
        <v>24.435080872055678</v>
      </c>
      <c r="P29" s="6">
        <v>28.354397279316281</v>
      </c>
    </row>
    <row r="30" spans="2:16" x14ac:dyDescent="0.25">
      <c r="B30">
        <v>27</v>
      </c>
      <c r="D30">
        <v>0</v>
      </c>
      <c r="E30">
        <v>16.746480688650102</v>
      </c>
      <c r="F30">
        <v>6.9332541732673842</v>
      </c>
      <c r="G30">
        <v>5.7129322385762986</v>
      </c>
      <c r="H30">
        <v>6.3230932059218414</v>
      </c>
      <c r="I30">
        <v>-8.3033431518689937</v>
      </c>
      <c r="J30">
        <v>27.600428975819622</v>
      </c>
      <c r="K30" s="6">
        <f t="shared" si="0"/>
        <v>23.679734861917488</v>
      </c>
      <c r="L30" s="6">
        <f t="shared" si="1"/>
        <v>27.412417154546638</v>
      </c>
      <c r="M30" s="4">
        <f t="shared" si="2"/>
        <v>44.34690966446972</v>
      </c>
      <c r="N30" s="4">
        <f t="shared" si="3"/>
        <v>41.756498751177034</v>
      </c>
      <c r="O30" s="6">
        <v>23.679734861917488</v>
      </c>
      <c r="P30" s="6">
        <v>27.412417154546638</v>
      </c>
    </row>
    <row r="31" spans="2:16" x14ac:dyDescent="0.25">
      <c r="B31">
        <v>28</v>
      </c>
      <c r="D31">
        <v>0</v>
      </c>
      <c r="E31">
        <v>16.357258496769315</v>
      </c>
      <c r="F31">
        <v>6.6030992126356054</v>
      </c>
      <c r="G31">
        <v>5.4408878462631423</v>
      </c>
      <c r="H31">
        <v>6.0219935294493734</v>
      </c>
      <c r="I31">
        <v>-7.9079458589228535</v>
      </c>
      <c r="J31">
        <v>26.286122834113929</v>
      </c>
      <c r="K31" s="6">
        <f t="shared" si="0"/>
        <v>22.960357709404921</v>
      </c>
      <c r="L31" s="6">
        <f t="shared" si="1"/>
        <v>26.515293226194579</v>
      </c>
      <c r="M31" s="4">
        <f t="shared" si="2"/>
        <v>42.643381330883244</v>
      </c>
      <c r="N31" s="4">
        <f t="shared" si="3"/>
        <v>40.176323318223531</v>
      </c>
      <c r="O31" s="6">
        <v>22.960357709404921</v>
      </c>
      <c r="P31" s="6">
        <v>26.515293226194579</v>
      </c>
    </row>
    <row r="32" spans="2:16" x14ac:dyDescent="0.25">
      <c r="B32">
        <v>29</v>
      </c>
      <c r="D32">
        <v>0</v>
      </c>
      <c r="E32">
        <v>15.986570694978091</v>
      </c>
      <c r="F32">
        <v>6.2886659167958125</v>
      </c>
      <c r="G32">
        <v>5.1817979488220391</v>
      </c>
      <c r="H32">
        <v>5.7352319328089258</v>
      </c>
      <c r="I32">
        <v>-7.5313770084979534</v>
      </c>
      <c r="J32">
        <v>25.034402699156118</v>
      </c>
      <c r="K32" s="6">
        <f t="shared" si="0"/>
        <v>22.275236611773906</v>
      </c>
      <c r="L32" s="6">
        <f t="shared" si="1"/>
        <v>25.660889484906914</v>
      </c>
      <c r="M32" s="4">
        <f t="shared" si="2"/>
        <v>41.020973394134209</v>
      </c>
      <c r="N32" s="4">
        <f t="shared" si="3"/>
        <v>38.671394334458292</v>
      </c>
      <c r="O32" s="6">
        <v>22.275236611773906</v>
      </c>
      <c r="P32" s="6">
        <v>25.660889484906914</v>
      </c>
    </row>
    <row r="33" spans="2:16" x14ac:dyDescent="0.25">
      <c r="B33">
        <v>30</v>
      </c>
      <c r="D33">
        <v>0</v>
      </c>
      <c r="E33">
        <v>15.633534693272164</v>
      </c>
      <c r="F33">
        <v>5.9892056350436338</v>
      </c>
      <c r="G33">
        <v>4.9350456655448012</v>
      </c>
      <c r="H33">
        <v>5.462125650294217</v>
      </c>
      <c r="I33">
        <v>-7.1727400080932915</v>
      </c>
      <c r="J33">
        <v>23.842288284910595</v>
      </c>
      <c r="K33" s="6">
        <f t="shared" si="0"/>
        <v>21.6227403283158</v>
      </c>
      <c r="L33" s="6">
        <f t="shared" si="1"/>
        <v>24.847171636061525</v>
      </c>
      <c r="M33" s="4">
        <f t="shared" si="2"/>
        <v>39.475822978182762</v>
      </c>
      <c r="N33" s="4">
        <f t="shared" si="3"/>
        <v>37.238128635634268</v>
      </c>
      <c r="O33" s="6">
        <v>21.6227403283158</v>
      </c>
      <c r="P33" s="6">
        <v>24.847171636061525</v>
      </c>
    </row>
    <row r="34" spans="2:16" x14ac:dyDescent="0.25">
      <c r="B34">
        <v>31</v>
      </c>
      <c r="D34">
        <v>0</v>
      </c>
      <c r="E34">
        <v>15.297309929742706</v>
      </c>
      <c r="F34">
        <v>5.7040053667082198</v>
      </c>
      <c r="G34">
        <v>4.7000434909950464</v>
      </c>
      <c r="H34">
        <v>5.2020244288516331</v>
      </c>
      <c r="I34">
        <v>-6.8311809600888465</v>
      </c>
      <c r="J34">
        <v>22.706941223724368</v>
      </c>
      <c r="K34" s="6">
        <f t="shared" si="0"/>
        <v>21.001315296450926</v>
      </c>
      <c r="L34" s="6">
        <f t="shared" si="1"/>
        <v>24.072202256208758</v>
      </c>
      <c r="M34" s="4">
        <f t="shared" si="2"/>
        <v>38.004251153467074</v>
      </c>
      <c r="N34" s="4">
        <f t="shared" si="3"/>
        <v>35.873113684373273</v>
      </c>
      <c r="O34" s="6">
        <v>21.001315296450926</v>
      </c>
      <c r="P34" s="6">
        <v>24.072202256208758</v>
      </c>
    </row>
    <row r="35" spans="2:16" x14ac:dyDescent="0.25">
      <c r="B35">
        <v>32</v>
      </c>
      <c r="D35">
        <v>0</v>
      </c>
      <c r="E35">
        <v>14.977095869238465</v>
      </c>
      <c r="F35">
        <v>5.4323860635316388</v>
      </c>
      <c r="G35">
        <v>4.4762318961857588</v>
      </c>
      <c r="H35">
        <v>4.9543089798586983</v>
      </c>
      <c r="I35">
        <v>-6.5058866286560448</v>
      </c>
      <c r="J35">
        <v>21.625658308308925</v>
      </c>
      <c r="K35" s="6">
        <f t="shared" si="0"/>
        <v>20.409481932770102</v>
      </c>
      <c r="L35" s="6">
        <f t="shared" si="1"/>
        <v>23.334136180158513</v>
      </c>
      <c r="M35" s="4">
        <f t="shared" si="2"/>
        <v>36.602754177547389</v>
      </c>
      <c r="N35" s="4">
        <f t="shared" si="3"/>
        <v>34.573099445077105</v>
      </c>
      <c r="O35" s="6">
        <v>20.409481932770102</v>
      </c>
      <c r="P35" s="6">
        <v>23.334136180158513</v>
      </c>
    </row>
    <row r="36" spans="2:16" x14ac:dyDescent="0.25">
      <c r="B36">
        <v>33</v>
      </c>
      <c r="D36">
        <v>0</v>
      </c>
      <c r="E36">
        <v>14.672130097329662</v>
      </c>
      <c r="F36">
        <v>5.1737010128872747</v>
      </c>
      <c r="G36">
        <v>4.2630779963673895</v>
      </c>
      <c r="H36">
        <v>4.7183895046273321</v>
      </c>
      <c r="I36">
        <v>-6.1960825034819473</v>
      </c>
      <c r="J36">
        <v>20.595865055532308</v>
      </c>
      <c r="K36" s="6">
        <f t="shared" si="0"/>
        <v>19.845831110216935</v>
      </c>
      <c r="L36" s="6">
        <f t="shared" si="1"/>
        <v>22.63121610772971</v>
      </c>
      <c r="M36" s="4">
        <f t="shared" si="2"/>
        <v>35.267995152861971</v>
      </c>
      <c r="N36" s="4">
        <f t="shared" si="3"/>
        <v>33.334990645747411</v>
      </c>
      <c r="O36" s="6">
        <v>19.845831110216935</v>
      </c>
      <c r="P36" s="6">
        <v>22.63121610772971</v>
      </c>
    </row>
    <row r="37" spans="2:16" x14ac:dyDescent="0.25">
      <c r="B37">
        <v>34</v>
      </c>
      <c r="D37">
        <v>0</v>
      </c>
      <c r="E37">
        <v>14.381686505035564</v>
      </c>
      <c r="F37">
        <v>4.9273342979878816</v>
      </c>
      <c r="G37">
        <v>4.0600742822546563</v>
      </c>
      <c r="H37">
        <v>4.4937042901212685</v>
      </c>
      <c r="I37">
        <v>-5.9010309556970935</v>
      </c>
      <c r="J37">
        <v>19.615109576697435</v>
      </c>
      <c r="K37" s="6">
        <f t="shared" si="0"/>
        <v>19.309020803023444</v>
      </c>
      <c r="L37" s="6">
        <f t="shared" si="1"/>
        <v>21.961768419702278</v>
      </c>
      <c r="M37" s="4">
        <f t="shared" si="2"/>
        <v>33.996796081732995</v>
      </c>
      <c r="N37" s="4">
        <f t="shared" si="3"/>
        <v>32.155839408290561</v>
      </c>
      <c r="O37" s="6">
        <v>19.309020803023444</v>
      </c>
      <c r="P37" s="6">
        <v>21.961768419702278</v>
      </c>
    </row>
    <row r="38" spans="2:16" x14ac:dyDescent="0.25">
      <c r="B38">
        <v>35</v>
      </c>
      <c r="D38">
        <v>0</v>
      </c>
      <c r="E38">
        <v>14.105073559993567</v>
      </c>
      <c r="F38">
        <v>4.6926993314170291</v>
      </c>
      <c r="G38">
        <v>3.8667374116711009</v>
      </c>
      <c r="H38">
        <v>4.2797183715440648</v>
      </c>
      <c r="I38">
        <v>-5.6200294816162781</v>
      </c>
      <c r="J38">
        <v>18.681056739711842</v>
      </c>
      <c r="K38" s="6">
        <f t="shared" si="0"/>
        <v>18.797772891410595</v>
      </c>
      <c r="L38" s="6">
        <f t="shared" si="1"/>
        <v>21.324199193009481</v>
      </c>
      <c r="M38" s="4">
        <f t="shared" si="2"/>
        <v>32.786130299705405</v>
      </c>
      <c r="N38" s="4">
        <f t="shared" si="3"/>
        <v>31.03283822976023</v>
      </c>
      <c r="O38" s="6">
        <v>18.797772891410595</v>
      </c>
      <c r="P38" s="6">
        <v>21.324199193009481</v>
      </c>
    </row>
    <row r="39" spans="2:16" x14ac:dyDescent="0.25">
      <c r="B39">
        <v>36</v>
      </c>
      <c r="D39">
        <v>0</v>
      </c>
      <c r="E39">
        <v>11.27094727746033</v>
      </c>
      <c r="F39">
        <v>4.6386933584286245</v>
      </c>
      <c r="G39">
        <v>3.8334850820426891</v>
      </c>
      <c r="H39">
        <v>4.236089220235657</v>
      </c>
      <c r="I39">
        <v>-5.6591663356724151</v>
      </c>
      <c r="J39">
        <v>18.58068573427601</v>
      </c>
      <c r="K39" s="6">
        <f t="shared" si="0"/>
        <v>15.909640635888955</v>
      </c>
      <c r="L39" s="6">
        <f t="shared" si="1"/>
        <v>18.320048602494886</v>
      </c>
      <c r="M39" s="4">
        <f t="shared" si="2"/>
        <v>29.85163301173634</v>
      </c>
      <c r="N39" s="4">
        <f t="shared" si="3"/>
        <v>28.025951758106615</v>
      </c>
      <c r="O39" s="6">
        <v>15.909640635888955</v>
      </c>
      <c r="P39" s="6">
        <v>18.320048602494886</v>
      </c>
    </row>
    <row r="40" spans="2:16" x14ac:dyDescent="0.25">
      <c r="B40">
        <v>37</v>
      </c>
      <c r="D40">
        <v>0</v>
      </c>
      <c r="E40">
        <v>11.019279604830583</v>
      </c>
      <c r="F40">
        <v>4.4178031985034512</v>
      </c>
      <c r="G40">
        <v>3.6509381733739894</v>
      </c>
      <c r="H40">
        <v>4.0343706859387201</v>
      </c>
      <c r="I40">
        <v>-5.3896822244499187</v>
      </c>
      <c r="J40">
        <v>17.695891175500961</v>
      </c>
      <c r="K40" s="6">
        <f t="shared" si="0"/>
        <v>15.437082803334034</v>
      </c>
      <c r="L40" s="6">
        <f t="shared" si="1"/>
        <v>17.732709438196824</v>
      </c>
      <c r="M40" s="4">
        <f t="shared" si="2"/>
        <v>28.715170780331544</v>
      </c>
      <c r="N40" s="4">
        <f t="shared" si="3"/>
        <v>26.976426729255614</v>
      </c>
      <c r="O40" s="6">
        <v>15.437082803334034</v>
      </c>
      <c r="P40" s="6">
        <v>17.732709438196824</v>
      </c>
    </row>
    <row r="41" spans="2:16" x14ac:dyDescent="0.25">
      <c r="B41">
        <v>38</v>
      </c>
      <c r="D41">
        <v>0</v>
      </c>
      <c r="E41">
        <v>10.779596107087968</v>
      </c>
      <c r="F41">
        <v>4.2074316176223361</v>
      </c>
      <c r="G41">
        <v>3.4770839746418951</v>
      </c>
      <c r="H41">
        <v>3.8422577961321158</v>
      </c>
      <c r="I41">
        <v>-5.1330306899523039</v>
      </c>
      <c r="J41">
        <v>16.853229690953299</v>
      </c>
      <c r="K41" s="6">
        <f t="shared" si="0"/>
        <v>14.987027724710305</v>
      </c>
      <c r="L41" s="6">
        <f t="shared" si="1"/>
        <v>17.173338805532016</v>
      </c>
      <c r="M41" s="4">
        <f t="shared" si="2"/>
        <v>27.632825798041267</v>
      </c>
      <c r="N41" s="4">
        <f t="shared" si="3"/>
        <v>25.976879082730857</v>
      </c>
      <c r="O41" s="6">
        <v>14.987027724710305</v>
      </c>
      <c r="P41" s="6">
        <v>17.173338805532016</v>
      </c>
    </row>
    <row r="42" spans="2:16" x14ac:dyDescent="0.25">
      <c r="B42">
        <v>39</v>
      </c>
      <c r="D42">
        <v>0</v>
      </c>
      <c r="E42">
        <v>10.551326109237857</v>
      </c>
      <c r="F42">
        <v>4.0070777310688905</v>
      </c>
      <c r="G42">
        <v>3.3115085472779948</v>
      </c>
      <c r="H42">
        <v>3.6592931391734425</v>
      </c>
      <c r="I42">
        <v>-4.8886006570974319</v>
      </c>
      <c r="J42">
        <v>16.050694943765041</v>
      </c>
      <c r="K42" s="6">
        <f t="shared" si="0"/>
        <v>14.558403840306749</v>
      </c>
      <c r="L42" s="6">
        <f t="shared" si="1"/>
        <v>16.640604869660756</v>
      </c>
      <c r="M42" s="4">
        <f t="shared" si="2"/>
        <v>26.6020210530029</v>
      </c>
      <c r="N42" s="4">
        <f t="shared" si="3"/>
        <v>25.024928943183461</v>
      </c>
      <c r="O42" s="6">
        <v>14.558403840306749</v>
      </c>
      <c r="P42" s="6">
        <v>16.640604869660756</v>
      </c>
    </row>
    <row r="43" spans="2:16" x14ac:dyDescent="0.25">
      <c r="B43">
        <v>40</v>
      </c>
      <c r="D43">
        <v>0</v>
      </c>
      <c r="E43">
        <v>10.333926111285372</v>
      </c>
      <c r="F43">
        <v>3.8162645057798961</v>
      </c>
      <c r="G43">
        <v>3.1538176640742814</v>
      </c>
      <c r="H43">
        <v>3.4850410849270888</v>
      </c>
      <c r="I43">
        <v>-4.6558101496166024</v>
      </c>
      <c r="J43">
        <v>15.28637613691909</v>
      </c>
      <c r="K43" s="6">
        <f t="shared" si="0"/>
        <v>14.150190617065268</v>
      </c>
      <c r="L43" s="6">
        <f t="shared" si="1"/>
        <v>16.133239216450036</v>
      </c>
      <c r="M43" s="4">
        <f t="shared" si="2"/>
        <v>25.62030224820446</v>
      </c>
      <c r="N43" s="4">
        <f t="shared" si="3"/>
        <v>24.118309762662143</v>
      </c>
      <c r="O43" s="6">
        <v>14.150190617065268</v>
      </c>
      <c r="P43" s="6">
        <v>16.133239216450036</v>
      </c>
    </row>
    <row r="44" spans="2:16" x14ac:dyDescent="0.25">
      <c r="B44">
        <v>41</v>
      </c>
      <c r="D44">
        <v>0</v>
      </c>
      <c r="E44">
        <v>10.126878494187768</v>
      </c>
      <c r="F44">
        <v>3.6345376245522818</v>
      </c>
      <c r="G44">
        <v>3.0036358705469342</v>
      </c>
      <c r="H44">
        <v>3.319086747549608</v>
      </c>
      <c r="I44">
        <v>-4.4341049043967633</v>
      </c>
      <c r="J44">
        <v>14.558453463732466</v>
      </c>
      <c r="K44" s="6">
        <f t="shared" si="0"/>
        <v>13.761416118740049</v>
      </c>
      <c r="L44" s="6">
        <f t="shared" si="1"/>
        <v>15.65003383243983</v>
      </c>
      <c r="M44" s="4">
        <f t="shared" si="2"/>
        <v>24.685331957920233</v>
      </c>
      <c r="N44" s="4">
        <f t="shared" si="3"/>
        <v>23.254862924070402</v>
      </c>
      <c r="O44" s="6">
        <v>13.761416118740049</v>
      </c>
      <c r="P44" s="6">
        <v>15.65003383243983</v>
      </c>
    </row>
    <row r="45" spans="2:16" x14ac:dyDescent="0.25">
      <c r="B45">
        <v>42</v>
      </c>
      <c r="D45">
        <v>0</v>
      </c>
      <c r="E45">
        <v>9.9296902874281425</v>
      </c>
      <c r="F45">
        <v>3.4614644043355067</v>
      </c>
      <c r="G45">
        <v>2.8606055909970802</v>
      </c>
      <c r="H45">
        <v>3.1610349976662935</v>
      </c>
      <c r="I45">
        <v>-4.2229570518064419</v>
      </c>
      <c r="J45">
        <v>13.8651937749833</v>
      </c>
      <c r="K45" s="6">
        <f t="shared" si="0"/>
        <v>13.391154691763649</v>
      </c>
      <c r="L45" s="6">
        <f t="shared" si="1"/>
        <v>15.189838228620578</v>
      </c>
      <c r="M45" s="4">
        <f t="shared" si="2"/>
        <v>23.794884062411441</v>
      </c>
      <c r="N45" s="4">
        <f t="shared" si="3"/>
        <v>22.43253260160208</v>
      </c>
      <c r="O45" s="6">
        <v>13.391154691763649</v>
      </c>
      <c r="P45" s="6">
        <v>15.189838228620578</v>
      </c>
    </row>
    <row r="46" spans="2:16" x14ac:dyDescent="0.25">
      <c r="B46">
        <v>43</v>
      </c>
      <c r="D46">
        <v>0</v>
      </c>
      <c r="E46">
        <v>9.74189199527612</v>
      </c>
      <c r="F46">
        <v>3.2966327660338153</v>
      </c>
      <c r="G46">
        <v>2.7243862771400762</v>
      </c>
      <c r="H46">
        <v>3.010509521586946</v>
      </c>
      <c r="I46">
        <v>-4.0218638588632771</v>
      </c>
      <c r="J46">
        <v>13.204946452365046</v>
      </c>
      <c r="K46" s="6">
        <f t="shared" si="0"/>
        <v>13.038524761309935</v>
      </c>
      <c r="L46" s="6">
        <f t="shared" si="1"/>
        <v>14.75155670117368</v>
      </c>
      <c r="M46" s="4">
        <f t="shared" si="2"/>
        <v>22.946838447641166</v>
      </c>
      <c r="N46" s="4">
        <f t="shared" si="3"/>
        <v>21.649360865917966</v>
      </c>
      <c r="O46" s="6">
        <v>13.038524761309935</v>
      </c>
      <c r="P46" s="6">
        <v>14.75155670117368</v>
      </c>
    </row>
    <row r="47" spans="2:16" x14ac:dyDescent="0.25">
      <c r="B47">
        <v>44</v>
      </c>
      <c r="D47">
        <v>0</v>
      </c>
      <c r="E47">
        <v>9.5630364789408606</v>
      </c>
      <c r="F47">
        <v>3.1396502533655388</v>
      </c>
      <c r="G47">
        <v>2.5946535972762632</v>
      </c>
      <c r="H47">
        <v>2.867151925320901</v>
      </c>
      <c r="I47">
        <v>-3.8303465322507404</v>
      </c>
      <c r="J47">
        <v>12.576139478442903</v>
      </c>
      <c r="K47" s="6">
        <f t="shared" si="0"/>
        <v>12.7026867323064</v>
      </c>
      <c r="L47" s="6">
        <f t="shared" si="1"/>
        <v>14.334145722652824</v>
      </c>
      <c r="M47" s="4">
        <f t="shared" si="2"/>
        <v>22.139175957383763</v>
      </c>
      <c r="N47" s="4">
        <f t="shared" si="3"/>
        <v>20.903483022409286</v>
      </c>
      <c r="O47" s="6">
        <v>12.7026867323064</v>
      </c>
      <c r="P47" s="6">
        <v>14.334145722652824</v>
      </c>
    </row>
    <row r="48" spans="2:16" x14ac:dyDescent="0.25">
      <c r="B48">
        <v>45</v>
      </c>
      <c r="D48">
        <v>0</v>
      </c>
      <c r="E48">
        <v>9.3926978919548976</v>
      </c>
      <c r="F48">
        <v>2.9901430984433697</v>
      </c>
      <c r="G48">
        <v>2.4710986640726311</v>
      </c>
      <c r="H48">
        <v>2.7306208812580004</v>
      </c>
      <c r="I48">
        <v>-3.647949078334038</v>
      </c>
      <c r="J48">
        <v>11.977275693755143</v>
      </c>
      <c r="K48" s="6">
        <f t="shared" si="0"/>
        <v>12.382840990398268</v>
      </c>
      <c r="L48" s="6">
        <f t="shared" si="1"/>
        <v>13.936611457394861</v>
      </c>
      <c r="M48" s="4">
        <f t="shared" si="2"/>
        <v>21.369973585710042</v>
      </c>
      <c r="N48" s="4">
        <f t="shared" si="3"/>
        <v>20.193123171448633</v>
      </c>
      <c r="O48" s="6">
        <v>12.382840990398268</v>
      </c>
      <c r="P48" s="6">
        <v>13.936611457394861</v>
      </c>
    </row>
    <row r="49" spans="2:16" x14ac:dyDescent="0.25">
      <c r="B49">
        <v>46</v>
      </c>
      <c r="D49">
        <v>0</v>
      </c>
      <c r="E49">
        <v>4.2343837291863675</v>
      </c>
      <c r="F49">
        <v>2.6486113661272426</v>
      </c>
      <c r="G49">
        <v>2.1987843210516149</v>
      </c>
      <c r="H49">
        <v>2.4236978435894287</v>
      </c>
      <c r="I49">
        <v>-3.3229567522825216</v>
      </c>
      <c r="J49">
        <v>10.710455798877133</v>
      </c>
      <c r="K49" s="6">
        <f t="shared" si="0"/>
        <v>6.8829950953136105</v>
      </c>
      <c r="L49" s="6">
        <f t="shared" si="1"/>
        <v>8.1825205076721321</v>
      </c>
      <c r="M49" s="4">
        <f t="shared" si="2"/>
        <v>14.9448395280635</v>
      </c>
      <c r="N49" s="4">
        <f t="shared" si="3"/>
        <v>13.820667096832594</v>
      </c>
      <c r="O49" s="6">
        <v>6.8829950953136105</v>
      </c>
      <c r="P49" s="6">
        <v>8.1825205076721321</v>
      </c>
    </row>
    <row r="50" spans="2:16" x14ac:dyDescent="0.25">
      <c r="B50">
        <v>47</v>
      </c>
      <c r="D50">
        <v>0</v>
      </c>
      <c r="E50">
        <v>4.0984050417131677</v>
      </c>
      <c r="F50">
        <v>2.5224870153592782</v>
      </c>
      <c r="G50">
        <v>2.0940803057634421</v>
      </c>
      <c r="H50">
        <v>2.3082836605613601</v>
      </c>
      <c r="I50">
        <v>-3.1647207164595437</v>
      </c>
      <c r="J50">
        <v>10.200434094168696</v>
      </c>
      <c r="K50" s="6">
        <f t="shared" si="0"/>
        <v>6.6208920570724459</v>
      </c>
      <c r="L50" s="6">
        <f t="shared" si="1"/>
        <v>7.8585353069377035</v>
      </c>
      <c r="M50" s="4">
        <f t="shared" si="2"/>
        <v>14.298839135881863</v>
      </c>
      <c r="N50" s="4">
        <f t="shared" si="3"/>
        <v>13.228198725185761</v>
      </c>
      <c r="O50" s="6">
        <v>6.6208920570724459</v>
      </c>
      <c r="P50" s="6">
        <v>7.8585353069377035</v>
      </c>
    </row>
    <row r="51" spans="2:16" x14ac:dyDescent="0.25">
      <c r="B51">
        <v>48</v>
      </c>
      <c r="D51">
        <v>0</v>
      </c>
      <c r="E51">
        <v>3.9689015298339316</v>
      </c>
      <c r="F51">
        <v>2.4023685860564554</v>
      </c>
      <c r="G51">
        <v>1.9943621959651829</v>
      </c>
      <c r="H51">
        <v>2.1983653910108192</v>
      </c>
      <c r="I51">
        <v>-3.0140197299614702</v>
      </c>
      <c r="J51">
        <v>9.714699137303521</v>
      </c>
      <c r="K51" s="6">
        <f t="shared" si="0"/>
        <v>6.3712701158903871</v>
      </c>
      <c r="L51" s="6">
        <f t="shared" si="1"/>
        <v>7.5499779729049195</v>
      </c>
      <c r="M51" s="4">
        <f t="shared" si="2"/>
        <v>13.683600667137453</v>
      </c>
      <c r="N51" s="4">
        <f t="shared" si="3"/>
        <v>12.663943133141165</v>
      </c>
      <c r="O51" s="6">
        <v>6.3712701158903871</v>
      </c>
      <c r="P51" s="6">
        <v>7.5499779729049195</v>
      </c>
    </row>
    <row r="52" spans="2:16" x14ac:dyDescent="0.25">
      <c r="B52">
        <v>49</v>
      </c>
      <c r="D52">
        <v>0</v>
      </c>
      <c r="E52">
        <v>3.8455648518537062</v>
      </c>
      <c r="F52">
        <v>2.2879700819585285</v>
      </c>
      <c r="G52">
        <v>1.8993925675858885</v>
      </c>
      <c r="H52">
        <v>2.0936813247722084</v>
      </c>
      <c r="I52">
        <v>-2.8704949809156859</v>
      </c>
      <c r="J52">
        <v>9.252094416479542</v>
      </c>
      <c r="K52" s="6">
        <f t="shared" si="0"/>
        <v>6.1335349338122347</v>
      </c>
      <c r="L52" s="6">
        <f t="shared" si="1"/>
        <v>7.2561138452546468</v>
      </c>
      <c r="M52" s="4">
        <f t="shared" si="2"/>
        <v>13.097659268333249</v>
      </c>
      <c r="N52" s="4">
        <f t="shared" si="3"/>
        <v>12.12655685500345</v>
      </c>
      <c r="O52" s="6">
        <v>6.1335349338122347</v>
      </c>
      <c r="P52" s="6">
        <v>7.2561138452546468</v>
      </c>
    </row>
    <row r="53" spans="2:16" x14ac:dyDescent="0.25">
      <c r="B53">
        <v>50</v>
      </c>
      <c r="D53">
        <v>0</v>
      </c>
      <c r="E53">
        <v>3.7281013490153967</v>
      </c>
      <c r="F53">
        <v>2.1790191256747891</v>
      </c>
      <c r="G53">
        <v>1.8089453024627509</v>
      </c>
      <c r="H53">
        <v>1.99398221406877</v>
      </c>
      <c r="I53">
        <v>-2.7338047437292246</v>
      </c>
      <c r="J53">
        <v>8.8115184918852787</v>
      </c>
      <c r="K53" s="6">
        <f t="shared" si="0"/>
        <v>5.9071204746901858</v>
      </c>
      <c r="L53" s="6">
        <f t="shared" si="1"/>
        <v>6.9762432474924809</v>
      </c>
      <c r="M53" s="4">
        <f t="shared" si="2"/>
        <v>12.539619840900675</v>
      </c>
      <c r="N53" s="4">
        <f t="shared" si="3"/>
        <v>11.614760399634202</v>
      </c>
      <c r="O53" s="6">
        <v>5.9071204746901858</v>
      </c>
      <c r="P53" s="6">
        <v>6.9762432474924809</v>
      </c>
    </row>
    <row r="54" spans="2:16" x14ac:dyDescent="0.25">
      <c r="B54">
        <v>51</v>
      </c>
      <c r="D54">
        <v>0</v>
      </c>
      <c r="E54">
        <v>3.6162313463122446</v>
      </c>
      <c r="F54">
        <v>2.0752563101664658</v>
      </c>
      <c r="G54">
        <v>1.7228050499645247</v>
      </c>
      <c r="H54">
        <v>1.8990306800654952</v>
      </c>
      <c r="I54">
        <v>-2.6036235654564042</v>
      </c>
      <c r="J54">
        <v>8.3919223732240749</v>
      </c>
      <c r="K54" s="6">
        <f t="shared" si="0"/>
        <v>5.69148765647871</v>
      </c>
      <c r="L54" s="6">
        <f t="shared" si="1"/>
        <v>6.7096998210523253</v>
      </c>
      <c r="M54" s="4">
        <f t="shared" si="2"/>
        <v>12.00815371953632</v>
      </c>
      <c r="N54" s="4">
        <f t="shared" si="3"/>
        <v>11.12733520404444</v>
      </c>
      <c r="O54" s="6">
        <v>5.69148765647871</v>
      </c>
      <c r="P54" s="6">
        <v>6.7096998210523253</v>
      </c>
    </row>
    <row r="55" spans="2:16" x14ac:dyDescent="0.25">
      <c r="B55">
        <v>52</v>
      </c>
      <c r="D55">
        <v>0</v>
      </c>
      <c r="E55">
        <v>3.5096884865949569</v>
      </c>
      <c r="F55">
        <v>1.9764345811109201</v>
      </c>
      <c r="G55">
        <v>1.6407667142519282</v>
      </c>
      <c r="H55">
        <v>1.8086006476814243</v>
      </c>
      <c r="I55">
        <v>-2.4796414909108613</v>
      </c>
      <c r="J55">
        <v>7.9923070221181662</v>
      </c>
      <c r="K55" s="6">
        <f t="shared" si="0"/>
        <v>5.4861230677058774</v>
      </c>
      <c r="L55" s="6">
        <f t="shared" si="1"/>
        <v>6.4558489387283684</v>
      </c>
      <c r="M55" s="4">
        <f t="shared" si="2"/>
        <v>11.501995508713122</v>
      </c>
      <c r="N55" s="4">
        <f t="shared" si="3"/>
        <v>10.663120732054189</v>
      </c>
      <c r="O55" s="6">
        <v>5.4861230677058774</v>
      </c>
      <c r="P55" s="6">
        <v>6.4558489387283684</v>
      </c>
    </row>
    <row r="56" spans="2:16" x14ac:dyDescent="0.25">
      <c r="B56">
        <v>53</v>
      </c>
      <c r="D56">
        <v>0</v>
      </c>
      <c r="E56">
        <v>3.4082190963880161</v>
      </c>
      <c r="F56">
        <v>1.8823186486770669</v>
      </c>
      <c r="G56">
        <v>1.5626349659542176</v>
      </c>
      <c r="H56">
        <v>1.7224768073156422</v>
      </c>
      <c r="I56">
        <v>-2.3615633246770109</v>
      </c>
      <c r="J56">
        <v>7.6117209734458733</v>
      </c>
      <c r="K56" s="6">
        <f t="shared" si="0"/>
        <v>5.290537745065083</v>
      </c>
      <c r="L56" s="6">
        <f t="shared" si="1"/>
        <v>6.2140861936579324</v>
      </c>
      <c r="M56" s="4">
        <f t="shared" si="2"/>
        <v>11.01994006983389</v>
      </c>
      <c r="N56" s="4">
        <f t="shared" si="3"/>
        <v>10.221011711111096</v>
      </c>
      <c r="O56" s="6">
        <v>5.290537745065083</v>
      </c>
      <c r="P56" s="6">
        <v>6.2140861936579324</v>
      </c>
    </row>
    <row r="57" spans="2:16" x14ac:dyDescent="0.25">
      <c r="B57">
        <v>54</v>
      </c>
      <c r="D57">
        <v>0</v>
      </c>
      <c r="E57">
        <v>3.3115815819052159</v>
      </c>
      <c r="F57">
        <v>1.7926844273114924</v>
      </c>
      <c r="G57">
        <v>1.4882237770992548</v>
      </c>
      <c r="H57">
        <v>1.6404541022053736</v>
      </c>
      <c r="I57">
        <v>-2.24910792826382</v>
      </c>
      <c r="J57">
        <v>7.2492580699484517</v>
      </c>
      <c r="K57" s="6">
        <f t="shared" si="0"/>
        <v>5.1042660092167083</v>
      </c>
      <c r="L57" s="6">
        <f t="shared" si="1"/>
        <v>5.9838359602575171</v>
      </c>
      <c r="M57" s="4">
        <f t="shared" si="2"/>
        <v>10.560839651853668</v>
      </c>
      <c r="N57" s="4">
        <f t="shared" si="3"/>
        <v>9.7999555006891015</v>
      </c>
      <c r="O57" s="6">
        <v>5.1042660092167083</v>
      </c>
      <c r="P57" s="6">
        <v>5.9838359602575171</v>
      </c>
    </row>
    <row r="58" spans="2:16" x14ac:dyDescent="0.25">
      <c r="B58">
        <v>55</v>
      </c>
      <c r="D58">
        <v>0</v>
      </c>
      <c r="E58">
        <v>3.2195458538263577</v>
      </c>
      <c r="F58">
        <v>1.7073185022014208</v>
      </c>
      <c r="G58">
        <v>1.4173559781897662</v>
      </c>
      <c r="H58">
        <v>1.5623372401955935</v>
      </c>
      <c r="I58">
        <v>-2.1420075507274472</v>
      </c>
      <c r="J58">
        <v>6.9040553047128093</v>
      </c>
      <c r="K58" s="6">
        <f t="shared" si="0"/>
        <v>4.9268643560277781</v>
      </c>
      <c r="L58" s="6">
        <f t="shared" si="1"/>
        <v>5.7645500236856906</v>
      </c>
      <c r="M58" s="4">
        <f t="shared" si="2"/>
        <v>10.123601158539167</v>
      </c>
      <c r="N58" s="4">
        <f t="shared" si="3"/>
        <v>9.3989495860014856</v>
      </c>
      <c r="O58" s="6">
        <v>4.9268643560277781</v>
      </c>
      <c r="P58" s="6">
        <v>5.7645500236856906</v>
      </c>
    </row>
    <row r="59" spans="2:16" x14ac:dyDescent="0.25">
      <c r="B59">
        <v>56</v>
      </c>
      <c r="D59">
        <v>0</v>
      </c>
      <c r="E59">
        <v>7.779233701119912</v>
      </c>
      <c r="F59">
        <v>1.4161328568894791</v>
      </c>
      <c r="G59">
        <v>1.1684402823700097</v>
      </c>
      <c r="H59">
        <v>1.2922865696297445</v>
      </c>
      <c r="I59">
        <v>-1.7103835051579928</v>
      </c>
      <c r="J59">
        <v>5.6533564305492741</v>
      </c>
      <c r="K59" s="6">
        <f t="shared" si="0"/>
        <v>9.1953665580093915</v>
      </c>
      <c r="L59" s="6">
        <f t="shared" si="1"/>
        <v>9.9457099048511548</v>
      </c>
      <c r="M59" s="4">
        <f t="shared" si="2"/>
        <v>13.432590131669187</v>
      </c>
      <c r="N59" s="4">
        <f t="shared" si="3"/>
        <v>12.890646908881203</v>
      </c>
      <c r="O59" s="6">
        <v>9.1953665580093915</v>
      </c>
      <c r="P59" s="6">
        <v>9.9457099048511548</v>
      </c>
    </row>
    <row r="60" spans="2:16" x14ac:dyDescent="0.25">
      <c r="B60">
        <v>57</v>
      </c>
      <c r="D60">
        <v>0</v>
      </c>
      <c r="E60">
        <v>7.7009472727824342</v>
      </c>
      <c r="F60">
        <v>1.3486979589423609</v>
      </c>
      <c r="G60">
        <v>1.4922602990607967</v>
      </c>
      <c r="H60">
        <v>1.4204791290015788</v>
      </c>
      <c r="I60">
        <v>-1.6289366715790405</v>
      </c>
      <c r="J60">
        <v>5.3841489814754988</v>
      </c>
      <c r="K60" s="6">
        <f t="shared" si="0"/>
        <v>9.0496452317247957</v>
      </c>
      <c r="L60" s="6">
        <f t="shared" si="1"/>
        <v>10.333447988208132</v>
      </c>
      <c r="M60" s="4">
        <f t="shared" si="2"/>
        <v>13.085096254257934</v>
      </c>
      <c r="N60" s="4">
        <f t="shared" si="3"/>
        <v>12.948419881739689</v>
      </c>
      <c r="O60" s="6">
        <v>9.0496452317247957</v>
      </c>
      <c r="P60" s="6">
        <v>10.333447988208132</v>
      </c>
    </row>
    <row r="61" spans="2:16" x14ac:dyDescent="0.25">
      <c r="B61">
        <v>58</v>
      </c>
      <c r="D61">
        <v>0</v>
      </c>
      <c r="E61">
        <v>7.6263887696038832</v>
      </c>
      <c r="F61">
        <v>1.2844742466117722</v>
      </c>
      <c r="G61">
        <v>1.4212002848198062</v>
      </c>
      <c r="H61">
        <v>1.3528372657157892</v>
      </c>
      <c r="I61">
        <v>-1.5513682586467052</v>
      </c>
      <c r="J61">
        <v>5.1277609347385695</v>
      </c>
      <c r="K61" s="6">
        <f t="shared" si="0"/>
        <v>8.9108630162156555</v>
      </c>
      <c r="L61" s="6">
        <f t="shared" si="1"/>
        <v>10.133532308104545</v>
      </c>
      <c r="M61" s="4">
        <f t="shared" si="2"/>
        <v>12.754149704342453</v>
      </c>
      <c r="N61" s="4">
        <f t="shared" si="3"/>
        <v>12.623981730515553</v>
      </c>
      <c r="O61" s="6">
        <v>8.9108630162156555</v>
      </c>
      <c r="P61" s="6">
        <v>10.133532308104545</v>
      </c>
    </row>
    <row r="62" spans="2:16" x14ac:dyDescent="0.25">
      <c r="B62">
        <v>59</v>
      </c>
      <c r="D62">
        <v>0</v>
      </c>
      <c r="E62">
        <v>7.5553806713385976</v>
      </c>
      <c r="F62">
        <v>1.223308806296926</v>
      </c>
      <c r="G62">
        <v>1.3535240807807678</v>
      </c>
      <c r="H62">
        <v>1.2884164435388468</v>
      </c>
      <c r="I62">
        <v>-1.4774935796635287</v>
      </c>
      <c r="J62">
        <v>4.8835818426081614</v>
      </c>
      <c r="K62" s="6">
        <f t="shared" si="0"/>
        <v>8.778689477635524</v>
      </c>
      <c r="L62" s="6">
        <f t="shared" si="1"/>
        <v>9.9431364222916088</v>
      </c>
      <c r="M62" s="4">
        <f t="shared" si="2"/>
        <v>12.438962513946759</v>
      </c>
      <c r="N62" s="4">
        <f t="shared" si="3"/>
        <v>12.314993015063997</v>
      </c>
      <c r="O62" s="6">
        <v>8.778689477635524</v>
      </c>
      <c r="P62" s="6">
        <v>9.9431364222916088</v>
      </c>
    </row>
    <row r="63" spans="2:16" x14ac:dyDescent="0.25">
      <c r="B63">
        <v>60</v>
      </c>
      <c r="D63">
        <v>0</v>
      </c>
      <c r="E63">
        <v>7.4877539110859441</v>
      </c>
      <c r="F63">
        <v>1.1650560059970725</v>
      </c>
      <c r="G63">
        <v>1.289070553124541</v>
      </c>
      <c r="H63">
        <v>1.2270632795608067</v>
      </c>
      <c r="I63">
        <v>-1.4071367425366959</v>
      </c>
      <c r="J63">
        <v>4.6510303262934878</v>
      </c>
      <c r="K63" s="6">
        <f t="shared" si="0"/>
        <v>8.6528099170830171</v>
      </c>
      <c r="L63" s="6">
        <f t="shared" si="1"/>
        <v>9.7618070072316669</v>
      </c>
      <c r="M63" s="4">
        <f t="shared" si="2"/>
        <v>12.138784237379433</v>
      </c>
      <c r="N63" s="4">
        <f t="shared" si="3"/>
        <v>12.020718047967277</v>
      </c>
      <c r="O63" s="6">
        <v>8.6528099170830171</v>
      </c>
      <c r="P63" s="6">
        <v>9.7618070072316669</v>
      </c>
    </row>
    <row r="64" spans="2:16" x14ac:dyDescent="0.25">
      <c r="B64" t="s">
        <v>74</v>
      </c>
      <c r="G64">
        <f>SUM(G3:G63)</f>
        <v>172.46400684791047</v>
      </c>
      <c r="H64">
        <f>SUM(H3:H63)</f>
        <v>190.25362071001359</v>
      </c>
    </row>
    <row r="65" spans="2:16" x14ac:dyDescent="0.25">
      <c r="B65" t="s">
        <v>7</v>
      </c>
      <c r="D65" s="2">
        <f>IRR(D3:D63)</f>
        <v>1.3521821006611363</v>
      </c>
      <c r="K65" s="2">
        <f>IRR(K3:K63, 0.5)</f>
        <v>1.3521827109054456</v>
      </c>
      <c r="L65" s="2">
        <f>IRR(L3:L63, 0.5)</f>
        <v>1.3521828069293642</v>
      </c>
      <c r="M65" s="2"/>
      <c r="N65" s="2"/>
      <c r="O65" s="2" t="e">
        <f>IRR(O3:O63, 0.5)</f>
        <v>#NUM!</v>
      </c>
      <c r="P65" s="2" t="e">
        <f>IRR(P3:P63, 0.5)</f>
        <v>#NUM!</v>
      </c>
    </row>
  </sheetData>
  <mergeCells count="1">
    <mergeCell ref="M1:N1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65"/>
  <sheetViews>
    <sheetView workbookViewId="0">
      <selection activeCell="D65" sqref="D65"/>
    </sheetView>
  </sheetViews>
  <sheetFormatPr defaultRowHeight="15" x14ac:dyDescent="0.25"/>
  <cols>
    <col min="3" max="3" width="15.42578125" customWidth="1"/>
  </cols>
  <sheetData>
    <row r="2" spans="1:8" x14ac:dyDescent="0.25">
      <c r="B2" t="s">
        <v>78</v>
      </c>
      <c r="C2" s="3" t="s">
        <v>97</v>
      </c>
      <c r="D2" t="s">
        <v>98</v>
      </c>
      <c r="E2" t="s">
        <v>99</v>
      </c>
      <c r="F2" t="s">
        <v>100</v>
      </c>
      <c r="G2" t="s">
        <v>8</v>
      </c>
      <c r="H2" t="s">
        <v>101</v>
      </c>
    </row>
    <row r="3" spans="1:8" x14ac:dyDescent="0.25">
      <c r="A3">
        <v>0</v>
      </c>
      <c r="B3">
        <v>172</v>
      </c>
      <c r="C3">
        <v>0</v>
      </c>
      <c r="D3">
        <v>-172</v>
      </c>
      <c r="E3">
        <v>0</v>
      </c>
      <c r="G3">
        <v>-172</v>
      </c>
      <c r="H3">
        <v>-172</v>
      </c>
    </row>
    <row r="4" spans="1:8" x14ac:dyDescent="0.25">
      <c r="A4">
        <v>1</v>
      </c>
      <c r="C4">
        <v>0</v>
      </c>
      <c r="D4">
        <v>244.66019417475727</v>
      </c>
      <c r="E4">
        <f>0.5*'Additional Calcs'!H4+0.5*'Additional Calcs'!I4</f>
        <v>0</v>
      </c>
      <c r="G4">
        <f t="shared" ref="G4:G63" si="0">SUM(C4:E4)-B4</f>
        <v>244.66019417475727</v>
      </c>
      <c r="H4">
        <f t="shared" ref="H4:H63" si="1">SUM(C4:F4)-B4</f>
        <v>244.66019417475727</v>
      </c>
    </row>
    <row r="5" spans="1:8" x14ac:dyDescent="0.25">
      <c r="A5">
        <v>2</v>
      </c>
      <c r="C5">
        <v>0</v>
      </c>
      <c r="D5">
        <v>237.53416910170611</v>
      </c>
      <c r="E5">
        <f>0.5*'Additional Calcs'!H5+0.5*'Additional Calcs'!I5</f>
        <v>0</v>
      </c>
      <c r="G5">
        <f t="shared" si="0"/>
        <v>237.53416910170611</v>
      </c>
      <c r="H5">
        <f t="shared" si="1"/>
        <v>237.53416910170611</v>
      </c>
    </row>
    <row r="6" spans="1:8" x14ac:dyDescent="0.25">
      <c r="A6">
        <v>3</v>
      </c>
      <c r="C6">
        <v>0</v>
      </c>
      <c r="D6">
        <v>241.59739806923412</v>
      </c>
      <c r="E6">
        <f>0.5*'Additional Calcs'!H6+0.5*'Additional Calcs'!I6</f>
        <v>0</v>
      </c>
      <c r="G6">
        <f t="shared" si="0"/>
        <v>241.59739806923412</v>
      </c>
      <c r="H6">
        <f t="shared" si="1"/>
        <v>241.59739806923412</v>
      </c>
    </row>
    <row r="7" spans="1:8" x14ac:dyDescent="0.25">
      <c r="A7">
        <v>4</v>
      </c>
      <c r="C7">
        <v>0</v>
      </c>
      <c r="D7">
        <v>234.56058064974189</v>
      </c>
      <c r="E7">
        <f>0.5*'Additional Calcs'!H7+0.5*'Additional Calcs'!I7</f>
        <v>0</v>
      </c>
      <c r="G7">
        <f t="shared" si="0"/>
        <v>234.56058064974189</v>
      </c>
      <c r="H7">
        <f t="shared" si="1"/>
        <v>234.56058064974189</v>
      </c>
    </row>
    <row r="8" spans="1:8" x14ac:dyDescent="0.25">
      <c r="A8">
        <v>5</v>
      </c>
      <c r="C8">
        <v>0</v>
      </c>
      <c r="D8">
        <v>227.72871907741933</v>
      </c>
      <c r="E8">
        <f>0.5*'Additional Calcs'!H8+0.5*'Additional Calcs'!I8</f>
        <v>0</v>
      </c>
      <c r="G8">
        <f t="shared" si="0"/>
        <v>227.72871907741933</v>
      </c>
      <c r="H8">
        <f t="shared" si="1"/>
        <v>227.72871907741933</v>
      </c>
    </row>
    <row r="9" spans="1:8" x14ac:dyDescent="0.25">
      <c r="A9">
        <v>6</v>
      </c>
      <c r="C9">
        <v>0</v>
      </c>
      <c r="D9">
        <v>221.09584376448475</v>
      </c>
      <c r="E9">
        <f>0.5*'Additional Calcs'!H9+0.5*'Additional Calcs'!I9</f>
        <v>0</v>
      </c>
      <c r="G9">
        <f t="shared" si="0"/>
        <v>221.09584376448475</v>
      </c>
      <c r="H9">
        <f t="shared" si="1"/>
        <v>221.09584376448475</v>
      </c>
    </row>
    <row r="10" spans="1:8" x14ac:dyDescent="0.25">
      <c r="A10">
        <v>7</v>
      </c>
      <c r="C10">
        <v>0</v>
      </c>
      <c r="E10">
        <f>0.5*'Additional Calcs'!H10+0.5*'Additional Calcs'!I10</f>
        <v>0</v>
      </c>
      <c r="G10">
        <f t="shared" si="0"/>
        <v>0</v>
      </c>
      <c r="H10">
        <f t="shared" si="1"/>
        <v>0</v>
      </c>
    </row>
    <row r="11" spans="1:8" x14ac:dyDescent="0.25">
      <c r="A11">
        <v>8</v>
      </c>
      <c r="C11">
        <v>0</v>
      </c>
      <c r="E11">
        <f>0.5*'Additional Calcs'!H11+0.5*'Additional Calcs'!I11</f>
        <v>0</v>
      </c>
      <c r="G11">
        <f t="shared" si="0"/>
        <v>0</v>
      </c>
      <c r="H11">
        <f t="shared" si="1"/>
        <v>0</v>
      </c>
    </row>
    <row r="12" spans="1:8" x14ac:dyDescent="0.25">
      <c r="A12">
        <v>9</v>
      </c>
      <c r="C12">
        <v>0</v>
      </c>
      <c r="E12">
        <f>0.5*'Additional Calcs'!H12+0.5*'Additional Calcs'!I12</f>
        <v>0</v>
      </c>
      <c r="G12">
        <f t="shared" si="0"/>
        <v>0</v>
      </c>
      <c r="H12">
        <f t="shared" si="1"/>
        <v>0</v>
      </c>
    </row>
    <row r="13" spans="1:8" x14ac:dyDescent="0.25">
      <c r="A13">
        <v>10</v>
      </c>
      <c r="C13">
        <v>0</v>
      </c>
      <c r="E13">
        <f>0.5*'Additional Calcs'!H13+0.5*'Additional Calcs'!I13</f>
        <v>0</v>
      </c>
      <c r="G13">
        <f t="shared" si="0"/>
        <v>0</v>
      </c>
      <c r="H13">
        <f t="shared" si="1"/>
        <v>0</v>
      </c>
    </row>
    <row r="14" spans="1:8" x14ac:dyDescent="0.25">
      <c r="A14">
        <v>11</v>
      </c>
      <c r="C14">
        <v>0</v>
      </c>
      <c r="E14">
        <f>0.5*'Additional Calcs'!H14+0.5*'Additional Calcs'!I14</f>
        <v>0</v>
      </c>
      <c r="G14">
        <f t="shared" si="0"/>
        <v>0</v>
      </c>
      <c r="H14">
        <f t="shared" si="1"/>
        <v>0</v>
      </c>
    </row>
    <row r="15" spans="1:8" x14ac:dyDescent="0.25">
      <c r="A15">
        <v>12</v>
      </c>
      <c r="C15">
        <v>0</v>
      </c>
      <c r="E15">
        <f>0.5*'Additional Calcs'!H15+0.5*'Additional Calcs'!I15</f>
        <v>0</v>
      </c>
      <c r="G15">
        <f t="shared" si="0"/>
        <v>0</v>
      </c>
      <c r="H15">
        <f t="shared" si="1"/>
        <v>0</v>
      </c>
    </row>
    <row r="16" spans="1:8" x14ac:dyDescent="0.25">
      <c r="A16">
        <v>13</v>
      </c>
      <c r="C16">
        <v>0</v>
      </c>
      <c r="E16">
        <f>0.5*'Additional Calcs'!H16+0.5*'Additional Calcs'!I16</f>
        <v>0</v>
      </c>
      <c r="G16">
        <f t="shared" si="0"/>
        <v>0</v>
      </c>
      <c r="H16">
        <f t="shared" si="1"/>
        <v>0</v>
      </c>
    </row>
    <row r="17" spans="1:8" x14ac:dyDescent="0.25">
      <c r="A17">
        <v>14</v>
      </c>
      <c r="C17">
        <v>0</v>
      </c>
      <c r="E17">
        <f>0.5*'Additional Calcs'!H17+0.5*'Additional Calcs'!I17</f>
        <v>0</v>
      </c>
      <c r="G17">
        <f t="shared" si="0"/>
        <v>0</v>
      </c>
      <c r="H17">
        <f t="shared" si="1"/>
        <v>0</v>
      </c>
    </row>
    <row r="18" spans="1:8" x14ac:dyDescent="0.25">
      <c r="A18">
        <v>15</v>
      </c>
      <c r="C18">
        <v>0</v>
      </c>
      <c r="E18">
        <f>0.5*'Additional Calcs'!H18+0.5*'Additional Calcs'!I18</f>
        <v>0</v>
      </c>
      <c r="G18">
        <f t="shared" si="0"/>
        <v>0</v>
      </c>
      <c r="H18">
        <f t="shared" si="1"/>
        <v>0</v>
      </c>
    </row>
    <row r="19" spans="1:8" x14ac:dyDescent="0.25">
      <c r="A19">
        <v>16</v>
      </c>
      <c r="C19">
        <v>27.165324088471969</v>
      </c>
      <c r="E19">
        <f>0.5*'Additional Calcs'!H19+0.5*'Additional Calcs'!I19</f>
        <v>14.008787501353874</v>
      </c>
      <c r="F19">
        <v>-4.3982786374200193</v>
      </c>
      <c r="G19">
        <f t="shared" si="0"/>
        <v>41.174111589825841</v>
      </c>
      <c r="H19">
        <f t="shared" si="1"/>
        <v>36.775832952405821</v>
      </c>
    </row>
    <row r="20" spans="1:8" x14ac:dyDescent="0.25">
      <c r="A20">
        <v>17</v>
      </c>
      <c r="C20">
        <v>26.3741010567689</v>
      </c>
      <c r="E20">
        <f>0.5*'Additional Calcs'!H20+0.5*'Additional Calcs'!I20</f>
        <v>13.600764564421237</v>
      </c>
      <c r="F20">
        <v>-4.2701734343883686</v>
      </c>
      <c r="G20">
        <f t="shared" si="0"/>
        <v>39.974865621190133</v>
      </c>
      <c r="H20">
        <f t="shared" si="1"/>
        <v>35.704692186801765</v>
      </c>
    </row>
    <row r="21" spans="1:8" x14ac:dyDescent="0.25">
      <c r="A21">
        <v>18</v>
      </c>
      <c r="C21">
        <v>25.605923356086315</v>
      </c>
      <c r="E21">
        <f>0.5*'Additional Calcs'!H21+0.5*'Additional Calcs'!I21</f>
        <v>13.204625790700231</v>
      </c>
      <c r="F21">
        <v>-4.1457994508624942</v>
      </c>
      <c r="G21">
        <f t="shared" si="0"/>
        <v>38.810549146786542</v>
      </c>
      <c r="H21">
        <f t="shared" si="1"/>
        <v>34.664749695924044</v>
      </c>
    </row>
    <row r="22" spans="1:8" x14ac:dyDescent="0.25">
      <c r="A22">
        <v>19</v>
      </c>
      <c r="C22">
        <v>24.860119763190596</v>
      </c>
      <c r="E22">
        <f>0.5*'Additional Calcs'!H22+0.5*'Additional Calcs'!I22</f>
        <v>12.820025039514785</v>
      </c>
      <c r="F22">
        <v>-4.0250480105461106</v>
      </c>
      <c r="G22">
        <f t="shared" si="0"/>
        <v>37.680144802705385</v>
      </c>
      <c r="H22">
        <f t="shared" si="1"/>
        <v>33.655096792159277</v>
      </c>
    </row>
    <row r="23" spans="1:8" x14ac:dyDescent="0.25">
      <c r="A23">
        <v>20</v>
      </c>
      <c r="C23">
        <v>24.136038605039413</v>
      </c>
      <c r="E23">
        <f>0.5*'Additional Calcs'!H23+0.5*'Additional Calcs'!I23</f>
        <v>12.446626251956104</v>
      </c>
      <c r="F23">
        <v>-3.9078136024719523</v>
      </c>
      <c r="G23">
        <f t="shared" si="0"/>
        <v>36.582664856995521</v>
      </c>
      <c r="H23">
        <f t="shared" si="1"/>
        <v>32.674851254523567</v>
      </c>
    </row>
    <row r="24" spans="1:8" x14ac:dyDescent="0.25">
      <c r="A24">
        <v>21</v>
      </c>
      <c r="C24">
        <v>23.433047189358653</v>
      </c>
      <c r="E24">
        <f>0.5*'Additional Calcs'!H24+0.5*'Additional Calcs'!I24</f>
        <v>12.084103157238937</v>
      </c>
      <c r="F24">
        <v>-3.7939937888077209</v>
      </c>
      <c r="G24">
        <f t="shared" si="0"/>
        <v>35.517150346597589</v>
      </c>
      <c r="H24">
        <f t="shared" si="1"/>
        <v>31.723156557789867</v>
      </c>
    </row>
    <row r="25" spans="1:8" x14ac:dyDescent="0.25">
      <c r="A25">
        <v>22</v>
      </c>
      <c r="C25">
        <v>22.750531251804517</v>
      </c>
      <c r="E25">
        <f>0.5*'Additional Calcs'!H25+0.5*'Additional Calcs'!I25</f>
        <v>11.732138987610616</v>
      </c>
      <c r="F25">
        <v>-3.6834891153473017</v>
      </c>
      <c r="G25">
        <f t="shared" si="0"/>
        <v>34.482670239415135</v>
      </c>
      <c r="H25">
        <f t="shared" si="1"/>
        <v>30.799181124067832</v>
      </c>
    </row>
    <row r="26" spans="1:8" x14ac:dyDescent="0.25">
      <c r="A26">
        <v>23</v>
      </c>
      <c r="C26">
        <v>22.087894419227688</v>
      </c>
      <c r="E26">
        <f>0.5*'Additional Calcs'!H26+0.5*'Additional Calcs'!I26</f>
        <v>11.390426201563706</v>
      </c>
      <c r="F26">
        <v>-3.5762030246090304</v>
      </c>
      <c r="G26">
        <f t="shared" si="0"/>
        <v>33.478320620791393</v>
      </c>
      <c r="H26">
        <f t="shared" si="1"/>
        <v>29.902117596182364</v>
      </c>
    </row>
    <row r="27" spans="1:8" x14ac:dyDescent="0.25">
      <c r="A27">
        <v>24</v>
      </c>
      <c r="C27">
        <v>21.444557688570573</v>
      </c>
      <c r="E27">
        <f>0.5*'Additional Calcs'!H27+0.5*'Additional Calcs'!I27</f>
        <v>11.058666215110396</v>
      </c>
      <c r="F27">
        <v>-3.4720417714650784</v>
      </c>
      <c r="G27">
        <f t="shared" si="0"/>
        <v>32.503223903680968</v>
      </c>
      <c r="H27">
        <f t="shared" si="1"/>
        <v>29.031182132215889</v>
      </c>
    </row>
    <row r="28" spans="1:8" x14ac:dyDescent="0.25">
      <c r="A28">
        <v>25</v>
      </c>
      <c r="C28">
        <v>20.819958920942305</v>
      </c>
      <c r="E28">
        <f>0.5*'Additional Calcs'!H28+0.5*'Additional Calcs'!I28</f>
        <v>10.73656914088388</v>
      </c>
      <c r="F28">
        <v>-3.3709143412282319</v>
      </c>
      <c r="G28">
        <f t="shared" si="0"/>
        <v>31.556528061826185</v>
      </c>
      <c r="H28">
        <f t="shared" si="1"/>
        <v>28.185613720597953</v>
      </c>
    </row>
    <row r="29" spans="1:8" x14ac:dyDescent="0.25">
      <c r="A29">
        <v>26</v>
      </c>
      <c r="C29">
        <v>24.325070939222108</v>
      </c>
      <c r="E29">
        <f>0.5*'Additional Calcs'!H29+0.5*'Additional Calcs'!I29</f>
        <v>12.002738774448833</v>
      </c>
      <c r="F29">
        <v>-4.484477957063147</v>
      </c>
      <c r="G29">
        <f t="shared" si="0"/>
        <v>36.327809713670945</v>
      </c>
      <c r="H29">
        <f t="shared" si="1"/>
        <v>31.843331756607796</v>
      </c>
    </row>
    <row r="30" spans="1:8" x14ac:dyDescent="0.25">
      <c r="A30">
        <v>27</v>
      </c>
      <c r="C30">
        <v>23.616573727400109</v>
      </c>
      <c r="E30">
        <f>0.5*'Additional Calcs'!H30+0.5*'Additional Calcs'!I30</f>
        <v>11.653144441212461</v>
      </c>
      <c r="F30">
        <v>-4.3538620942360655</v>
      </c>
      <c r="G30">
        <f t="shared" si="0"/>
        <v>35.26971816861257</v>
      </c>
      <c r="H30">
        <f t="shared" si="1"/>
        <v>30.915856074376507</v>
      </c>
    </row>
    <row r="31" spans="1:8" x14ac:dyDescent="0.25">
      <c r="A31">
        <v>28</v>
      </c>
      <c r="C31">
        <v>22.928712356699133</v>
      </c>
      <c r="E31">
        <f>0.5*'Additional Calcs'!H31+0.5*'Additional Calcs'!I31</f>
        <v>11.313732467196566</v>
      </c>
      <c r="F31">
        <v>-4.2270505769282183</v>
      </c>
      <c r="G31">
        <f t="shared" si="0"/>
        <v>34.242444823895696</v>
      </c>
      <c r="H31">
        <f t="shared" si="1"/>
        <v>30.015394246967478</v>
      </c>
    </row>
    <row r="32" spans="1:8" x14ac:dyDescent="0.25">
      <c r="A32">
        <v>29</v>
      </c>
      <c r="C32">
        <v>22.260885783203044</v>
      </c>
      <c r="E32">
        <f>0.5*'Additional Calcs'!H32+0.5*'Additional Calcs'!I32</f>
        <v>10.984206278831618</v>
      </c>
      <c r="F32">
        <v>-4.1039325989594362</v>
      </c>
      <c r="G32">
        <f t="shared" si="0"/>
        <v>33.245092062034658</v>
      </c>
      <c r="H32">
        <f t="shared" si="1"/>
        <v>29.141159463075223</v>
      </c>
    </row>
    <row r="33" spans="1:8" x14ac:dyDescent="0.25">
      <c r="A33">
        <v>30</v>
      </c>
      <c r="C33">
        <v>21.61251046912917</v>
      </c>
      <c r="E33">
        <f>0.5*'Additional Calcs'!H33+0.5*'Additional Calcs'!I33</f>
        <v>10.664277940613221</v>
      </c>
      <c r="F33">
        <v>-3.9844005815140155</v>
      </c>
      <c r="G33">
        <f t="shared" si="0"/>
        <v>32.276788409742394</v>
      </c>
      <c r="H33">
        <f t="shared" si="1"/>
        <v>28.292387828228378</v>
      </c>
    </row>
    <row r="34" spans="1:8" x14ac:dyDescent="0.25">
      <c r="A34">
        <v>31</v>
      </c>
      <c r="C34">
        <v>20.983019872940936</v>
      </c>
      <c r="E34">
        <f>0.5*'Additional Calcs'!H34+0.5*'Additional Calcs'!I34</f>
        <v>10.353667903507979</v>
      </c>
      <c r="F34">
        <v>-3.8683500791398204</v>
      </c>
      <c r="G34">
        <f t="shared" si="0"/>
        <v>31.336687776448915</v>
      </c>
      <c r="H34">
        <f t="shared" si="1"/>
        <v>27.468337697309096</v>
      </c>
    </row>
    <row r="35" spans="1:8" x14ac:dyDescent="0.25">
      <c r="A35">
        <v>32</v>
      </c>
      <c r="C35">
        <v>20.371863954311593</v>
      </c>
      <c r="E35">
        <f>0.5*'Additional Calcs'!H35+0.5*'Additional Calcs'!I35</f>
        <v>10.052104760687362</v>
      </c>
      <c r="F35">
        <v>-3.7556796884852632</v>
      </c>
      <c r="G35">
        <f t="shared" si="0"/>
        <v>30.423968714998956</v>
      </c>
      <c r="H35">
        <f t="shared" si="1"/>
        <v>26.668289026513694</v>
      </c>
    </row>
    <row r="36" spans="1:8" x14ac:dyDescent="0.25">
      <c r="A36">
        <v>33</v>
      </c>
      <c r="C36">
        <v>19.778508693506403</v>
      </c>
      <c r="E36">
        <f>0.5*'Additional Calcs'!H36+0.5*'Additional Calcs'!I36</f>
        <v>9.7593250103760774</v>
      </c>
      <c r="F36">
        <v>-3.6462909596944302</v>
      </c>
      <c r="G36">
        <f t="shared" si="0"/>
        <v>29.53783370388248</v>
      </c>
      <c r="H36">
        <f t="shared" si="1"/>
        <v>25.891542744188051</v>
      </c>
    </row>
    <row r="37" spans="1:8" x14ac:dyDescent="0.25">
      <c r="A37">
        <v>34</v>
      </c>
      <c r="C37">
        <v>19.202435624763496</v>
      </c>
      <c r="E37">
        <f>0.5*'Additional Calcs'!H37+0.5*'Additional Calcs'!I37</f>
        <v>9.4750728256078443</v>
      </c>
      <c r="F37">
        <v>-3.5400883103829424</v>
      </c>
      <c r="G37">
        <f t="shared" si="0"/>
        <v>28.677508450371342</v>
      </c>
      <c r="H37">
        <f t="shared" si="1"/>
        <v>25.1374201399884</v>
      </c>
    </row>
    <row r="38" spans="1:8" x14ac:dyDescent="0.25">
      <c r="A38">
        <v>35</v>
      </c>
      <c r="C38">
        <v>18.643141383265529</v>
      </c>
      <c r="E38">
        <f>0.5*'Additional Calcs'!H38+0.5*'Additional Calcs'!I38</f>
        <v>9.199099830687226</v>
      </c>
      <c r="F38">
        <v>-3.4369789421193611</v>
      </c>
      <c r="G38">
        <f t="shared" si="0"/>
        <v>27.842241213952754</v>
      </c>
      <c r="H38">
        <f t="shared" si="1"/>
        <v>24.405262271833394</v>
      </c>
    </row>
    <row r="39" spans="1:8" x14ac:dyDescent="0.25">
      <c r="A39">
        <v>36</v>
      </c>
      <c r="C39">
        <v>19.057457173164313</v>
      </c>
      <c r="E39">
        <f>0.5*'Additional Calcs'!H39+0.5*'Additional Calcs'!I39</f>
        <v>9.2697995163519327</v>
      </c>
      <c r="F39">
        <v>-3.6483763625286474</v>
      </c>
      <c r="G39">
        <f t="shared" si="0"/>
        <v>28.327256689516247</v>
      </c>
      <c r="H39">
        <f t="shared" si="1"/>
        <v>24.678880326987599</v>
      </c>
    </row>
    <row r="40" spans="1:8" x14ac:dyDescent="0.25">
      <c r="A40">
        <v>37</v>
      </c>
      <c r="C40">
        <v>18.502385605013899</v>
      </c>
      <c r="E40">
        <f>0.5*'Additional Calcs'!H40+0.5*'Additional Calcs'!I40</f>
        <v>8.9998053556814899</v>
      </c>
      <c r="F40">
        <v>-3.5421129733287846</v>
      </c>
      <c r="G40">
        <f t="shared" si="0"/>
        <v>27.502190960695387</v>
      </c>
      <c r="H40">
        <f t="shared" si="1"/>
        <v>23.960077987366603</v>
      </c>
    </row>
    <row r="41" spans="1:8" x14ac:dyDescent="0.25">
      <c r="A41">
        <v>38</v>
      </c>
      <c r="C41">
        <v>17.963481169916406</v>
      </c>
      <c r="E41">
        <f>0.5*'Additional Calcs'!H41+0.5*'Additional Calcs'!I41</f>
        <v>8.7376751026033883</v>
      </c>
      <c r="F41">
        <v>-3.4389446342997907</v>
      </c>
      <c r="G41">
        <f t="shared" si="0"/>
        <v>26.701156272519796</v>
      </c>
      <c r="H41">
        <f t="shared" si="1"/>
        <v>23.262211638220005</v>
      </c>
    </row>
    <row r="42" spans="1:8" x14ac:dyDescent="0.25">
      <c r="A42">
        <v>39</v>
      </c>
      <c r="C42">
        <v>17.440272980501362</v>
      </c>
      <c r="E42">
        <f>0.5*'Additional Calcs'!H42+0.5*'Additional Calcs'!I42</f>
        <v>8.483179711265425</v>
      </c>
      <c r="F42">
        <v>-3.3387811983493108</v>
      </c>
      <c r="G42">
        <f t="shared" si="0"/>
        <v>25.923452691766787</v>
      </c>
      <c r="H42">
        <f t="shared" si="1"/>
        <v>22.584671493417478</v>
      </c>
    </row>
    <row r="43" spans="1:8" x14ac:dyDescent="0.25">
      <c r="A43">
        <v>40</v>
      </c>
      <c r="C43">
        <v>16.932303864564432</v>
      </c>
      <c r="E43">
        <f>0.5*'Additional Calcs'!H43+0.5*'Additional Calcs'!I43</f>
        <v>8.2360968070538121</v>
      </c>
      <c r="F43">
        <v>-3.2415351440284579</v>
      </c>
      <c r="G43">
        <f t="shared" si="0"/>
        <v>25.168400671618244</v>
      </c>
      <c r="H43">
        <f t="shared" si="1"/>
        <v>21.926865527589786</v>
      </c>
    </row>
    <row r="44" spans="1:8" x14ac:dyDescent="0.25">
      <c r="A44">
        <v>41</v>
      </c>
      <c r="C44">
        <v>16.439129965596535</v>
      </c>
      <c r="E44">
        <f>0.5*'Additional Calcs'!H44+0.5*'Additional Calcs'!I44</f>
        <v>7.996210492285253</v>
      </c>
      <c r="F44">
        <v>-3.1471214990567549</v>
      </c>
      <c r="G44">
        <f t="shared" si="0"/>
        <v>24.435340457881789</v>
      </c>
      <c r="H44">
        <f t="shared" si="1"/>
        <v>21.288218958825034</v>
      </c>
    </row>
    <row r="45" spans="1:8" x14ac:dyDescent="0.25">
      <c r="A45">
        <v>42</v>
      </c>
      <c r="C45">
        <v>15.960320354948092</v>
      </c>
      <c r="E45">
        <f>0.5*'Additional Calcs'!H45+0.5*'Additional Calcs'!I45</f>
        <v>7.7633111575584977</v>
      </c>
      <c r="F45">
        <v>-3.055457766074519</v>
      </c>
      <c r="G45">
        <f t="shared" si="0"/>
        <v>23.723631512506589</v>
      </c>
      <c r="H45">
        <f t="shared" si="1"/>
        <v>20.668173746432071</v>
      </c>
    </row>
    <row r="46" spans="1:8" x14ac:dyDescent="0.25">
      <c r="A46">
        <v>43</v>
      </c>
      <c r="C46">
        <v>15.495456655289409</v>
      </c>
      <c r="E46">
        <f>0.5*'Additional Calcs'!H46+0.5*'Additional Calcs'!I46</f>
        <v>7.5371952986004835</v>
      </c>
      <c r="F46">
        <v>-2.9664638505577856</v>
      </c>
      <c r="G46">
        <f t="shared" si="0"/>
        <v>23.032651953889893</v>
      </c>
      <c r="H46">
        <f t="shared" si="1"/>
        <v>20.066188103332106</v>
      </c>
    </row>
    <row r="47" spans="1:8" x14ac:dyDescent="0.25">
      <c r="A47">
        <v>44</v>
      </c>
      <c r="C47">
        <v>15.044132675038265</v>
      </c>
      <c r="E47">
        <f>0.5*'Additional Calcs'!H47+0.5*'Additional Calcs'!I47</f>
        <v>7.3176653384470729</v>
      </c>
      <c r="F47">
        <v>-2.880061990832802</v>
      </c>
      <c r="G47">
        <f t="shared" si="0"/>
        <v>22.361798013485338</v>
      </c>
      <c r="H47">
        <f t="shared" si="1"/>
        <v>19.481736022652534</v>
      </c>
    </row>
    <row r="48" spans="1:8" x14ac:dyDescent="0.25">
      <c r="A48">
        <v>45</v>
      </c>
      <c r="C48">
        <v>14.605954053435209</v>
      </c>
      <c r="E48">
        <f>0.5*'Additional Calcs'!H48+0.5*'Additional Calcs'!I48</f>
        <v>7.1045294548029823</v>
      </c>
      <c r="F48">
        <v>-2.796176690128934</v>
      </c>
      <c r="G48">
        <f t="shared" si="0"/>
        <v>21.710483508238191</v>
      </c>
      <c r="H48">
        <f t="shared" si="1"/>
        <v>18.914306818109257</v>
      </c>
    </row>
    <row r="49" spans="1:8" x14ac:dyDescent="0.25">
      <c r="A49">
        <v>46</v>
      </c>
      <c r="C49">
        <v>13.478977494198746</v>
      </c>
      <c r="E49">
        <f>0.5*'Additional Calcs'!H49+0.5*'Additional Calcs'!I49</f>
        <v>6.415251091147673</v>
      </c>
      <c r="F49">
        <v>-2.722879055917236</v>
      </c>
      <c r="G49">
        <f t="shared" si="0"/>
        <v>19.894228585346418</v>
      </c>
      <c r="H49">
        <f t="shared" si="1"/>
        <v>17.171349529429182</v>
      </c>
    </row>
    <row r="50" spans="1:8" x14ac:dyDescent="0.25">
      <c r="A50">
        <v>47</v>
      </c>
      <c r="C50">
        <v>13.086385916697811</v>
      </c>
      <c r="E50">
        <f>0.5*'Additional Calcs'!H50+0.5*'Additional Calcs'!I50</f>
        <v>6.2283991176190998</v>
      </c>
      <c r="F50">
        <v>-2.6435718989487724</v>
      </c>
      <c r="G50">
        <f t="shared" si="0"/>
        <v>19.314785034316913</v>
      </c>
      <c r="H50">
        <f t="shared" si="1"/>
        <v>16.671213135368141</v>
      </c>
    </row>
    <row r="51" spans="1:8" x14ac:dyDescent="0.25">
      <c r="A51">
        <v>48</v>
      </c>
      <c r="C51">
        <v>12.705229045337681</v>
      </c>
      <c r="E51">
        <f>0.5*'Additional Calcs'!H51+0.5*'Additional Calcs'!I51</f>
        <v>6.0469894345816506</v>
      </c>
      <c r="F51">
        <v>-2.5665746591735656</v>
      </c>
      <c r="G51">
        <f t="shared" si="0"/>
        <v>18.752218479919332</v>
      </c>
      <c r="H51">
        <f t="shared" si="1"/>
        <v>16.185643820745767</v>
      </c>
    </row>
    <row r="52" spans="1:8" x14ac:dyDescent="0.25">
      <c r="A52">
        <v>49</v>
      </c>
      <c r="C52">
        <v>12.335173830424935</v>
      </c>
      <c r="E52">
        <f>0.5*'Additional Calcs'!H52+0.5*'Additional Calcs'!I52</f>
        <v>5.870863528720049</v>
      </c>
      <c r="F52">
        <v>-2.491820057450064</v>
      </c>
      <c r="G52">
        <f t="shared" si="0"/>
        <v>18.206037359144986</v>
      </c>
      <c r="H52">
        <f t="shared" si="1"/>
        <v>15.714217301694923</v>
      </c>
    </row>
    <row r="53" spans="1:8" x14ac:dyDescent="0.25">
      <c r="A53">
        <v>50</v>
      </c>
      <c r="C53">
        <v>11.975896922742656</v>
      </c>
      <c r="E53">
        <f>0.5*'Additional Calcs'!H53+0.5*'Additional Calcs'!I53</f>
        <v>5.6998675036116992</v>
      </c>
      <c r="F53">
        <v>-2.4192427742233633</v>
      </c>
      <c r="G53">
        <f t="shared" si="0"/>
        <v>17.675764426354355</v>
      </c>
      <c r="H53">
        <f t="shared" si="1"/>
        <v>15.256521652130992</v>
      </c>
    </row>
    <row r="54" spans="1:8" x14ac:dyDescent="0.25">
      <c r="A54">
        <v>51</v>
      </c>
      <c r="C54">
        <v>11.627084391012286</v>
      </c>
      <c r="E54">
        <f>0.5*'Additional Calcs'!H54+0.5*'Additional Calcs'!I54</f>
        <v>5.5338519452540762</v>
      </c>
      <c r="F54">
        <v>-2.3487793924498672</v>
      </c>
      <c r="G54">
        <f t="shared" si="0"/>
        <v>17.16093633626636</v>
      </c>
      <c r="H54">
        <f t="shared" si="1"/>
        <v>14.812156943816493</v>
      </c>
    </row>
    <row r="55" spans="1:8" x14ac:dyDescent="0.25">
      <c r="A55">
        <v>52</v>
      </c>
      <c r="C55">
        <v>11.288431447584745</v>
      </c>
      <c r="E55">
        <f>0.5*'Additional Calcs'!H55+0.5*'Additional Calcs'!I55</f>
        <v>5.3726717915088118</v>
      </c>
      <c r="F55">
        <v>-2.280368342184337</v>
      </c>
      <c r="G55">
        <f t="shared" si="0"/>
        <v>16.661103239093556</v>
      </c>
      <c r="H55">
        <f t="shared" si="1"/>
        <v>14.380734896909219</v>
      </c>
    </row>
    <row r="56" spans="1:8" x14ac:dyDescent="0.25">
      <c r="A56">
        <v>53</v>
      </c>
      <c r="C56">
        <v>10.959642182121113</v>
      </c>
      <c r="E56">
        <f>0.5*'Additional Calcs'!H56+0.5*'Additional Calcs'!I56</f>
        <v>5.2161862053483619</v>
      </c>
      <c r="F56">
        <v>-2.2139498467809102</v>
      </c>
      <c r="G56">
        <f t="shared" si="0"/>
        <v>16.175828387469476</v>
      </c>
      <c r="H56">
        <f t="shared" si="1"/>
        <v>13.961878540688566</v>
      </c>
    </row>
    <row r="57" spans="1:8" x14ac:dyDescent="0.25">
      <c r="A57">
        <v>54</v>
      </c>
      <c r="C57">
        <v>10.640429303030206</v>
      </c>
      <c r="E57">
        <f>0.5*'Additional Calcs'!H57+0.5*'Additional Calcs'!I57</f>
        <v>5.0642584517945259</v>
      </c>
      <c r="F57">
        <v>-2.1494658706610776</v>
      </c>
      <c r="G57">
        <f t="shared" si="0"/>
        <v>15.704687754824732</v>
      </c>
      <c r="H57">
        <f t="shared" si="1"/>
        <v>13.555221884163654</v>
      </c>
    </row>
    <row r="58" spans="1:8" x14ac:dyDescent="0.25">
      <c r="A58">
        <v>55</v>
      </c>
      <c r="C58">
        <v>10.330513886437092</v>
      </c>
      <c r="E58">
        <f>0.5*'Additional Calcs'!H58+0.5*'Additional Calcs'!I58</f>
        <v>4.9167557784412868</v>
      </c>
      <c r="F58">
        <v>-2.0868600686029879</v>
      </c>
      <c r="G58">
        <f t="shared" si="0"/>
        <v>15.247269664878379</v>
      </c>
      <c r="H58">
        <f t="shared" si="1"/>
        <v>13.160409596275391</v>
      </c>
    </row>
    <row r="59" spans="1:8" x14ac:dyDescent="0.25">
      <c r="A59">
        <v>56</v>
      </c>
      <c r="C59">
        <v>8.4807212915349002</v>
      </c>
      <c r="E59">
        <f>0.5*'Additional Calcs'!H59+0.5*'Additional Calcs'!I59</f>
        <v>4.1573842245243835</v>
      </c>
      <c r="F59">
        <v>-1.5909991735913114</v>
      </c>
      <c r="G59">
        <f t="shared" si="0"/>
        <v>12.638105516059284</v>
      </c>
      <c r="H59">
        <f t="shared" si="1"/>
        <v>11.047106342467972</v>
      </c>
    </row>
    <row r="60" spans="1:8" x14ac:dyDescent="0.25">
      <c r="A60">
        <v>57</v>
      </c>
      <c r="C60">
        <v>8.2337099917814562</v>
      </c>
      <c r="E60">
        <f>0.5*'Additional Calcs'!H60+0.5*'Additional Calcs'!I60</f>
        <v>4.0362953636159062</v>
      </c>
      <c r="F60">
        <v>-0.40903614115634945</v>
      </c>
      <c r="G60">
        <f t="shared" si="0"/>
        <v>12.270005355397362</v>
      </c>
      <c r="H60">
        <f t="shared" si="1"/>
        <v>11.860969214241013</v>
      </c>
    </row>
    <row r="61" spans="1:8" x14ac:dyDescent="0.25">
      <c r="A61">
        <v>58</v>
      </c>
      <c r="C61">
        <v>7.9938931959043265</v>
      </c>
      <c r="E61">
        <f>0.5*'Additional Calcs'!H61+0.5*'Additional Calcs'!I61</f>
        <v>3.9187333627338892</v>
      </c>
      <c r="F61">
        <v>-0.39712246714208682</v>
      </c>
      <c r="G61">
        <f t="shared" si="0"/>
        <v>11.912626558638216</v>
      </c>
      <c r="H61">
        <f t="shared" si="1"/>
        <v>11.51550409149613</v>
      </c>
    </row>
    <row r="62" spans="1:8" x14ac:dyDescent="0.25">
      <c r="A62">
        <v>59</v>
      </c>
      <c r="C62">
        <v>7.7610613552469179</v>
      </c>
      <c r="E62">
        <f>0.5*'Additional Calcs'!H62+0.5*'Additional Calcs'!I62</f>
        <v>3.8045954977998928</v>
      </c>
      <c r="F62">
        <v>-0.38555579334183188</v>
      </c>
      <c r="G62">
        <f t="shared" si="0"/>
        <v>11.565656853046811</v>
      </c>
      <c r="H62">
        <f t="shared" si="1"/>
        <v>11.180101059704979</v>
      </c>
    </row>
    <row r="63" spans="1:8" x14ac:dyDescent="0.25">
      <c r="A63">
        <v>60</v>
      </c>
      <c r="C63">
        <v>7.5350110245115713</v>
      </c>
      <c r="E63">
        <f>0.5*'Additional Calcs'!H63+0.5*'Additional Calcs'!I63</f>
        <v>3.6937820366989249</v>
      </c>
      <c r="F63">
        <v>-0.37432601295324058</v>
      </c>
      <c r="G63">
        <f t="shared" si="0"/>
        <v>11.228793061210496</v>
      </c>
      <c r="H63">
        <f t="shared" si="1"/>
        <v>10.854467048257256</v>
      </c>
    </row>
    <row r="65" spans="3:8" x14ac:dyDescent="0.25">
      <c r="C65" s="2">
        <v>3.4479574027373561E-2</v>
      </c>
      <c r="D65" s="2">
        <f>IRR(D3:D63)</f>
        <v>1.3978555395079444</v>
      </c>
      <c r="G65" s="2">
        <f>IRR(G3:G63)</f>
        <v>1.3978560235506756</v>
      </c>
      <c r="H65" s="2">
        <f>IRR(H3:H63)</f>
        <v>1.3978559718436783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7"/>
  <sheetViews>
    <sheetView workbookViewId="0">
      <selection activeCell="M16" sqref="M16"/>
    </sheetView>
  </sheetViews>
  <sheetFormatPr defaultRowHeight="15" x14ac:dyDescent="0.25"/>
  <sheetData>
    <row r="1" spans="1:9" x14ac:dyDescent="0.25">
      <c r="B1" s="7" t="s">
        <v>104</v>
      </c>
      <c r="C1" s="7"/>
      <c r="D1" s="7"/>
      <c r="E1" s="7"/>
      <c r="F1" s="7" t="s">
        <v>105</v>
      </c>
      <c r="G1" s="7"/>
      <c r="H1" s="7"/>
      <c r="I1" s="7"/>
    </row>
    <row r="2" spans="1:9" x14ac:dyDescent="0.25">
      <c r="B2" s="7" t="s">
        <v>71</v>
      </c>
      <c r="C2" s="7"/>
      <c r="D2" s="7" t="s">
        <v>33</v>
      </c>
      <c r="E2" s="7"/>
      <c r="F2" t="s">
        <v>71</v>
      </c>
      <c r="H2" t="s">
        <v>33</v>
      </c>
    </row>
    <row r="3" spans="1:9" x14ac:dyDescent="0.25">
      <c r="B3" s="3" t="s">
        <v>5</v>
      </c>
      <c r="C3" s="3" t="s">
        <v>6</v>
      </c>
      <c r="D3" s="3" t="s">
        <v>5</v>
      </c>
      <c r="E3" s="3" t="s">
        <v>6</v>
      </c>
      <c r="F3" t="s">
        <v>5</v>
      </c>
      <c r="G3" t="s">
        <v>6</v>
      </c>
      <c r="H3" t="s">
        <v>5</v>
      </c>
      <c r="I3" t="s">
        <v>6</v>
      </c>
    </row>
    <row r="4" spans="1:9" x14ac:dyDescent="0.25">
      <c r="A4">
        <v>0</v>
      </c>
      <c r="B4">
        <v>-131.5</v>
      </c>
      <c r="C4">
        <v>-171.5</v>
      </c>
      <c r="D4">
        <v>-79</v>
      </c>
      <c r="E4">
        <v>-27</v>
      </c>
      <c r="F4">
        <v>-172</v>
      </c>
      <c r="G4">
        <v>-172</v>
      </c>
      <c r="H4">
        <v>-172</v>
      </c>
      <c r="I4">
        <v>-172</v>
      </c>
    </row>
    <row r="5" spans="1:9" x14ac:dyDescent="0.25">
      <c r="A5">
        <v>1</v>
      </c>
      <c r="B5">
        <v>0</v>
      </c>
      <c r="C5">
        <v>0</v>
      </c>
      <c r="D5">
        <v>0</v>
      </c>
      <c r="E5">
        <v>0</v>
      </c>
      <c r="F5">
        <f t="shared" ref="F5:F19" si="0">5.4/1.05^A5</f>
        <v>5.1428571428571432</v>
      </c>
      <c r="G5">
        <f t="shared" ref="G5:G19" si="1">0.1/(1.05)^A5</f>
        <v>9.5238095238095233E-2</v>
      </c>
      <c r="H5">
        <f t="shared" ref="H5:H19" si="2">12.4/1.05^A5</f>
        <v>11.80952380952381</v>
      </c>
      <c r="I5">
        <f t="shared" ref="I5:I19" si="3">19.35/1.05^A5</f>
        <v>18.428571428571431</v>
      </c>
    </row>
    <row r="6" spans="1:9" x14ac:dyDescent="0.25">
      <c r="A6">
        <v>2</v>
      </c>
      <c r="B6">
        <v>0</v>
      </c>
      <c r="C6">
        <v>0</v>
      </c>
      <c r="D6">
        <v>0</v>
      </c>
      <c r="E6">
        <v>0</v>
      </c>
      <c r="F6">
        <f t="shared" si="0"/>
        <v>4.8979591836734695</v>
      </c>
      <c r="G6">
        <f t="shared" si="1"/>
        <v>9.0702947845804988E-2</v>
      </c>
      <c r="H6">
        <f t="shared" si="2"/>
        <v>11.247165532879819</v>
      </c>
      <c r="I6">
        <f t="shared" si="3"/>
        <v>17.551020408163264</v>
      </c>
    </row>
    <row r="7" spans="1:9" x14ac:dyDescent="0.25">
      <c r="A7">
        <v>3</v>
      </c>
      <c r="B7">
        <v>0</v>
      </c>
      <c r="C7">
        <v>0</v>
      </c>
      <c r="D7">
        <v>0</v>
      </c>
      <c r="E7">
        <v>0</v>
      </c>
      <c r="F7">
        <f t="shared" si="0"/>
        <v>4.6647230320699711</v>
      </c>
      <c r="G7">
        <f t="shared" si="1"/>
        <v>8.6383759853147599E-2</v>
      </c>
      <c r="H7">
        <f t="shared" si="2"/>
        <v>10.711586221790302</v>
      </c>
      <c r="I7">
        <f t="shared" si="3"/>
        <v>16.715257531584061</v>
      </c>
    </row>
    <row r="8" spans="1:9" x14ac:dyDescent="0.25">
      <c r="A8">
        <v>4</v>
      </c>
      <c r="B8">
        <v>0</v>
      </c>
      <c r="C8">
        <v>0</v>
      </c>
      <c r="D8">
        <v>0</v>
      </c>
      <c r="E8">
        <v>0</v>
      </c>
      <c r="F8">
        <f t="shared" si="0"/>
        <v>4.4425933638761625</v>
      </c>
      <c r="G8">
        <f t="shared" si="1"/>
        <v>8.2270247479188208E-2</v>
      </c>
      <c r="H8">
        <f t="shared" si="2"/>
        <v>10.201510687419336</v>
      </c>
      <c r="I8">
        <f t="shared" si="3"/>
        <v>15.919292887222918</v>
      </c>
    </row>
    <row r="9" spans="1:9" x14ac:dyDescent="0.25">
      <c r="A9">
        <v>5</v>
      </c>
      <c r="B9">
        <v>0</v>
      </c>
      <c r="C9">
        <v>0</v>
      </c>
      <c r="D9">
        <v>0</v>
      </c>
      <c r="E9">
        <v>0</v>
      </c>
      <c r="F9">
        <f t="shared" si="0"/>
        <v>4.2310412989296786</v>
      </c>
      <c r="G9">
        <f t="shared" si="1"/>
        <v>7.8352616646845896E-2</v>
      </c>
      <c r="H9">
        <f t="shared" si="2"/>
        <v>9.7157244642088916</v>
      </c>
      <c r="I9">
        <f t="shared" si="3"/>
        <v>15.161231321164681</v>
      </c>
    </row>
    <row r="10" spans="1:9" x14ac:dyDescent="0.25">
      <c r="A10">
        <v>6</v>
      </c>
      <c r="B10">
        <v>0</v>
      </c>
      <c r="C10">
        <v>0</v>
      </c>
      <c r="D10">
        <v>0</v>
      </c>
      <c r="E10">
        <v>0</v>
      </c>
      <c r="F10">
        <f t="shared" si="0"/>
        <v>4.02956314183779</v>
      </c>
      <c r="G10">
        <f t="shared" si="1"/>
        <v>7.4621539663662764E-2</v>
      </c>
      <c r="H10">
        <f t="shared" si="2"/>
        <v>9.253070918294183</v>
      </c>
      <c r="I10">
        <f t="shared" si="3"/>
        <v>14.439267924918747</v>
      </c>
    </row>
    <row r="11" spans="1:9" x14ac:dyDescent="0.25">
      <c r="A11">
        <v>7</v>
      </c>
      <c r="B11">
        <v>0</v>
      </c>
      <c r="C11">
        <v>0</v>
      </c>
      <c r="D11">
        <v>0</v>
      </c>
      <c r="E11">
        <v>0</v>
      </c>
      <c r="F11">
        <f t="shared" si="0"/>
        <v>3.8376791827026562</v>
      </c>
      <c r="G11">
        <f t="shared" si="1"/>
        <v>7.1068133013012152E-2</v>
      </c>
      <c r="H11">
        <f t="shared" si="2"/>
        <v>8.8124484936135055</v>
      </c>
      <c r="I11">
        <f t="shared" si="3"/>
        <v>13.751683738017851</v>
      </c>
    </row>
    <row r="12" spans="1:9" x14ac:dyDescent="0.25">
      <c r="A12">
        <v>8</v>
      </c>
      <c r="B12">
        <v>0</v>
      </c>
      <c r="C12">
        <v>0</v>
      </c>
      <c r="D12">
        <v>0</v>
      </c>
      <c r="E12">
        <v>0</v>
      </c>
      <c r="F12">
        <f t="shared" si="0"/>
        <v>3.654932554954911</v>
      </c>
      <c r="G12">
        <f t="shared" si="1"/>
        <v>6.7683936202868722E-2</v>
      </c>
      <c r="H12">
        <f t="shared" si="2"/>
        <v>8.3928080891557215</v>
      </c>
      <c r="I12">
        <f t="shared" si="3"/>
        <v>13.096841655255098</v>
      </c>
    </row>
    <row r="13" spans="1:9" x14ac:dyDescent="0.25">
      <c r="A13">
        <v>9</v>
      </c>
      <c r="B13">
        <v>0</v>
      </c>
      <c r="C13">
        <v>0</v>
      </c>
      <c r="D13">
        <v>0</v>
      </c>
      <c r="E13">
        <v>0</v>
      </c>
      <c r="F13">
        <f t="shared" si="0"/>
        <v>3.4808881475761053</v>
      </c>
      <c r="G13">
        <f t="shared" si="1"/>
        <v>6.4460891621779731E-2</v>
      </c>
      <c r="H13">
        <f t="shared" si="2"/>
        <v>7.9931505611006868</v>
      </c>
      <c r="I13">
        <f t="shared" si="3"/>
        <v>12.473182528814379</v>
      </c>
    </row>
    <row r="14" spans="1:9" x14ac:dyDescent="0.25">
      <c r="A14">
        <v>10</v>
      </c>
      <c r="B14">
        <v>0</v>
      </c>
      <c r="C14">
        <v>0</v>
      </c>
      <c r="D14">
        <v>0</v>
      </c>
      <c r="E14">
        <v>0</v>
      </c>
      <c r="F14">
        <f t="shared" si="0"/>
        <v>3.3151315691201004</v>
      </c>
      <c r="G14">
        <f t="shared" si="1"/>
        <v>6.1391325354075932E-2</v>
      </c>
      <c r="H14">
        <f t="shared" si="2"/>
        <v>7.6125243439054158</v>
      </c>
      <c r="I14">
        <f t="shared" si="3"/>
        <v>11.879221456013694</v>
      </c>
    </row>
    <row r="15" spans="1:9" x14ac:dyDescent="0.25">
      <c r="A15">
        <v>11</v>
      </c>
      <c r="B15">
        <v>0</v>
      </c>
      <c r="C15">
        <v>0</v>
      </c>
      <c r="D15">
        <v>0</v>
      </c>
      <c r="E15">
        <v>0</v>
      </c>
      <c r="F15">
        <f t="shared" si="0"/>
        <v>3.1572681610667623</v>
      </c>
      <c r="G15">
        <f t="shared" si="1"/>
        <v>5.8467928908643746E-2</v>
      </c>
      <c r="H15">
        <f t="shared" si="2"/>
        <v>7.2500231846718242</v>
      </c>
      <c r="I15">
        <f t="shared" si="3"/>
        <v>11.313544243822564</v>
      </c>
    </row>
    <row r="16" spans="1:9" x14ac:dyDescent="0.25">
      <c r="A16">
        <v>12</v>
      </c>
      <c r="B16">
        <v>0</v>
      </c>
      <c r="C16">
        <v>0</v>
      </c>
      <c r="D16">
        <v>0</v>
      </c>
      <c r="E16">
        <v>0</v>
      </c>
      <c r="F16">
        <f t="shared" si="0"/>
        <v>3.0069220581588216</v>
      </c>
      <c r="G16">
        <f t="shared" si="1"/>
        <v>5.5683741817755955E-2</v>
      </c>
      <c r="H16">
        <f t="shared" si="2"/>
        <v>6.9047839854017381</v>
      </c>
      <c r="I16">
        <f t="shared" si="3"/>
        <v>10.774804041735777</v>
      </c>
    </row>
    <row r="17" spans="1:9" x14ac:dyDescent="0.25">
      <c r="A17">
        <v>13</v>
      </c>
      <c r="B17">
        <v>0</v>
      </c>
      <c r="C17">
        <v>0</v>
      </c>
      <c r="D17">
        <v>0</v>
      </c>
      <c r="E17">
        <v>0</v>
      </c>
      <c r="F17">
        <f t="shared" si="0"/>
        <v>2.8637352934845914</v>
      </c>
      <c r="G17">
        <f t="shared" si="1"/>
        <v>5.3032135064529473E-2</v>
      </c>
      <c r="H17">
        <f t="shared" si="2"/>
        <v>6.5759847480016544</v>
      </c>
      <c r="I17">
        <f t="shared" si="3"/>
        <v>10.261718134986452</v>
      </c>
    </row>
    <row r="18" spans="1:9" x14ac:dyDescent="0.25">
      <c r="A18">
        <v>14</v>
      </c>
      <c r="B18">
        <v>0</v>
      </c>
      <c r="C18">
        <v>0</v>
      </c>
      <c r="D18">
        <v>0</v>
      </c>
      <c r="E18">
        <v>0</v>
      </c>
      <c r="F18">
        <f t="shared" si="0"/>
        <v>2.7273669461758021</v>
      </c>
      <c r="G18">
        <f t="shared" si="1"/>
        <v>5.050679529955189E-2</v>
      </c>
      <c r="H18">
        <f t="shared" si="2"/>
        <v>6.2628426171444342</v>
      </c>
      <c r="I18">
        <f t="shared" si="3"/>
        <v>9.7730648904632904</v>
      </c>
    </row>
    <row r="19" spans="1:9" x14ac:dyDescent="0.25">
      <c r="A19">
        <v>15</v>
      </c>
      <c r="B19">
        <v>0</v>
      </c>
      <c r="C19">
        <v>0</v>
      </c>
      <c r="D19">
        <v>0</v>
      </c>
      <c r="E19">
        <v>0</v>
      </c>
      <c r="F19">
        <f t="shared" si="0"/>
        <v>2.5974923296912391</v>
      </c>
      <c r="G19">
        <f t="shared" si="1"/>
        <v>4.8101709809097018E-2</v>
      </c>
      <c r="H19">
        <f t="shared" si="2"/>
        <v>5.9646120163280303</v>
      </c>
      <c r="I19">
        <f t="shared" si="3"/>
        <v>9.307680848060274</v>
      </c>
    </row>
    <row r="20" spans="1:9" x14ac:dyDescent="0.25">
      <c r="A20">
        <v>16</v>
      </c>
      <c r="B20">
        <v>26.717063962538379</v>
      </c>
      <c r="C20">
        <v>29.455259030046932</v>
      </c>
      <c r="D20">
        <v>16.03323326241609</v>
      </c>
      <c r="E20">
        <v>4.5634529851915158</v>
      </c>
      <c r="F20">
        <v>26.717063962538379</v>
      </c>
      <c r="G20">
        <v>29.455259030046932</v>
      </c>
      <c r="H20">
        <v>16.03323326241609</v>
      </c>
      <c r="I20">
        <v>4.5634529851915158</v>
      </c>
    </row>
    <row r="21" spans="1:9" x14ac:dyDescent="0.25">
      <c r="A21">
        <v>17</v>
      </c>
      <c r="B21">
        <v>25.44482282146512</v>
      </c>
      <c r="C21">
        <v>29.455259030046932</v>
      </c>
      <c r="D21">
        <v>15.2697459642058</v>
      </c>
      <c r="E21">
        <v>4.3461457001823955</v>
      </c>
      <c r="F21">
        <v>25.44482282146512</v>
      </c>
      <c r="G21">
        <v>29.455259030046932</v>
      </c>
      <c r="H21">
        <v>15.2697459642058</v>
      </c>
      <c r="I21">
        <v>4.3461457001823955</v>
      </c>
    </row>
    <row r="22" spans="1:9" x14ac:dyDescent="0.25">
      <c r="A22">
        <v>18</v>
      </c>
      <c r="B22">
        <v>24.233164591871542</v>
      </c>
      <c r="C22">
        <v>29.455259030046932</v>
      </c>
      <c r="D22">
        <v>14.542615204005523</v>
      </c>
      <c r="E22">
        <v>4.1391863811260912</v>
      </c>
      <c r="F22">
        <v>24.233164591871542</v>
      </c>
      <c r="G22">
        <v>29.455259030046932</v>
      </c>
      <c r="H22">
        <v>14.542615204005523</v>
      </c>
      <c r="I22">
        <v>4.1391863811260912</v>
      </c>
    </row>
    <row r="23" spans="1:9" x14ac:dyDescent="0.25">
      <c r="A23">
        <v>19</v>
      </c>
      <c r="B23">
        <v>23.079204373210992</v>
      </c>
      <c r="C23">
        <v>29.455259030046932</v>
      </c>
      <c r="D23">
        <v>13.850109718100498</v>
      </c>
      <c r="E23">
        <v>3.9420822677391341</v>
      </c>
      <c r="F23">
        <v>23.079204373210992</v>
      </c>
      <c r="G23">
        <v>29.455259030046932</v>
      </c>
      <c r="H23">
        <v>13.850109718100498</v>
      </c>
      <c r="I23">
        <v>3.9420822677391341</v>
      </c>
    </row>
    <row r="24" spans="1:9" x14ac:dyDescent="0.25">
      <c r="A24">
        <v>20</v>
      </c>
      <c r="B24">
        <v>21.980194641153329</v>
      </c>
      <c r="C24">
        <v>29.455259030046932</v>
      </c>
      <c r="D24">
        <v>13.190580683905237</v>
      </c>
      <c r="E24">
        <v>3.7543640645134611</v>
      </c>
      <c r="F24">
        <v>21.980194641153329</v>
      </c>
      <c r="G24">
        <v>29.455259030046932</v>
      </c>
      <c r="H24">
        <v>13.190580683905237</v>
      </c>
      <c r="I24">
        <v>3.7543640645134611</v>
      </c>
    </row>
    <row r="25" spans="1:9" x14ac:dyDescent="0.25">
      <c r="A25">
        <v>21</v>
      </c>
      <c r="B25">
        <v>20.933518705860312</v>
      </c>
      <c r="C25">
        <v>29.455259030046932</v>
      </c>
      <c r="D25">
        <v>12.562457794195463</v>
      </c>
      <c r="E25">
        <v>3.5755848233461536</v>
      </c>
      <c r="F25">
        <v>20.933518705860312</v>
      </c>
      <c r="G25">
        <v>29.455259030046932</v>
      </c>
      <c r="H25">
        <v>12.562457794195463</v>
      </c>
      <c r="I25">
        <v>3.5755848233461536</v>
      </c>
    </row>
    <row r="26" spans="1:9" x14ac:dyDescent="0.25">
      <c r="A26">
        <v>22</v>
      </c>
      <c r="B26">
        <v>19.936684481771728</v>
      </c>
      <c r="C26">
        <v>29.455259030046932</v>
      </c>
      <c r="D26">
        <v>11.964245518281395</v>
      </c>
      <c r="E26">
        <v>3.4053188793772895</v>
      </c>
      <c r="F26">
        <v>19.936684481771728</v>
      </c>
      <c r="G26">
        <v>29.455259030046932</v>
      </c>
      <c r="H26">
        <v>11.964245518281395</v>
      </c>
      <c r="I26">
        <v>3.4053188793772895</v>
      </c>
    </row>
    <row r="27" spans="1:9" x14ac:dyDescent="0.25">
      <c r="A27">
        <v>23</v>
      </c>
      <c r="B27">
        <v>18.98731855406831</v>
      </c>
      <c r="C27">
        <v>29.455259030046932</v>
      </c>
      <c r="D27">
        <v>11.394519541220374</v>
      </c>
      <c r="E27">
        <v>3.2431608375021796</v>
      </c>
      <c r="F27">
        <v>18.98731855406831</v>
      </c>
      <c r="G27">
        <v>29.455259030046932</v>
      </c>
      <c r="H27">
        <v>11.394519541220374</v>
      </c>
      <c r="I27">
        <v>3.2431608375021796</v>
      </c>
    </row>
    <row r="28" spans="1:9" x14ac:dyDescent="0.25">
      <c r="A28">
        <v>24</v>
      </c>
      <c r="B28">
        <v>18.083160527684104</v>
      </c>
      <c r="C28">
        <v>29.455259030046932</v>
      </c>
      <c r="D28">
        <v>10.851923372590834</v>
      </c>
      <c r="E28">
        <v>3.0887246071449335</v>
      </c>
      <c r="F28">
        <v>18.083160527684104</v>
      </c>
      <c r="G28">
        <v>29.455259030046932</v>
      </c>
      <c r="H28">
        <v>10.851923372590834</v>
      </c>
      <c r="I28">
        <v>3.0887246071449335</v>
      </c>
    </row>
    <row r="29" spans="1:9" x14ac:dyDescent="0.25">
      <c r="A29">
        <v>25</v>
      </c>
      <c r="B29">
        <v>17.222057645413432</v>
      </c>
      <c r="C29">
        <v>29.455259030046932</v>
      </c>
      <c r="D29">
        <v>10.335165116753174</v>
      </c>
      <c r="E29">
        <v>2.9416424829951748</v>
      </c>
      <c r="F29">
        <v>17.222057645413432</v>
      </c>
      <c r="G29">
        <v>29.455259030046932</v>
      </c>
      <c r="H29">
        <v>10.335165116753174</v>
      </c>
      <c r="I29">
        <v>2.9416424829951748</v>
      </c>
    </row>
    <row r="30" spans="1:9" x14ac:dyDescent="0.25">
      <c r="A30">
        <v>26</v>
      </c>
      <c r="B30">
        <v>17.164698661942637</v>
      </c>
      <c r="C30">
        <v>17.145629318307215</v>
      </c>
      <c r="D30">
        <v>10.300289953347304</v>
      </c>
      <c r="E30">
        <v>4.2595438105142049</v>
      </c>
      <c r="F30">
        <v>17.164698661942637</v>
      </c>
      <c r="G30">
        <v>17.145629318307215</v>
      </c>
      <c r="H30">
        <v>10.300289953347304</v>
      </c>
      <c r="I30">
        <v>4.2595438105142049</v>
      </c>
    </row>
    <row r="31" spans="1:9" x14ac:dyDescent="0.25">
      <c r="A31">
        <v>27</v>
      </c>
      <c r="B31">
        <v>16.347332058992986</v>
      </c>
      <c r="C31">
        <v>17.145629318307215</v>
      </c>
      <c r="D31">
        <v>9.8097999555688595</v>
      </c>
      <c r="E31">
        <v>4.056708390965909</v>
      </c>
      <c r="F31">
        <v>16.347332058992986</v>
      </c>
      <c r="G31">
        <v>17.145629318307215</v>
      </c>
      <c r="H31">
        <v>9.8097999555688595</v>
      </c>
      <c r="I31">
        <v>4.056708390965909</v>
      </c>
    </row>
    <row r="32" spans="1:9" x14ac:dyDescent="0.25">
      <c r="A32">
        <v>28</v>
      </c>
      <c r="B32">
        <v>15.568887675231418</v>
      </c>
      <c r="C32">
        <v>17.145629318307215</v>
      </c>
      <c r="D32">
        <v>9.3426666243512972</v>
      </c>
      <c r="E32">
        <v>3.863531800919914</v>
      </c>
      <c r="F32">
        <v>15.568887675231418</v>
      </c>
      <c r="G32">
        <v>17.145629318307215</v>
      </c>
      <c r="H32">
        <v>9.3426666243512972</v>
      </c>
      <c r="I32">
        <v>3.863531800919914</v>
      </c>
    </row>
    <row r="33" spans="1:9" x14ac:dyDescent="0.25">
      <c r="A33">
        <v>29</v>
      </c>
      <c r="B33">
        <v>14.827512071648966</v>
      </c>
      <c r="C33">
        <v>17.145629318307215</v>
      </c>
      <c r="D33">
        <v>8.8977777374774227</v>
      </c>
      <c r="E33">
        <v>3.6795540961142033</v>
      </c>
      <c r="F33">
        <v>14.827512071648966</v>
      </c>
      <c r="G33">
        <v>17.145629318307215</v>
      </c>
      <c r="H33">
        <v>8.8977777374774227</v>
      </c>
      <c r="I33">
        <v>3.6795540961142033</v>
      </c>
    </row>
    <row r="34" spans="1:9" x14ac:dyDescent="0.25">
      <c r="A34">
        <v>30</v>
      </c>
      <c r="B34">
        <v>14.121440068237115</v>
      </c>
      <c r="C34">
        <v>17.145629318307215</v>
      </c>
      <c r="D34">
        <v>8.4740740356927873</v>
      </c>
      <c r="E34">
        <v>3.5043372343944803</v>
      </c>
      <c r="F34">
        <v>14.121440068237115</v>
      </c>
      <c r="G34">
        <v>17.145629318307215</v>
      </c>
      <c r="H34">
        <v>8.4740740356927873</v>
      </c>
      <c r="I34">
        <v>3.5043372343944803</v>
      </c>
    </row>
    <row r="35" spans="1:9" x14ac:dyDescent="0.25">
      <c r="A35">
        <v>31</v>
      </c>
      <c r="B35">
        <v>13.448990541178199</v>
      </c>
      <c r="C35">
        <v>17.145629318307215</v>
      </c>
      <c r="D35">
        <v>8.0705467006597935</v>
      </c>
      <c r="E35">
        <v>3.3374640327566469</v>
      </c>
      <c r="F35">
        <v>13.448990541178199</v>
      </c>
      <c r="G35">
        <v>17.145629318307215</v>
      </c>
      <c r="H35">
        <v>8.0705467006597935</v>
      </c>
      <c r="I35">
        <v>3.3374640327566469</v>
      </c>
    </row>
    <row r="36" spans="1:9" x14ac:dyDescent="0.25">
      <c r="A36">
        <v>32</v>
      </c>
      <c r="B36">
        <v>12.808562420169716</v>
      </c>
      <c r="C36">
        <v>17.145629318307215</v>
      </c>
      <c r="D36">
        <v>7.6862349530093281</v>
      </c>
      <c r="E36">
        <v>3.1785371740539494</v>
      </c>
      <c r="F36">
        <v>12.808562420169716</v>
      </c>
      <c r="G36">
        <v>17.145629318307215</v>
      </c>
      <c r="H36">
        <v>7.6862349530093281</v>
      </c>
      <c r="I36">
        <v>3.1785371740539494</v>
      </c>
    </row>
    <row r="37" spans="1:9" x14ac:dyDescent="0.25">
      <c r="A37">
        <v>33</v>
      </c>
      <c r="B37">
        <v>12.198630876352109</v>
      </c>
      <c r="C37">
        <v>17.145629318307215</v>
      </c>
      <c r="D37">
        <v>7.3202237647707884</v>
      </c>
      <c r="E37">
        <v>3.0271782610037614</v>
      </c>
      <c r="F37">
        <v>12.198630876352109</v>
      </c>
      <c r="G37">
        <v>17.145629318307215</v>
      </c>
      <c r="H37">
        <v>7.3202237647707884</v>
      </c>
      <c r="I37">
        <v>3.0271782610037614</v>
      </c>
    </row>
    <row r="38" spans="1:9" x14ac:dyDescent="0.25">
      <c r="A38">
        <v>34</v>
      </c>
      <c r="B38">
        <v>11.617743691763915</v>
      </c>
      <c r="C38">
        <v>17.145629318307215</v>
      </c>
      <c r="D38">
        <v>6.9716416807340851</v>
      </c>
      <c r="E38">
        <v>2.8830269152416776</v>
      </c>
      <c r="F38">
        <v>11.617743691763915</v>
      </c>
      <c r="G38">
        <v>17.145629318307215</v>
      </c>
      <c r="H38">
        <v>6.9716416807340851</v>
      </c>
      <c r="I38">
        <v>2.8830269152416776</v>
      </c>
    </row>
    <row r="39" spans="1:9" x14ac:dyDescent="0.25">
      <c r="A39">
        <v>35</v>
      </c>
      <c r="B39">
        <v>11.064517801679917</v>
      </c>
      <c r="C39">
        <v>17.145629318307215</v>
      </c>
      <c r="D39">
        <v>6.6396587435562706</v>
      </c>
      <c r="E39">
        <v>2.7457399192777876</v>
      </c>
      <c r="F39">
        <v>11.064517801679917</v>
      </c>
      <c r="G39">
        <v>17.145629318307215</v>
      </c>
      <c r="H39">
        <v>6.6396587435562706</v>
      </c>
      <c r="I39">
        <v>2.7457399192777876</v>
      </c>
    </row>
    <row r="40" spans="1:9" x14ac:dyDescent="0.25">
      <c r="A40">
        <v>36</v>
      </c>
      <c r="B40">
        <v>10.570042250449331</v>
      </c>
      <c r="C40">
        <v>11.971852304471327</v>
      </c>
      <c r="D40">
        <v>6.342931043709803</v>
      </c>
      <c r="E40">
        <v>2.9344556731474465</v>
      </c>
      <c r="F40">
        <v>10.570042250449331</v>
      </c>
      <c r="G40">
        <v>11.971852304471327</v>
      </c>
      <c r="H40">
        <v>6.342931043709803</v>
      </c>
      <c r="I40">
        <v>2.9344556731474465</v>
      </c>
    </row>
    <row r="41" spans="1:9" x14ac:dyDescent="0.25">
      <c r="A41">
        <v>37</v>
      </c>
      <c r="B41">
        <v>10.066706905189838</v>
      </c>
      <c r="C41">
        <v>11.971852304471327</v>
      </c>
      <c r="D41">
        <v>6.0408867082950497</v>
      </c>
      <c r="E41">
        <v>2.7947196887118535</v>
      </c>
      <c r="F41">
        <v>10.066706905189838</v>
      </c>
      <c r="G41">
        <v>11.971852304471327</v>
      </c>
      <c r="H41">
        <v>6.0408867082950497</v>
      </c>
      <c r="I41">
        <v>2.7947196887118535</v>
      </c>
    </row>
    <row r="42" spans="1:9" x14ac:dyDescent="0.25">
      <c r="A42">
        <v>38</v>
      </c>
      <c r="B42">
        <v>9.5873399097046086</v>
      </c>
      <c r="C42">
        <v>11.971852304471327</v>
      </c>
      <c r="D42">
        <v>5.7532254364714772</v>
      </c>
      <c r="E42">
        <v>2.6616377987731945</v>
      </c>
      <c r="F42">
        <v>9.5873399097046086</v>
      </c>
      <c r="G42">
        <v>11.971852304471327</v>
      </c>
      <c r="H42">
        <v>5.7532254364714772</v>
      </c>
      <c r="I42">
        <v>2.6616377987731945</v>
      </c>
    </row>
    <row r="43" spans="1:9" x14ac:dyDescent="0.25">
      <c r="A43">
        <v>39</v>
      </c>
      <c r="B43">
        <v>9.1307999140043883</v>
      </c>
      <c r="C43">
        <v>11.971852304471327</v>
      </c>
      <c r="D43">
        <v>5.4792623204490249</v>
      </c>
      <c r="E43">
        <v>2.5348931416887561</v>
      </c>
      <c r="F43">
        <v>9.1307999140043883</v>
      </c>
      <c r="G43">
        <v>11.971852304471327</v>
      </c>
      <c r="H43">
        <v>5.4792623204490249</v>
      </c>
      <c r="I43">
        <v>2.5348931416887561</v>
      </c>
    </row>
    <row r="44" spans="1:9" x14ac:dyDescent="0.25">
      <c r="A44">
        <v>40</v>
      </c>
      <c r="B44">
        <v>8.6959999180994192</v>
      </c>
      <c r="C44">
        <v>11.971852304471327</v>
      </c>
      <c r="D44">
        <v>5.2183450670943099</v>
      </c>
      <c r="E44">
        <v>2.4141839444654822</v>
      </c>
      <c r="F44">
        <v>8.6959999180994192</v>
      </c>
      <c r="G44">
        <v>11.971852304471327</v>
      </c>
      <c r="H44">
        <v>5.2183450670943099</v>
      </c>
      <c r="I44">
        <v>2.4141839444654822</v>
      </c>
    </row>
    <row r="45" spans="1:9" x14ac:dyDescent="0.25">
      <c r="A45">
        <v>41</v>
      </c>
      <c r="B45">
        <v>8.281904683904207</v>
      </c>
      <c r="C45">
        <v>11.971852304471327</v>
      </c>
      <c r="D45">
        <v>4.969852444851723</v>
      </c>
      <c r="E45">
        <v>2.2992228042528402</v>
      </c>
      <c r="F45">
        <v>8.281904683904207</v>
      </c>
      <c r="G45">
        <v>11.971852304471327</v>
      </c>
      <c r="H45">
        <v>4.969852444851723</v>
      </c>
      <c r="I45">
        <v>2.2992228042528402</v>
      </c>
    </row>
    <row r="46" spans="1:9" x14ac:dyDescent="0.25">
      <c r="A46">
        <v>42</v>
      </c>
      <c r="B46">
        <v>7.8875282703849594</v>
      </c>
      <c r="C46">
        <v>11.971852304471327</v>
      </c>
      <c r="D46">
        <v>4.733192804620689</v>
      </c>
      <c r="E46">
        <v>2.189736004050324</v>
      </c>
      <c r="F46">
        <v>7.8875282703849594</v>
      </c>
      <c r="G46">
        <v>11.971852304471327</v>
      </c>
      <c r="H46">
        <v>4.733192804620689</v>
      </c>
      <c r="I46">
        <v>2.189736004050324</v>
      </c>
    </row>
    <row r="47" spans="1:9" x14ac:dyDescent="0.25">
      <c r="A47">
        <v>43</v>
      </c>
      <c r="B47">
        <v>7.5119316860809127</v>
      </c>
      <c r="C47">
        <v>11.971852304471327</v>
      </c>
      <c r="D47">
        <v>4.5078026710673225</v>
      </c>
      <c r="E47">
        <v>2.0854628610003081</v>
      </c>
      <c r="F47">
        <v>7.5119316860809127</v>
      </c>
      <c r="G47">
        <v>11.971852304471327</v>
      </c>
      <c r="H47">
        <v>4.5078026710673225</v>
      </c>
      <c r="I47">
        <v>2.0854628610003081</v>
      </c>
    </row>
    <row r="48" spans="1:9" x14ac:dyDescent="0.25">
      <c r="A48">
        <v>44</v>
      </c>
      <c r="B48">
        <v>7.1542206534103938</v>
      </c>
      <c r="C48">
        <v>11.971852304471327</v>
      </c>
      <c r="D48">
        <v>4.2931454010164982</v>
      </c>
      <c r="E48">
        <v>1.9861551057145794</v>
      </c>
      <c r="F48">
        <v>7.1542206534103938</v>
      </c>
      <c r="G48">
        <v>11.971852304471327</v>
      </c>
      <c r="H48">
        <v>4.2931454010164982</v>
      </c>
      <c r="I48">
        <v>1.9861551057145794</v>
      </c>
    </row>
    <row r="49" spans="1:9" x14ac:dyDescent="0.25">
      <c r="A49">
        <v>45</v>
      </c>
      <c r="B49">
        <v>6.8135434794384695</v>
      </c>
      <c r="C49">
        <v>11.971852304471327</v>
      </c>
      <c r="D49">
        <v>4.0887099057299974</v>
      </c>
      <c r="E49">
        <v>1.891576291156742</v>
      </c>
      <c r="F49">
        <v>6.8135434794384695</v>
      </c>
      <c r="G49">
        <v>11.971852304471327</v>
      </c>
      <c r="H49">
        <v>4.0887099057299974</v>
      </c>
      <c r="I49">
        <v>1.891576291156742</v>
      </c>
    </row>
    <row r="50" spans="1:9" x14ac:dyDescent="0.25">
      <c r="A50">
        <v>46</v>
      </c>
      <c r="B50">
        <v>5.7111048738743291</v>
      </c>
      <c r="C50">
        <v>2.7576625844984051</v>
      </c>
      <c r="D50">
        <v>3.4271522800053003</v>
      </c>
      <c r="E50">
        <v>1.8700704522491849</v>
      </c>
      <c r="F50">
        <v>5.7111048738743291</v>
      </c>
      <c r="G50">
        <v>2.7576625844984051</v>
      </c>
      <c r="H50">
        <v>3.4271522800053003</v>
      </c>
      <c r="I50">
        <v>1.8700704522491849</v>
      </c>
    </row>
    <row r="51" spans="1:9" x14ac:dyDescent="0.25">
      <c r="A51">
        <v>47</v>
      </c>
      <c r="B51">
        <v>5.4391474989279311</v>
      </c>
      <c r="C51">
        <v>2.7576625844984051</v>
      </c>
      <c r="D51">
        <v>3.2639545523859996</v>
      </c>
      <c r="E51">
        <v>1.7810194783325564</v>
      </c>
      <c r="F51">
        <v>5.4391474989279311</v>
      </c>
      <c r="G51">
        <v>2.7576625844984051</v>
      </c>
      <c r="H51">
        <v>3.2639545523859996</v>
      </c>
      <c r="I51">
        <v>1.7810194783325564</v>
      </c>
    </row>
    <row r="52" spans="1:9" x14ac:dyDescent="0.25">
      <c r="A52">
        <v>48</v>
      </c>
      <c r="B52">
        <v>5.1801404751694582</v>
      </c>
      <c r="C52">
        <v>2.7576625844984051</v>
      </c>
      <c r="D52">
        <v>3.1085281451295237</v>
      </c>
      <c r="E52">
        <v>1.6962090269833872</v>
      </c>
      <c r="F52">
        <v>5.1801404751694582</v>
      </c>
      <c r="G52">
        <v>2.7576625844984051</v>
      </c>
      <c r="H52">
        <v>3.1085281451295237</v>
      </c>
      <c r="I52">
        <v>1.6962090269833872</v>
      </c>
    </row>
    <row r="53" spans="1:9" x14ac:dyDescent="0.25">
      <c r="A53">
        <v>49</v>
      </c>
      <c r="B53">
        <v>4.9334671192090074</v>
      </c>
      <c r="C53">
        <v>2.7576625844984051</v>
      </c>
      <c r="D53">
        <v>2.9605029953614506</v>
      </c>
      <c r="E53">
        <v>1.6154371685556068</v>
      </c>
      <c r="F53">
        <v>4.9334671192090074</v>
      </c>
      <c r="G53">
        <v>2.7576625844984051</v>
      </c>
      <c r="H53">
        <v>2.9605029953614506</v>
      </c>
      <c r="I53">
        <v>1.6154371685556068</v>
      </c>
    </row>
    <row r="54" spans="1:9" x14ac:dyDescent="0.25">
      <c r="A54">
        <v>50</v>
      </c>
      <c r="B54">
        <v>4.6985401135323883</v>
      </c>
      <c r="C54">
        <v>2.7576625844984051</v>
      </c>
      <c r="D54">
        <v>2.8195266622490007</v>
      </c>
      <c r="E54">
        <v>1.5385115891005778</v>
      </c>
      <c r="F54">
        <v>4.6985401135323883</v>
      </c>
      <c r="G54">
        <v>2.7576625844984051</v>
      </c>
      <c r="H54">
        <v>2.8195266622490007</v>
      </c>
      <c r="I54">
        <v>1.5385115891005778</v>
      </c>
    </row>
    <row r="55" spans="1:9" x14ac:dyDescent="0.25">
      <c r="A55">
        <v>51</v>
      </c>
      <c r="B55">
        <v>4.4748001081260842</v>
      </c>
      <c r="C55">
        <v>2.7576625844984051</v>
      </c>
      <c r="D55">
        <v>2.685263487856191</v>
      </c>
      <c r="E55">
        <v>1.4652491324767407</v>
      </c>
      <c r="F55">
        <v>4.4748001081260842</v>
      </c>
      <c r="G55">
        <v>2.7576625844984051</v>
      </c>
      <c r="H55">
        <v>2.685263487856191</v>
      </c>
      <c r="I55">
        <v>1.4652491324767407</v>
      </c>
    </row>
    <row r="56" spans="1:9" x14ac:dyDescent="0.25">
      <c r="A56">
        <v>52</v>
      </c>
      <c r="B56">
        <v>4.2617143886915088</v>
      </c>
      <c r="C56">
        <v>2.7576625844984051</v>
      </c>
      <c r="D56">
        <v>2.5573937979582775</v>
      </c>
      <c r="E56">
        <v>1.3954753642635627</v>
      </c>
      <c r="F56">
        <v>4.2617143886915088</v>
      </c>
      <c r="G56">
        <v>2.7576625844984051</v>
      </c>
      <c r="H56">
        <v>2.5573937979582775</v>
      </c>
      <c r="I56">
        <v>1.3954753642635627</v>
      </c>
    </row>
    <row r="57" spans="1:9" x14ac:dyDescent="0.25">
      <c r="A57">
        <v>53</v>
      </c>
      <c r="B57">
        <v>4.0587756082776272</v>
      </c>
      <c r="C57">
        <v>2.7576625844984051</v>
      </c>
      <c r="D57">
        <v>2.4356131409126451</v>
      </c>
      <c r="E57">
        <v>1.3290241564414884</v>
      </c>
      <c r="F57">
        <v>4.0587756082776272</v>
      </c>
      <c r="G57">
        <v>2.7576625844984051</v>
      </c>
      <c r="H57">
        <v>2.4356131409126451</v>
      </c>
      <c r="I57">
        <v>1.3290241564414884</v>
      </c>
    </row>
    <row r="58" spans="1:9" x14ac:dyDescent="0.25">
      <c r="A58">
        <v>54</v>
      </c>
      <c r="B58">
        <v>3.8655005793120263</v>
      </c>
      <c r="C58">
        <v>2.7576625844984051</v>
      </c>
      <c r="D58">
        <v>2.3196315627739481</v>
      </c>
      <c r="E58">
        <v>1.2657372918490366</v>
      </c>
      <c r="F58">
        <v>3.8655005793120263</v>
      </c>
      <c r="G58">
        <v>2.7576625844984051</v>
      </c>
      <c r="H58">
        <v>2.3196315627739481</v>
      </c>
      <c r="I58">
        <v>1.2657372918490366</v>
      </c>
    </row>
    <row r="59" spans="1:9" x14ac:dyDescent="0.25">
      <c r="A59">
        <v>55</v>
      </c>
      <c r="B59">
        <v>3.6814291231543104</v>
      </c>
      <c r="C59">
        <v>2.7576625844984051</v>
      </c>
      <c r="D59">
        <v>2.2091729169275691</v>
      </c>
      <c r="E59">
        <v>1.2054640874752727</v>
      </c>
      <c r="F59">
        <v>3.6814291231543104</v>
      </c>
      <c r="G59">
        <v>2.7576625844984051</v>
      </c>
      <c r="H59">
        <v>2.2091729169275691</v>
      </c>
      <c r="I59">
        <v>1.2054640874752727</v>
      </c>
    </row>
    <row r="60" spans="1:9" x14ac:dyDescent="0.25">
      <c r="A60">
        <v>56</v>
      </c>
      <c r="B60">
        <v>3.2880299901740786</v>
      </c>
      <c r="C60">
        <v>12.270437412065746</v>
      </c>
      <c r="D60">
        <v>1.9730997287581651</v>
      </c>
      <c r="E60">
        <v>0.85916598502079322</v>
      </c>
      <c r="F60">
        <v>3.2880299901740786</v>
      </c>
      <c r="G60">
        <v>12.270437412065746</v>
      </c>
      <c r="H60">
        <v>1.9730997287581651</v>
      </c>
      <c r="I60">
        <v>0.85916598502079322</v>
      </c>
    </row>
    <row r="61" spans="1:9" x14ac:dyDescent="0.25">
      <c r="A61">
        <v>57</v>
      </c>
      <c r="B61">
        <v>3.1314571334991221</v>
      </c>
      <c r="C61">
        <v>12.270437412065746</v>
      </c>
      <c r="D61">
        <v>1.8791425988172998</v>
      </c>
      <c r="E61">
        <v>0.81825331906742194</v>
      </c>
      <c r="F61">
        <v>3.1314571334991221</v>
      </c>
      <c r="G61">
        <v>12.270437412065746</v>
      </c>
      <c r="H61">
        <v>1.8791425988172998</v>
      </c>
      <c r="I61">
        <v>0.81825331906742194</v>
      </c>
    </row>
    <row r="62" spans="1:9" x14ac:dyDescent="0.25">
      <c r="A62">
        <v>58</v>
      </c>
      <c r="B62">
        <v>2.9823401271420211</v>
      </c>
      <c r="C62">
        <v>12.270437412065746</v>
      </c>
      <c r="D62">
        <v>1.7896596179212378</v>
      </c>
      <c r="E62">
        <v>0.77928887530230662</v>
      </c>
      <c r="F62">
        <v>2.9823401271420211</v>
      </c>
      <c r="G62">
        <v>12.270437412065746</v>
      </c>
      <c r="H62">
        <v>1.7896596179212378</v>
      </c>
      <c r="I62">
        <v>0.77928887530230662</v>
      </c>
    </row>
    <row r="63" spans="1:9" x14ac:dyDescent="0.25">
      <c r="A63">
        <v>59</v>
      </c>
      <c r="B63">
        <v>2.8403239306114485</v>
      </c>
      <c r="C63">
        <v>12.270437412065746</v>
      </c>
      <c r="D63">
        <v>1.7044377313535597</v>
      </c>
      <c r="E63">
        <v>0.74217988124029199</v>
      </c>
      <c r="F63">
        <v>2.8403239306114485</v>
      </c>
      <c r="G63">
        <v>12.270437412065746</v>
      </c>
      <c r="H63">
        <v>1.7044377313535597</v>
      </c>
      <c r="I63">
        <v>0.74217988124029199</v>
      </c>
    </row>
    <row r="64" spans="1:9" x14ac:dyDescent="0.25">
      <c r="A64">
        <v>60</v>
      </c>
      <c r="B64">
        <v>2.705070410106142</v>
      </c>
      <c r="C64">
        <v>12.270437412065746</v>
      </c>
      <c r="D64">
        <v>1.6232740298605333</v>
      </c>
      <c r="E64">
        <v>0.70683798213361149</v>
      </c>
      <c r="F64">
        <v>2.705070410106142</v>
      </c>
      <c r="G64">
        <v>12.270437412065746</v>
      </c>
      <c r="H64">
        <v>1.6232740298605333</v>
      </c>
      <c r="I64">
        <v>0.70683798213361149</v>
      </c>
    </row>
    <row r="66" spans="1:9" x14ac:dyDescent="0.25">
      <c r="A66" t="s">
        <v>7</v>
      </c>
      <c r="B66" s="5">
        <f>IRR(B4:B64)</f>
        <v>5.0019996379734089E-2</v>
      </c>
      <c r="C66" s="5">
        <f>IRR(C4:C64)</f>
        <v>4.9942574813959695E-2</v>
      </c>
      <c r="D66" s="5">
        <f t="shared" ref="D66:E66" si="4">IRR(D4:D64)</f>
        <v>4.9974329809733486E-2</v>
      </c>
      <c r="E66" s="5">
        <f t="shared" si="4"/>
        <v>4.9995563880220306E-2</v>
      </c>
      <c r="F66" s="5">
        <f t="shared" ref="F66:I66" si="5">IRR(F4:F64)</f>
        <v>5.0016603878578092E-2</v>
      </c>
      <c r="G66" s="5">
        <f t="shared" si="5"/>
        <v>5.0002473101471212E-2</v>
      </c>
      <c r="H66" s="5">
        <f t="shared" si="5"/>
        <v>4.9973827798241777E-2</v>
      </c>
      <c r="I66" s="5">
        <f t="shared" si="5"/>
        <v>5.0062902897066941E-2</v>
      </c>
    </row>
    <row r="67" spans="1:9" x14ac:dyDescent="0.25">
      <c r="D67" s="2"/>
      <c r="E67" s="2"/>
    </row>
  </sheetData>
  <mergeCells count="4">
    <mergeCell ref="B2:C2"/>
    <mergeCell ref="D2:E2"/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Earning Changes</vt:lpstr>
      <vt:lpstr>NPV Earnings children</vt:lpstr>
      <vt:lpstr>NPV Earnings Adult</vt:lpstr>
      <vt:lpstr>Additional Calcs</vt:lpstr>
      <vt:lpstr>NPV Earning OC</vt:lpstr>
      <vt:lpstr>Total</vt:lpstr>
      <vt:lpstr>Total 3%</vt:lpstr>
      <vt:lpstr>Sensitivity</vt:lpstr>
    </vt:vector>
  </TitlesOfParts>
  <Company>Institute for Fiscal Studies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lucy_k</dc:creator>
  <cp:lastModifiedBy>Lucy Kraftman</cp:lastModifiedBy>
  <dcterms:created xsi:type="dcterms:W3CDTF">2019-10-10T13:29:24Z</dcterms:created>
  <dcterms:modified xsi:type="dcterms:W3CDTF">2021-01-28T08:57:09Z</dcterms:modified>
</cp:coreProperties>
</file>