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365" yWindow="0" windowWidth="7200" windowHeight="10650"/>
  </bookViews>
  <sheets>
    <sheet name="MSGEQ7 Breakout Board BOM" sheetId="1" r:id="rId1"/>
    <sheet name="Order Work Sheet" sheetId="5" r:id="rId2"/>
    <sheet name="PCB Fabrication" sheetId="6" r:id="rId3"/>
  </sheets>
  <calcPr calcId="125725"/>
</workbook>
</file>

<file path=xl/calcChain.xml><?xml version="1.0" encoding="utf-8"?>
<calcChain xmlns="http://schemas.openxmlformats.org/spreadsheetml/2006/main">
  <c r="H10" i="6"/>
  <c r="H11"/>
  <c r="H12"/>
  <c r="H13"/>
  <c r="H14"/>
  <c r="H15"/>
  <c r="H16"/>
  <c r="H17"/>
  <c r="H18"/>
  <c r="H9"/>
  <c r="G11"/>
  <c r="G12"/>
  <c r="G13"/>
  <c r="G14"/>
  <c r="G15"/>
  <c r="G16"/>
  <c r="G17"/>
  <c r="G18"/>
  <c r="G10"/>
  <c r="G9"/>
  <c r="C4"/>
  <c r="H6" s="1"/>
  <c r="Q12" i="5"/>
  <c r="Q10"/>
  <c r="Q2"/>
  <c r="Q3"/>
  <c r="Q4"/>
  <c r="Q5"/>
  <c r="Q6"/>
  <c r="Q7"/>
  <c r="Q8"/>
  <c r="K8"/>
  <c r="K7"/>
  <c r="K6"/>
  <c r="K5"/>
  <c r="K4"/>
  <c r="K3"/>
  <c r="K2"/>
  <c r="J2"/>
  <c r="J3"/>
  <c r="J4"/>
  <c r="J5"/>
  <c r="J6"/>
  <c r="J7"/>
  <c r="J8"/>
</calcChain>
</file>

<file path=xl/sharedStrings.xml><?xml version="1.0" encoding="utf-8"?>
<sst xmlns="http://schemas.openxmlformats.org/spreadsheetml/2006/main" count="181" uniqueCount="95">
  <si>
    <t>Index</t>
  </si>
  <si>
    <t>Item</t>
  </si>
  <si>
    <t>Manuf Part #</t>
  </si>
  <si>
    <t>Datasheet</t>
  </si>
  <si>
    <t>Link</t>
  </si>
  <si>
    <t>1x Price</t>
  </si>
  <si>
    <t>10x Price</t>
  </si>
  <si>
    <t>25x Price</t>
  </si>
  <si>
    <t>100x Price</t>
  </si>
  <si>
    <t>Manufacturer</t>
  </si>
  <si>
    <t>Module</t>
  </si>
  <si>
    <t>Main IC</t>
  </si>
  <si>
    <t>Custom</t>
  </si>
  <si>
    <t>Manuf. Footprint</t>
  </si>
  <si>
    <t>KiCAD Footprint</t>
  </si>
  <si>
    <t>Size / Pinout</t>
  </si>
  <si>
    <t>Order Price</t>
  </si>
  <si>
    <t>Qty / Assy</t>
  </si>
  <si>
    <t>Assy</t>
  </si>
  <si>
    <t>Ttl Min Qty</t>
  </si>
  <si>
    <t>Order Qty</t>
  </si>
  <si>
    <t>Item Type</t>
  </si>
  <si>
    <t>Capacitor</t>
  </si>
  <si>
    <t>Mechanical</t>
  </si>
  <si>
    <t>Resistor</t>
  </si>
  <si>
    <t>Distributor</t>
  </si>
  <si>
    <t>Distributor Part #</t>
  </si>
  <si>
    <t>Breakout Board</t>
  </si>
  <si>
    <t>Bypass Capacitor 0.1uF</t>
  </si>
  <si>
    <t>Vishay</t>
  </si>
  <si>
    <t>K103K15X7RF53L2</t>
  </si>
  <si>
    <t>PTH 2.5mm Spacing</t>
  </si>
  <si>
    <t>K330J15C0GF5TL2</t>
  </si>
  <si>
    <t>Load Capacitor 33pF</t>
  </si>
  <si>
    <t>Timing Resistor 200K</t>
  </si>
  <si>
    <t>Stackpole Electronics</t>
  </si>
  <si>
    <t>CF14JT200K</t>
  </si>
  <si>
    <t>PTH 6mm body / .55mm lead dia.</t>
  </si>
  <si>
    <t>R3</t>
  </si>
  <si>
    <t>Input Resistor 22K</t>
  </si>
  <si>
    <t>CF14JT22K0</t>
  </si>
  <si>
    <t>MSGEQ7</t>
  </si>
  <si>
    <t>Mixed Signal Integration</t>
  </si>
  <si>
    <t>DIP-8</t>
  </si>
  <si>
    <t>DIP-8_300</t>
  </si>
  <si>
    <t>6 Pin Header</t>
  </si>
  <si>
    <t>SIL-6</t>
  </si>
  <si>
    <t>Audio In Jack</t>
  </si>
  <si>
    <t>Stereo Mini Jack</t>
  </si>
  <si>
    <t>3-pin Custom</t>
  </si>
  <si>
    <t>SJ1-3523NG</t>
  </si>
  <si>
    <t>CUI Inc</t>
  </si>
  <si>
    <t xml:space="preserve">Sullins Connector </t>
  </si>
  <si>
    <t>Digi-Key</t>
  </si>
  <si>
    <t>0.1" Spaced Header</t>
  </si>
  <si>
    <t>BC1078CT-ND</t>
  </si>
  <si>
    <t>BC1007CT-ND</t>
  </si>
  <si>
    <t>CF14JT200KCT-ND</t>
  </si>
  <si>
    <t>CF14JT22K0CT-ND</t>
  </si>
  <si>
    <t>MSGEQ7P</t>
  </si>
  <si>
    <t>S1012EC-06-ND</t>
  </si>
  <si>
    <t>PREC006SAAN-RC</t>
  </si>
  <si>
    <t>CP1-3523NG-ND</t>
  </si>
  <si>
    <t>Total Parts Cost:</t>
  </si>
  <si>
    <t>Parts Cost Per Board:</t>
  </si>
  <si>
    <t xml:space="preserve">Board Dimension </t>
  </si>
  <si>
    <t>X</t>
  </si>
  <si>
    <t>Y</t>
  </si>
  <si>
    <t>Board Area</t>
  </si>
  <si>
    <t>XY</t>
  </si>
  <si>
    <t>in</t>
  </si>
  <si>
    <t>sqin</t>
  </si>
  <si>
    <t>Cost Per sqin</t>
  </si>
  <si>
    <t>Min. sqin</t>
  </si>
  <si>
    <t>N/A</t>
  </si>
  <si>
    <t>Order Multiple</t>
  </si>
  <si>
    <t>Boards: sqin min.</t>
  </si>
  <si>
    <t>Boards: mult. min.</t>
  </si>
  <si>
    <t>Qty: 90</t>
  </si>
  <si>
    <t>Prototype Service</t>
  </si>
  <si>
    <t>Medium Run Service</t>
  </si>
  <si>
    <t>Qty: 100</t>
  </si>
  <si>
    <t>Qty: 80</t>
  </si>
  <si>
    <t>Qty: 70</t>
  </si>
  <si>
    <t>Qty: 60</t>
  </si>
  <si>
    <t>Qty: 50</t>
  </si>
  <si>
    <t>Qty: 40</t>
  </si>
  <si>
    <t>Qty: 30</t>
  </si>
  <si>
    <t>Qty: 20</t>
  </si>
  <si>
    <t>Qty: 10</t>
  </si>
  <si>
    <t>PREC005SAAN-RC</t>
  </si>
  <si>
    <t>S1012EC-05-ND</t>
  </si>
  <si>
    <t>Murata</t>
  </si>
  <si>
    <t>490-8814-ND</t>
  </si>
  <si>
    <t>RDER71H104K0K1H03B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</si>
</sst>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2" applyAlignment="1" applyProtection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Font="1"/>
    <xf numFmtId="44" fontId="0" fillId="0" borderId="0" xfId="0" applyNumberFormat="1"/>
    <xf numFmtId="164" fontId="5" fillId="0" borderId="0" xfId="1" applyNumberFormat="1" applyFont="1"/>
    <xf numFmtId="44" fontId="0" fillId="0" borderId="0" xfId="1" applyNumberFormat="1" applyFont="1"/>
    <xf numFmtId="164" fontId="6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165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4" fontId="7" fillId="0" borderId="0" xfId="0" applyNumberFormat="1" applyFont="1"/>
    <xf numFmtId="44" fontId="0" fillId="0" borderId="0" xfId="1" applyNumberFormat="1" applyFont="1" applyAlignment="1">
      <alignment horizontal="right"/>
    </xf>
    <xf numFmtId="44" fontId="8" fillId="0" borderId="0" xfId="0" applyNumberFormat="1" applyFont="1" applyBorder="1"/>
    <xf numFmtId="43" fontId="0" fillId="0" borderId="0" xfId="3" applyFont="1"/>
    <xf numFmtId="44" fontId="0" fillId="0" borderId="0" xfId="1" applyFont="1"/>
    <xf numFmtId="43" fontId="0" fillId="0" borderId="0" xfId="3" applyFont="1" applyAlignment="1">
      <alignment horizontal="right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center" vertical="bottom" textRotation="0" wrapText="0" indent="0" relativeIndent="0" justifyLastLine="0" shrinkToFit="0" mergeCell="0" readingOrder="0"/>
    </dxf>
    <dxf>
      <numFmt numFmtId="165" formatCode="_(* #,##0_);_(* \(#,##0\);_(* &quot;-&quot;??_);_(@_)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255" justifyLastLine="0" shrinkToFit="0" mergeCell="0" readingOrder="0"/>
    </dxf>
    <dxf>
      <numFmt numFmtId="0" formatCode="General"/>
      <alignment horizontal="left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00_);_(&quot;$&quot;* \(#,##0.0000\);_(&quot;$&quot;* &quot;-&quot;??_);_(@_)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9" totalsRowShown="0">
  <autoFilter ref="A1:P9"/>
  <sortState ref="A2:P33">
    <sortCondition ref="A1:A33"/>
  </sortState>
  <tableColumns count="16">
    <tableColumn id="1" name="Index" dataDxfId="18"/>
    <tableColumn id="2" name="Module"/>
    <tableColumn id="3" name="Item"/>
    <tableColumn id="15" name="Item Type"/>
    <tableColumn id="16" name="Distributor"/>
    <tableColumn id="4" name="Manufacturer"/>
    <tableColumn id="5" name="Manuf Part #"/>
    <tableColumn id="6" name="Distributor Part #"/>
    <tableColumn id="7" name="1x Price" dataDxfId="17" dataCellStyle="Currency"/>
    <tableColumn id="8" name="10x Price" dataDxfId="16" dataCellStyle="Currency"/>
    <tableColumn id="9" name="25x Price" dataDxfId="15" dataCellStyle="Currency"/>
    <tableColumn id="10" name="100x Price" dataDxfId="14" dataCellStyle="Currency"/>
    <tableColumn id="11" name="Datasheet" dataDxfId="13" dataCellStyle="Hyperlink"/>
    <tableColumn id="12" name="Manuf. Footprint" dataDxfId="12"/>
    <tableColumn id="13" name="KiCAD Footprint"/>
    <tableColumn id="14" name="Size / Pinout" dataDxfId="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Q8" totalsRowShown="0" dataDxfId="10" dataCellStyle="Currency">
  <autoFilter ref="A1:Q8">
    <filterColumn colId="3"/>
    <filterColumn colId="4"/>
    <filterColumn colId="5"/>
    <filterColumn colId="6"/>
    <filterColumn colId="7"/>
    <filterColumn colId="8"/>
    <filterColumn colId="9"/>
    <filterColumn colId="10"/>
    <filterColumn colId="16"/>
  </autoFilter>
  <sortState ref="A2:P28">
    <sortCondition ref="A1:A28"/>
  </sortState>
  <tableColumns count="17">
    <tableColumn id="1" name="Index" dataDxfId="9"/>
    <tableColumn id="2" name="Module"/>
    <tableColumn id="3" name="Item"/>
    <tableColumn id="4" name="Item Type"/>
    <tableColumn id="5" name="Distributor"/>
    <tableColumn id="12" name="Manufacturer"/>
    <tableColumn id="13" name="Manuf Part #"/>
    <tableColumn id="15" name="Qty / Assy" dataDxfId="8"/>
    <tableColumn id="17" name="Assy" dataDxfId="7"/>
    <tableColumn id="18" name="Ttl Min Qty" dataDxfId="6">
      <calculatedColumnFormula>Table13[[#This Row],[Qty / Assy]]*Table13[[#This Row],[Assy]]</calculatedColumnFormula>
    </tableColumn>
    <tableColumn id="19" name="Order Qty" dataDxfId="5" dataCellStyle="Comma">
      <calculatedColumnFormula>Table13[[#This Row],[Qty / Assy]]*Table13[[#This Row],[Assy]]</calculatedColumnFormula>
    </tableColumn>
    <tableColumn id="6" name="Distributor Part #"/>
    <tableColumn id="7" name="1x Price" dataDxfId="4" dataCellStyle="Currency"/>
    <tableColumn id="8" name="10x Price" dataDxfId="3" dataCellStyle="Currency"/>
    <tableColumn id="9" name="25x Price" dataDxfId="2" dataCellStyle="Currency"/>
    <tableColumn id="10" name="100x Price" dataDxfId="1" dataCellStyle="Currency"/>
    <tableColumn id="16" name="Order Price" dataDxfId="0" dataCellStyle="Currency">
      <calculatedColumnFormula>IF(K2=0,0,((LOOKUP(K2, {1,10,25,100}, M2:P2)) * K2))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eielect.com/catalog/SEI-CF_CFM.pdf" TargetMode="External"/><Relationship Id="rId7" Type="http://schemas.openxmlformats.org/officeDocument/2006/relationships/hyperlink" Target="http://media.digikey.com/PDF/Data%20Sheets/Sullins%20PDFs/z%20RzCzzzSzzN-RC,%20ST,11635-B.pdf" TargetMode="External"/><Relationship Id="rId2" Type="http://schemas.openxmlformats.org/officeDocument/2006/relationships/hyperlink" Target="http://datasheet.octopart.com/K330J15C0GF5TL2-Vishay-datasheet-13562638.pdf" TargetMode="External"/><Relationship Id="rId1" Type="http://schemas.openxmlformats.org/officeDocument/2006/relationships/hyperlink" Target="http://datasheet.octopart.com/K103K15X7RF53L2-Vishay-datasheet-20674387.pdf" TargetMode="External"/><Relationship Id="rId6" Type="http://schemas.openxmlformats.org/officeDocument/2006/relationships/hyperlink" Target="http://www.cui.com/product/resource/sj1-352xng-series.pdf" TargetMode="External"/><Relationship Id="rId5" Type="http://schemas.openxmlformats.org/officeDocument/2006/relationships/hyperlink" Target="http://www.mix-sig.com/index.php/msgeq7-seven-band-graphic-equalizer-display-filter" TargetMode="External"/><Relationship Id="rId4" Type="http://schemas.openxmlformats.org/officeDocument/2006/relationships/hyperlink" Target="https://www.seielect.com/catalog/SEI-CF_CFM.pdf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zoomScale="85" zoomScaleNormal="85" workbookViewId="0">
      <selection activeCell="E15" sqref="E15"/>
    </sheetView>
  </sheetViews>
  <sheetFormatPr defaultColWidth="8.85546875" defaultRowHeight="15"/>
  <cols>
    <col min="1" max="1" width="11" style="1" customWidth="1"/>
    <col min="2" max="2" width="15.42578125" bestFit="1" customWidth="1"/>
    <col min="3" max="3" width="22.28515625" bestFit="1" customWidth="1"/>
    <col min="4" max="4" width="16.140625" bestFit="1" customWidth="1"/>
    <col min="5" max="6" width="24.140625" bestFit="1" customWidth="1"/>
    <col min="7" max="7" width="21.140625" bestFit="1" customWidth="1"/>
    <col min="8" max="8" width="21" bestFit="1" customWidth="1"/>
    <col min="9" max="9" width="14.42578125" style="3" bestFit="1" customWidth="1"/>
    <col min="10" max="11" width="15.42578125" style="3" bestFit="1" customWidth="1"/>
    <col min="12" max="12" width="16.42578125" style="3" bestFit="1" customWidth="1"/>
    <col min="13" max="13" width="15.140625" style="1" bestFit="1" customWidth="1"/>
    <col min="14" max="14" width="31.5703125" style="5" bestFit="1" customWidth="1"/>
    <col min="15" max="15" width="20" bestFit="1" customWidth="1"/>
    <col min="16" max="16" width="17" bestFit="1" customWidth="1"/>
  </cols>
  <sheetData>
    <row r="1" spans="1:16" s="1" customFormat="1">
      <c r="A1" s="1" t="s">
        <v>0</v>
      </c>
      <c r="B1" s="1" t="s">
        <v>10</v>
      </c>
      <c r="C1" s="1" t="s">
        <v>1</v>
      </c>
      <c r="D1" s="1" t="s">
        <v>21</v>
      </c>
      <c r="E1" s="1" t="s">
        <v>25</v>
      </c>
      <c r="F1" s="1" t="s">
        <v>9</v>
      </c>
      <c r="G1" s="1" t="s">
        <v>2</v>
      </c>
      <c r="H1" s="1" t="s">
        <v>26</v>
      </c>
      <c r="I1" s="13" t="s">
        <v>5</v>
      </c>
      <c r="J1" s="13" t="s">
        <v>6</v>
      </c>
      <c r="K1" s="13" t="s">
        <v>7</v>
      </c>
      <c r="L1" s="13" t="s">
        <v>8</v>
      </c>
      <c r="M1" s="1" t="s">
        <v>3</v>
      </c>
      <c r="N1" s="5" t="s">
        <v>13</v>
      </c>
      <c r="O1" s="1" t="s">
        <v>14</v>
      </c>
      <c r="P1" s="1" t="s">
        <v>15</v>
      </c>
    </row>
    <row r="2" spans="1:16">
      <c r="A2" s="1">
        <v>1</v>
      </c>
      <c r="B2" t="s">
        <v>27</v>
      </c>
      <c r="C2" t="s">
        <v>28</v>
      </c>
      <c r="D2" t="s">
        <v>22</v>
      </c>
      <c r="E2" t="s">
        <v>53</v>
      </c>
      <c r="F2" t="s">
        <v>92</v>
      </c>
      <c r="G2" t="s">
        <v>94</v>
      </c>
      <c r="H2" t="s">
        <v>93</v>
      </c>
      <c r="I2" s="3">
        <v>0.26</v>
      </c>
      <c r="J2" s="3">
        <v>0.17699999999999999</v>
      </c>
      <c r="K2" s="3">
        <v>0.17699999999999999</v>
      </c>
      <c r="L2" s="3">
        <v>0.1003</v>
      </c>
      <c r="M2" s="4" t="s">
        <v>4</v>
      </c>
      <c r="N2" s="6" t="s">
        <v>31</v>
      </c>
      <c r="O2" s="9" t="s">
        <v>12</v>
      </c>
      <c r="P2" s="1"/>
    </row>
    <row r="3" spans="1:16">
      <c r="A3" s="1">
        <v>2</v>
      </c>
      <c r="B3" t="s">
        <v>27</v>
      </c>
      <c r="C3" t="s">
        <v>33</v>
      </c>
      <c r="D3" t="s">
        <v>22</v>
      </c>
      <c r="E3" t="s">
        <v>53</v>
      </c>
      <c r="F3" t="s">
        <v>29</v>
      </c>
      <c r="G3" t="s">
        <v>32</v>
      </c>
      <c r="H3" t="s">
        <v>56</v>
      </c>
      <c r="I3" s="3">
        <v>0.34</v>
      </c>
      <c r="J3" s="3">
        <v>0.252</v>
      </c>
      <c r="K3" s="3">
        <v>0.252</v>
      </c>
      <c r="L3" s="3">
        <v>0.1176</v>
      </c>
      <c r="M3" s="4" t="s">
        <v>4</v>
      </c>
      <c r="N3" s="6" t="s">
        <v>31</v>
      </c>
      <c r="O3" s="14" t="s">
        <v>12</v>
      </c>
      <c r="P3" s="1"/>
    </row>
    <row r="4" spans="1:16">
      <c r="A4" s="1">
        <v>3</v>
      </c>
      <c r="B4" t="s">
        <v>27</v>
      </c>
      <c r="C4" t="s">
        <v>34</v>
      </c>
      <c r="D4" t="s">
        <v>24</v>
      </c>
      <c r="E4" t="s">
        <v>53</v>
      </c>
      <c r="F4" t="s">
        <v>35</v>
      </c>
      <c r="G4" t="s">
        <v>36</v>
      </c>
      <c r="H4" t="s">
        <v>57</v>
      </c>
      <c r="I4" s="3">
        <v>0.1</v>
      </c>
      <c r="J4" s="3">
        <v>5.2999999999999999E-2</v>
      </c>
      <c r="K4" s="3">
        <v>5.2999999999999999E-2</v>
      </c>
      <c r="L4" s="3">
        <v>2.1899999999999999E-2</v>
      </c>
      <c r="M4" s="4" t="s">
        <v>4</v>
      </c>
      <c r="N4" s="7" t="s">
        <v>37</v>
      </c>
      <c r="O4" t="s">
        <v>38</v>
      </c>
      <c r="P4" s="1"/>
    </row>
    <row r="5" spans="1:16">
      <c r="A5" s="1">
        <v>4</v>
      </c>
      <c r="B5" t="s">
        <v>27</v>
      </c>
      <c r="C5" t="s">
        <v>39</v>
      </c>
      <c r="D5" t="s">
        <v>24</v>
      </c>
      <c r="E5" t="s">
        <v>53</v>
      </c>
      <c r="F5" t="s">
        <v>35</v>
      </c>
      <c r="G5" t="s">
        <v>40</v>
      </c>
      <c r="H5" t="s">
        <v>58</v>
      </c>
      <c r="I5" s="3">
        <v>0.1</v>
      </c>
      <c r="J5" s="3">
        <v>5.2999999999999999E-2</v>
      </c>
      <c r="K5" s="3">
        <v>5.2999999999999999E-2</v>
      </c>
      <c r="L5" s="3">
        <v>2.1899999999999999E-2</v>
      </c>
      <c r="M5" s="4" t="s">
        <v>4</v>
      </c>
      <c r="N5" s="7" t="s">
        <v>37</v>
      </c>
      <c r="O5" t="s">
        <v>38</v>
      </c>
      <c r="P5" s="1"/>
    </row>
    <row r="6" spans="1:16">
      <c r="A6" s="1">
        <v>5</v>
      </c>
      <c r="B6" t="s">
        <v>27</v>
      </c>
      <c r="C6" t="s">
        <v>41</v>
      </c>
      <c r="D6" t="s">
        <v>11</v>
      </c>
      <c r="E6" t="s">
        <v>42</v>
      </c>
      <c r="F6" t="s">
        <v>42</v>
      </c>
      <c r="G6" t="s">
        <v>59</v>
      </c>
      <c r="H6" t="s">
        <v>59</v>
      </c>
      <c r="I6" s="2">
        <v>3.96</v>
      </c>
      <c r="J6" s="2">
        <v>3.96</v>
      </c>
      <c r="K6" s="2">
        <v>3.96</v>
      </c>
      <c r="L6" s="2">
        <v>3.96</v>
      </c>
      <c r="M6" s="4" t="s">
        <v>4</v>
      </c>
      <c r="N6" s="8" t="s">
        <v>43</v>
      </c>
      <c r="O6" t="s">
        <v>44</v>
      </c>
      <c r="P6" s="1"/>
    </row>
    <row r="7" spans="1:16">
      <c r="A7" s="1">
        <v>6</v>
      </c>
      <c r="B7" t="s">
        <v>27</v>
      </c>
      <c r="C7" t="s">
        <v>23</v>
      </c>
      <c r="D7" t="s">
        <v>45</v>
      </c>
      <c r="E7" t="s">
        <v>53</v>
      </c>
      <c r="F7" t="s">
        <v>52</v>
      </c>
      <c r="G7" t="s">
        <v>90</v>
      </c>
      <c r="H7" t="s">
        <v>91</v>
      </c>
      <c r="I7" s="11">
        <v>0.16</v>
      </c>
      <c r="J7" s="11">
        <v>0.14599999999999999</v>
      </c>
      <c r="K7" s="11">
        <v>0.14599999999999999</v>
      </c>
      <c r="L7" s="11">
        <v>0.1202</v>
      </c>
      <c r="M7" s="4" t="s">
        <v>4</v>
      </c>
      <c r="N7" s="6" t="s">
        <v>54</v>
      </c>
      <c r="O7" t="s">
        <v>46</v>
      </c>
      <c r="P7" s="1"/>
    </row>
    <row r="8" spans="1:16">
      <c r="A8" s="1">
        <v>7</v>
      </c>
      <c r="B8" t="s">
        <v>27</v>
      </c>
      <c r="C8" t="s">
        <v>47</v>
      </c>
      <c r="D8" t="s">
        <v>48</v>
      </c>
      <c r="E8" t="s">
        <v>53</v>
      </c>
      <c r="F8" t="s">
        <v>51</v>
      </c>
      <c r="G8" t="s">
        <v>50</v>
      </c>
      <c r="H8" t="s">
        <v>62</v>
      </c>
      <c r="I8" s="11">
        <v>1.04</v>
      </c>
      <c r="J8" s="11">
        <v>0.80800000000000005</v>
      </c>
      <c r="K8" s="11">
        <v>0.80800000000000005</v>
      </c>
      <c r="L8" s="11">
        <v>0.61650000000000005</v>
      </c>
      <c r="M8" s="4" t="s">
        <v>4</v>
      </c>
      <c r="N8" s="6" t="s">
        <v>49</v>
      </c>
      <c r="O8" t="s">
        <v>12</v>
      </c>
      <c r="P8" s="1"/>
    </row>
    <row r="9" spans="1:16">
      <c r="M9" s="4"/>
      <c r="N9" s="6"/>
      <c r="P9" s="1"/>
    </row>
  </sheetData>
  <hyperlinks>
    <hyperlink ref="M2" r:id="rId1"/>
    <hyperlink ref="M3" r:id="rId2"/>
    <hyperlink ref="M4" r:id="rId3"/>
    <hyperlink ref="M5" r:id="rId4"/>
    <hyperlink ref="M6" r:id="rId5"/>
    <hyperlink ref="M8" r:id="rId6"/>
    <hyperlink ref="M7" r:id="rId7"/>
  </hyperlinks>
  <pageMargins left="0.7" right="0.7" top="0.75" bottom="0.75" header="0.3" footer="0.3"/>
  <pageSetup orientation="portrait" horizontalDpi="1200" verticalDpi="120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6"/>
  <sheetViews>
    <sheetView zoomScale="85" zoomScaleNormal="85" workbookViewId="0">
      <selection activeCell="D14" sqref="D14"/>
    </sheetView>
  </sheetViews>
  <sheetFormatPr defaultColWidth="11.140625" defaultRowHeight="15"/>
  <cols>
    <col min="1" max="1" width="11" style="1" bestFit="1" customWidth="1"/>
    <col min="2" max="2" width="15.42578125" bestFit="1" customWidth="1"/>
    <col min="3" max="3" width="22.28515625" bestFit="1" customWidth="1"/>
    <col min="4" max="4" width="16.140625" bestFit="1" customWidth="1"/>
    <col min="5" max="5" width="24.140625" bestFit="1" customWidth="1"/>
    <col min="6" max="6" width="24.140625" style="1" bestFit="1" customWidth="1"/>
    <col min="7" max="7" width="17.28515625" style="1" bestFit="1" customWidth="1"/>
    <col min="8" max="8" width="15.28515625" style="1" bestFit="1" customWidth="1"/>
    <col min="9" max="9" width="10.42578125" style="1" bestFit="1" customWidth="1"/>
    <col min="10" max="10" width="16" bestFit="1" customWidth="1"/>
    <col min="11" max="11" width="14.7109375" style="3" bestFit="1" customWidth="1"/>
    <col min="12" max="12" width="21" style="3" bestFit="1" customWidth="1"/>
    <col min="13" max="13" width="14.42578125" style="3" bestFit="1" customWidth="1"/>
    <col min="14" max="14" width="15.42578125" style="3" bestFit="1" customWidth="1"/>
    <col min="15" max="15" width="15.42578125" bestFit="1" customWidth="1"/>
    <col min="16" max="16" width="16.42578125" bestFit="1" customWidth="1"/>
    <col min="17" max="17" width="15.7109375" bestFit="1" customWidth="1"/>
  </cols>
  <sheetData>
    <row r="1" spans="1:17" s="1" customFormat="1">
      <c r="A1" s="1" t="s">
        <v>0</v>
      </c>
      <c r="B1" s="1" t="s">
        <v>10</v>
      </c>
      <c r="C1" s="1" t="s">
        <v>1</v>
      </c>
      <c r="D1" s="1" t="s">
        <v>21</v>
      </c>
      <c r="E1" s="1" t="s">
        <v>25</v>
      </c>
      <c r="F1" s="1" t="s">
        <v>9</v>
      </c>
      <c r="G1" s="1" t="s">
        <v>2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26</v>
      </c>
      <c r="M1" s="2" t="s">
        <v>5</v>
      </c>
      <c r="N1" s="2" t="s">
        <v>6</v>
      </c>
      <c r="O1" s="2" t="s">
        <v>7</v>
      </c>
      <c r="P1" s="2" t="s">
        <v>8</v>
      </c>
      <c r="Q1" s="1" t="s">
        <v>16</v>
      </c>
    </row>
    <row r="2" spans="1:17">
      <c r="A2" s="1">
        <v>1</v>
      </c>
      <c r="B2" t="s">
        <v>27</v>
      </c>
      <c r="C2" t="s">
        <v>28</v>
      </c>
      <c r="D2" t="s">
        <v>22</v>
      </c>
      <c r="E2" t="s">
        <v>53</v>
      </c>
      <c r="F2" t="s">
        <v>29</v>
      </c>
      <c r="G2" t="s">
        <v>30</v>
      </c>
      <c r="H2">
        <v>1</v>
      </c>
      <c r="I2" s="1">
        <v>53</v>
      </c>
      <c r="J2" s="15">
        <f>Table13[[#This Row],[Qty / Assy]]*Table13[[#This Row],[Assy]]</f>
        <v>53</v>
      </c>
      <c r="K2" s="15">
        <f>Table13[[#This Row],[Qty / Assy]]*Table13[[#This Row],[Assy]]</f>
        <v>53</v>
      </c>
      <c r="L2" t="s">
        <v>55</v>
      </c>
      <c r="M2" s="3">
        <v>0.31</v>
      </c>
      <c r="N2" s="3">
        <v>0.23100000000000001</v>
      </c>
      <c r="O2" s="3">
        <v>0.23100000000000001</v>
      </c>
      <c r="P2" s="3">
        <v>0.10780000000000001</v>
      </c>
      <c r="Q2" s="3">
        <f>IF(K2=0,0,((LOOKUP(K2, {1,10,25,100}, M2:P2)) * K2))</f>
        <v>12.243</v>
      </c>
    </row>
    <row r="3" spans="1:17">
      <c r="A3" s="1">
        <v>2</v>
      </c>
      <c r="B3" t="s">
        <v>27</v>
      </c>
      <c r="C3" t="s">
        <v>33</v>
      </c>
      <c r="D3" t="s">
        <v>22</v>
      </c>
      <c r="E3" t="s">
        <v>53</v>
      </c>
      <c r="F3" t="s">
        <v>29</v>
      </c>
      <c r="G3" t="s">
        <v>32</v>
      </c>
      <c r="H3">
        <v>1</v>
      </c>
      <c r="I3" s="1">
        <v>53</v>
      </c>
      <c r="J3" s="16">
        <f>Table13[[#This Row],[Qty / Assy]]*Table13[[#This Row],[Assy]]</f>
        <v>53</v>
      </c>
      <c r="K3" s="15">
        <f>Table13[[#This Row],[Qty / Assy]]*Table13[[#This Row],[Assy]]</f>
        <v>53</v>
      </c>
      <c r="L3" t="s">
        <v>56</v>
      </c>
      <c r="M3" s="3">
        <v>0.34</v>
      </c>
      <c r="N3" s="3">
        <v>0.252</v>
      </c>
      <c r="O3" s="3">
        <v>0.252</v>
      </c>
      <c r="P3" s="3">
        <v>0.1176</v>
      </c>
      <c r="Q3" s="3">
        <f>IF(K3=0,0,((LOOKUP(K3, {1,10,25,100}, M3:P3)) * K3))</f>
        <v>13.356</v>
      </c>
    </row>
    <row r="4" spans="1:17">
      <c r="A4" s="1">
        <v>3</v>
      </c>
      <c r="B4" t="s">
        <v>27</v>
      </c>
      <c r="C4" t="s">
        <v>34</v>
      </c>
      <c r="D4" t="s">
        <v>24</v>
      </c>
      <c r="E4" t="s">
        <v>53</v>
      </c>
      <c r="F4" t="s">
        <v>35</v>
      </c>
      <c r="G4" t="s">
        <v>36</v>
      </c>
      <c r="H4">
        <v>1</v>
      </c>
      <c r="I4" s="1">
        <v>53</v>
      </c>
      <c r="J4" s="16">
        <f>Table13[[#This Row],[Qty / Assy]]*Table13[[#This Row],[Assy]]</f>
        <v>53</v>
      </c>
      <c r="K4" s="15">
        <f>Table13[[#This Row],[Qty / Assy]]*Table13[[#This Row],[Assy]]</f>
        <v>53</v>
      </c>
      <c r="L4" t="s">
        <v>57</v>
      </c>
      <c r="M4" s="3">
        <v>0.1</v>
      </c>
      <c r="N4" s="3">
        <v>5.2999999999999999E-2</v>
      </c>
      <c r="O4" s="3">
        <v>5.2999999999999999E-2</v>
      </c>
      <c r="P4" s="3">
        <v>2.1899999999999999E-2</v>
      </c>
      <c r="Q4" s="3">
        <f>IF(K4=0,0,((LOOKUP(K4, {1,10,25,100}, M4:P4)) * K4))</f>
        <v>2.8089999999999997</v>
      </c>
    </row>
    <row r="5" spans="1:17">
      <c r="A5" s="1">
        <v>4</v>
      </c>
      <c r="B5" t="s">
        <v>27</v>
      </c>
      <c r="C5" t="s">
        <v>39</v>
      </c>
      <c r="D5" t="s">
        <v>24</v>
      </c>
      <c r="E5" t="s">
        <v>53</v>
      </c>
      <c r="F5" t="s">
        <v>35</v>
      </c>
      <c r="G5" t="s">
        <v>40</v>
      </c>
      <c r="H5">
        <v>1</v>
      </c>
      <c r="I5" s="1">
        <v>53</v>
      </c>
      <c r="J5" s="16">
        <f>Table13[[#This Row],[Qty / Assy]]*Table13[[#This Row],[Assy]]</f>
        <v>53</v>
      </c>
      <c r="K5" s="15">
        <f>Table13[[#This Row],[Qty / Assy]]*Table13[[#This Row],[Assy]]</f>
        <v>53</v>
      </c>
      <c r="L5" t="s">
        <v>58</v>
      </c>
      <c r="M5" s="3">
        <v>0.1</v>
      </c>
      <c r="N5" s="3">
        <v>5.2999999999999999E-2</v>
      </c>
      <c r="O5" s="3">
        <v>5.2999999999999999E-2</v>
      </c>
      <c r="P5" s="3">
        <v>2.1899999999999999E-2</v>
      </c>
      <c r="Q5" s="3">
        <f>IF(K5=0,0,((LOOKUP(K5, {1,10,25,100}, M5:P5)) * K5))</f>
        <v>2.8089999999999997</v>
      </c>
    </row>
    <row r="6" spans="1:17">
      <c r="A6" s="1">
        <v>5</v>
      </c>
      <c r="B6" t="s">
        <v>27</v>
      </c>
      <c r="C6" t="s">
        <v>41</v>
      </c>
      <c r="D6" t="s">
        <v>11</v>
      </c>
      <c r="E6" t="s">
        <v>42</v>
      </c>
      <c r="F6" t="s">
        <v>42</v>
      </c>
      <c r="G6" t="s">
        <v>59</v>
      </c>
      <c r="H6">
        <v>1</v>
      </c>
      <c r="I6" s="1">
        <v>53</v>
      </c>
      <c r="J6" s="16">
        <f>Table13[[#This Row],[Qty / Assy]]*Table13[[#This Row],[Assy]]</f>
        <v>53</v>
      </c>
      <c r="K6" s="15">
        <f>Table13[[#This Row],[Qty / Assy]]*Table13[[#This Row],[Assy]]</f>
        <v>53</v>
      </c>
      <c r="L6" t="s">
        <v>59</v>
      </c>
      <c r="M6" s="2">
        <v>3.96</v>
      </c>
      <c r="N6" s="2">
        <v>3.96</v>
      </c>
      <c r="O6" s="2">
        <v>3.96</v>
      </c>
      <c r="P6" s="2">
        <v>3.96</v>
      </c>
      <c r="Q6" s="3">
        <f>IF(K6=0,0,((LOOKUP(K6, {1,10,25,100}, M6:P6)) * K6))</f>
        <v>209.88</v>
      </c>
    </row>
    <row r="7" spans="1:17">
      <c r="A7" s="1">
        <v>6</v>
      </c>
      <c r="B7" t="s">
        <v>27</v>
      </c>
      <c r="C7" t="s">
        <v>23</v>
      </c>
      <c r="D7" t="s">
        <v>45</v>
      </c>
      <c r="E7" t="s">
        <v>53</v>
      </c>
      <c r="F7" t="s">
        <v>52</v>
      </c>
      <c r="G7" t="s">
        <v>61</v>
      </c>
      <c r="H7">
        <v>1</v>
      </c>
      <c r="I7" s="1">
        <v>53</v>
      </c>
      <c r="J7" s="16">
        <f>Table13[[#This Row],[Qty / Assy]]*Table13[[#This Row],[Assy]]</f>
        <v>53</v>
      </c>
      <c r="K7" s="15">
        <f>Table13[[#This Row],[Qty / Assy]]*Table13[[#This Row],[Assy]]</f>
        <v>53</v>
      </c>
      <c r="L7" t="s">
        <v>60</v>
      </c>
      <c r="M7" s="11">
        <v>0.18</v>
      </c>
      <c r="N7" s="11">
        <v>0.157</v>
      </c>
      <c r="O7" s="11">
        <v>0.157</v>
      </c>
      <c r="P7" s="11">
        <v>0.12959999999999999</v>
      </c>
      <c r="Q7" s="3">
        <f>IF(K7=0,0,((LOOKUP(K7, {1,10,25,100}, M7:P7)) * K7))</f>
        <v>8.3209999999999997</v>
      </c>
    </row>
    <row r="8" spans="1:17">
      <c r="A8" s="1">
        <v>7</v>
      </c>
      <c r="B8" t="s">
        <v>27</v>
      </c>
      <c r="C8" t="s">
        <v>47</v>
      </c>
      <c r="D8" t="s">
        <v>48</v>
      </c>
      <c r="E8" t="s">
        <v>53</v>
      </c>
      <c r="F8" t="s">
        <v>51</v>
      </c>
      <c r="G8" t="s">
        <v>50</v>
      </c>
      <c r="H8">
        <v>1</v>
      </c>
      <c r="I8" s="1">
        <v>53</v>
      </c>
      <c r="J8" s="16">
        <f>Table13[[#This Row],[Qty / Assy]]*Table13[[#This Row],[Assy]]</f>
        <v>53</v>
      </c>
      <c r="K8" s="15">
        <f>Table13[[#This Row],[Qty / Assy]]*Table13[[#This Row],[Assy]]</f>
        <v>53</v>
      </c>
      <c r="L8" t="s">
        <v>62</v>
      </c>
      <c r="M8" s="11">
        <v>1.04</v>
      </c>
      <c r="N8" s="11">
        <v>0.80800000000000005</v>
      </c>
      <c r="O8" s="11">
        <v>0.80800000000000005</v>
      </c>
      <c r="P8" s="11">
        <v>0.61650000000000005</v>
      </c>
      <c r="Q8" s="3">
        <f>IF(K8=0,0,((LOOKUP(K8, {1,10,25,100}, M8:P8)) * K8))</f>
        <v>42.824000000000005</v>
      </c>
    </row>
    <row r="9" spans="1:17">
      <c r="M9" s="12"/>
      <c r="N9" s="12"/>
      <c r="O9" s="12"/>
      <c r="P9" s="12"/>
      <c r="Q9" s="10"/>
    </row>
    <row r="10" spans="1:17" ht="17.25">
      <c r="M10" s="12"/>
      <c r="N10" s="12"/>
      <c r="O10" s="12"/>
      <c r="P10" s="18" t="s">
        <v>63</v>
      </c>
      <c r="Q10" s="17">
        <f>SUM(Q2:Q9)</f>
        <v>292.24200000000002</v>
      </c>
    </row>
    <row r="11" spans="1:17">
      <c r="M11" s="12"/>
      <c r="N11" s="12"/>
      <c r="O11" s="12"/>
    </row>
    <row r="12" spans="1:17">
      <c r="M12" s="12"/>
      <c r="N12" s="12"/>
      <c r="O12" s="12"/>
      <c r="P12" s="18" t="s">
        <v>64</v>
      </c>
      <c r="Q12" s="19">
        <f>Q10/I2</f>
        <v>5.5140000000000002</v>
      </c>
    </row>
    <row r="13" spans="1:17">
      <c r="M13" s="12"/>
      <c r="N13" s="12"/>
      <c r="O13" s="12"/>
      <c r="P13" s="12"/>
    </row>
    <row r="14" spans="1:17">
      <c r="M14" s="12"/>
      <c r="N14" s="12"/>
      <c r="O14" s="12"/>
      <c r="P14" s="12"/>
    </row>
    <row r="15" spans="1:17">
      <c r="M15" s="12"/>
      <c r="N15" s="12"/>
      <c r="O15" s="12"/>
      <c r="P15" s="12"/>
    </row>
    <row r="16" spans="1:17">
      <c r="M16" s="12"/>
      <c r="N16" s="12"/>
      <c r="O16" s="12"/>
      <c r="P16" s="12"/>
    </row>
    <row r="17" spans="13:16">
      <c r="M17" s="12"/>
      <c r="N17" s="12"/>
      <c r="O17" s="12"/>
      <c r="P17" s="12"/>
    </row>
    <row r="18" spans="13:16">
      <c r="M18" s="12"/>
      <c r="N18" s="12"/>
      <c r="O18" s="12"/>
      <c r="P18" s="12"/>
    </row>
    <row r="19" spans="13:16">
      <c r="M19" s="12"/>
      <c r="N19" s="12"/>
      <c r="O19" s="12"/>
      <c r="P19" s="12"/>
    </row>
    <row r="20" spans="13:16">
      <c r="M20" s="12"/>
      <c r="N20" s="12"/>
      <c r="O20" s="12"/>
      <c r="P20" s="12"/>
    </row>
    <row r="21" spans="13:16">
      <c r="M21" s="12"/>
      <c r="N21" s="12"/>
      <c r="O21" s="12"/>
      <c r="P21" s="12"/>
    </row>
    <row r="22" spans="13:16">
      <c r="M22" s="12"/>
      <c r="N22" s="12"/>
      <c r="O22" s="12"/>
      <c r="P22" s="12"/>
    </row>
    <row r="23" spans="13:16">
      <c r="M23" s="12"/>
      <c r="N23" s="12"/>
      <c r="O23" s="12"/>
      <c r="P23" s="12"/>
    </row>
    <row r="24" spans="13:16">
      <c r="M24" s="12"/>
      <c r="N24" s="12"/>
      <c r="O24" s="12"/>
      <c r="P24" s="12"/>
    </row>
    <row r="25" spans="13:16">
      <c r="M25" s="12"/>
      <c r="N25" s="12"/>
      <c r="O25" s="12"/>
      <c r="P25" s="12"/>
    </row>
    <row r="26" spans="13:16">
      <c r="M26" s="12"/>
      <c r="N26" s="12"/>
      <c r="O26" s="12"/>
      <c r="P26" s="12"/>
    </row>
    <row r="27" spans="13:16">
      <c r="M27" s="12"/>
      <c r="N27" s="12"/>
      <c r="O27" s="12"/>
      <c r="P27" s="12"/>
    </row>
    <row r="28" spans="13:16">
      <c r="M28" s="12"/>
      <c r="N28" s="12"/>
      <c r="O28" s="12"/>
      <c r="P28" s="12"/>
    </row>
    <row r="29" spans="13:16">
      <c r="M29" s="12"/>
      <c r="N29" s="12"/>
      <c r="O29" s="12"/>
      <c r="P29" s="12"/>
    </row>
    <row r="30" spans="13:16">
      <c r="M30" s="12"/>
      <c r="N30" s="12"/>
      <c r="O30" s="12"/>
      <c r="P30" s="12"/>
    </row>
    <row r="31" spans="13:16">
      <c r="M31" s="12"/>
      <c r="N31" s="12"/>
      <c r="O31" s="12"/>
      <c r="P31" s="12"/>
    </row>
    <row r="32" spans="13:16">
      <c r="M32" s="12"/>
      <c r="N32" s="12"/>
      <c r="O32" s="12"/>
      <c r="P32" s="12"/>
    </row>
    <row r="33" spans="13:16">
      <c r="M33" s="12"/>
      <c r="N33" s="12"/>
      <c r="O33" s="12"/>
      <c r="P33" s="12"/>
    </row>
    <row r="34" spans="13:16">
      <c r="M34" s="12"/>
      <c r="N34" s="12"/>
      <c r="O34" s="12"/>
      <c r="P34" s="12"/>
    </row>
    <row r="35" spans="13:16">
      <c r="M35" s="12"/>
      <c r="N35" s="12"/>
      <c r="O35" s="12"/>
      <c r="P35" s="12"/>
    </row>
    <row r="36" spans="13:16">
      <c r="M36" s="12"/>
      <c r="N36" s="12"/>
      <c r="O36" s="12"/>
      <c r="P36" s="12"/>
    </row>
    <row r="37" spans="13:16">
      <c r="M37" s="12"/>
      <c r="N37" s="12"/>
      <c r="O37" s="12"/>
      <c r="P37" s="12"/>
    </row>
    <row r="38" spans="13:16">
      <c r="N38"/>
    </row>
    <row r="39" spans="13:16">
      <c r="O39" s="3"/>
      <c r="P39" s="3"/>
    </row>
    <row r="40" spans="13:16">
      <c r="N40"/>
    </row>
    <row r="41" spans="13:16">
      <c r="N41"/>
    </row>
    <row r="42" spans="13:16">
      <c r="N42"/>
    </row>
    <row r="43" spans="13:16">
      <c r="N43"/>
    </row>
    <row r="44" spans="13:16">
      <c r="N44"/>
    </row>
    <row r="45" spans="13:16">
      <c r="N45"/>
    </row>
    <row r="46" spans="13:16">
      <c r="N46"/>
    </row>
    <row r="47" spans="13:16">
      <c r="N47"/>
    </row>
    <row r="48" spans="13:16">
      <c r="N48"/>
    </row>
    <row r="49" spans="14:14">
      <c r="N49"/>
    </row>
    <row r="50" spans="14:14">
      <c r="N50"/>
    </row>
    <row r="51" spans="14:14">
      <c r="N51"/>
    </row>
    <row r="52" spans="14:14">
      <c r="N52"/>
    </row>
    <row r="53" spans="14:14">
      <c r="N53"/>
    </row>
    <row r="54" spans="14:14">
      <c r="N54"/>
    </row>
    <row r="55" spans="14:14">
      <c r="N55"/>
    </row>
    <row r="56" spans="14:14">
      <c r="N56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H18"/>
  <sheetViews>
    <sheetView zoomScale="85" zoomScaleNormal="85" workbookViewId="0">
      <selection activeCell="F5" sqref="F5"/>
    </sheetView>
  </sheetViews>
  <sheetFormatPr defaultRowHeight="15"/>
  <cols>
    <col min="1" max="1" width="16.7109375" bestFit="1" customWidth="1"/>
    <col min="6" max="6" width="19.85546875" bestFit="1" customWidth="1"/>
    <col min="7" max="8" width="20.7109375" customWidth="1"/>
  </cols>
  <sheetData>
    <row r="2" spans="1:8">
      <c r="A2" t="s">
        <v>65</v>
      </c>
      <c r="B2" s="1" t="s">
        <v>66</v>
      </c>
      <c r="C2" s="20">
        <v>1.75</v>
      </c>
      <c r="D2" t="s">
        <v>70</v>
      </c>
      <c r="G2" s="1" t="s">
        <v>79</v>
      </c>
      <c r="H2" s="1" t="s">
        <v>80</v>
      </c>
    </row>
    <row r="3" spans="1:8">
      <c r="A3" t="s">
        <v>65</v>
      </c>
      <c r="B3" s="1" t="s">
        <v>67</v>
      </c>
      <c r="C3" s="20">
        <v>1</v>
      </c>
      <c r="D3" t="s">
        <v>70</v>
      </c>
      <c r="F3" t="s">
        <v>72</v>
      </c>
      <c r="G3" s="21">
        <v>5</v>
      </c>
      <c r="H3" s="21">
        <v>1</v>
      </c>
    </row>
    <row r="4" spans="1:8">
      <c r="A4" t="s">
        <v>68</v>
      </c>
      <c r="B4" s="1" t="s">
        <v>69</v>
      </c>
      <c r="C4" s="20">
        <f>C2*C3</f>
        <v>1.75</v>
      </c>
      <c r="D4" t="s">
        <v>71</v>
      </c>
      <c r="F4" t="s">
        <v>73</v>
      </c>
      <c r="G4" s="22" t="s">
        <v>74</v>
      </c>
      <c r="H4" s="22">
        <v>150</v>
      </c>
    </row>
    <row r="5" spans="1:8">
      <c r="F5" t="s">
        <v>75</v>
      </c>
      <c r="G5" s="20">
        <v>3</v>
      </c>
      <c r="H5" s="20">
        <v>10</v>
      </c>
    </row>
    <row r="6" spans="1:8">
      <c r="F6" t="s">
        <v>76</v>
      </c>
      <c r="G6" s="20">
        <v>3</v>
      </c>
      <c r="H6" s="20">
        <f>H4/C4</f>
        <v>85.714285714285708</v>
      </c>
    </row>
    <row r="7" spans="1:8">
      <c r="F7" t="s">
        <v>77</v>
      </c>
      <c r="G7" s="20">
        <v>3</v>
      </c>
      <c r="H7" s="20">
        <v>90</v>
      </c>
    </row>
    <row r="9" spans="1:8">
      <c r="F9" t="s">
        <v>81</v>
      </c>
      <c r="G9" s="10">
        <f>(RIGHT(F9,LEN(F9)-5)* $C$4) * $G$3</f>
        <v>875</v>
      </c>
      <c r="H9" s="10">
        <f>(RIGHT(F9,LEN(F9)-5)* $C$4) * $H$3</f>
        <v>175</v>
      </c>
    </row>
    <row r="10" spans="1:8">
      <c r="F10" t="s">
        <v>78</v>
      </c>
      <c r="G10" s="10">
        <f>(RIGHT(F10,LEN(F10)-5)* $C$4) * $G$3</f>
        <v>787.5</v>
      </c>
      <c r="H10" s="10">
        <f t="shared" ref="H10:H18" si="0">(RIGHT(F10,LEN(F10)-5)* $C$4) * $H$3</f>
        <v>157.5</v>
      </c>
    </row>
    <row r="11" spans="1:8">
      <c r="F11" t="s">
        <v>82</v>
      </c>
      <c r="G11" s="10">
        <f t="shared" ref="G11:G18" si="1">(RIGHT(F11,LEN(F11)-5)* $C$4) * $G$3</f>
        <v>700</v>
      </c>
      <c r="H11" s="10">
        <f t="shared" si="0"/>
        <v>140</v>
      </c>
    </row>
    <row r="12" spans="1:8">
      <c r="F12" t="s">
        <v>83</v>
      </c>
      <c r="G12" s="10">
        <f t="shared" si="1"/>
        <v>612.5</v>
      </c>
      <c r="H12" s="10">
        <f t="shared" si="0"/>
        <v>122.5</v>
      </c>
    </row>
    <row r="13" spans="1:8">
      <c r="F13" t="s">
        <v>84</v>
      </c>
      <c r="G13" s="10">
        <f t="shared" si="1"/>
        <v>525</v>
      </c>
      <c r="H13" s="10">
        <f t="shared" si="0"/>
        <v>105</v>
      </c>
    </row>
    <row r="14" spans="1:8">
      <c r="F14" t="s">
        <v>85</v>
      </c>
      <c r="G14" s="10">
        <f t="shared" si="1"/>
        <v>437.5</v>
      </c>
      <c r="H14" s="10">
        <f t="shared" si="0"/>
        <v>87.5</v>
      </c>
    </row>
    <row r="15" spans="1:8">
      <c r="F15" t="s">
        <v>86</v>
      </c>
      <c r="G15" s="10">
        <f t="shared" si="1"/>
        <v>350</v>
      </c>
      <c r="H15" s="10">
        <f t="shared" si="0"/>
        <v>70</v>
      </c>
    </row>
    <row r="16" spans="1:8">
      <c r="F16" t="s">
        <v>87</v>
      </c>
      <c r="G16" s="10">
        <f t="shared" si="1"/>
        <v>262.5</v>
      </c>
      <c r="H16" s="10">
        <f t="shared" si="0"/>
        <v>52.5</v>
      </c>
    </row>
    <row r="17" spans="6:8">
      <c r="F17" t="s">
        <v>88</v>
      </c>
      <c r="G17" s="10">
        <f t="shared" si="1"/>
        <v>175</v>
      </c>
      <c r="H17" s="10">
        <f t="shared" si="0"/>
        <v>35</v>
      </c>
    </row>
    <row r="18" spans="6:8">
      <c r="F18" t="s">
        <v>89</v>
      </c>
      <c r="G18" s="10">
        <f t="shared" si="1"/>
        <v>87.5</v>
      </c>
      <c r="H18" s="10">
        <f t="shared" si="0"/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MSGEQ7 Breakout Board BOM</vt:lpstr>
      <vt:lpstr>Order Work Sheet</vt:lpstr>
      <vt:lpstr>PCB Fabrication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2014-07-05T17:12:15Z</dcterms:created>
  <dcterms:modified xsi:type="dcterms:W3CDTF">2015-01-29T23:42:07Z</dcterms:modified>
</cp:coreProperties>
</file>