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  <sheet name="Sheet2" sheetId="2" r:id="rId2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115" i="1" l="1"/>
  <c r="G115" i="1"/>
  <c r="F115" i="1"/>
  <c r="E115" i="1"/>
  <c r="D115" i="1"/>
  <c r="C115" i="1"/>
  <c r="H114" i="1"/>
  <c r="G114" i="1"/>
  <c r="F114" i="1"/>
  <c r="E114" i="1"/>
  <c r="D114" i="1"/>
  <c r="C114" i="1"/>
  <c r="H113" i="1" l="1"/>
  <c r="G113" i="1"/>
  <c r="F113" i="1"/>
  <c r="E113" i="1"/>
  <c r="D113" i="1"/>
  <c r="C113" i="1"/>
  <c r="H112" i="1"/>
  <c r="G112" i="1"/>
  <c r="F112" i="1"/>
  <c r="E112" i="1"/>
  <c r="D112" i="1"/>
  <c r="C112" i="1"/>
  <c r="H111" i="1" l="1"/>
  <c r="G111" i="1"/>
  <c r="E111" i="1"/>
  <c r="F111" i="1"/>
  <c r="D111" i="1"/>
  <c r="C111" i="1"/>
  <c r="H110" i="1"/>
  <c r="G110" i="1"/>
  <c r="F110" i="1"/>
  <c r="E110" i="1"/>
  <c r="D110" i="1"/>
  <c r="C110" i="1"/>
  <c r="H109" i="1" l="1"/>
  <c r="G109" i="1"/>
  <c r="F109" i="1"/>
  <c r="E109" i="1"/>
  <c r="D109" i="1"/>
  <c r="C109" i="1"/>
  <c r="H108" i="1"/>
  <c r="G108" i="1"/>
  <c r="F108" i="1"/>
  <c r="E108" i="1"/>
  <c r="D108" i="1"/>
  <c r="C108" i="1"/>
  <c r="C107" i="1" l="1"/>
  <c r="C105" i="1"/>
  <c r="H107" i="1"/>
  <c r="G107" i="1"/>
  <c r="F107" i="1"/>
  <c r="E107" i="1"/>
  <c r="D107" i="1"/>
  <c r="H105" i="1"/>
  <c r="E105" i="1"/>
  <c r="H106" i="1"/>
  <c r="G106" i="1"/>
  <c r="F106" i="1"/>
  <c r="E106" i="1"/>
  <c r="D106" i="1"/>
  <c r="C106" i="1"/>
  <c r="G105" i="1" l="1"/>
  <c r="F105" i="1"/>
  <c r="D105" i="1"/>
  <c r="H104" i="1"/>
  <c r="G104" i="1"/>
  <c r="F104" i="1"/>
  <c r="E104" i="1"/>
  <c r="D104" i="1"/>
  <c r="C104" i="1"/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<sst xmlns="http://schemas.openxmlformats.org/spreadsheetml/2006/main" count="145" uniqueCount="28">
  <si>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</si>
  <si>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</si>
  <si>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</si>
  <si>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</si>
  <si>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</si>
  <si>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</si>
  <si>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</si>
  <si>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</si>
  <si>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</si>
  <si>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</si>
  <si>
    <t>站点名称</t>
    <phoneticPr fontId="1" type="noConversion"/>
  </si>
  <si>
    <t>地址</t>
    <phoneticPr fontId="1" type="noConversion"/>
  </si>
  <si>
    <t>在线状态</t>
    <phoneticPr fontId="1" type="noConversion"/>
  </si>
  <si>
    <t>长沙飞狐四方坪东区充电站</t>
    <phoneticPr fontId="1" type="noConversion"/>
  </si>
  <si>
    <t>长沙飞狐四方坪西区充电站</t>
    <phoneticPr fontId="1" type="noConversion"/>
  </si>
  <si>
    <t>长沙飞狐四方坪南区充电站</t>
    <phoneticPr fontId="1" type="noConversion"/>
  </si>
  <si>
    <t>长沙飞狐高岭充电站</t>
    <phoneticPr fontId="1" type="noConversion"/>
  </si>
  <si>
    <t>开福区四方坪东二环立交桥下</t>
    <phoneticPr fontId="1" type="noConversion"/>
  </si>
  <si>
    <t>开福区高岭国际商贸城</t>
    <phoneticPr fontId="1" type="noConversion"/>
  </si>
  <si>
    <t>在线</t>
    <phoneticPr fontId="1" type="noConversion"/>
  </si>
  <si>
    <t>道闸收入(元）</t>
    <phoneticPr fontId="1" type="noConversion"/>
  </si>
  <si>
    <t>月卡收入(元）</t>
    <phoneticPr fontId="1" type="noConversion"/>
  </si>
  <si>
    <t>终端总数</t>
    <phoneticPr fontId="1" type="noConversion"/>
  </si>
  <si>
    <t>额定总功率(kw)</t>
    <phoneticPr fontId="1" type="noConversion"/>
  </si>
  <si>
    <t>充电量(kwh)</t>
    <phoneticPr fontId="1" type="noConversion"/>
  </si>
  <si>
    <t>充电总收入(元）</t>
    <phoneticPr fontId="1" type="noConversion"/>
  </si>
  <si>
    <t>充电服务费收入(元）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</si>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</sst>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106" workbookViewId="0">
      <selection activeCell="J117" sqref="J117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 t="shared" ref="D100:D105" si="7"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 t="shared" si="7"/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 t="shared" si="7"/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 t="shared" si="7"/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  <row r="104" spans="1:8" x14ac:dyDescent="0.15">
      <c r="A104" s="1">
        <v>45952</v>
      </c>
      <c r="B104" t="s">
        <v>2</v>
      </c>
      <c r="C104" s="5">
        <f>17491/126</f>
        <v>138.81746031746033</v>
      </c>
      <c r="D104" s="4">
        <f t="shared" si="7"/>
        <v>9.6401014109347455E-2</v>
      </c>
      <c r="E104" s="5">
        <f>8977.26/126</f>
        <v>71.248095238095246</v>
      </c>
      <c r="F104" s="5">
        <f>3108.35/126</f>
        <v>24.669444444444444</v>
      </c>
      <c r="G104" s="5">
        <f>8977.26/(17491/60)</f>
        <v>30.795014578926306</v>
      </c>
      <c r="H104" s="5">
        <f>388/126</f>
        <v>3.0793650793650795</v>
      </c>
    </row>
    <row r="105" spans="1:8" x14ac:dyDescent="0.15">
      <c r="A105" s="1">
        <v>45952</v>
      </c>
      <c r="B105" t="s">
        <v>3</v>
      </c>
      <c r="C105" s="5">
        <f>8139/36</f>
        <v>226.08333333333334</v>
      </c>
      <c r="D105" s="4">
        <f t="shared" si="7"/>
        <v>0.15700231481481483</v>
      </c>
      <c r="E105" s="5">
        <f>5175.03/36</f>
        <v>143.75083333333333</v>
      </c>
      <c r="F105" s="5">
        <f>1404.57/36</f>
        <v>39.015833333333333</v>
      </c>
      <c r="G105" s="5">
        <f>5175.03/(8139/60)</f>
        <v>38.149870991522299</v>
      </c>
      <c r="H105" s="5">
        <f>197/36</f>
        <v>5.4722222222222223</v>
      </c>
    </row>
    <row r="106" spans="1:8" x14ac:dyDescent="0.15">
      <c r="A106" s="1">
        <v>45953</v>
      </c>
      <c r="B106" t="s">
        <v>2</v>
      </c>
      <c r="C106" s="5">
        <f>18485/126</f>
        <v>146.70634920634922</v>
      </c>
      <c r="D106" s="4">
        <f t="shared" ref="D106:D111" si="8">C106/(24*60)</f>
        <v>0.10187940917107584</v>
      </c>
      <c r="E106" s="5">
        <f>10022.34/126</f>
        <v>79.542380952380952</v>
      </c>
      <c r="F106" s="5">
        <f>3555.21/126</f>
        <v>28.21595238095238</v>
      </c>
      <c r="G106" s="5">
        <f>10022.34/(18485/60)</f>
        <v>32.531263186367326</v>
      </c>
      <c r="H106" s="5">
        <f>421/126</f>
        <v>3.3412698412698414</v>
      </c>
    </row>
    <row r="107" spans="1:8" x14ac:dyDescent="0.15">
      <c r="A107" s="1">
        <v>45953</v>
      </c>
      <c r="B107" t="s">
        <v>3</v>
      </c>
      <c r="C107" s="5">
        <f>7056/36</f>
        <v>196</v>
      </c>
      <c r="D107" s="4">
        <f t="shared" si="8"/>
        <v>0.1361111111111111</v>
      </c>
      <c r="E107" s="5">
        <f>5362.37/36</f>
        <v>148.95472222222222</v>
      </c>
      <c r="F107" s="5">
        <f>1389.28/36</f>
        <v>38.591111111111111</v>
      </c>
      <c r="G107" s="5">
        <f>5362.37/(7056/60)</f>
        <v>45.598384353741501</v>
      </c>
      <c r="H107" s="5">
        <f>214/36</f>
        <v>5.9444444444444446</v>
      </c>
    </row>
    <row r="108" spans="1:8" x14ac:dyDescent="0.15">
      <c r="A108" s="1">
        <v>45954</v>
      </c>
      <c r="B108" t="s">
        <v>2</v>
      </c>
      <c r="C108" s="5">
        <f>17690/126</f>
        <v>140.39682539682539</v>
      </c>
      <c r="D108" s="4">
        <f t="shared" si="8"/>
        <v>9.7497795414462074E-2</v>
      </c>
      <c r="E108" s="5">
        <f>9462.42/126</f>
        <v>75.098571428571432</v>
      </c>
      <c r="F108" s="5">
        <f>3311.88/126</f>
        <v>26.284761904761904</v>
      </c>
      <c r="G108" s="5">
        <f>9462.42/(17690/60)</f>
        <v>32.094132278123233</v>
      </c>
      <c r="H108" s="5">
        <f>397/126</f>
        <v>3.1507936507936507</v>
      </c>
    </row>
    <row r="109" spans="1:8" x14ac:dyDescent="0.15">
      <c r="A109" s="1">
        <v>45954</v>
      </c>
      <c r="B109" t="s">
        <v>3</v>
      </c>
      <c r="C109" s="5">
        <f>6975/36</f>
        <v>193.75</v>
      </c>
      <c r="D109" s="4">
        <f t="shared" si="8"/>
        <v>0.1345486111111111</v>
      </c>
      <c r="E109" s="5">
        <f>5405.33/36</f>
        <v>150.14805555555554</v>
      </c>
      <c r="F109" s="5">
        <f>1398.83/36</f>
        <v>38.856388888888887</v>
      </c>
      <c r="G109" s="5">
        <f>5405.33/(6975/60)</f>
        <v>46.497462365591396</v>
      </c>
      <c r="H109" s="5">
        <f>200/36</f>
        <v>5.5555555555555554</v>
      </c>
    </row>
    <row r="110" spans="1:8" x14ac:dyDescent="0.15">
      <c r="A110" s="1">
        <v>45955</v>
      </c>
      <c r="B110" t="s">
        <v>2</v>
      </c>
      <c r="C110" s="5">
        <f>18844/126</f>
        <v>149.55555555555554</v>
      </c>
      <c r="D110" s="4">
        <f t="shared" si="8"/>
        <v>0.10385802469135802</v>
      </c>
      <c r="E110" s="5">
        <f>10409.1/126</f>
        <v>82.611904761904768</v>
      </c>
      <c r="F110" s="5">
        <f>3654.9/126</f>
        <v>29.007142857142856</v>
      </c>
      <c r="G110" s="5">
        <f>10409.4/(18844/60)</f>
        <v>33.1439184886436</v>
      </c>
      <c r="H110" s="5">
        <f>425/126</f>
        <v>3.373015873015873</v>
      </c>
    </row>
    <row r="111" spans="1:8" x14ac:dyDescent="0.15">
      <c r="A111" s="1">
        <v>45955</v>
      </c>
      <c r="B111" t="s">
        <v>3</v>
      </c>
      <c r="C111" s="5">
        <f>6677/36</f>
        <v>185.47222222222223</v>
      </c>
      <c r="D111" s="4">
        <f t="shared" si="8"/>
        <v>0.12880015432098765</v>
      </c>
      <c r="E111" s="5">
        <f>5114.27/36</f>
        <v>142.06305555555556</v>
      </c>
      <c r="F111" s="5">
        <f>1334.4/36</f>
        <v>37.06666666666667</v>
      </c>
      <c r="G111" s="5">
        <f>5114.27/(6677/60)</f>
        <v>45.957196345664222</v>
      </c>
      <c r="H111" s="5">
        <f>163/36</f>
        <v>4.5277777777777777</v>
      </c>
    </row>
    <row r="112" spans="1:8" x14ac:dyDescent="0.15">
      <c r="A112" s="1">
        <v>45956</v>
      </c>
      <c r="B112" t="s">
        <v>2</v>
      </c>
      <c r="C112" s="5">
        <f>18309/126</f>
        <v>145.3095238095238</v>
      </c>
      <c r="D112" s="4">
        <f>C112/(24*60)</f>
        <v>0.10090939153439152</v>
      </c>
      <c r="E112" s="5">
        <f>9596.2/126</f>
        <v>76.160317460317472</v>
      </c>
      <c r="F112" s="5">
        <f>3347.98/126</f>
        <v>26.571269841269842</v>
      </c>
      <c r="G112" s="5">
        <f>9695.2/(18309/60)</f>
        <v>31.771915451417339</v>
      </c>
      <c r="H112" s="5">
        <f>409/126</f>
        <v>3.246031746031746</v>
      </c>
    </row>
    <row r="113" spans="1:8" x14ac:dyDescent="0.15">
      <c r="A113" s="1">
        <v>45956</v>
      </c>
      <c r="B113" t="s">
        <v>3</v>
      </c>
      <c r="C113" s="5">
        <f>5857/36</f>
        <v>162.69444444444446</v>
      </c>
      <c r="D113" s="4">
        <f>C113/(24*60)</f>
        <v>0.11298225308641976</v>
      </c>
      <c r="E113" s="5">
        <f>4219.62/36</f>
        <v>117.21166666666666</v>
      </c>
      <c r="F113" s="5">
        <f>1092.16/36</f>
        <v>30.337777777777781</v>
      </c>
      <c r="G113" s="5">
        <f>4219.62/(5875/60)</f>
        <v>43.093991489361699</v>
      </c>
      <c r="H113" s="5">
        <f>146/36</f>
        <v>4.0555555555555554</v>
      </c>
    </row>
    <row r="114" spans="1:8" x14ac:dyDescent="0.15">
      <c r="A114" s="1">
        <v>45957</v>
      </c>
      <c r="B114" t="s">
        <v>2</v>
      </c>
      <c r="C114" s="5">
        <f>15790/126</f>
        <v>125.31746031746032</v>
      </c>
      <c r="D114" s="4">
        <f>C114/(24*60)</f>
        <v>8.7026014109347447E-2</v>
      </c>
      <c r="E114" s="5">
        <f>8252.82/126</f>
        <v>65.498571428571424</v>
      </c>
      <c r="F114" s="5">
        <f>2845.09/126</f>
        <v>22.580079365079367</v>
      </c>
      <c r="G114" s="5">
        <f>8252.82/(15790/60)</f>
        <v>31.359670677644075</v>
      </c>
      <c r="H114" s="5">
        <f>356/126</f>
        <v>2.8253968253968256</v>
      </c>
    </row>
    <row r="115" spans="1:8" x14ac:dyDescent="0.15">
      <c r="A115" s="1">
        <v>45957</v>
      </c>
      <c r="B115" t="s">
        <v>3</v>
      </c>
      <c r="C115" s="5">
        <f>6690/36</f>
        <v>185.83333333333334</v>
      </c>
      <c r="D115" s="4">
        <f>C115/(24*60)</f>
        <v>0.12905092592592593</v>
      </c>
      <c r="E115" s="5">
        <f>4238.8/36</f>
        <v>117.74444444444445</v>
      </c>
      <c r="F115" s="5">
        <f>1121.63/36</f>
        <v>31.156388888888891</v>
      </c>
      <c r="G115" s="5">
        <f>4238.8/(6690/60)</f>
        <v>38.016143497757852</v>
      </c>
      <c r="H115" s="5">
        <f>169/36</f>
        <v>4.6944444444444446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2" sqref="H12"/>
    </sheetView>
  </sheetViews>
  <sheetFormatPr defaultRowHeight="13.5" x14ac:dyDescent="0.15"/>
  <cols>
    <col min="1" max="1" width="23.875" customWidth="1"/>
    <col min="2" max="2" width="25" customWidth="1"/>
    <col min="4" max="4" width="14.5" customWidth="1"/>
    <col min="5" max="5" width="11.375" customWidth="1"/>
    <col min="6" max="6" width="15.375" customWidth="1"/>
    <col min="7" max="7" width="16.75" customWidth="1"/>
    <col min="8" max="8" width="23.125" customWidth="1"/>
    <col min="9" max="9" width="13.75" customWidth="1"/>
    <col min="10" max="10" width="15.5" customWidth="1"/>
    <col min="11" max="11" width="14" customWidth="1"/>
  </cols>
  <sheetData>
    <row r="1" spans="1:11" ht="33" customHeight="1" x14ac:dyDescent="0.15">
      <c r="A1" s="8" t="s">
        <v>10</v>
      </c>
      <c r="B1" s="8" t="s">
        <v>11</v>
      </c>
      <c r="C1" s="8" t="s">
        <v>12</v>
      </c>
      <c r="D1" s="8" t="s">
        <v>23</v>
      </c>
      <c r="E1" s="8" t="s">
        <v>22</v>
      </c>
      <c r="F1" s="8" t="s">
        <v>24</v>
      </c>
      <c r="G1" s="8" t="s">
        <v>25</v>
      </c>
      <c r="H1" s="8" t="s">
        <v>26</v>
      </c>
      <c r="I1" s="8" t="s">
        <v>20</v>
      </c>
      <c r="J1" s="8" t="s">
        <v>21</v>
      </c>
      <c r="K1" s="8" t="s">
        <v>27</v>
      </c>
    </row>
    <row r="2" spans="1:11" ht="33" customHeight="1" x14ac:dyDescent="0.15">
      <c r="A2" s="8" t="s">
        <v>13</v>
      </c>
      <c r="B2" s="8" t="s">
        <v>17</v>
      </c>
      <c r="C2" s="8" t="s">
        <v>19</v>
      </c>
      <c r="D2" s="8">
        <v>3590</v>
      </c>
      <c r="E2" s="8">
        <v>49</v>
      </c>
      <c r="F2" s="8"/>
      <c r="G2" s="8"/>
      <c r="H2" s="8"/>
      <c r="I2" s="8"/>
      <c r="J2" s="8"/>
      <c r="K2" s="8"/>
    </row>
    <row r="3" spans="1:11" ht="33" customHeight="1" x14ac:dyDescent="0.15">
      <c r="A3" s="8" t="s">
        <v>14</v>
      </c>
      <c r="B3" s="8" t="s">
        <v>17</v>
      </c>
      <c r="C3" s="8" t="s">
        <v>19</v>
      </c>
      <c r="D3" s="8">
        <v>4200</v>
      </c>
      <c r="E3" s="8">
        <v>69</v>
      </c>
      <c r="F3" s="8"/>
      <c r="G3" s="8"/>
      <c r="H3" s="8"/>
      <c r="I3" s="8"/>
      <c r="J3" s="8"/>
      <c r="K3" s="8"/>
    </row>
    <row r="4" spans="1:11" ht="33" customHeight="1" x14ac:dyDescent="0.15">
      <c r="A4" s="8" t="s">
        <v>15</v>
      </c>
      <c r="B4" s="8" t="s">
        <v>17</v>
      </c>
      <c r="C4" s="8" t="s">
        <v>19</v>
      </c>
      <c r="D4" s="8">
        <v>1200</v>
      </c>
      <c r="E4" s="8">
        <v>24</v>
      </c>
      <c r="F4" s="8"/>
      <c r="G4" s="8"/>
      <c r="H4" s="8"/>
      <c r="I4" s="8"/>
      <c r="J4" s="8"/>
      <c r="K4" s="8"/>
    </row>
    <row r="5" spans="1:11" ht="33" customHeight="1" x14ac:dyDescent="0.15">
      <c r="A5" s="8" t="s">
        <v>16</v>
      </c>
      <c r="B5" s="8" t="s">
        <v>18</v>
      </c>
      <c r="C5" s="8" t="s">
        <v>19</v>
      </c>
      <c r="D5" s="8">
        <v>2160</v>
      </c>
      <c r="E5" s="8">
        <v>36</v>
      </c>
      <c r="F5" s="8"/>
      <c r="G5" s="8"/>
      <c r="H5" s="8"/>
      <c r="I5" s="8"/>
      <c r="J5" s="8"/>
      <c r="K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2025-10-28T03:08:30Z</dcterms:modified>
</cp:coreProperties>
</file>