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33" i="1" l="1"/>
  <c r="J34" i="1" l="1"/>
  <c r="M34" i="1" s="1"/>
  <c r="L34" i="1" s="1"/>
  <c r="H35" i="1"/>
  <c r="J35" i="1" s="1"/>
  <c r="M35" i="1" s="1"/>
  <c r="L35" i="1" s="1"/>
  <c r="J32" i="1"/>
  <c r="M32" i="1" s="1"/>
  <c r="L32" i="1" s="1"/>
  <c r="J31" i="1"/>
  <c r="M31" i="1" s="1"/>
  <c r="L31" i="1" s="1"/>
  <c r="J30" i="1"/>
  <c r="M30" i="1" s="1"/>
  <c r="L30" i="1" s="1"/>
  <c r="M11" i="1"/>
  <c r="M12" i="1" s="1"/>
  <c r="M8" i="1"/>
  <c r="J33" i="1" l="1"/>
  <c r="M33" i="1" s="1"/>
  <c r="L33" i="1" s="1"/>
</calcChain>
</file>

<file path=xl/sharedStrings.xml><?xml version="1.0" encoding="utf-8"?>
<sst xmlns="http://schemas.openxmlformats.org/spreadsheetml/2006/main" count="117" uniqueCount="90">
  <si>
    <t>充电数据分析</t>
    <phoneticPr fontId="3" type="noConversion"/>
  </si>
  <si>
    <t xml:space="preserve">单位：长沙飞狐电动汽车充电服务有限公司                                                                                  </t>
    <phoneticPr fontId="3" type="noConversion"/>
  </si>
  <si>
    <t>结算周期:2025年04月01日至04月30日</t>
    <phoneticPr fontId="3" type="noConversion"/>
  </si>
  <si>
    <t>一、充电平台基础数据</t>
    <phoneticPr fontId="3" type="noConversion"/>
  </si>
  <si>
    <t>站点</t>
    <phoneticPr fontId="3" type="noConversion"/>
  </si>
  <si>
    <t>电力户号</t>
    <phoneticPr fontId="3" type="noConversion"/>
  </si>
  <si>
    <t>充电设备
品牌</t>
    <phoneticPr fontId="3" type="noConversion"/>
  </si>
  <si>
    <t>充电电量
(kwh)</t>
    <phoneticPr fontId="3" type="noConversion"/>
  </si>
  <si>
    <t>充电电费
(元)</t>
    <phoneticPr fontId="3" type="noConversion"/>
  </si>
  <si>
    <t>充电服务费
(元)</t>
    <phoneticPr fontId="3" type="noConversion"/>
  </si>
  <si>
    <t>充电时长
(小时)</t>
    <phoneticPr fontId="3" type="noConversion"/>
  </si>
  <si>
    <t>订单
数量</t>
    <phoneticPr fontId="3" type="noConversion"/>
  </si>
  <si>
    <t>超时占位费
(元)</t>
    <phoneticPr fontId="3" type="noConversion"/>
  </si>
  <si>
    <t>日均充电
服务费(元)</t>
    <phoneticPr fontId="3" type="noConversion"/>
  </si>
  <si>
    <t>充电枪总数量
(可用枪数/占用枪数)</t>
    <phoneticPr fontId="3" type="noConversion"/>
  </si>
  <si>
    <t>额定总功率
(kw)</t>
    <phoneticPr fontId="3" type="noConversion"/>
  </si>
  <si>
    <t>四方坪</t>
    <phoneticPr fontId="3" type="noConversion"/>
  </si>
  <si>
    <t>4303118481453</t>
    <phoneticPr fontId="3" type="noConversion"/>
  </si>
  <si>
    <t>特来电</t>
    <phoneticPr fontId="3" type="noConversion"/>
  </si>
  <si>
    <t>101/14</t>
  </si>
  <si>
    <t>4303111439077</t>
    <phoneticPr fontId="3" type="noConversion"/>
  </si>
  <si>
    <t>23/1</t>
  </si>
  <si>
    <t>4303103737893</t>
    <phoneticPr fontId="3" type="noConversion"/>
  </si>
  <si>
    <t>3/0</t>
  </si>
  <si>
    <t>四方坪站小计</t>
    <phoneticPr fontId="3" type="noConversion"/>
  </si>
  <si>
    <t>127/15</t>
  </si>
  <si>
    <t>高  岭</t>
    <phoneticPr fontId="3" type="noConversion"/>
  </si>
  <si>
    <t>4350001671599</t>
    <phoneticPr fontId="3" type="noConversion"/>
  </si>
  <si>
    <t>12/0</t>
  </si>
  <si>
    <t>华  为</t>
    <phoneticPr fontId="3" type="noConversion"/>
  </si>
  <si>
    <t>24/0</t>
  </si>
  <si>
    <t>高岭站小计</t>
    <phoneticPr fontId="3" type="noConversion"/>
  </si>
  <si>
    <t>36/0</t>
  </si>
  <si>
    <t>总    计</t>
    <phoneticPr fontId="3" type="noConversion"/>
  </si>
  <si>
    <t>163/15</t>
  </si>
  <si>
    <t>二、电力局购电与损耗</t>
    <phoneticPr fontId="3" type="noConversion"/>
  </si>
  <si>
    <t>站点</t>
  </si>
  <si>
    <t>电力户号</t>
  </si>
  <si>
    <t>购电量
(kwh)</t>
    <phoneticPr fontId="3" type="noConversion"/>
  </si>
  <si>
    <t>购电成本
(元)</t>
    <phoneticPr fontId="3" type="noConversion"/>
  </si>
  <si>
    <t xml:space="preserve"> 功率因数
  调整电费(元)</t>
    <phoneticPr fontId="3" type="noConversion"/>
  </si>
  <si>
    <t>总电损
(kwh)</t>
    <phoneticPr fontId="3" type="noConversion"/>
  </si>
  <si>
    <t>日电损
(kwh)</t>
    <phoneticPr fontId="3" type="noConversion"/>
  </si>
  <si>
    <t>电损率</t>
    <phoneticPr fontId="3" type="noConversion"/>
  </si>
  <si>
    <t>购电平均
电价(元/kwh))</t>
    <phoneticPr fontId="3" type="noConversion"/>
  </si>
  <si>
    <t>每kwh总成本
(元)</t>
    <phoneticPr fontId="3" type="noConversion"/>
  </si>
  <si>
    <t>功率利用率</t>
    <phoneticPr fontId="3" type="noConversion"/>
  </si>
  <si>
    <t>三、充电运营效率分析</t>
    <phoneticPr fontId="3" type="noConversion"/>
  </si>
  <si>
    <t>单枪日均充电
时长(小时)</t>
    <phoneticPr fontId="3" type="noConversion"/>
  </si>
  <si>
    <t>单枪日均
利用率</t>
    <phoneticPr fontId="3" type="noConversion"/>
  </si>
  <si>
    <t>单枪日均充电
电量(kwh)</t>
    <phoneticPr fontId="3" type="noConversion"/>
  </si>
  <si>
    <t>单枪日均充电
收益(元)</t>
    <phoneticPr fontId="3" type="noConversion"/>
  </si>
  <si>
    <t>平均每小时
  充电功率(kw)</t>
    <phoneticPr fontId="3" type="noConversion"/>
  </si>
  <si>
    <t>单枪日均充电
次数</t>
    <phoneticPr fontId="3" type="noConversion"/>
  </si>
  <si>
    <t>平均每笔订单
充电电量(kwh)</t>
    <phoneticPr fontId="3" type="noConversion"/>
  </si>
  <si>
    <t>平均每笔订单
充电时长(分钟)</t>
    <phoneticPr fontId="3" type="noConversion"/>
  </si>
  <si>
    <t>每kwh
收入(元)</t>
    <phoneticPr fontId="3" type="noConversion"/>
  </si>
  <si>
    <t>4303118481453</t>
  </si>
  <si>
    <t>4303111439077</t>
  </si>
  <si>
    <t>四方坪站平均</t>
    <phoneticPr fontId="3" type="noConversion"/>
  </si>
  <si>
    <t>两站平均</t>
    <phoneticPr fontId="3" type="noConversion"/>
  </si>
  <si>
    <t>四、充电毛利核算</t>
    <phoneticPr fontId="3" type="noConversion"/>
  </si>
  <si>
    <t>充电总收入
(元)</t>
    <phoneticPr fontId="3" type="noConversion"/>
  </si>
  <si>
    <t>充电总成本(元)</t>
    <phoneticPr fontId="3" type="noConversion"/>
  </si>
  <si>
    <t>毛        利</t>
    <phoneticPr fontId="3" type="noConversion"/>
  </si>
  <si>
    <t>总电费</t>
    <phoneticPr fontId="3" type="noConversion"/>
  </si>
  <si>
    <t>平台服务费(元)</t>
    <phoneticPr fontId="3" type="noConversion"/>
  </si>
  <si>
    <t>交易手续费</t>
    <phoneticPr fontId="3" type="noConversion"/>
  </si>
  <si>
    <t>代金券
 金额(元)</t>
    <phoneticPr fontId="3" type="noConversion"/>
  </si>
  <si>
    <t>其它</t>
    <phoneticPr fontId="3" type="noConversion"/>
  </si>
  <si>
    <t>小计</t>
    <phoneticPr fontId="3" type="noConversion"/>
  </si>
  <si>
    <t>每kwh
毛利(元)</t>
    <phoneticPr fontId="3" type="noConversion"/>
  </si>
  <si>
    <t>毛利率</t>
    <phoneticPr fontId="3" type="noConversion"/>
  </si>
  <si>
    <t>毛利润(元)</t>
    <phoneticPr fontId="3" type="noConversion"/>
  </si>
  <si>
    <t>五、用户行为分析</t>
    <phoneticPr fontId="3" type="noConversion"/>
  </si>
  <si>
    <t>充电各时段占比</t>
    <phoneticPr fontId="3" type="noConversion"/>
  </si>
  <si>
    <t>车流量与充电分析</t>
    <phoneticPr fontId="3" type="noConversion"/>
  </si>
  <si>
    <t>超时占位分析</t>
    <phoneticPr fontId="3" type="noConversion"/>
  </si>
  <si>
    <t>尖</t>
    <phoneticPr fontId="3" type="noConversion"/>
  </si>
  <si>
    <t>峰</t>
    <phoneticPr fontId="3" type="noConversion"/>
  </si>
  <si>
    <t>平</t>
    <phoneticPr fontId="3" type="noConversion"/>
  </si>
  <si>
    <t>谷</t>
    <phoneticPr fontId="3" type="noConversion"/>
  </si>
  <si>
    <t>电车进站数量</t>
    <phoneticPr fontId="3" type="noConversion"/>
  </si>
  <si>
    <t>充电车辆数量</t>
    <phoneticPr fontId="3" type="noConversion"/>
  </si>
  <si>
    <t>进站车辆充电率</t>
    <phoneticPr fontId="3" type="noConversion"/>
  </si>
  <si>
    <t>充电完成率</t>
    <phoneticPr fontId="3" type="noConversion"/>
  </si>
  <si>
    <t>总充电时长(分钟)</t>
    <phoneticPr fontId="3" type="noConversion"/>
  </si>
  <si>
    <t>超时占位时长(分钟)</t>
    <phoneticPr fontId="3" type="noConversion"/>
  </si>
  <si>
    <t>超时占位率</t>
    <phoneticPr fontId="3" type="noConversion"/>
  </si>
  <si>
    <t>高岭站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</si>
</sst>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#,##0.00_ "/>
    <numFmt numFmtId="178" formatCode="#,##0.00000000000_ "/>
  </numFmts>
  <fonts count="6" x14ac:knownFonts="1">
    <font>
      <sz val="11"/>
      <color theme="1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7">
    <xf numFmtId="0" fontId="0" fillId="0" borderId="0" xfId="0"/>
    <xf numFmtId="0" fontId="0" fillId="0" borderId="0" xfId="0" applyAlignment="1">
      <alignment vertical="center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6" xfId="0" quotePrefix="1" applyBorder="1" applyAlignment="1">
      <alignment horizontal="center" vertical="center"/>
    </xf>
    <xf numFmtId="4" fontId="0" fillId="0" borderId="4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49" fontId="0" fillId="0" borderId="4" xfId="0" applyNumberFormat="1" applyBorder="1" applyAlignment="1">
      <alignment horizontal="center" vertical="center"/>
    </xf>
    <xf numFmtId="0" fontId="0" fillId="0" borderId="4" xfId="0" applyNumberForma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4" fontId="5" fillId="0" borderId="4" xfId="0" applyNumberFormat="1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4" fontId="5" fillId="5" borderId="4" xfId="0" applyNumberFormat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176" fontId="5" fillId="5" borderId="4" xfId="0" applyNumberFormat="1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177" fontId="0" fillId="0" borderId="0" xfId="0" applyNumberFormat="1" applyAlignment="1">
      <alignment vertical="center"/>
    </xf>
    <xf numFmtId="4" fontId="4" fillId="0" borderId="4" xfId="0" applyNumberFormat="1" applyFont="1" applyBorder="1" applyAlignment="1">
      <alignment horizontal="center" vertical="center"/>
    </xf>
    <xf numFmtId="176" fontId="4" fillId="0" borderId="4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0" fontId="0" fillId="0" borderId="4" xfId="0" applyNumberForma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78" fontId="0" fillId="0" borderId="0" xfId="0" applyNumberFormat="1" applyAlignment="1">
      <alignment vertical="center"/>
    </xf>
    <xf numFmtId="10" fontId="5" fillId="5" borderId="4" xfId="0" applyNumberFormat="1" applyFont="1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10" fontId="0" fillId="5" borderId="4" xfId="0" applyNumberFormat="1" applyFill="1" applyBorder="1" applyAlignment="1">
      <alignment horizontal="center" vertical="center"/>
    </xf>
    <xf numFmtId="10" fontId="4" fillId="0" borderId="4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76" fontId="5" fillId="0" borderId="4" xfId="0" applyNumberFormat="1" applyFont="1" applyBorder="1" applyAlignment="1">
      <alignment horizontal="center" vertical="center"/>
    </xf>
    <xf numFmtId="10" fontId="5" fillId="0" borderId="4" xfId="0" applyNumberFormat="1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 wrapText="1"/>
    </xf>
    <xf numFmtId="0" fontId="0" fillId="4" borderId="13" xfId="0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10" fontId="5" fillId="0" borderId="5" xfId="0" applyNumberFormat="1" applyFont="1" applyBorder="1" applyAlignment="1">
      <alignment horizontal="center" vertical="center"/>
    </xf>
    <xf numFmtId="177" fontId="5" fillId="0" borderId="4" xfId="0" applyNumberFormat="1" applyFont="1" applyBorder="1" applyAlignment="1">
      <alignment horizontal="center" vertical="center"/>
    </xf>
    <xf numFmtId="10" fontId="5" fillId="5" borderId="5" xfId="0" applyNumberFormat="1" applyFont="1" applyFill="1" applyBorder="1" applyAlignment="1">
      <alignment horizontal="center" vertical="center"/>
    </xf>
    <xf numFmtId="177" fontId="5" fillId="5" borderId="4" xfId="0" applyNumberFormat="1" applyFont="1" applyFill="1" applyBorder="1" applyAlignment="1">
      <alignment horizontal="center" vertical="center"/>
    </xf>
    <xf numFmtId="10" fontId="4" fillId="0" borderId="5" xfId="0" applyNumberFormat="1" applyFont="1" applyBorder="1" applyAlignment="1">
      <alignment horizontal="center" vertical="center"/>
    </xf>
    <xf numFmtId="177" fontId="4" fillId="0" borderId="4" xfId="0" applyNumberFormat="1" applyFont="1" applyBorder="1" applyAlignment="1">
      <alignment horizontal="center" vertical="center"/>
    </xf>
    <xf numFmtId="10" fontId="0" fillId="0" borderId="5" xfId="0" applyNumberFormat="1" applyBorder="1" applyAlignment="1">
      <alignment horizontal="center" vertical="center"/>
    </xf>
    <xf numFmtId="10" fontId="0" fillId="0" borderId="6" xfId="0" applyNumberForma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4" xfId="0" quotePrefix="1" applyBorder="1" applyAlignment="1">
      <alignment horizontal="center" vertical="center"/>
    </xf>
    <xf numFmtId="0" fontId="5" fillId="5" borderId="5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  <xf numFmtId="0" fontId="5" fillId="5" borderId="6" xfId="0" applyFont="1" applyFill="1" applyBorder="1" applyAlignment="1">
      <alignment horizontal="center" vertical="center"/>
    </xf>
    <xf numFmtId="0" fontId="5" fillId="5" borderId="4" xfId="0" quotePrefix="1" applyFont="1" applyFill="1" applyBorder="1" applyAlignment="1">
      <alignment horizontal="center" vertical="center"/>
    </xf>
    <xf numFmtId="0" fontId="5" fillId="5" borderId="4" xfId="0" applyFont="1" applyFill="1" applyBorder="1" applyAlignment="1">
      <alignment horizontal="center" vertical="center"/>
    </xf>
    <xf numFmtId="0" fontId="5" fillId="5" borderId="5" xfId="0" quotePrefix="1" applyFont="1" applyFill="1" applyBorder="1" applyAlignment="1">
      <alignment horizontal="center" vertical="center"/>
    </xf>
    <xf numFmtId="176" fontId="5" fillId="5" borderId="5" xfId="0" applyNumberFormat="1" applyFont="1" applyFill="1" applyBorder="1" applyAlignment="1">
      <alignment horizontal="center" vertical="center"/>
    </xf>
    <xf numFmtId="176" fontId="5" fillId="5" borderId="6" xfId="0" applyNumberFormat="1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76" fontId="4" fillId="0" borderId="5" xfId="0" applyNumberFormat="1" applyFont="1" applyBorder="1" applyAlignment="1">
      <alignment horizontal="center" vertical="center"/>
    </xf>
    <xf numFmtId="176" fontId="4" fillId="0" borderId="6" xfId="0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176" fontId="5" fillId="0" borderId="5" xfId="0" applyNumberFormat="1" applyFont="1" applyBorder="1" applyAlignment="1">
      <alignment horizontal="center" vertical="center"/>
    </xf>
    <xf numFmtId="176" fontId="5" fillId="0" borderId="6" xfId="0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 wrapText="1"/>
    </xf>
    <xf numFmtId="0" fontId="0" fillId="0" borderId="9" xfId="0" quotePrefix="1" applyBorder="1" applyAlignment="1">
      <alignment horizontal="center" vertical="center"/>
    </xf>
    <xf numFmtId="0" fontId="0" fillId="0" borderId="6" xfId="0" quotePrefix="1" applyBorder="1" applyAlignment="1">
      <alignment horizontal="center" vertical="center"/>
    </xf>
    <xf numFmtId="176" fontId="0" fillId="0" borderId="5" xfId="0" applyNumberFormat="1" applyBorder="1" applyAlignment="1">
      <alignment horizontal="center" vertical="center"/>
    </xf>
    <xf numFmtId="176" fontId="0" fillId="0" borderId="6" xfId="0" applyNumberFormat="1" applyBorder="1" applyAlignment="1">
      <alignment horizontal="center" vertical="center"/>
    </xf>
    <xf numFmtId="4" fontId="5" fillId="5" borderId="5" xfId="0" applyNumberFormat="1" applyFont="1" applyFill="1" applyBorder="1" applyAlignment="1">
      <alignment horizontal="center" vertical="center"/>
    </xf>
    <xf numFmtId="4" fontId="4" fillId="0" borderId="5" xfId="0" applyNumberFormat="1" applyFont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2" xfId="0" applyFont="1" applyFill="1" applyBorder="1" applyAlignment="1">
      <alignment horizontal="center" vertical="center"/>
    </xf>
    <xf numFmtId="0" fontId="5" fillId="5" borderId="3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4" borderId="4" xfId="0" applyFont="1" applyFill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Q40"/>
  <sheetViews>
    <sheetView tabSelected="1" workbookViewId="0">
      <selection activeCell="N14" sqref="N14"/>
    </sheetView>
  </sheetViews>
  <sheetFormatPr defaultRowHeight="13.5" x14ac:dyDescent="0.15"/>
  <cols>
    <col min="1" max="1" width="9" style="1"/>
    <col min="2" max="2" width="14.125" style="1" customWidth="1"/>
    <col min="3" max="3" width="9.25" style="1" customWidth="1"/>
    <col min="4" max="4" width="14.125" style="1" customWidth="1"/>
    <col min="5" max="5" width="13.375" style="1" customWidth="1"/>
    <col min="6" max="6" width="14.875" style="1" customWidth="1"/>
    <col min="7" max="7" width="15.125" style="1" customWidth="1"/>
    <col min="8" max="8" width="9.625" style="1" customWidth="1"/>
    <col min="9" max="9" width="8.25" style="1" customWidth="1"/>
    <col min="10" max="10" width="12.125" style="1" customWidth="1"/>
    <col min="11" max="11" width="15.5" style="1" customWidth="1"/>
    <col min="12" max="12" width="19.375" style="1" customWidth="1"/>
    <col min="13" max="13" width="17.75" style="1" customWidth="1"/>
    <col min="14" max="14" width="11.125" style="1" customWidth="1"/>
    <col min="15" max="15" width="20.5" style="1" bestFit="1" customWidth="1"/>
    <col min="16" max="16" width="12.75" style="1" bestFit="1" customWidth="1"/>
    <col min="17" max="17" width="14.25" style="1" customWidth="1"/>
    <col min="18" max="16384" width="9" style="1"/>
  </cols>
  <sheetData>
    <row r="1" spans="1:17" ht="18.75" x14ac:dyDescent="0.15">
      <c r="A1" s="100" t="s">
        <v>0</v>
      </c>
      <c r="B1" s="100"/>
      <c r="C1" s="100"/>
      <c r="D1" s="100"/>
      <c r="E1" s="100"/>
      <c r="F1" s="100"/>
      <c r="G1" s="100"/>
      <c r="H1" s="100"/>
      <c r="I1" s="100"/>
      <c r="J1" s="100"/>
      <c r="K1" s="100"/>
      <c r="L1" s="100"/>
      <c r="M1" s="100"/>
    </row>
    <row r="2" spans="1:17" x14ac:dyDescent="0.15">
      <c r="A2" s="101" t="s">
        <v>1</v>
      </c>
      <c r="B2" s="101"/>
      <c r="C2" s="101"/>
      <c r="D2" s="101"/>
      <c r="E2" s="101"/>
      <c r="F2" s="101"/>
      <c r="G2" s="101"/>
      <c r="H2" s="101"/>
      <c r="I2" s="101"/>
      <c r="J2" s="101"/>
      <c r="K2" s="101"/>
      <c r="L2" s="101" t="s">
        <v>2</v>
      </c>
      <c r="M2" s="101"/>
    </row>
    <row r="3" spans="1:17" x14ac:dyDescent="0.15">
      <c r="A3" s="102" t="s">
        <v>3</v>
      </c>
      <c r="B3" s="103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4"/>
    </row>
    <row r="4" spans="1:17" ht="27" x14ac:dyDescent="0.15">
      <c r="A4" s="2" t="s">
        <v>4</v>
      </c>
      <c r="B4" s="2" t="s">
        <v>5</v>
      </c>
      <c r="C4" s="3" t="s">
        <v>6</v>
      </c>
      <c r="D4" s="3" t="s">
        <v>7</v>
      </c>
      <c r="E4" s="3" t="s">
        <v>8</v>
      </c>
      <c r="F4" s="3" t="s">
        <v>9</v>
      </c>
      <c r="G4" s="3" t="s">
        <v>10</v>
      </c>
      <c r="H4" s="87" t="s">
        <v>11</v>
      </c>
      <c r="I4" s="55"/>
      <c r="J4" s="3" t="s">
        <v>12</v>
      </c>
      <c r="K4" s="3" t="s">
        <v>13</v>
      </c>
      <c r="L4" s="3" t="s">
        <v>14</v>
      </c>
      <c r="M4" s="3" t="s">
        <v>15</v>
      </c>
    </row>
    <row r="5" spans="1:17" x14ac:dyDescent="0.15">
      <c r="A5" s="105" t="s">
        <v>16</v>
      </c>
      <c r="B5" s="4" t="s">
        <v>17</v>
      </c>
      <c r="C5" s="2" t="s">
        <v>18</v>
      </c>
      <c r="D5" s="2">
        <v>260619.16</v>
      </c>
      <c r="E5" s="2">
        <v>144185.44</v>
      </c>
      <c r="F5" s="2">
        <v>75540.59</v>
      </c>
      <c r="G5" s="5">
        <v>7805.02</v>
      </c>
      <c r="H5" s="53">
        <v>10673</v>
      </c>
      <c r="I5" s="55"/>
      <c r="J5" s="2"/>
      <c r="K5" s="6">
        <v>2518.02</v>
      </c>
      <c r="L5" s="2" t="s">
        <v>19</v>
      </c>
      <c r="M5" s="2">
        <v>7240</v>
      </c>
    </row>
    <row r="6" spans="1:17" x14ac:dyDescent="0.15">
      <c r="A6" s="105"/>
      <c r="B6" s="4" t="s">
        <v>20</v>
      </c>
      <c r="C6" s="2" t="s">
        <v>18</v>
      </c>
      <c r="D6" s="2">
        <v>86244.28</v>
      </c>
      <c r="E6" s="2">
        <v>45577</v>
      </c>
      <c r="F6" s="2">
        <v>25502.03</v>
      </c>
      <c r="G6" s="5">
        <v>2458.29</v>
      </c>
      <c r="H6" s="53">
        <v>3451</v>
      </c>
      <c r="I6" s="55"/>
      <c r="J6" s="2"/>
      <c r="K6" s="6">
        <v>850.07</v>
      </c>
      <c r="L6" s="7" t="s">
        <v>21</v>
      </c>
      <c r="M6" s="8">
        <v>1600</v>
      </c>
    </row>
    <row r="7" spans="1:17" x14ac:dyDescent="0.15">
      <c r="A7" s="105"/>
      <c r="B7" s="4" t="s">
        <v>22</v>
      </c>
      <c r="C7" s="2" t="s">
        <v>18</v>
      </c>
      <c r="D7" s="2">
        <v>5501.36</v>
      </c>
      <c r="E7" s="9">
        <v>2768.95</v>
      </c>
      <c r="F7" s="9">
        <v>1583.1</v>
      </c>
      <c r="G7" s="10">
        <v>166.92</v>
      </c>
      <c r="H7" s="106">
        <v>236</v>
      </c>
      <c r="I7" s="84"/>
      <c r="J7" s="9"/>
      <c r="K7" s="6">
        <v>52.77</v>
      </c>
      <c r="L7" s="9" t="s">
        <v>23</v>
      </c>
      <c r="M7" s="9">
        <v>150</v>
      </c>
      <c r="N7" s="11"/>
    </row>
    <row r="8" spans="1:17" x14ac:dyDescent="0.15">
      <c r="A8" s="97" t="s">
        <v>24</v>
      </c>
      <c r="B8" s="98"/>
      <c r="C8" s="99"/>
      <c r="D8" s="12">
        <v>352364.79999999999</v>
      </c>
      <c r="E8" s="12">
        <v>192531.39</v>
      </c>
      <c r="F8" s="12">
        <v>102625.72</v>
      </c>
      <c r="G8" s="12">
        <v>10430.23</v>
      </c>
      <c r="H8" s="92">
        <v>14360</v>
      </c>
      <c r="I8" s="61"/>
      <c r="J8" s="13"/>
      <c r="K8" s="14">
        <v>3420.86</v>
      </c>
      <c r="L8" s="15" t="s">
        <v>25</v>
      </c>
      <c r="M8" s="15">
        <f>SUM(M5:M7)</f>
        <v>8990</v>
      </c>
      <c r="O8" s="16"/>
    </row>
    <row r="9" spans="1:17" x14ac:dyDescent="0.15">
      <c r="A9" s="81" t="s">
        <v>26</v>
      </c>
      <c r="B9" s="89" t="s">
        <v>27</v>
      </c>
      <c r="C9" s="2" t="s">
        <v>18</v>
      </c>
      <c r="D9" s="2">
        <v>29270.57</v>
      </c>
      <c r="E9" s="2">
        <v>17504.46</v>
      </c>
      <c r="F9" s="2">
        <v>6253.96</v>
      </c>
      <c r="G9" s="5">
        <v>702.2</v>
      </c>
      <c r="H9" s="53">
        <v>1037</v>
      </c>
      <c r="I9" s="55"/>
      <c r="J9" s="2"/>
      <c r="K9" s="6">
        <v>208.47</v>
      </c>
      <c r="L9" s="2" t="s">
        <v>28</v>
      </c>
      <c r="M9" s="2">
        <v>960</v>
      </c>
      <c r="O9" s="16"/>
      <c r="P9" s="16"/>
    </row>
    <row r="10" spans="1:17" x14ac:dyDescent="0.15">
      <c r="A10" s="82"/>
      <c r="B10" s="89"/>
      <c r="C10" s="2" t="s">
        <v>29</v>
      </c>
      <c r="D10" s="2">
        <v>75625.95</v>
      </c>
      <c r="E10" s="2">
        <v>44350.18</v>
      </c>
      <c r="F10" s="2">
        <v>16053.03</v>
      </c>
      <c r="G10" s="5">
        <v>1770.88</v>
      </c>
      <c r="H10" s="53">
        <v>2585</v>
      </c>
      <c r="I10" s="55"/>
      <c r="J10" s="2"/>
      <c r="K10" s="6">
        <v>535.1</v>
      </c>
      <c r="L10" s="2" t="s">
        <v>30</v>
      </c>
      <c r="M10" s="2">
        <v>1200</v>
      </c>
      <c r="O10" s="16"/>
      <c r="P10" s="16"/>
      <c r="Q10" s="16"/>
    </row>
    <row r="11" spans="1:17" x14ac:dyDescent="0.15">
      <c r="A11" s="59" t="s">
        <v>31</v>
      </c>
      <c r="B11" s="60"/>
      <c r="C11" s="61"/>
      <c r="D11" s="12">
        <v>104896.52</v>
      </c>
      <c r="E11" s="12">
        <v>61854.64</v>
      </c>
      <c r="F11" s="12">
        <v>22306.99</v>
      </c>
      <c r="G11" s="12">
        <v>2473.08</v>
      </c>
      <c r="H11" s="92">
        <v>3622</v>
      </c>
      <c r="I11" s="61"/>
      <c r="J11" s="12">
        <v>0</v>
      </c>
      <c r="K11" s="14">
        <v>743.57</v>
      </c>
      <c r="L11" s="15" t="s">
        <v>32</v>
      </c>
      <c r="M11" s="15">
        <f>SUM(M9:M10)</f>
        <v>2160</v>
      </c>
    </row>
    <row r="12" spans="1:17" x14ac:dyDescent="0.15">
      <c r="A12" s="67" t="s">
        <v>33</v>
      </c>
      <c r="B12" s="68"/>
      <c r="C12" s="69"/>
      <c r="D12" s="17">
        <v>457261.32</v>
      </c>
      <c r="E12" s="17">
        <v>254386.03</v>
      </c>
      <c r="F12" s="17">
        <v>124932.71</v>
      </c>
      <c r="G12" s="17">
        <v>12903.31</v>
      </c>
      <c r="H12" s="93">
        <v>17982</v>
      </c>
      <c r="I12" s="69"/>
      <c r="J12" s="17">
        <v>0</v>
      </c>
      <c r="K12" s="18">
        <v>4164.43</v>
      </c>
      <c r="L12" s="19" t="s">
        <v>34</v>
      </c>
      <c r="M12" s="19">
        <f>M11+M8</f>
        <v>11150</v>
      </c>
    </row>
    <row r="13" spans="1:17" x14ac:dyDescent="0.15">
      <c r="A13" s="94" t="s">
        <v>35</v>
      </c>
      <c r="B13" s="95"/>
      <c r="C13" s="95"/>
      <c r="D13" s="95"/>
      <c r="E13" s="95"/>
      <c r="F13" s="95"/>
      <c r="G13" s="95"/>
      <c r="H13" s="95"/>
      <c r="I13" s="95"/>
      <c r="J13" s="95"/>
      <c r="K13" s="95"/>
      <c r="L13" s="95"/>
      <c r="M13" s="96"/>
    </row>
    <row r="14" spans="1:17" ht="27" x14ac:dyDescent="0.15">
      <c r="A14" s="2" t="s">
        <v>36</v>
      </c>
      <c r="B14" s="53" t="s">
        <v>37</v>
      </c>
      <c r="C14" s="55"/>
      <c r="D14" s="3" t="s">
        <v>38</v>
      </c>
      <c r="E14" s="3" t="s">
        <v>39</v>
      </c>
      <c r="F14" s="20" t="s">
        <v>40</v>
      </c>
      <c r="G14" s="3" t="s">
        <v>41</v>
      </c>
      <c r="H14" s="87" t="s">
        <v>42</v>
      </c>
      <c r="I14" s="55"/>
      <c r="J14" s="2" t="s">
        <v>43</v>
      </c>
      <c r="K14" s="3" t="s">
        <v>44</v>
      </c>
      <c r="L14" s="21" t="s">
        <v>45</v>
      </c>
      <c r="M14" s="3" t="s">
        <v>46</v>
      </c>
    </row>
    <row r="15" spans="1:17" x14ac:dyDescent="0.15">
      <c r="A15" s="81" t="s">
        <v>16</v>
      </c>
      <c r="B15" s="88" t="s">
        <v>17</v>
      </c>
      <c r="C15" s="89"/>
      <c r="D15" s="2">
        <v>291780</v>
      </c>
      <c r="E15" s="2">
        <v>158809.79999999999</v>
      </c>
      <c r="F15" s="2">
        <v>-871.89</v>
      </c>
      <c r="G15" s="5">
        <v>31160.84</v>
      </c>
      <c r="H15" s="90">
        <v>1038.69</v>
      </c>
      <c r="I15" s="91"/>
      <c r="J15" s="22">
        <v>0.10680000000000001</v>
      </c>
      <c r="K15" s="6">
        <v>0.54</v>
      </c>
      <c r="L15" s="23">
        <v>0.61</v>
      </c>
      <c r="M15" s="22">
        <v>0.05</v>
      </c>
    </row>
    <row r="16" spans="1:17" x14ac:dyDescent="0.15">
      <c r="A16" s="82"/>
      <c r="B16" s="88" t="s">
        <v>20</v>
      </c>
      <c r="C16" s="89"/>
      <c r="D16" s="2">
        <v>98970</v>
      </c>
      <c r="E16" s="2">
        <v>51802.64</v>
      </c>
      <c r="F16" s="2">
        <v>-354.19</v>
      </c>
      <c r="G16" s="5">
        <v>12725.72</v>
      </c>
      <c r="H16" s="90">
        <v>424.19</v>
      </c>
      <c r="I16" s="91"/>
      <c r="J16" s="22">
        <v>0.12859999999999999</v>
      </c>
      <c r="K16" s="6">
        <v>0.52</v>
      </c>
      <c r="L16" s="23">
        <v>0.6</v>
      </c>
      <c r="M16" s="22">
        <v>7.4899999999999994E-2</v>
      </c>
      <c r="O16" s="24"/>
    </row>
    <row r="17" spans="1:13" x14ac:dyDescent="0.15">
      <c r="A17" s="59" t="s">
        <v>24</v>
      </c>
      <c r="B17" s="60"/>
      <c r="C17" s="61"/>
      <c r="D17" s="12">
        <v>390750</v>
      </c>
      <c r="E17" s="12">
        <v>210612.44</v>
      </c>
      <c r="F17" s="12">
        <v>-1226.08</v>
      </c>
      <c r="G17" s="12">
        <v>43886.559999999998</v>
      </c>
      <c r="H17" s="65">
        <v>1462.89</v>
      </c>
      <c r="I17" s="66"/>
      <c r="J17" s="25">
        <v>0.1123</v>
      </c>
      <c r="K17" s="14">
        <v>0.54</v>
      </c>
      <c r="L17" s="26">
        <v>0.6</v>
      </c>
      <c r="M17" s="27">
        <v>5.4399999999999997E-2</v>
      </c>
    </row>
    <row r="18" spans="1:13" x14ac:dyDescent="0.15">
      <c r="A18" s="13" t="s">
        <v>26</v>
      </c>
      <c r="B18" s="64" t="s">
        <v>27</v>
      </c>
      <c r="C18" s="61"/>
      <c r="D18" s="13">
        <v>116880</v>
      </c>
      <c r="E18" s="13">
        <v>67792.05</v>
      </c>
      <c r="F18" s="13">
        <v>-467.9</v>
      </c>
      <c r="G18" s="12">
        <v>11983.48</v>
      </c>
      <c r="H18" s="65">
        <v>399.45</v>
      </c>
      <c r="I18" s="66"/>
      <c r="J18" s="25">
        <v>0.10249999999999999</v>
      </c>
      <c r="K18" s="14">
        <v>0.57999999999999996</v>
      </c>
      <c r="L18" s="26">
        <v>0.64</v>
      </c>
      <c r="M18" s="27">
        <v>6.7400000000000002E-2</v>
      </c>
    </row>
    <row r="19" spans="1:13" x14ac:dyDescent="0.15">
      <c r="A19" s="67" t="s">
        <v>33</v>
      </c>
      <c r="B19" s="68"/>
      <c r="C19" s="69"/>
      <c r="D19" s="17">
        <v>507630</v>
      </c>
      <c r="E19" s="17">
        <v>278404.49</v>
      </c>
      <c r="F19" s="17">
        <v>-1693.98</v>
      </c>
      <c r="G19" s="17">
        <v>55870.04</v>
      </c>
      <c r="H19" s="70">
        <v>1862.33</v>
      </c>
      <c r="I19" s="71"/>
      <c r="J19" s="28">
        <v>0.1101</v>
      </c>
      <c r="K19" s="18">
        <v>0.55000000000000004</v>
      </c>
      <c r="L19" s="29">
        <v>0.61</v>
      </c>
      <c r="M19" s="22">
        <v>5.7000000000000002E-2</v>
      </c>
    </row>
    <row r="20" spans="1:13" x14ac:dyDescent="0.15">
      <c r="A20" s="48" t="s">
        <v>47</v>
      </c>
      <c r="B20" s="49"/>
      <c r="C20" s="49"/>
      <c r="D20" s="49"/>
      <c r="E20" s="49"/>
      <c r="F20" s="49"/>
      <c r="G20" s="49"/>
      <c r="H20" s="49"/>
      <c r="I20" s="49"/>
      <c r="J20" s="49"/>
      <c r="K20" s="49"/>
      <c r="L20" s="49"/>
      <c r="M20" s="50"/>
    </row>
    <row r="21" spans="1:13" ht="27" x14ac:dyDescent="0.15">
      <c r="A21" s="2" t="s">
        <v>36</v>
      </c>
      <c r="B21" s="53" t="s">
        <v>37</v>
      </c>
      <c r="C21" s="55"/>
      <c r="D21" s="3" t="s">
        <v>48</v>
      </c>
      <c r="E21" s="3" t="s">
        <v>49</v>
      </c>
      <c r="F21" s="3" t="s">
        <v>50</v>
      </c>
      <c r="G21" s="3" t="s">
        <v>51</v>
      </c>
      <c r="H21" s="87" t="s">
        <v>52</v>
      </c>
      <c r="I21" s="55"/>
      <c r="J21" s="3" t="s">
        <v>53</v>
      </c>
      <c r="K21" s="3" t="s">
        <v>54</v>
      </c>
      <c r="L21" s="21" t="s">
        <v>55</v>
      </c>
      <c r="M21" s="3" t="s">
        <v>56</v>
      </c>
    </row>
    <row r="22" spans="1:13" x14ac:dyDescent="0.15">
      <c r="A22" s="81" t="s">
        <v>16</v>
      </c>
      <c r="B22" s="83" t="s">
        <v>57</v>
      </c>
      <c r="C22" s="84"/>
      <c r="D22" s="30">
        <v>2.58</v>
      </c>
      <c r="E22" s="31">
        <v>0.1075</v>
      </c>
      <c r="F22" s="30">
        <v>86.01</v>
      </c>
      <c r="G22" s="30">
        <v>24.93</v>
      </c>
      <c r="H22" s="85">
        <v>33.39</v>
      </c>
      <c r="I22" s="86"/>
      <c r="J22" s="30">
        <v>3.52</v>
      </c>
      <c r="K22" s="30">
        <v>24.42</v>
      </c>
      <c r="L22" s="32">
        <v>43.88</v>
      </c>
      <c r="M22" s="2">
        <v>0.84</v>
      </c>
    </row>
    <row r="23" spans="1:13" x14ac:dyDescent="0.15">
      <c r="A23" s="82"/>
      <c r="B23" s="83" t="s">
        <v>58</v>
      </c>
      <c r="C23" s="84"/>
      <c r="D23" s="30">
        <v>3.41</v>
      </c>
      <c r="E23" s="31">
        <v>0.1421</v>
      </c>
      <c r="F23" s="30">
        <v>124.99</v>
      </c>
      <c r="G23" s="30">
        <v>36.96</v>
      </c>
      <c r="H23" s="85">
        <v>35.08</v>
      </c>
      <c r="I23" s="86"/>
      <c r="J23" s="30">
        <v>5</v>
      </c>
      <c r="K23" s="30">
        <v>24.99</v>
      </c>
      <c r="L23" s="32">
        <v>42.74</v>
      </c>
      <c r="M23" s="2">
        <v>0.82</v>
      </c>
    </row>
    <row r="24" spans="1:13" x14ac:dyDescent="0.15">
      <c r="A24" s="59" t="s">
        <v>59</v>
      </c>
      <c r="B24" s="60"/>
      <c r="C24" s="61"/>
      <c r="D24" s="14">
        <v>2.72</v>
      </c>
      <c r="E24" s="25">
        <v>0.1133</v>
      </c>
      <c r="F24" s="14">
        <v>92.48</v>
      </c>
      <c r="G24" s="14">
        <v>26.94</v>
      </c>
      <c r="H24" s="65">
        <v>33.78</v>
      </c>
      <c r="I24" s="66"/>
      <c r="J24" s="14">
        <v>3.77</v>
      </c>
      <c r="K24" s="14">
        <v>24.54</v>
      </c>
      <c r="L24" s="33">
        <v>43.58</v>
      </c>
      <c r="M24" s="15">
        <v>0.84</v>
      </c>
    </row>
    <row r="25" spans="1:13" x14ac:dyDescent="0.15">
      <c r="A25" s="13" t="s">
        <v>26</v>
      </c>
      <c r="B25" s="64" t="s">
        <v>27</v>
      </c>
      <c r="C25" s="61"/>
      <c r="D25" s="14">
        <v>2.29</v>
      </c>
      <c r="E25" s="25">
        <v>9.5399999999999999E-2</v>
      </c>
      <c r="F25" s="14">
        <v>97.13</v>
      </c>
      <c r="G25" s="14">
        <v>20.65</v>
      </c>
      <c r="H25" s="65">
        <v>42.42</v>
      </c>
      <c r="I25" s="66"/>
      <c r="J25" s="14">
        <v>3.35</v>
      </c>
      <c r="K25" s="14">
        <v>28.96</v>
      </c>
      <c r="L25" s="33">
        <v>40.97</v>
      </c>
      <c r="M25" s="15">
        <v>0.8</v>
      </c>
    </row>
    <row r="26" spans="1:13" x14ac:dyDescent="0.15">
      <c r="A26" s="67" t="s">
        <v>60</v>
      </c>
      <c r="B26" s="68"/>
      <c r="C26" s="69"/>
      <c r="D26" s="18">
        <v>2.62</v>
      </c>
      <c r="E26" s="28">
        <v>0.10920000000000001</v>
      </c>
      <c r="F26" s="18">
        <v>93.51</v>
      </c>
      <c r="G26" s="18">
        <v>25.55</v>
      </c>
      <c r="H26" s="70">
        <v>35.44</v>
      </c>
      <c r="I26" s="71"/>
      <c r="J26" s="18">
        <v>3.68</v>
      </c>
      <c r="K26" s="18">
        <v>25.43</v>
      </c>
      <c r="L26" s="34">
        <v>43.05</v>
      </c>
      <c r="M26" s="19">
        <v>0.83</v>
      </c>
    </row>
    <row r="27" spans="1:13" x14ac:dyDescent="0.15">
      <c r="A27" s="48" t="s">
        <v>61</v>
      </c>
      <c r="B27" s="49"/>
      <c r="C27" s="49"/>
      <c r="D27" s="49"/>
      <c r="E27" s="49"/>
      <c r="F27" s="49"/>
      <c r="G27" s="49"/>
      <c r="H27" s="49"/>
      <c r="I27" s="49"/>
      <c r="J27" s="49"/>
      <c r="K27" s="49"/>
      <c r="L27" s="49"/>
      <c r="M27" s="50"/>
    </row>
    <row r="28" spans="1:13" x14ac:dyDescent="0.15">
      <c r="A28" s="51" t="s">
        <v>36</v>
      </c>
      <c r="B28" s="72" t="s">
        <v>37</v>
      </c>
      <c r="C28" s="73"/>
      <c r="D28" s="76" t="s">
        <v>62</v>
      </c>
      <c r="E28" s="78" t="s">
        <v>63</v>
      </c>
      <c r="F28" s="79"/>
      <c r="G28" s="79"/>
      <c r="H28" s="79"/>
      <c r="I28" s="79"/>
      <c r="J28" s="80"/>
      <c r="K28" s="78" t="s">
        <v>64</v>
      </c>
      <c r="L28" s="79"/>
      <c r="M28" s="80"/>
    </row>
    <row r="29" spans="1:13" ht="27" x14ac:dyDescent="0.15">
      <c r="A29" s="52"/>
      <c r="B29" s="74"/>
      <c r="C29" s="75"/>
      <c r="D29" s="77"/>
      <c r="E29" s="35" t="s">
        <v>65</v>
      </c>
      <c r="F29" s="35" t="s">
        <v>66</v>
      </c>
      <c r="G29" s="35" t="s">
        <v>67</v>
      </c>
      <c r="H29" s="36" t="s">
        <v>68</v>
      </c>
      <c r="I29" s="35" t="s">
        <v>69</v>
      </c>
      <c r="J29" s="37" t="s">
        <v>70</v>
      </c>
      <c r="K29" s="3" t="s">
        <v>71</v>
      </c>
      <c r="L29" s="23" t="s">
        <v>72</v>
      </c>
      <c r="M29" s="35" t="s">
        <v>73</v>
      </c>
    </row>
    <row r="30" spans="1:13" x14ac:dyDescent="0.15">
      <c r="A30" s="57" t="s">
        <v>16</v>
      </c>
      <c r="B30" s="56" t="s">
        <v>57</v>
      </c>
      <c r="C30" s="56"/>
      <c r="D30" s="5">
        <v>219726.03</v>
      </c>
      <c r="E30" s="5">
        <v>157937.91</v>
      </c>
      <c r="F30" s="10">
        <v>3021.62</v>
      </c>
      <c r="G30" s="10">
        <v>1318.36</v>
      </c>
      <c r="H30" s="9">
        <v>1210.05</v>
      </c>
      <c r="I30" s="38"/>
      <c r="J30" s="10">
        <f>IFERROR((I30+H30+G30+F30+E30),"")</f>
        <v>163487.94</v>
      </c>
      <c r="K30" s="2">
        <v>0.23</v>
      </c>
      <c r="L30" s="39">
        <f>IFERROR((M30/D30),"")</f>
        <v>0.25594641654427558</v>
      </c>
      <c r="M30" s="40">
        <f>IFERROR((D30-J30),"")</f>
        <v>56238.09</v>
      </c>
    </row>
    <row r="31" spans="1:13" x14ac:dyDescent="0.15">
      <c r="A31" s="57"/>
      <c r="B31" s="56" t="s">
        <v>58</v>
      </c>
      <c r="C31" s="56"/>
      <c r="D31" s="5">
        <v>71079.03</v>
      </c>
      <c r="E31" s="5">
        <v>51448.45</v>
      </c>
      <c r="F31" s="10">
        <v>1020.08</v>
      </c>
      <c r="G31" s="9">
        <v>426.47</v>
      </c>
      <c r="H31" s="9">
        <v>950.54</v>
      </c>
      <c r="I31" s="38"/>
      <c r="J31" s="10">
        <f t="shared" ref="J31:J34" si="0">IFERROR((I31+H31+G31+F31+E31),"")</f>
        <v>53845.539999999994</v>
      </c>
      <c r="K31" s="2">
        <v>0.22</v>
      </c>
      <c r="L31" s="39">
        <f t="shared" ref="L31:L35" si="1">IFERROR((M31/D31),"")</f>
        <v>0.24245533457617535</v>
      </c>
      <c r="M31" s="40">
        <f t="shared" ref="M31:M34" si="2">IFERROR((D31-J31),"")</f>
        <v>17233.490000000005</v>
      </c>
    </row>
    <row r="32" spans="1:13" x14ac:dyDescent="0.15">
      <c r="A32" s="57"/>
      <c r="B32" s="58" t="s">
        <v>22</v>
      </c>
      <c r="C32" s="56"/>
      <c r="D32" s="5">
        <v>4352.05</v>
      </c>
      <c r="E32" s="2">
        <v>2768.95</v>
      </c>
      <c r="F32" s="9">
        <v>63.32</v>
      </c>
      <c r="G32" s="9">
        <v>26.11</v>
      </c>
      <c r="H32" s="9">
        <v>832.56</v>
      </c>
      <c r="I32" s="38"/>
      <c r="J32" s="10">
        <f t="shared" si="0"/>
        <v>3690.9399999999996</v>
      </c>
      <c r="K32" s="2">
        <v>0.22</v>
      </c>
      <c r="L32" s="39">
        <f t="shared" si="1"/>
        <v>0.15190772164841868</v>
      </c>
      <c r="M32" s="40">
        <f t="shared" si="2"/>
        <v>661.11000000000058</v>
      </c>
    </row>
    <row r="33" spans="1:13" x14ac:dyDescent="0.15">
      <c r="A33" s="59" t="s">
        <v>24</v>
      </c>
      <c r="B33" s="60"/>
      <c r="C33" s="61"/>
      <c r="D33" s="12">
        <v>295157.11</v>
      </c>
      <c r="E33" s="12">
        <v>212155.31</v>
      </c>
      <c r="F33" s="12">
        <v>4105.0200000000004</v>
      </c>
      <c r="G33" s="12">
        <v>1770.94</v>
      </c>
      <c r="H33" s="13">
        <f>H32+H31+H30</f>
        <v>2993.1499999999996</v>
      </c>
      <c r="I33" s="13"/>
      <c r="J33" s="12">
        <f>IFERROR((I33+H33+G33+F33+E33),"")</f>
        <v>221024.41999999998</v>
      </c>
      <c r="K33" s="15">
        <v>0.24</v>
      </c>
      <c r="L33" s="41">
        <f t="shared" si="1"/>
        <v>0.25116349052204773</v>
      </c>
      <c r="M33" s="42">
        <f t="shared" si="2"/>
        <v>74132.69</v>
      </c>
    </row>
    <row r="34" spans="1:13" x14ac:dyDescent="0.15">
      <c r="A34" s="13" t="s">
        <v>26</v>
      </c>
      <c r="B34" s="62" t="s">
        <v>27</v>
      </c>
      <c r="C34" s="63"/>
      <c r="D34" s="12">
        <v>84161.63</v>
      </c>
      <c r="E34" s="12">
        <v>67324.149999999994</v>
      </c>
      <c r="F34" s="13">
        <v>0</v>
      </c>
      <c r="G34" s="13">
        <v>504.97</v>
      </c>
      <c r="H34" s="13">
        <v>305.31</v>
      </c>
      <c r="I34" s="13"/>
      <c r="J34" s="12">
        <f t="shared" si="0"/>
        <v>68134.429999999993</v>
      </c>
      <c r="K34" s="15">
        <v>0.16</v>
      </c>
      <c r="L34" s="41">
        <f t="shared" si="1"/>
        <v>0.19043357406457087</v>
      </c>
      <c r="M34" s="42">
        <f t="shared" si="2"/>
        <v>16027.200000000012</v>
      </c>
    </row>
    <row r="35" spans="1:13" x14ac:dyDescent="0.15">
      <c r="A35" s="47" t="s">
        <v>33</v>
      </c>
      <c r="B35" s="47"/>
      <c r="C35" s="47"/>
      <c r="D35" s="17">
        <v>379318.74</v>
      </c>
      <c r="E35" s="17">
        <v>279479.46000000002</v>
      </c>
      <c r="F35" s="17">
        <v>4105.0200000000004</v>
      </c>
      <c r="G35" s="17">
        <v>2275.91</v>
      </c>
      <c r="H35" s="19">
        <f>H34+H33</f>
        <v>3298.4599999999996</v>
      </c>
      <c r="I35" s="19"/>
      <c r="J35" s="17">
        <f>IFERROR((I35+H35+G35+F35+E35),"")</f>
        <v>289158.85000000003</v>
      </c>
      <c r="K35" s="19">
        <v>0.22</v>
      </c>
      <c r="L35" s="43">
        <f t="shared" si="1"/>
        <v>0.23768899474884883</v>
      </c>
      <c r="M35" s="44">
        <f>IFERROR((D35-J35),"")</f>
        <v>90159.889999999956</v>
      </c>
    </row>
    <row r="36" spans="1:13" x14ac:dyDescent="0.15">
      <c r="A36" s="48" t="s">
        <v>74</v>
      </c>
      <c r="B36" s="49"/>
      <c r="C36" s="49"/>
      <c r="D36" s="49"/>
      <c r="E36" s="49"/>
      <c r="F36" s="49"/>
      <c r="G36" s="49"/>
      <c r="H36" s="49"/>
      <c r="I36" s="49"/>
      <c r="J36" s="49"/>
      <c r="K36" s="49"/>
      <c r="L36" s="49"/>
      <c r="M36" s="50"/>
    </row>
    <row r="37" spans="1:13" x14ac:dyDescent="0.15">
      <c r="A37" s="51" t="s">
        <v>4</v>
      </c>
      <c r="B37" s="53" t="s">
        <v>75</v>
      </c>
      <c r="C37" s="54"/>
      <c r="D37" s="54"/>
      <c r="E37" s="55"/>
      <c r="F37" s="53" t="s">
        <v>76</v>
      </c>
      <c r="G37" s="54"/>
      <c r="H37" s="54"/>
      <c r="I37" s="54"/>
      <c r="J37" s="55"/>
      <c r="K37" s="56" t="s">
        <v>77</v>
      </c>
      <c r="L37" s="56"/>
      <c r="M37" s="56"/>
    </row>
    <row r="38" spans="1:13" x14ac:dyDescent="0.15">
      <c r="A38" s="52"/>
      <c r="B38" s="2" t="s">
        <v>78</v>
      </c>
      <c r="C38" s="2" t="s">
        <v>79</v>
      </c>
      <c r="D38" s="2" t="s">
        <v>80</v>
      </c>
      <c r="E38" s="2" t="s">
        <v>81</v>
      </c>
      <c r="F38" s="2" t="s">
        <v>82</v>
      </c>
      <c r="G38" s="2" t="s">
        <v>83</v>
      </c>
      <c r="H38" s="56" t="s">
        <v>84</v>
      </c>
      <c r="I38" s="56"/>
      <c r="J38" s="2" t="s">
        <v>85</v>
      </c>
      <c r="K38" s="2" t="s">
        <v>86</v>
      </c>
      <c r="L38" s="2" t="s">
        <v>87</v>
      </c>
      <c r="M38" s="2" t="s">
        <v>88</v>
      </c>
    </row>
    <row r="39" spans="1:13" x14ac:dyDescent="0.15">
      <c r="A39" s="2" t="s">
        <v>16</v>
      </c>
      <c r="B39" s="22"/>
      <c r="C39" s="22"/>
      <c r="D39" s="22"/>
      <c r="E39" s="22"/>
      <c r="F39" s="2"/>
      <c r="G39" s="2"/>
      <c r="H39" s="45"/>
      <c r="I39" s="46"/>
      <c r="J39" s="22"/>
      <c r="K39" s="2"/>
      <c r="L39" s="2"/>
      <c r="M39" s="2"/>
    </row>
    <row r="40" spans="1:13" x14ac:dyDescent="0.15">
      <c r="A40" s="2" t="s">
        <v>89</v>
      </c>
      <c r="B40" s="22"/>
      <c r="C40" s="22"/>
      <c r="D40" s="22"/>
      <c r="E40" s="22"/>
      <c r="F40" s="2"/>
      <c r="G40" s="2"/>
      <c r="H40" s="45"/>
      <c r="I40" s="46"/>
      <c r="J40" s="22"/>
      <c r="K40" s="8"/>
      <c r="L40" s="2"/>
      <c r="M40" s="22"/>
    </row>
  </sheetData>
  <mergeCells count="68">
    <mergeCell ref="A5:A7"/>
    <mergeCell ref="H5:I5"/>
    <mergeCell ref="H6:I6"/>
    <mergeCell ref="H7:I7"/>
    <mergeCell ref="A1:M1"/>
    <mergeCell ref="A2:K2"/>
    <mergeCell ref="L2:M2"/>
    <mergeCell ref="A3:M3"/>
    <mergeCell ref="H4:I4"/>
    <mergeCell ref="A8:C8"/>
    <mergeCell ref="H8:I8"/>
    <mergeCell ref="A9:A10"/>
    <mergeCell ref="B9:B10"/>
    <mergeCell ref="H9:I9"/>
    <mergeCell ref="H10:I10"/>
    <mergeCell ref="A17:C17"/>
    <mergeCell ref="H17:I17"/>
    <mergeCell ref="A11:C11"/>
    <mergeCell ref="H11:I11"/>
    <mergeCell ref="A12:C12"/>
    <mergeCell ref="H12:I12"/>
    <mergeCell ref="A13:M13"/>
    <mergeCell ref="B14:C14"/>
    <mergeCell ref="H14:I14"/>
    <mergeCell ref="A15:A16"/>
    <mergeCell ref="B15:C15"/>
    <mergeCell ref="H15:I15"/>
    <mergeCell ref="B16:C16"/>
    <mergeCell ref="H16:I16"/>
    <mergeCell ref="A24:C24"/>
    <mergeCell ref="H24:I24"/>
    <mergeCell ref="B18:C18"/>
    <mergeCell ref="H18:I18"/>
    <mergeCell ref="A19:C19"/>
    <mergeCell ref="H19:I19"/>
    <mergeCell ref="A20:M20"/>
    <mergeCell ref="B21:C21"/>
    <mergeCell ref="H21:I21"/>
    <mergeCell ref="A22:A23"/>
    <mergeCell ref="B22:C22"/>
    <mergeCell ref="H22:I22"/>
    <mergeCell ref="B23:C23"/>
    <mergeCell ref="H23:I23"/>
    <mergeCell ref="B34:C34"/>
    <mergeCell ref="B25:C25"/>
    <mergeCell ref="H25:I25"/>
    <mergeCell ref="A26:C26"/>
    <mergeCell ref="H26:I26"/>
    <mergeCell ref="A27:M27"/>
    <mergeCell ref="A28:A29"/>
    <mergeCell ref="B28:C29"/>
    <mergeCell ref="D28:D29"/>
    <mergeCell ref="E28:J28"/>
    <mergeCell ref="K28:M28"/>
    <mergeCell ref="A30:A32"/>
    <mergeCell ref="B30:C30"/>
    <mergeCell ref="B31:C31"/>
    <mergeCell ref="B32:C32"/>
    <mergeCell ref="A33:C33"/>
    <mergeCell ref="H39:I39"/>
    <mergeCell ref="H40:I40"/>
    <mergeCell ref="A35:C35"/>
    <mergeCell ref="A36:M36"/>
    <mergeCell ref="A37:A38"/>
    <mergeCell ref="B37:E37"/>
    <mergeCell ref="F37:J37"/>
    <mergeCell ref="K37:M37"/>
    <mergeCell ref="H38:I38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2025-08-11T04:25:30Z</dcterms:modified>
</cp:coreProperties>
</file>