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新参数（美系）" sheetId="3" r:id="rId1"/>
    <sheet name="枪械实际规格（美系）" sheetId="4" r:id="rId2"/>
    <sheet name="一些设定" sheetId="2" r:id="rId3"/>
    <sheet name="旧参数（已放弃）" sheetId="1" r:id="rId4"/>
  </sheets>
  <calcPr calcId="144525"/>
</workbook>
</file>

<file path=xl/sharedStrings.xml><?xml version="1.0" encoding="utf-8"?>
<sst xmlns="http://schemas.openxmlformats.org/spreadsheetml/2006/main" count="513">
  <si>
    <t>M1 Carbine</t>
  </si>
  <si>
    <t>M1 Garand</t>
  </si>
  <si>
    <t>M1A1 Thompson</t>
  </si>
  <si>
    <t>Basics
（基本参数）</t>
  </si>
  <si>
    <t>weaponClass（枪种）</t>
  </si>
  <si>
    <t>smg</t>
  </si>
  <si>
    <t>rifle</t>
  </si>
  <si>
    <t>penetrateType（穿深）</t>
  </si>
  <si>
    <t>small</t>
  </si>
  <si>
    <t>medium</t>
  </si>
  <si>
    <t>impactType（爆炸特效）</t>
  </si>
  <si>
    <t>bullet_small</t>
  </si>
  <si>
    <t>bullet_large</t>
  </si>
  <si>
    <t>rifleBullet
（步枪类弹药）</t>
  </si>
  <si>
    <t>×</t>
  </si>
  <si>
    <t>√</t>
  </si>
  <si>
    <t>noADSAutoReload
（瞄准时不自动重装弹）</t>
  </si>
  <si>
    <t>noPartialReload
（非打光枪中弹药不能装弹）</t>
  </si>
  <si>
    <t>segmentedReload
（能够往弹仓中补弹）</t>
  </si>
  <si>
    <t>firetype（快慢机类型）</t>
  </si>
  <si>
    <t>Single Shot
（单发）</t>
  </si>
  <si>
    <t>Full Auto
（全梓东）</t>
  </si>
  <si>
    <t>enhanced（属于加强类武器）</t>
  </si>
  <si>
    <t>Damage
（伤害）</t>
  </si>
  <si>
    <t>damage（最大伤害）</t>
  </si>
  <si>
    <t>maxDamageRange
（制造最大伤害的距离）（英寸）</t>
  </si>
  <si>
    <t>minDamage（最小伤害）</t>
  </si>
  <si>
    <t>minDamageRange
（制造最小伤害的距离）（英寸）</t>
  </si>
  <si>
    <t>meleeDamage（肉搏伤害）</t>
  </si>
  <si>
    <t>playerDamage（自我伤害）</t>
  </si>
  <si>
    <t>Ammo/Clip
（弹药）</t>
  </si>
  <si>
    <t>maxAmmo（最大携弹量）</t>
  </si>
  <si>
    <t>startAmmo（初始携弹量）</t>
  </si>
  <si>
    <t>clipSize
（弹仓/弹匣/弹鼓容量）</t>
  </si>
  <si>
    <t>cancelAutoHolsterWhenEmpty
（取消无弹时自动换枪）</t>
  </si>
  <si>
    <t>suppressAmmoReserveDisplay
（隐藏弹药余量）</t>
  </si>
  <si>
    <t>Movement
（运动相关）</t>
  </si>
  <si>
    <t>Zoom FOV（瞄准时的放大参数）</t>
  </si>
  <si>
    <t>moveSpeedScale（移动速度系数）</t>
  </si>
  <si>
    <t>asdMoveSpeedScale
（瞄准移动速度系数）</t>
  </si>
  <si>
    <t>sprintDurationScale
（冲刺时间系数）</t>
  </si>
  <si>
    <t>Trans In（进入瞄准耗时）</t>
  </si>
  <si>
    <t>Trans Out（取消瞄准耗时）</t>
  </si>
  <si>
    <t>Idle Hip（最大摇晃角度）</t>
  </si>
  <si>
    <t>Idle Hip Speed（最大摇晃速度）</t>
  </si>
  <si>
    <t>Idel ADS
（瞄准时的最大摇晃角度）</t>
  </si>
  <si>
    <t>Idel ADS Speed
（瞄准时的最大摇晃速度）</t>
  </si>
  <si>
    <t>Crouch Factor（蹲下摇晃系数）</t>
  </si>
  <si>
    <t>Prone Factor（匍匐摇晃系数）</t>
  </si>
  <si>
    <t>Aim Pitch（瞄准中心修正量）</t>
  </si>
  <si>
    <t>Sprint speedScale
（冲刺动画速度系数）</t>
  </si>
  <si>
    <t>Spread
（精度）</t>
  </si>
  <si>
    <t>adsSpread
（瞄准射击扩散量）（英寸）</t>
  </si>
  <si>
    <t>hipSpreadStandMin
（站立扫射最小扩散量）（英寸）</t>
  </si>
  <si>
    <t>hipSpreadDuckedMin
（蹲下扫射最小扩散量）（英寸）</t>
  </si>
  <si>
    <t>hipSpreadProneMin
（匍匐扫射最小扩散量）（英寸）</t>
  </si>
  <si>
    <t>hipSpreadStandMax
（站立扫射最大扩散量）（英寸）</t>
  </si>
  <si>
    <t>hipSpreadDuckedMax
（蹲下扫射最大扩散量）（英寸）</t>
  </si>
  <si>
    <t>hipSpreadProneMax
（匍匐扫射最大扩散量）（英寸）</t>
  </si>
  <si>
    <t>hipSpreadFireAdd
（开枪扫射扩散增量）（英寸/s）</t>
  </si>
  <si>
    <t>hipSpreadTurnAdd
（转身扫射扩散增量）（英寸/s）</t>
  </si>
  <si>
    <t>hipSpreadMoveAdd
（移动中扫射扩散增量）（英寸/s）</t>
  </si>
  <si>
    <t>hipSpreadDecayRate
（恒定扫射扩散减量）（英寸/s）</t>
  </si>
  <si>
    <t>hipSpreadDuckedDecay
（蹲下扫射扩散减量系数）</t>
  </si>
  <si>
    <t>hipSpreadProneDecay
（匍匐扫射扩散减量系数）</t>
  </si>
  <si>
    <t>Kick
（后座力）</t>
  </si>
  <si>
    <t>adsGunKickPitchMin（瞄准开火时枪的最小垂直运动度数）（负数为上）</t>
  </si>
  <si>
    <t>adsGunKickPitchMax（瞄准开火时枪的最大垂直运动度数）（负数为上）</t>
  </si>
  <si>
    <t>hipViewKickPitchMin（扫射开火时视角的最小垂直运动度数）（正数为上）</t>
  </si>
  <si>
    <t>hipViewKickPitchMax（扫射开火时视角的最大垂直运动度数）（正数为上）</t>
  </si>
  <si>
    <t>adsViewKickPitchMin（瞄准开火时视角的最小垂直运动度数）（正数为上）</t>
  </si>
  <si>
    <t>adsViewKickPitchMax（瞄准开火时视角的最大垂直运动度数）（正数为上）</t>
  </si>
  <si>
    <t>hipViewKickCenterSpeed（扫射开火时视角回归中心的速度）（度/s）</t>
  </si>
  <si>
    <t>adsViewKickCenterSpeed（瞄准开火时视角回归中心的速度）（度/s）</t>
  </si>
  <si>
    <t>adsGunKickReducedKickBullets（射出去多少子弹之后枪才会产生全额后座力）</t>
  </si>
  <si>
    <t>adsGunKickReducedKickPercent（非全额后座力百分数）（对应上一条）</t>
  </si>
  <si>
    <t>gunMaxPitch（枪的最大垂直运动度数）</t>
  </si>
  <si>
    <t>State Timers
（时间类参数）</t>
  </si>
  <si>
    <t>fireTime（每发子弹射击耗时）</t>
  </si>
  <si>
    <t>All drop/raiseTime（拿起/放下耗时）</t>
  </si>
  <si>
    <t>M1卡宾枪</t>
  </si>
  <si>
    <t>M1加兰德</t>
  </si>
  <si>
    <t>M1A1汤普森</t>
  </si>
  <si>
    <t>重量（kg）</t>
  </si>
  <si>
    <t>长度（mm）</t>
  </si>
  <si>
    <t>射速（RPM）</t>
  </si>
  <si>
    <t>弹种</t>
  </si>
  <si>
    <t>.30 Car.</t>
  </si>
  <si>
    <t>.30-06</t>
  </si>
  <si>
    <t>.45 ACP</t>
  </si>
  <si>
    <t>重量规则</t>
  </si>
  <si>
    <t>长度单位换算表</t>
  </si>
  <si>
    <t>全威力</t>
  </si>
  <si>
    <t>中间威力</t>
  </si>
  <si>
    <t>手枪</t>
  </si>
  <si>
    <t>&lt;2.5kg</t>
  </si>
  <si>
    <t>&gt;2.6kg</t>
  </si>
  <si>
    <t>&gt;3.5kg</t>
  </si>
  <si>
    <t>&gt;4.5kg</t>
  </si>
  <si>
    <t>米</t>
  </si>
  <si>
    <t>7.62x54</t>
  </si>
  <si>
    <t>5.56NATO</t>
  </si>
  <si>
    <t>7.92 Kurz</t>
  </si>
  <si>
    <t>7.62 M43</t>
  </si>
  <si>
    <t>0.357 Ma.</t>
  </si>
  <si>
    <t>7.62x25</t>
  </si>
  <si>
    <t>9mm Para.</t>
  </si>
  <si>
    <t>8mm Nambu</t>
  </si>
  <si>
    <t>重量认定</t>
  </si>
  <si>
    <t>英寸</t>
  </si>
  <si>
    <t>伤害</t>
  </si>
  <si>
    <t>×2</t>
  </si>
  <si>
    <t>×1</t>
  </si>
  <si>
    <t>高后坐力</t>
  </si>
  <si>
    <t>中后坐力</t>
  </si>
  <si>
    <t>低后坐力</t>
  </si>
  <si>
    <t>开枪扫射扩散增量</t>
  </si>
  <si>
    <t>-0</t>
  </si>
  <si>
    <t>站立扫射最小扩散量</t>
  </si>
  <si>
    <t>×3</t>
  </si>
  <si>
    <t>瞄准开火时枪的最小垂直运动度数</t>
  </si>
  <si>
    <t>×2.5</t>
  </si>
  <si>
    <t>瞄准开火时枪的最大垂直运动度数</t>
  </si>
  <si>
    <t>×5</t>
  </si>
  <si>
    <t>×4</t>
  </si>
  <si>
    <t>视角回归中心的速度</t>
  </si>
  <si>
    <t>×150</t>
  </si>
  <si>
    <t>×300</t>
  </si>
  <si>
    <t>×450</t>
  </si>
  <si>
    <t>枪种规则</t>
  </si>
  <si>
    <t>冲锋枪</t>
  </si>
  <si>
    <t>步枪</t>
  </si>
  <si>
    <t>卡宾枪</t>
  </si>
  <si>
    <t>站立扫射最大扩散量</t>
  </si>
  <si>
    <t>×0.75</t>
  </si>
  <si>
    <t>SVT-40</t>
  </si>
  <si>
    <t>G43</t>
  </si>
  <si>
    <t>Mauser Kar 98k</t>
  </si>
  <si>
    <t>M1903</t>
  </si>
  <si>
    <t>M1891/30</t>
  </si>
  <si>
    <t>Colt M1911</t>
  </si>
  <si>
    <t>Nambu</t>
  </si>
  <si>
    <t>TT-33</t>
  </si>
  <si>
    <t>P38</t>
  </si>
  <si>
    <t>S&amp;W M27</t>
  </si>
  <si>
    <t>MP 40</t>
  </si>
  <si>
    <t>Type 100</t>
  </si>
  <si>
    <t>PPSH-41</t>
  </si>
  <si>
    <t>StG 44</t>
  </si>
  <si>
    <t>Colt M4</t>
  </si>
  <si>
    <t>M1918A2 BAR</t>
  </si>
  <si>
    <t>FG42</t>
  </si>
  <si>
    <t>MG42</t>
  </si>
  <si>
    <t>M1919</t>
  </si>
  <si>
    <t>PTRS-41</t>
  </si>
  <si>
    <t>Ray Gun</t>
  </si>
  <si>
    <t>Basics</t>
  </si>
  <si>
    <t xml:space="preserve"> weaponClass rifle</t>
  </si>
  <si>
    <t xml:space="preserve"> weaponClass smg</t>
  </si>
  <si>
    <t xml:space="preserve"> weaponClass mg</t>
  </si>
  <si>
    <t xml:space="preserve"> penetrateType medium</t>
  </si>
  <si>
    <t xml:space="preserve"> penetrateType small</t>
  </si>
  <si>
    <t xml:space="preserve"> penetrateType large</t>
  </si>
  <si>
    <t xml:space="preserve"> impactType bullet_ap</t>
  </si>
  <si>
    <t xml:space="preserve"> impactType bullet_large</t>
  </si>
  <si>
    <t xml:space="preserve"> impactType bullet_small</t>
  </si>
  <si>
    <t xml:space="preserve"> rifleBullet Yes</t>
  </si>
  <si>
    <t xml:space="preserve"> rifleBullet No</t>
  </si>
  <si>
    <t>noADSAutoReload Yes</t>
  </si>
  <si>
    <t>noPartialReload Yes</t>
  </si>
  <si>
    <t>noPartialReload No</t>
  </si>
  <si>
    <t>segmentedReload No</t>
  </si>
  <si>
    <t>firetype Single Shot</t>
  </si>
  <si>
    <t>firetype Full Auto</t>
  </si>
  <si>
    <t>firetype 3-Round Burst</t>
  </si>
  <si>
    <t>enhanced No</t>
  </si>
  <si>
    <t>Damage</t>
  </si>
  <si>
    <t xml:space="preserve"> damage 724</t>
  </si>
  <si>
    <t xml:space="preserve"> damage 762</t>
  </si>
  <si>
    <t xml:space="preserve"> damage 792</t>
  </si>
  <si>
    <t xml:space="preserve"> damage 400</t>
  </si>
  <si>
    <t xml:space="preserve"> damage 381</t>
  </si>
  <si>
    <t xml:space="preserve"> damage 315</t>
  </si>
  <si>
    <t xml:space="preserve"> damage 450</t>
  </si>
  <si>
    <t xml:space="preserve"> damage 533</t>
  </si>
  <si>
    <t xml:space="preserve"> damage 634</t>
  </si>
  <si>
    <t xml:space="preserve"> damage 612</t>
  </si>
  <si>
    <t xml:space="preserve"> damage 1450</t>
  </si>
  <si>
    <t xml:space="preserve"> damage 6666</t>
  </si>
  <si>
    <t xml:space="preserve"> maxDamageRange 1</t>
  </si>
  <si>
    <t xml:space="preserve"> meleeDamage 300</t>
  </si>
  <si>
    <t xml:space="preserve"> minDamage 8</t>
  </si>
  <si>
    <t xml:space="preserve"> minDamage 11</t>
  </si>
  <si>
    <t xml:space="preserve"> minDamage 4</t>
  </si>
  <si>
    <t xml:space="preserve"> minDamage 5</t>
  </si>
  <si>
    <t xml:space="preserve"> minDamage 9</t>
  </si>
  <si>
    <t xml:space="preserve"> minDamage 7</t>
  </si>
  <si>
    <t xml:space="preserve"> minDamage 6</t>
  </si>
  <si>
    <t xml:space="preserve"> minDamage 15</t>
  </si>
  <si>
    <t xml:space="preserve"> playerDamage 1</t>
  </si>
  <si>
    <t xml:space="preserve"> minDamageRange 39370(1000m)</t>
  </si>
  <si>
    <t xml:space="preserve"> minDamageRange 5906(150m)</t>
  </si>
  <si>
    <t xml:space="preserve"> minDamageRange 3937(100m)</t>
  </si>
  <si>
    <t xml:space="preserve"> minDamageRange 7874(200m)</t>
  </si>
  <si>
    <t xml:space="preserve"> minDamageRange 9843(250m)</t>
  </si>
  <si>
    <t xml:space="preserve"> minDamageRange 19685(500m)</t>
  </si>
  <si>
    <t xml:space="preserve"> minDamageRange 11811(300m)</t>
  </si>
  <si>
    <t xml:space="preserve"> minDamageRange 23622(600m)</t>
  </si>
  <si>
    <t xml:space="preserve"> minDamageRange 59055(1500m)</t>
  </si>
  <si>
    <t xml:space="preserve"> meleeDamage 300/400(Bayonet)</t>
  </si>
  <si>
    <t xml:space="preserve"> playerDamage 724</t>
  </si>
  <si>
    <t xml:space="preserve"> playerDamage 762</t>
  </si>
  <si>
    <t xml:space="preserve"> playerDamage 792</t>
  </si>
  <si>
    <t xml:space="preserve"> playerDamage 400</t>
  </si>
  <si>
    <t xml:space="preserve"> playerDamage 533</t>
  </si>
  <si>
    <t xml:space="preserve"> playerDamage 315</t>
  </si>
  <si>
    <t xml:space="preserve"> playerDamage 450</t>
  </si>
  <si>
    <t xml:space="preserve"> playerDamage 634</t>
  </si>
  <si>
    <t xml:space="preserve"> playerDamage 612</t>
  </si>
  <si>
    <t xml:space="preserve"> playerDamage 1450</t>
  </si>
  <si>
    <t>Ammo/Clip</t>
  </si>
  <si>
    <t xml:space="preserve"> maxAmmo 200</t>
  </si>
  <si>
    <t xml:space="preserve"> maxAmmo 160</t>
  </si>
  <si>
    <t xml:space="preserve"> maxAmmo 150</t>
  </si>
  <si>
    <t xml:space="preserve"> maxAmmo 70</t>
  </si>
  <si>
    <t xml:space="preserve"> maxAmmo 80</t>
  </si>
  <si>
    <t xml:space="preserve"> maxAmmo 60</t>
  </si>
  <si>
    <t xml:space="preserve"> maxAmmo 300</t>
  </si>
  <si>
    <t xml:space="preserve"> maxAmmo 320</t>
  </si>
  <si>
    <t xml:space="preserve"> maxAmmo 350</t>
  </si>
  <si>
    <t xml:space="preserve"> maxAmmo 375</t>
  </si>
  <si>
    <t xml:space="preserve"> maxAmmo 350/1000(M)</t>
  </si>
  <si>
    <t xml:space="preserve"> maxAmmo 25</t>
  </si>
  <si>
    <t xml:space="preserve"> maxAmmo 6666</t>
  </si>
  <si>
    <t xml:space="preserve"> startAmmo 200</t>
  </si>
  <si>
    <t xml:space="preserve"> startAmmo 160</t>
  </si>
  <si>
    <t xml:space="preserve"> startAmmo 150</t>
  </si>
  <si>
    <t xml:space="preserve"> startAmmo 35</t>
  </si>
  <si>
    <t xml:space="preserve"> startAmmo 40</t>
  </si>
  <si>
    <t xml:space="preserve"> startAmmo 30</t>
  </si>
  <si>
    <t xml:space="preserve"> startAmmo 300</t>
  </si>
  <si>
    <t xml:space="preserve"> startAmmo 320</t>
  </si>
  <si>
    <t xml:space="preserve"> startAmmo 350</t>
  </si>
  <si>
    <t xml:space="preserve"> startAmmo 375</t>
  </si>
  <si>
    <t xml:space="preserve"> startAmmo 350/1000(M)</t>
  </si>
  <si>
    <t xml:space="preserve"> startAmmo 25</t>
  </si>
  <si>
    <t xml:space="preserve"> startAmmo 666</t>
  </si>
  <si>
    <t xml:space="preserve"> clipSize 30/50(Expand)</t>
  </si>
  <si>
    <t xml:space="preserve"> clipSize 32/64(Expand)</t>
  </si>
  <si>
    <t xml:space="preserve"> clipSize 30/60(Expand)</t>
  </si>
  <si>
    <t xml:space="preserve"> clipSize 35/71(Expand)</t>
  </si>
  <si>
    <t xml:space="preserve"> clipSize 15/30(Expand)</t>
  </si>
  <si>
    <t xml:space="preserve"> clipSize 75</t>
  </si>
  <si>
    <t xml:space="preserve"> clipSize 50/250(M)</t>
  </si>
  <si>
    <t xml:space="preserve"> clipSize 66</t>
  </si>
  <si>
    <t>cancelAutoHolsterWhenEmpty Yes</t>
  </si>
  <si>
    <t>Movement</t>
  </si>
  <si>
    <t>Zoom FOV 60/50(Aperture)/40(Telescopic)</t>
  </si>
  <si>
    <t>Zoom FOV 60/20(Scoped)</t>
  </si>
  <si>
    <t>Zoom FOV 60/10(Scoped)</t>
  </si>
  <si>
    <t>Zoom FOV 60</t>
  </si>
  <si>
    <t>Zoom FOV 60/50(Aperture)</t>
  </si>
  <si>
    <t>Zoom FOV 50(Red Dot)</t>
  </si>
  <si>
    <t>Zoom FOV 60/40(Telescopic)</t>
  </si>
  <si>
    <t>Zoom FOV 40(Telescopic)</t>
  </si>
  <si>
    <t xml:space="preserve"> moveSpeedScale 0.9</t>
  </si>
  <si>
    <t xml:space="preserve"> moveSpeedScale 1</t>
  </si>
  <si>
    <t xml:space="preserve"> moveSpeedScale 0.75</t>
  </si>
  <si>
    <t xml:space="preserve"> asdMoveSpeedScale 0.75</t>
  </si>
  <si>
    <t xml:space="preserve"> asdMoveSpeedScale 0.9</t>
  </si>
  <si>
    <t xml:space="preserve"> asdMoveSpeedScale 0.5</t>
  </si>
  <si>
    <t xml:space="preserve"> sprintDurationScale 2</t>
  </si>
  <si>
    <t xml:space="preserve"> sprintDurationScale 3</t>
  </si>
  <si>
    <t xml:space="preserve"> sprintDurationScale 2.5</t>
  </si>
  <si>
    <t xml:space="preserve"> sprintDurationScale 1.5</t>
  </si>
  <si>
    <t xml:space="preserve"> sprintDurationScale 1</t>
  </si>
  <si>
    <t xml:space="preserve"> sprintDurationScale 0.75</t>
  </si>
  <si>
    <t>adsTransInTime 0.6</t>
  </si>
  <si>
    <t>Trans In 0.53</t>
  </si>
  <si>
    <t>adsTransInTime 0.7</t>
  </si>
  <si>
    <t>Trans In 0.41</t>
  </si>
  <si>
    <t>Trans In 0.39</t>
  </si>
  <si>
    <t>adsTransInTime 0.8</t>
  </si>
  <si>
    <t>Trans In 0.33</t>
  </si>
  <si>
    <t>adsTransInTime 0.2</t>
  </si>
  <si>
    <t>Trans In 0.19</t>
  </si>
  <si>
    <t>Trans In 0.31</t>
  </si>
  <si>
    <t>Trans In 0.48</t>
  </si>
  <si>
    <t>adsTransInTime 0.5</t>
  </si>
  <si>
    <t>adsTransInTime 0.4</t>
  </si>
  <si>
    <t>Trans In 0.26(=26/100)</t>
  </si>
  <si>
    <t>Trans In 0.34</t>
  </si>
  <si>
    <t>Trans In 0.5</t>
  </si>
  <si>
    <t>adsTransInTime 1</t>
  </si>
  <si>
    <t>Trans Out 0.53</t>
  </si>
  <si>
    <t>Trans Out 0.41</t>
  </si>
  <si>
    <t>Trans Out 0.39</t>
  </si>
  <si>
    <t>Trans Out 0.33</t>
  </si>
  <si>
    <t>Trans Out 0.19</t>
  </si>
  <si>
    <t>Trans Out 0.31</t>
  </si>
  <si>
    <t>Trans Out 0.48</t>
  </si>
  <si>
    <t>Trans Out 0.26(=26/100)</t>
  </si>
  <si>
    <t>Trans Out 0.34</t>
  </si>
  <si>
    <t>Trans Out 0.5</t>
  </si>
  <si>
    <t>Idle Hip 79.5 Speed 4</t>
  </si>
  <si>
    <t>Idle Hip 61.5 Speed 4</t>
  </si>
  <si>
    <t>Idle Hip 58.5 Speed 4</t>
  </si>
  <si>
    <t>Idle Hip 66 Speed 4</t>
  </si>
  <si>
    <t>Idle Hip 57 Speed 4</t>
  </si>
  <si>
    <t>Idle Hip 63 Speed 4</t>
  </si>
  <si>
    <t>Idle Hip 72 Speed 4</t>
  </si>
  <si>
    <t>Idle Hip 39(=13*3) Speed 4</t>
  </si>
  <si>
    <t>Idle Hip 51 Speed 4</t>
  </si>
  <si>
    <t>Idle Hip 75 Speed 4</t>
  </si>
  <si>
    <t>Idel ADS 26.5 Speed 3</t>
  </si>
  <si>
    <t>Idel ADS 20.5 Speed 3</t>
  </si>
  <si>
    <t>Idel ADS 19.5 Speed 3</t>
  </si>
  <si>
    <t>Idel ADS 22 Speed 3</t>
  </si>
  <si>
    <t>Idel ADS 19 Speed 3</t>
  </si>
  <si>
    <t>Idel ADS 21 Speed 3</t>
  </si>
  <si>
    <t>Idel ADS 24 Speed 3</t>
  </si>
  <si>
    <t>Idel ADS 13(=26/2) Speed 3</t>
  </si>
  <si>
    <t>Idel ADS 17 Speed 3</t>
  </si>
  <si>
    <t>Idel ADS 25 Speed 3</t>
  </si>
  <si>
    <t>Crouch Factor 0.75</t>
  </si>
  <si>
    <t>Prone Factor 0.25</t>
  </si>
  <si>
    <t>Aim Pitch 0</t>
  </si>
  <si>
    <t>Sprint speedScale 0.9</t>
  </si>
  <si>
    <t>Sprint speedScale 1</t>
  </si>
  <si>
    <t>Spread</t>
  </si>
  <si>
    <t xml:space="preserve"> adsSpread 0.5/0.45(Aperture)/0.45(Telescopic)</t>
  </si>
  <si>
    <t xml:space="preserve"> adsSpread 0.5/0.6(Bayonet)/0.6(RG)/0.45(Scoped)</t>
  </si>
  <si>
    <t xml:space="preserve"> adsSpread 0.55/0.5(Aperture)/0.5(Telescopic)</t>
  </si>
  <si>
    <t xml:space="preserve"> adsSpread 0.55/0.65(Bayonet)/0.4(Scoped)</t>
  </si>
  <si>
    <t xml:space="preserve"> adsSpread 0.55/0.65(Bayonet)/0.45(Scoped)</t>
  </si>
  <si>
    <t xml:space="preserve"> adsSpread 0.6/0.7(Bayonet)/0.7(RG)/0.4(Scoped)</t>
  </si>
  <si>
    <t xml:space="preserve"> adsSpread 2</t>
  </si>
  <si>
    <t xml:space="preserve"> adsSpread 1.5</t>
  </si>
  <si>
    <t xml:space="preserve"> adsSpread 1.5/1.6(Expand)/1.45(Aperture)</t>
  </si>
  <si>
    <t xml:space="preserve"> adsSpread 1.6/1.7(Expand)/1.55(Aperture)</t>
  </si>
  <si>
    <t xml:space="preserve"> adsSpread 1.4/1.5(Expand)/1.35(Aperture)</t>
  </si>
  <si>
    <t xml:space="preserve"> adsSpread 0.6/0.55(Aperture)/0.5(Telescopic)</t>
  </si>
  <si>
    <t xml:space="preserve"> adsSpread 0.6/0.7(Expand)/0.55(Aperture)</t>
  </si>
  <si>
    <t xml:space="preserve"> adsSpread 0.55/0.5(Red Dot)</t>
  </si>
  <si>
    <t xml:space="preserve"> adsSpread 0.6/0.5(M)</t>
  </si>
  <si>
    <t xml:space="preserve"> adsSpread 0.6/0.55(Telescopic)/0.5(M)/0.45(T&amp;M)</t>
  </si>
  <si>
    <t xml:space="preserve"> adsSpread 1.5/0.5(M)</t>
  </si>
  <si>
    <t xml:space="preserve"> adsSpread 2/0.5(M)</t>
  </si>
  <si>
    <t xml:space="preserve"> adsSpread 4/1(M)</t>
  </si>
  <si>
    <t xml:space="preserve"> adsSpread 0.1</t>
  </si>
  <si>
    <t xml:space="preserve"> hipSpreadStandMin 5</t>
  </si>
  <si>
    <t xml:space="preserve"> hipSpreadStandMin 5.5+0.795</t>
  </si>
  <si>
    <t xml:space="preserve"> hipSpreadStandMin 5.25</t>
  </si>
  <si>
    <t xml:space="preserve"> hipSpreadStandMin 5.55+0.615</t>
  </si>
  <si>
    <t xml:space="preserve"> hipSpreadStandMin 5.49+0.585</t>
  </si>
  <si>
    <t xml:space="preserve"> hipSpreadStandMin 4.2+0.33</t>
  </si>
  <si>
    <t xml:space="preserve"> hipSpreadStandMin 3.5</t>
  </si>
  <si>
    <t xml:space="preserve"> hipSpreadStandMin 4</t>
  </si>
  <si>
    <t xml:space="preserve"> hipSpreadStandMin 4.2+0.285</t>
  </si>
  <si>
    <t xml:space="preserve"> hipSpreadStandMin 4.2+0.315</t>
  </si>
  <si>
    <t xml:space="preserve"> hipSpreadStandMin 4.05+0.72</t>
  </si>
  <si>
    <t xml:space="preserve"> hipSpreadStandMin 3</t>
  </si>
  <si>
    <t>hipSpreadStandMin 4</t>
  </si>
  <si>
    <t xml:space="preserve"> hipSpreadStandMin 4.5(=900/100/2)+0.39(=39/100)</t>
  </si>
  <si>
    <t xml:space="preserve"> hipSpreadStandMin 4.45+0.51</t>
  </si>
  <si>
    <t xml:space="preserve"> hipSpreadStandMin 4.9+0.75</t>
  </si>
  <si>
    <t xml:space="preserve"> hipSpreadStandMin 5.5</t>
  </si>
  <si>
    <t xml:space="preserve"> hipSpreadStandMin 9</t>
  </si>
  <si>
    <t xml:space="preserve"> hipSpreadDuckedMin 4.5</t>
  </si>
  <si>
    <t xml:space="preserve"> hipSpreadDuckedMin 5+0.795</t>
  </si>
  <si>
    <t xml:space="preserve"> hipSpreadDuckedMin 4.75</t>
  </si>
  <si>
    <t xml:space="preserve"> hipSpreadDuckedMin 5.05+0.615</t>
  </si>
  <si>
    <t xml:space="preserve"> hipSpreadDuckedMin 4.99+0.585</t>
  </si>
  <si>
    <t xml:space="preserve"> hipSpreadDuckedMin 3.7+0.33</t>
  </si>
  <si>
    <t xml:space="preserve"> hipSpreadDuckedMin 3</t>
  </si>
  <si>
    <t xml:space="preserve"> hipSpreadDuckedMin 3.5</t>
  </si>
  <si>
    <t xml:space="preserve"> hipSpreadDuckedMin 3.7+0.285</t>
  </si>
  <si>
    <t xml:space="preserve"> hipSpreadDuckedMin 3.7+0.315</t>
  </si>
  <si>
    <t xml:space="preserve"> hipSpreadDuckedMin 3.55+0.72</t>
  </si>
  <si>
    <t xml:space="preserve"> hipSpreadDuckedMin 2.5</t>
  </si>
  <si>
    <t xml:space="preserve"> hipSpreadDuckedMin 4+0.39</t>
  </si>
  <si>
    <t xml:space="preserve"> hipSpreadDuckedMin 3.95+0.51</t>
  </si>
  <si>
    <t xml:space="preserve"> hipSpreadDuckedMin 4.4+0.75</t>
  </si>
  <si>
    <t xml:space="preserve"> hipSpreadDuckedMin 5</t>
  </si>
  <si>
    <t xml:space="preserve"> hipSpreadDuckedMin 8.5</t>
  </si>
  <si>
    <t xml:space="preserve"> hipSpreadProneMin 4</t>
  </si>
  <si>
    <t xml:space="preserve"> hipSpreadProneMin 4.5+0.795</t>
  </si>
  <si>
    <t xml:space="preserve"> hipSpreadProneMin 4.25</t>
  </si>
  <si>
    <t xml:space="preserve"> hipSpreadProneMin 4.55+0.615</t>
  </si>
  <si>
    <t xml:space="preserve"> hipSpreadProneMin 4.49+0.585</t>
  </si>
  <si>
    <t xml:space="preserve"> hipSpreadProneMin 3.2+0.33</t>
  </si>
  <si>
    <t xml:space="preserve"> hipSpreadProneMin 2.5</t>
  </si>
  <si>
    <t xml:space="preserve"> hipSpreadProneMin 3</t>
  </si>
  <si>
    <t xml:space="preserve"> hipSpreadProneMin 3.2+0.285</t>
  </si>
  <si>
    <t xml:space="preserve"> hipSpreadProneMin 3.2+0.315</t>
  </si>
  <si>
    <t xml:space="preserve"> hipSpreadProneMin 3.05+0.72</t>
  </si>
  <si>
    <t xml:space="preserve"> hipSpreadProneMin 2</t>
  </si>
  <si>
    <t xml:space="preserve"> hipSpreadProneMin 3.5+0.39</t>
  </si>
  <si>
    <t xml:space="preserve"> hipSpreadProneMin 3.45+0.51</t>
  </si>
  <si>
    <t xml:space="preserve"> hipSpreadProneMin 3.9+0.75</t>
  </si>
  <si>
    <t xml:space="preserve"> hipSpreadProneMin 4.5</t>
  </si>
  <si>
    <t xml:space="preserve"> hipSpreadProneMin 8</t>
  </si>
  <si>
    <t xml:space="preserve"> hipSpreadStandMax 15</t>
  </si>
  <si>
    <t xml:space="preserve"> hipSpreadStandMax 10</t>
  </si>
  <si>
    <t xml:space="preserve"> hipSpreadDuckedMax 14.5</t>
  </si>
  <si>
    <t xml:space="preserve"> hipSpreadDuckedMax 9.5</t>
  </si>
  <si>
    <t xml:space="preserve"> hipSpreadProneMax 14</t>
  </si>
  <si>
    <t xml:space="preserve"> hipSpreadProneMax 9</t>
  </si>
  <si>
    <t xml:space="preserve"> hipSpreadFireAdd 2</t>
  </si>
  <si>
    <t xml:space="preserve"> hipSpreadFireAdd 0.25</t>
  </si>
  <si>
    <t xml:space="preserve"> hipSpreadFireAdd 3</t>
  </si>
  <si>
    <t xml:space="preserve"> hipSpreadFireAdd 0.5</t>
  </si>
  <si>
    <t xml:space="preserve"> hipSpreadFireAdd 0.75</t>
  </si>
  <si>
    <t xml:space="preserve"> hipSpreadFireAdd 1.5</t>
  </si>
  <si>
    <t xml:space="preserve"> hipSpreadFireAdd 2.5</t>
  </si>
  <si>
    <t xml:space="preserve"> hipSpreadFireAdd 4</t>
  </si>
  <si>
    <t xml:space="preserve"> hipSpreadFireAdd 6</t>
  </si>
  <si>
    <t xml:space="preserve"> hipSpreadTurnAdd 1</t>
  </si>
  <si>
    <t xml:space="preserve"> hipSpreadTurnAdd 0.275</t>
  </si>
  <si>
    <t xml:space="preserve"> hipSpreadTurnAdd 0.2775</t>
  </si>
  <si>
    <t xml:space="preserve"> hipSpreadTurnAdd 0.2745</t>
  </si>
  <si>
    <t xml:space="preserve"> hipSpreadTurnAdd 1.5</t>
  </si>
  <si>
    <t xml:space="preserve"> hipSpreadTurnAdd 0.105</t>
  </si>
  <si>
    <t xml:space="preserve"> hipSpreadTurnAdd 0.25</t>
  </si>
  <si>
    <t xml:space="preserve"> hipSpreadTurnAdd 0.2025</t>
  </si>
  <si>
    <t xml:space="preserve"> hipSpreadTurnAdd 0.5</t>
  </si>
  <si>
    <t xml:space="preserve"> hipSpreadTurnAdd 0.225(=4.5/10/2)</t>
  </si>
  <si>
    <t xml:space="preserve"> hipSpreadTurnAdd 0.2225</t>
  </si>
  <si>
    <t xml:space="preserve"> hipSpreadTurnAdd 0.245</t>
  </si>
  <si>
    <t xml:space="preserve"> hipSpreadTurnAdd 2</t>
  </si>
  <si>
    <t xml:space="preserve"> hipSpreadMoveAdd 2</t>
  </si>
  <si>
    <t xml:space="preserve"> hipSpreadMoveAdd 0.275</t>
  </si>
  <si>
    <t xml:space="preserve"> hipSpreadMoveAdd 0.2775</t>
  </si>
  <si>
    <t xml:space="preserve"> hipSpreadMoveAdd 0.2745</t>
  </si>
  <si>
    <t xml:space="preserve"> hipSpreadMoveAdd 3</t>
  </si>
  <si>
    <t xml:space="preserve"> hipSpreadMoveAdd 0.105</t>
  </si>
  <si>
    <t xml:space="preserve"> hipSpreadMoveAdd 0.5</t>
  </si>
  <si>
    <t xml:space="preserve"> hipSpreadMoveAdd 0.2025</t>
  </si>
  <si>
    <t xml:space="preserve"> hipSpreadMoveAdd 1</t>
  </si>
  <si>
    <t xml:space="preserve"> hipSpreadMoveAdd 0.225(=4.5/10/2)</t>
  </si>
  <si>
    <t xml:space="preserve"> hipSpreadMoveAdd 0.2225</t>
  </si>
  <si>
    <t xml:space="preserve"> hipSpreadMoveAdd 0.245</t>
  </si>
  <si>
    <t xml:space="preserve"> hipSpreadMoveAdd 4</t>
  </si>
  <si>
    <t>hipSpreadDecayRate 2.5</t>
  </si>
  <si>
    <t>hipSpreadDecayRate 2</t>
  </si>
  <si>
    <t>hipSpreadDecayRate 2.25</t>
  </si>
  <si>
    <t>hipSpreadDecayRate 3.5</t>
  </si>
  <si>
    <t>hipSpreadDecayRate 3</t>
  </si>
  <si>
    <t>hipSpreadDecayRate 3.25</t>
  </si>
  <si>
    <t>hipSpreadDecayRate 0.5</t>
  </si>
  <si>
    <t>hipSpreadDuckedDecay 1.05</t>
  </si>
  <si>
    <t>hipSpreadProneDecay 1.1</t>
  </si>
  <si>
    <t>Kick</t>
  </si>
  <si>
    <t>gunMaxPitch 53</t>
  </si>
  <si>
    <t>gunMaxPitch 41</t>
  </si>
  <si>
    <t>gunMaxPitch 39</t>
  </si>
  <si>
    <t>gunMaxPitch 22</t>
  </si>
  <si>
    <t>gunMaxPitch 19</t>
  </si>
  <si>
    <t>gunMaxPitch 21</t>
  </si>
  <si>
    <t>gunMaxPitch 48</t>
  </si>
  <si>
    <t>gunMaxPitch 26(=26)</t>
  </si>
  <si>
    <t>gunMaxPitch 34</t>
  </si>
  <si>
    <t>gunMaxPitch 50</t>
  </si>
  <si>
    <t>hipGunKickPitchMin 5</t>
  </si>
  <si>
    <t>hipGunKickPitchMax -15</t>
  </si>
  <si>
    <t>hipGunKickPitchMax -40</t>
  </si>
  <si>
    <t>hipGunKickPitchMax -65</t>
  </si>
  <si>
    <t>adsGunKickPitchMin -2</t>
  </si>
  <si>
    <t>adsGunKickPitchMin 0</t>
  </si>
  <si>
    <t>adsGunKickPitchMin -3</t>
  </si>
  <si>
    <t>adsGunKickPitchMin -1.5</t>
  </si>
  <si>
    <t>adsGunKickPitchMin -2.5</t>
  </si>
  <si>
    <t>adsGunKickPitchMin -4</t>
  </si>
  <si>
    <t>adsGunKickPitchMin -6</t>
  </si>
  <si>
    <t>adsGunKickPitchMax -20</t>
  </si>
  <si>
    <t>adsGunKickPitchMax -25</t>
  </si>
  <si>
    <t>adsGunKickPitchMax -30</t>
  </si>
  <si>
    <t>adsGunKickPitchMax -50</t>
  </si>
  <si>
    <t>adsGunKickPitchMax -75</t>
  </si>
  <si>
    <t>adsGunKickPitchMax -15</t>
  </si>
  <si>
    <t>adsGunKickPitchMax -40</t>
  </si>
  <si>
    <t>adsGunKickPitchMax -60</t>
  </si>
  <si>
    <t>adsGunKickPitchMax -0.5</t>
  </si>
  <si>
    <t>hipViewKickPitchMin -27.5</t>
  </si>
  <si>
    <t>hipViewKickPitchMin -35</t>
  </si>
  <si>
    <t>hipViewKickPitchMin -47.5</t>
  </si>
  <si>
    <t>hipViewKickPitchMax 55</t>
  </si>
  <si>
    <t>hipViewKickPitchMax 70</t>
  </si>
  <si>
    <t>hipViewKickPitchMax 95</t>
  </si>
  <si>
    <t>adsViewKickPitchMin -27.5</t>
  </si>
  <si>
    <t>adsViewKickPitchMin -35</t>
  </si>
  <si>
    <t>adsViewKickPitchMin -47.5</t>
  </si>
  <si>
    <t>adsViewKickPitchMax 55</t>
  </si>
  <si>
    <t>adsViewKickPitchMax 70</t>
  </si>
  <si>
    <t>adsViewKickPitchMax 95</t>
  </si>
  <si>
    <t>State Timers</t>
  </si>
  <si>
    <t>fireTime 0.2</t>
  </si>
  <si>
    <t>fireTime 0.33</t>
  </si>
  <si>
    <t>fireTime 0.08</t>
  </si>
  <si>
    <t>fireTime 0.06</t>
  </si>
  <si>
    <t>Firetime 0.10</t>
  </si>
  <si>
    <t>All drop/raiseTime 0.35</t>
  </si>
  <si>
    <t>All drop/raiseTime 0.3</t>
  </si>
  <si>
    <t>All drop/raiseTime 0.25</t>
  </si>
  <si>
    <t>All drop/raiseTime 0.26(=26/100)</t>
  </si>
  <si>
    <t>grenadeWeapon</t>
  </si>
  <si>
    <t>reloadTime 4.5</t>
  </si>
  <si>
    <t xml:space="preserve"> explosionInnerDamage 6666</t>
  </si>
  <si>
    <t>reloadAddTime 5.25</t>
  </si>
  <si>
    <t xml:space="preserve"> explosionOuterDamage 666</t>
  </si>
  <si>
    <t>reloadEmptyTime 4.5</t>
  </si>
  <si>
    <t xml:space="preserve"> explosionRadius 236</t>
  </si>
  <si>
    <t xml:space="preserve"> projectileSpeed 6666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</si>
</sst>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1"/>
  <sheetViews>
    <sheetView tabSelected="1" workbookViewId="0">
      <pane ySplit="1" topLeftCell="A20" activePane="bottomLeft" state="frozen"/>
      <selection/>
      <selection pane="bottomLeft" activeCell="H32" sqref="H32"/>
    </sheetView>
  </sheetViews>
  <sheetFormatPr defaultColWidth="9" defaultRowHeight="16.5" outlineLevelCol="5"/>
  <cols>
    <col min="1" max="1" width="13.75" style="2" customWidth="1"/>
    <col min="2" max="2" width="36.375" style="2" customWidth="1"/>
    <col min="3" max="4" width="12.375" style="2" customWidth="1"/>
    <col min="5" max="5" width="18.375" style="2" customWidth="1"/>
    <col min="6" max="16384" width="9" style="2"/>
  </cols>
  <sheetData>
    <row r="1" s="1" customFormat="1" ht="15" spans="3:5">
      <c r="C1" s="1" t="s">
        <v>0</v>
      </c>
      <c r="D1" s="1" t="s">
        <v>1</v>
      </c>
      <c r="E1" s="1" t="s">
        <v>2</v>
      </c>
    </row>
    <row r="2" ht="30" customHeight="1" spans="1:5">
      <c r="A2" s="18" t="s">
        <v>3</v>
      </c>
      <c r="B2" s="2" t="s">
        <v>4</v>
      </c>
      <c r="C2" s="2" t="s">
        <v>5</v>
      </c>
      <c r="D2" s="2" t="s">
        <v>6</v>
      </c>
      <c r="E2" s="2" t="s">
        <v>5</v>
      </c>
    </row>
    <row r="3" ht="30" customHeight="1" spans="2:5">
      <c r="B3" s="2" t="s">
        <v>7</v>
      </c>
      <c r="C3" s="2" t="s">
        <v>8</v>
      </c>
      <c r="D3" s="2" t="s">
        <v>9</v>
      </c>
      <c r="E3" s="2" t="s">
        <v>8</v>
      </c>
    </row>
    <row r="4" ht="30" customHeight="1" spans="2:5">
      <c r="B4" s="2" t="s">
        <v>10</v>
      </c>
      <c r="C4" s="2" t="s">
        <v>11</v>
      </c>
      <c r="D4" s="2" t="s">
        <v>12</v>
      </c>
      <c r="E4" s="2" t="s">
        <v>11</v>
      </c>
    </row>
    <row r="5" ht="30" customHeight="1" spans="2:5">
      <c r="B5" s="19" t="s">
        <v>13</v>
      </c>
      <c r="C5" s="2" t="s">
        <v>14</v>
      </c>
      <c r="D5" s="2" t="s">
        <v>15</v>
      </c>
      <c r="E5" s="2" t="s">
        <v>14</v>
      </c>
    </row>
    <row r="6" ht="30" customHeight="1" spans="2:5">
      <c r="B6" s="19" t="s">
        <v>16</v>
      </c>
      <c r="C6" s="2" t="s">
        <v>15</v>
      </c>
      <c r="D6" s="2" t="s">
        <v>15</v>
      </c>
      <c r="E6" s="2" t="s">
        <v>15</v>
      </c>
    </row>
    <row r="7" ht="30" customHeight="1" spans="2:5">
      <c r="B7" s="19" t="s">
        <v>17</v>
      </c>
      <c r="C7" s="2" t="s">
        <v>14</v>
      </c>
      <c r="D7" s="2" t="s">
        <v>15</v>
      </c>
      <c r="E7" s="2" t="s">
        <v>14</v>
      </c>
    </row>
    <row r="8" ht="30" customHeight="1" spans="2:5">
      <c r="B8" s="19" t="s">
        <v>18</v>
      </c>
      <c r="C8" s="2" t="s">
        <v>14</v>
      </c>
      <c r="D8" s="2" t="s">
        <v>14</v>
      </c>
      <c r="E8" s="2" t="s">
        <v>14</v>
      </c>
    </row>
    <row r="9" ht="30" customHeight="1" spans="2:5">
      <c r="B9" s="2" t="s">
        <v>19</v>
      </c>
      <c r="C9" s="19" t="s">
        <v>20</v>
      </c>
      <c r="D9" s="19" t="s">
        <v>20</v>
      </c>
      <c r="E9" s="19" t="s">
        <v>21</v>
      </c>
    </row>
    <row r="10" ht="30" customHeight="1" spans="2:5">
      <c r="B10" s="2" t="s">
        <v>22</v>
      </c>
      <c r="C10" s="2" t="s">
        <v>14</v>
      </c>
      <c r="D10" s="2" t="s">
        <v>14</v>
      </c>
      <c r="E10" s="2" t="s">
        <v>14</v>
      </c>
    </row>
    <row r="11" ht="30" customHeight="1" spans="1:5">
      <c r="A11" s="18" t="s">
        <v>23</v>
      </c>
      <c r="B11" s="2" t="s">
        <v>24</v>
      </c>
      <c r="C11" s="20">
        <f>一些设定!H6</f>
        <v>533.4</v>
      </c>
      <c r="D11" s="2">
        <f>一些设定!C6</f>
        <v>762</v>
      </c>
      <c r="E11" s="20">
        <f>一些设定!J6</f>
        <v>400.05</v>
      </c>
    </row>
    <row r="12" ht="30" customHeight="1" spans="2:6">
      <c r="B12" s="19" t="s">
        <v>25</v>
      </c>
      <c r="C12" s="2">
        <v>1</v>
      </c>
      <c r="D12" s="2">
        <v>1</v>
      </c>
      <c r="E12" s="2">
        <v>1</v>
      </c>
      <c r="F12" s="2">
        <v>1</v>
      </c>
    </row>
    <row r="13" ht="30" customHeight="1" spans="2:5">
      <c r="B13" s="2" t="s">
        <v>26</v>
      </c>
      <c r="C13" s="20">
        <f>7.62</f>
        <v>7.62</v>
      </c>
      <c r="D13" s="20">
        <f>7.62</f>
        <v>7.62</v>
      </c>
      <c r="E13" s="20">
        <f>11.43</f>
        <v>11.43</v>
      </c>
    </row>
    <row r="14" ht="30" customHeight="1" spans="2:5">
      <c r="B14" s="19" t="s">
        <v>27</v>
      </c>
      <c r="C14" s="2">
        <f>一些设定!X7</f>
        <v>11811</v>
      </c>
      <c r="D14" s="2">
        <f>一些设定!AC7</f>
        <v>39370</v>
      </c>
      <c r="E14" s="2">
        <f>一些设定!W7</f>
        <v>7874</v>
      </c>
    </row>
    <row r="15" ht="30" customHeight="1" spans="2:5">
      <c r="B15" s="2" t="s">
        <v>28</v>
      </c>
      <c r="C15" s="2">
        <v>300</v>
      </c>
      <c r="D15" s="2">
        <v>300</v>
      </c>
      <c r="E15" s="2">
        <v>300</v>
      </c>
    </row>
    <row r="16" ht="30" customHeight="1" spans="2:5">
      <c r="B16" s="2" t="s">
        <v>29</v>
      </c>
      <c r="C16" s="20">
        <f>C11</f>
        <v>533.4</v>
      </c>
      <c r="D16" s="20">
        <f>D11</f>
        <v>762</v>
      </c>
      <c r="E16" s="20">
        <f>E11</f>
        <v>400.05</v>
      </c>
    </row>
    <row r="17" ht="30" customHeight="1" spans="1:5">
      <c r="A17" s="18" t="s">
        <v>30</v>
      </c>
      <c r="B17" s="2" t="s">
        <v>31</v>
      </c>
      <c r="C17" s="2">
        <v>150</v>
      </c>
      <c r="D17" s="2">
        <v>160</v>
      </c>
      <c r="E17" s="2">
        <v>300</v>
      </c>
    </row>
    <row r="18" ht="30" customHeight="1" spans="2:5">
      <c r="B18" s="2" t="s">
        <v>32</v>
      </c>
      <c r="C18" s="2">
        <v>150</v>
      </c>
      <c r="D18" s="2">
        <v>160</v>
      </c>
      <c r="E18" s="2">
        <v>300</v>
      </c>
    </row>
    <row r="19" ht="30" customHeight="1" spans="2:5">
      <c r="B19" s="19" t="s">
        <v>33</v>
      </c>
      <c r="C19" s="2">
        <v>15</v>
      </c>
      <c r="D19" s="2">
        <v>8</v>
      </c>
      <c r="E19" s="2">
        <v>30</v>
      </c>
    </row>
    <row r="20" ht="30" customHeight="1" spans="2:5">
      <c r="B20" s="19" t="s">
        <v>34</v>
      </c>
      <c r="C20" s="2" t="s">
        <v>15</v>
      </c>
      <c r="D20" s="2" t="s">
        <v>15</v>
      </c>
      <c r="E20" s="2" t="s">
        <v>15</v>
      </c>
    </row>
    <row r="21" ht="30" customHeight="1" spans="2:5">
      <c r="B21" s="19" t="s">
        <v>35</v>
      </c>
      <c r="C21" s="2" t="s">
        <v>15</v>
      </c>
      <c r="D21" s="2" t="s">
        <v>15</v>
      </c>
      <c r="E21" s="2" t="s">
        <v>15</v>
      </c>
    </row>
    <row r="22" ht="30" customHeight="1" spans="1:5">
      <c r="A22" s="18" t="s">
        <v>36</v>
      </c>
      <c r="B22" s="2" t="s">
        <v>37</v>
      </c>
      <c r="C22" s="2">
        <v>60</v>
      </c>
      <c r="D22" s="2">
        <v>60</v>
      </c>
      <c r="E22" s="2">
        <v>60</v>
      </c>
    </row>
    <row r="23" ht="30" customHeight="1" spans="2:5">
      <c r="B23" s="2" t="s">
        <v>38</v>
      </c>
      <c r="C23" s="11">
        <f>0.8+((1/C26)/10/2)</f>
        <v>1.01367521367521</v>
      </c>
      <c r="D23" s="11">
        <f>0.8+((1/D26)/10/2)</f>
        <v>0.885763293310463</v>
      </c>
      <c r="E23" s="11">
        <f>0.8+((1/E26)/10/2)</f>
        <v>0.928600823045268</v>
      </c>
    </row>
    <row r="24" ht="30" customHeight="1" spans="2:5">
      <c r="B24" s="19" t="s">
        <v>39</v>
      </c>
      <c r="C24" s="11">
        <f>C23*0.9</f>
        <v>0.912307692307692</v>
      </c>
      <c r="D24" s="11">
        <f>D23*0.9</f>
        <v>0.797186963979417</v>
      </c>
      <c r="E24" s="11">
        <f>E23*0.9</f>
        <v>0.835740740740741</v>
      </c>
    </row>
    <row r="25" ht="30" customHeight="1" spans="2:5">
      <c r="B25" s="19" t="s">
        <v>40</v>
      </c>
      <c r="C25" s="11">
        <f>C23*3</f>
        <v>3.04102564102564</v>
      </c>
      <c r="D25" s="11">
        <f>D23*3</f>
        <v>2.65728987993139</v>
      </c>
      <c r="E25" s="11">
        <f>E23*3</f>
        <v>2.7858024691358</v>
      </c>
    </row>
    <row r="26" ht="30" customHeight="1" spans="2:5">
      <c r="B26" s="2" t="s">
        <v>41</v>
      </c>
      <c r="C26" s="11">
        <f>(('枪械实际规格（美系）'!B2/10)*('枪械实际规格（美系）'!B3/100))/10</f>
        <v>0.234</v>
      </c>
      <c r="D26" s="11">
        <f>(('枪械实际规格（美系）'!C2/10)*('枪械实际规格（美系）'!C3/100))/10</f>
        <v>0.583</v>
      </c>
      <c r="E26" s="11">
        <f>(('枪械实际规格（美系）'!D2/10)*('枪械实际规格（美系）'!D3/100))/10</f>
        <v>0.3888</v>
      </c>
    </row>
    <row r="27" ht="30" customHeight="1" spans="2:5">
      <c r="B27" s="2" t="s">
        <v>42</v>
      </c>
      <c r="C27" s="11">
        <f>C26</f>
        <v>0.234</v>
      </c>
      <c r="D27" s="11">
        <f>D26</f>
        <v>0.583</v>
      </c>
      <c r="E27" s="11">
        <f>E26</f>
        <v>0.3888</v>
      </c>
    </row>
    <row r="28" ht="30" customHeight="1" spans="2:5">
      <c r="B28" s="2" t="s">
        <v>43</v>
      </c>
      <c r="C28" s="20">
        <f>(C27*100)/2</f>
        <v>11.7</v>
      </c>
      <c r="D28" s="20">
        <f>(D27*100)/2</f>
        <v>29.15</v>
      </c>
      <c r="E28" s="20">
        <f>(E27*100)/2</f>
        <v>19.44</v>
      </c>
    </row>
    <row r="29" ht="30" customHeight="1" spans="2:5">
      <c r="B29" s="2" t="s">
        <v>44</v>
      </c>
      <c r="C29" s="2">
        <v>4</v>
      </c>
      <c r="D29" s="2">
        <v>4</v>
      </c>
      <c r="E29" s="2">
        <v>4</v>
      </c>
    </row>
    <row r="30" ht="30" customHeight="1" spans="2:5">
      <c r="B30" s="19" t="s">
        <v>45</v>
      </c>
      <c r="C30" s="20">
        <f>C28</f>
        <v>11.7</v>
      </c>
      <c r="D30" s="20">
        <f>D28</f>
        <v>29.15</v>
      </c>
      <c r="E30" s="20">
        <f>E28</f>
        <v>19.44</v>
      </c>
    </row>
    <row r="31" ht="30" customHeight="1" spans="2:5">
      <c r="B31" s="19" t="s">
        <v>46</v>
      </c>
      <c r="C31" s="2">
        <v>3</v>
      </c>
      <c r="D31" s="2">
        <v>3</v>
      </c>
      <c r="E31" s="2">
        <v>3</v>
      </c>
    </row>
    <row r="32" ht="30" customHeight="1" spans="2:5">
      <c r="B32" s="2" t="s">
        <v>47</v>
      </c>
      <c r="C32" s="2">
        <v>0.75</v>
      </c>
      <c r="D32" s="2">
        <v>0.75</v>
      </c>
      <c r="E32" s="2">
        <v>0.75</v>
      </c>
    </row>
    <row r="33" ht="30" customHeight="1" spans="2:5">
      <c r="B33" s="2" t="s">
        <v>48</v>
      </c>
      <c r="C33" s="2">
        <v>0.5</v>
      </c>
      <c r="D33" s="2">
        <v>0.5</v>
      </c>
      <c r="E33" s="2">
        <v>0.5</v>
      </c>
    </row>
    <row r="34" ht="30" customHeight="1" spans="2:5">
      <c r="B34" s="2" t="s">
        <v>49</v>
      </c>
      <c r="C34" s="2">
        <v>0</v>
      </c>
      <c r="D34" s="2">
        <v>0</v>
      </c>
      <c r="E34" s="2">
        <v>0</v>
      </c>
    </row>
    <row r="35" ht="30" customHeight="1" spans="2:5">
      <c r="B35" s="19" t="s">
        <v>50</v>
      </c>
      <c r="C35" s="2">
        <v>0.9</v>
      </c>
      <c r="D35" s="2">
        <v>0.9</v>
      </c>
      <c r="E35" s="2">
        <v>0.9</v>
      </c>
    </row>
    <row r="36" ht="30" customHeight="1" spans="1:5">
      <c r="A36" s="18" t="s">
        <v>51</v>
      </c>
      <c r="B36" s="19" t="s">
        <v>52</v>
      </c>
      <c r="C36" s="2">
        <v>0.6</v>
      </c>
      <c r="D36" s="2">
        <v>0.5</v>
      </c>
      <c r="E36" s="2">
        <v>1.5</v>
      </c>
    </row>
    <row r="37" ht="30" customHeight="1" spans="2:5">
      <c r="B37" s="19" t="s">
        <v>53</v>
      </c>
      <c r="C37" s="11">
        <f>C27*10*2</f>
        <v>4.68</v>
      </c>
      <c r="D37" s="11">
        <f>D27*10</f>
        <v>5.83</v>
      </c>
      <c r="E37" s="11">
        <f>E27*10</f>
        <v>3.888</v>
      </c>
    </row>
    <row r="38" ht="30" customHeight="1" spans="2:5">
      <c r="B38" s="19" t="s">
        <v>54</v>
      </c>
      <c r="C38" s="11">
        <f>C37-0.5</f>
        <v>4.18</v>
      </c>
      <c r="D38" s="11">
        <f>D37-0.5</f>
        <v>5.33</v>
      </c>
      <c r="E38" s="11">
        <f>E37-0.5</f>
        <v>3.388</v>
      </c>
    </row>
    <row r="39" ht="30" customHeight="1" spans="2:5">
      <c r="B39" s="19" t="s">
        <v>55</v>
      </c>
      <c r="C39" s="11">
        <f>C38-0.5</f>
        <v>3.68</v>
      </c>
      <c r="D39" s="11">
        <f>D38-0.5</f>
        <v>4.83</v>
      </c>
      <c r="E39" s="11">
        <f>E38-0.5</f>
        <v>2.888</v>
      </c>
    </row>
    <row r="40" ht="30" customHeight="1" spans="2:5">
      <c r="B40" s="19" t="s">
        <v>56</v>
      </c>
      <c r="C40" s="11">
        <f t="shared" ref="C40:C42" si="0">C37*3*0.75</f>
        <v>10.53</v>
      </c>
      <c r="D40" s="11">
        <f t="shared" ref="D40:D42" si="1">D37*3*0.75</f>
        <v>13.1175</v>
      </c>
      <c r="E40" s="11">
        <f t="shared" ref="E40:E42" si="2">E37*3</f>
        <v>11.664</v>
      </c>
    </row>
    <row r="41" ht="30" customHeight="1" spans="2:5">
      <c r="B41" s="19" t="s">
        <v>57</v>
      </c>
      <c r="C41" s="11">
        <f t="shared" si="0"/>
        <v>9.405</v>
      </c>
      <c r="D41" s="11">
        <f t="shared" si="1"/>
        <v>11.9925</v>
      </c>
      <c r="E41" s="11">
        <f t="shared" si="2"/>
        <v>10.164</v>
      </c>
    </row>
    <row r="42" ht="30" customHeight="1" spans="2:5">
      <c r="B42" s="19" t="s">
        <v>58</v>
      </c>
      <c r="C42" s="11">
        <f t="shared" si="0"/>
        <v>8.28</v>
      </c>
      <c r="D42" s="11">
        <f t="shared" si="1"/>
        <v>10.8675</v>
      </c>
      <c r="E42" s="11">
        <f t="shared" si="2"/>
        <v>8.664</v>
      </c>
    </row>
    <row r="43" ht="30" customHeight="1" spans="2:5">
      <c r="B43" s="19" t="s">
        <v>59</v>
      </c>
      <c r="C43" s="11">
        <f>一些设定!H8</f>
        <v>0.5</v>
      </c>
      <c r="D43" s="11">
        <f>一些设定!B8-0.2</f>
        <v>0.55</v>
      </c>
      <c r="E43" s="11">
        <f>一些设定!I8-0.2</f>
        <v>0.55</v>
      </c>
    </row>
    <row r="44" ht="30" customHeight="1" spans="2:5">
      <c r="B44" s="19" t="s">
        <v>60</v>
      </c>
      <c r="C44" s="11">
        <f>C27/2</f>
        <v>0.117</v>
      </c>
      <c r="D44" s="11">
        <f>D27/3</f>
        <v>0.194333333333333</v>
      </c>
      <c r="E44" s="11">
        <f>E27/3</f>
        <v>0.1296</v>
      </c>
    </row>
    <row r="45" ht="30" customHeight="1" spans="2:5">
      <c r="B45" s="19" t="s">
        <v>61</v>
      </c>
      <c r="C45" s="11">
        <f>C44</f>
        <v>0.117</v>
      </c>
      <c r="D45" s="11">
        <f>D44</f>
        <v>0.194333333333333</v>
      </c>
      <c r="E45" s="11">
        <f>E44</f>
        <v>0.1296</v>
      </c>
    </row>
    <row r="46" ht="30" customHeight="1" spans="2:5">
      <c r="B46" s="19" t="s">
        <v>62</v>
      </c>
      <c r="C46" s="11">
        <f>1/C37*10</f>
        <v>2.13675213675214</v>
      </c>
      <c r="D46" s="11">
        <f>1/D37*10</f>
        <v>1.71526586620926</v>
      </c>
      <c r="E46" s="11">
        <f>1/E37*10</f>
        <v>2.57201646090535</v>
      </c>
    </row>
    <row r="47" ht="30" customHeight="1" spans="2:5">
      <c r="B47" s="19" t="s">
        <v>63</v>
      </c>
      <c r="C47" s="11">
        <v>1.05</v>
      </c>
      <c r="D47" s="11">
        <v>1.05</v>
      </c>
      <c r="E47" s="11">
        <v>1.05</v>
      </c>
    </row>
    <row r="48" ht="30" customHeight="1" spans="2:5">
      <c r="B48" s="19" t="s">
        <v>64</v>
      </c>
      <c r="C48" s="11">
        <v>1.1</v>
      </c>
      <c r="D48" s="11">
        <v>1.1</v>
      </c>
      <c r="E48" s="11">
        <v>1.1</v>
      </c>
    </row>
    <row r="49" ht="30" customHeight="1" spans="1:5">
      <c r="A49" s="18" t="s">
        <v>65</v>
      </c>
      <c r="B49" s="19" t="s">
        <v>66</v>
      </c>
      <c r="C49" s="20">
        <f>-C30*2.5</f>
        <v>-29.25</v>
      </c>
      <c r="D49" s="20">
        <f>-D30</f>
        <v>-29.15</v>
      </c>
      <c r="E49" s="20">
        <f>-E30</f>
        <v>-19.44</v>
      </c>
    </row>
    <row r="50" ht="30" customHeight="1" spans="2:5">
      <c r="B50" s="19" t="s">
        <v>67</v>
      </c>
      <c r="C50" s="20">
        <f>-C30*5</f>
        <v>-58.5</v>
      </c>
      <c r="D50" s="20">
        <f>-D30*2</f>
        <v>-58.3</v>
      </c>
      <c r="E50" s="20">
        <f>-E30*2</f>
        <v>-38.88</v>
      </c>
    </row>
    <row r="51" ht="30" customHeight="1" spans="2:5">
      <c r="B51" s="19" t="s">
        <v>68</v>
      </c>
      <c r="C51" s="20">
        <f>-C49*1.5</f>
        <v>43.875</v>
      </c>
      <c r="D51" s="20">
        <f>-D49*1.5</f>
        <v>43.725</v>
      </c>
      <c r="E51" s="20">
        <f>-E49*1.5</f>
        <v>29.16</v>
      </c>
    </row>
    <row r="52" ht="30" customHeight="1" spans="2:5">
      <c r="B52" s="19" t="s">
        <v>69</v>
      </c>
      <c r="C52" s="20">
        <f>-C50*1.5</f>
        <v>87.75</v>
      </c>
      <c r="D52" s="20">
        <f>-D50*1.5</f>
        <v>87.45</v>
      </c>
      <c r="E52" s="20">
        <f>-E50*1.5</f>
        <v>58.32</v>
      </c>
    </row>
    <row r="53" ht="30" customHeight="1" spans="2:5">
      <c r="B53" s="19" t="s">
        <v>70</v>
      </c>
      <c r="C53" s="20">
        <f>C51</f>
        <v>43.875</v>
      </c>
      <c r="D53" s="20">
        <f>D51</f>
        <v>43.725</v>
      </c>
      <c r="E53" s="20">
        <f>E51</f>
        <v>29.16</v>
      </c>
    </row>
    <row r="54" ht="30" customHeight="1" spans="2:5">
      <c r="B54" s="19" t="s">
        <v>71</v>
      </c>
      <c r="C54" s="20">
        <f>C52</f>
        <v>87.75</v>
      </c>
      <c r="D54" s="20">
        <f>D52</f>
        <v>87.45</v>
      </c>
      <c r="E54" s="20">
        <f>E52</f>
        <v>58.32</v>
      </c>
    </row>
    <row r="55" ht="30" customHeight="1" spans="2:5">
      <c r="B55" s="19" t="s">
        <v>72</v>
      </c>
      <c r="C55" s="20">
        <f>(1/C26)*150</f>
        <v>641.025641025641</v>
      </c>
      <c r="D55" s="20">
        <f>(1/D26)*450</f>
        <v>771.869639794168</v>
      </c>
      <c r="E55" s="20">
        <f>(1/E26)*450</f>
        <v>1157.40740740741</v>
      </c>
    </row>
    <row r="56" ht="30" customHeight="1" spans="2:5">
      <c r="B56" s="19" t="s">
        <v>73</v>
      </c>
      <c r="C56" s="20">
        <f>C55</f>
        <v>641.025641025641</v>
      </c>
      <c r="D56" s="20">
        <f>D55</f>
        <v>771.869639794168</v>
      </c>
      <c r="E56" s="20">
        <f>E55</f>
        <v>1157.40740740741</v>
      </c>
    </row>
    <row r="57" ht="30" customHeight="1" spans="2:5">
      <c r="B57" s="19" t="s">
        <v>74</v>
      </c>
      <c r="C57" s="20">
        <v>0</v>
      </c>
      <c r="D57" s="2">
        <v>0</v>
      </c>
      <c r="E57" s="2">
        <v>0</v>
      </c>
    </row>
    <row r="58" ht="30" customHeight="1" spans="2:5">
      <c r="B58" s="19" t="s">
        <v>75</v>
      </c>
      <c r="C58" s="20">
        <v>75</v>
      </c>
      <c r="D58" s="2">
        <v>75</v>
      </c>
      <c r="E58" s="2">
        <v>75</v>
      </c>
    </row>
    <row r="59" ht="30" customHeight="1" spans="2:5">
      <c r="B59" s="19" t="s">
        <v>76</v>
      </c>
      <c r="C59" s="20">
        <f>-C50</f>
        <v>58.5</v>
      </c>
      <c r="D59" s="20">
        <f>-D50</f>
        <v>58.3</v>
      </c>
      <c r="E59" s="20">
        <f>-E50</f>
        <v>38.88</v>
      </c>
    </row>
    <row r="60" ht="30" customHeight="1" spans="1:5">
      <c r="A60" s="18" t="s">
        <v>77</v>
      </c>
      <c r="B60" s="2" t="s">
        <v>78</v>
      </c>
      <c r="C60" s="11">
        <f>1/('枪械实际规格（美系）'!B4/60)</f>
        <v>0.135135135135135</v>
      </c>
      <c r="D60" s="11">
        <f>1/('枪械实际规格（美系）'!C4/60)</f>
        <v>0.135135135135135</v>
      </c>
      <c r="E60" s="11">
        <f>1/('枪械实际规格（美系）'!D4/60)</f>
        <v>0.0857142857142857</v>
      </c>
    </row>
    <row r="61" ht="30" customHeight="1" spans="2:5">
      <c r="B61" s="2" t="s">
        <v>79</v>
      </c>
      <c r="C61" s="11">
        <f>C26</f>
        <v>0.234</v>
      </c>
      <c r="D61" s="11">
        <f>D26</f>
        <v>0.583</v>
      </c>
      <c r="E61" s="11">
        <f>E26</f>
        <v>0.3888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I19" sqref="I19"/>
    </sheetView>
  </sheetViews>
  <sheetFormatPr defaultColWidth="9" defaultRowHeight="16.5" outlineLevelRow="4" outlineLevelCol="3"/>
  <cols>
    <col min="1" max="1" width="13.5" style="2" customWidth="1"/>
    <col min="2" max="3" width="10" style="2" customWidth="1"/>
    <col min="4" max="4" width="12.75" style="2" customWidth="1"/>
    <col min="5" max="16384" width="9" style="2"/>
  </cols>
  <sheetData>
    <row r="1" spans="2:4">
      <c r="B1" s="2" t="s">
        <v>80</v>
      </c>
      <c r="C1" s="2" t="s">
        <v>81</v>
      </c>
      <c r="D1" s="2" t="s">
        <v>82</v>
      </c>
    </row>
    <row r="2" spans="1:4">
      <c r="A2" s="2" t="s">
        <v>83</v>
      </c>
      <c r="B2" s="2">
        <v>2.6</v>
      </c>
      <c r="C2" s="2">
        <v>5.3</v>
      </c>
      <c r="D2" s="2">
        <v>4.8</v>
      </c>
    </row>
    <row r="3" spans="1:4">
      <c r="A3" s="2" t="s">
        <v>84</v>
      </c>
      <c r="B3" s="2">
        <v>900</v>
      </c>
      <c r="C3" s="2">
        <v>1100</v>
      </c>
      <c r="D3" s="2">
        <v>810</v>
      </c>
    </row>
    <row r="4" spans="1:4">
      <c r="A4" s="2" t="s">
        <v>85</v>
      </c>
      <c r="B4" s="2">
        <v>444</v>
      </c>
      <c r="C4" s="2">
        <v>444</v>
      </c>
      <c r="D4" s="2">
        <v>700</v>
      </c>
    </row>
    <row r="5" spans="1:4">
      <c r="A5" s="2" t="s">
        <v>86</v>
      </c>
      <c r="B5" s="2" t="s">
        <v>87</v>
      </c>
      <c r="C5" s="2" t="s">
        <v>88</v>
      </c>
      <c r="D5" s="2" t="s">
        <v>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AD21"/>
  <sheetViews>
    <sheetView workbookViewId="0">
      <selection activeCell="O25" sqref="O25"/>
    </sheetView>
  </sheetViews>
  <sheetFormatPr defaultColWidth="9" defaultRowHeight="16.5"/>
  <cols>
    <col min="1" max="1" width="5.125" style="2" customWidth="1"/>
    <col min="2" max="2" width="5.875" style="2" customWidth="1"/>
    <col min="3" max="3" width="7.125" style="2" customWidth="1"/>
    <col min="4" max="4" width="8.875" style="2" customWidth="1"/>
    <col min="5" max="5" width="10.875" style="2" customWidth="1"/>
    <col min="6" max="6" width="9.75" style="2" customWidth="1"/>
    <col min="7" max="7" width="9.875" style="2" customWidth="1"/>
    <col min="8" max="8" width="8.875" style="2" customWidth="1"/>
    <col min="9" max="9" width="10.25" style="2" customWidth="1"/>
    <col min="10" max="10" width="8.375" style="2" customWidth="1"/>
    <col min="11" max="11" width="8.5" style="2" customWidth="1"/>
    <col min="12" max="12" width="11" style="2" customWidth="1"/>
    <col min="13" max="13" width="13.5" style="2" customWidth="1"/>
    <col min="14" max="14" width="3.625" style="2" customWidth="1"/>
    <col min="15" max="18" width="31.625" style="2" customWidth="1"/>
    <col min="19" max="19" width="3.625" style="2" customWidth="1"/>
    <col min="20" max="20" width="5.125" style="2" customWidth="1"/>
    <col min="21" max="23" width="6.875" style="2" customWidth="1"/>
    <col min="24" max="33" width="7.5" style="2" customWidth="1"/>
    <col min="34" max="16384" width="9" style="2"/>
  </cols>
  <sheetData>
    <row r="3" spans="2:20">
      <c r="B3" s="2" t="s">
        <v>86</v>
      </c>
      <c r="O3" s="2" t="s">
        <v>90</v>
      </c>
      <c r="T3" s="2" t="s">
        <v>91</v>
      </c>
    </row>
    <row r="4" spans="2:21">
      <c r="B4" s="9" t="s">
        <v>92</v>
      </c>
      <c r="C4" s="9"/>
      <c r="D4" s="9"/>
      <c r="E4" s="9" t="s">
        <v>93</v>
      </c>
      <c r="F4" s="9"/>
      <c r="G4" s="9"/>
      <c r="H4" s="9"/>
      <c r="I4" s="9" t="s">
        <v>94</v>
      </c>
      <c r="J4" s="9"/>
      <c r="K4" s="9"/>
      <c r="L4" s="9"/>
      <c r="M4" s="9"/>
      <c r="O4" s="12" t="s">
        <v>95</v>
      </c>
      <c r="P4" s="12" t="s">
        <v>96</v>
      </c>
      <c r="Q4" s="12" t="s">
        <v>97</v>
      </c>
      <c r="R4" s="12" t="s">
        <v>98</v>
      </c>
      <c r="T4" s="12" t="s">
        <v>99</v>
      </c>
      <c r="U4" s="13">
        <v>1</v>
      </c>
    </row>
    <row r="5" spans="2:30">
      <c r="B5" s="10">
        <v>7.92</v>
      </c>
      <c r="C5" s="10" t="s">
        <v>88</v>
      </c>
      <c r="D5" s="10" t="s">
        <v>100</v>
      </c>
      <c r="E5" s="10" t="s">
        <v>101</v>
      </c>
      <c r="F5" s="10" t="s">
        <v>102</v>
      </c>
      <c r="G5" s="10" t="s">
        <v>103</v>
      </c>
      <c r="H5" s="10" t="s">
        <v>87</v>
      </c>
      <c r="I5" s="10" t="s">
        <v>104</v>
      </c>
      <c r="J5" s="10" t="s">
        <v>89</v>
      </c>
      <c r="K5" s="10" t="s">
        <v>105</v>
      </c>
      <c r="L5" s="10" t="s">
        <v>106</v>
      </c>
      <c r="M5" s="10" t="s">
        <v>107</v>
      </c>
      <c r="O5" s="13" t="s">
        <v>108</v>
      </c>
      <c r="P5" s="13" t="s">
        <v>108</v>
      </c>
      <c r="Q5" s="13" t="s">
        <v>108</v>
      </c>
      <c r="R5" s="13" t="s">
        <v>108</v>
      </c>
      <c r="T5" s="12" t="s">
        <v>109</v>
      </c>
      <c r="U5" s="15">
        <v>39.37</v>
      </c>
      <c r="V5" s="16">
        <v>39.37</v>
      </c>
      <c r="W5" s="16">
        <v>39.37</v>
      </c>
      <c r="X5" s="16">
        <v>39.37</v>
      </c>
      <c r="Y5" s="16">
        <v>39.37</v>
      </c>
      <c r="Z5" s="16">
        <v>39.37</v>
      </c>
      <c r="AA5" s="16">
        <v>39.37</v>
      </c>
      <c r="AB5" s="16">
        <v>39.37</v>
      </c>
      <c r="AC5" s="16">
        <v>39.37</v>
      </c>
      <c r="AD5" s="16">
        <v>39.37</v>
      </c>
    </row>
    <row r="6" spans="1:30">
      <c r="A6" s="2" t="s">
        <v>110</v>
      </c>
      <c r="B6" s="9">
        <f>792</f>
        <v>792</v>
      </c>
      <c r="C6" s="9">
        <f>762</f>
        <v>762</v>
      </c>
      <c r="D6" s="9">
        <f>762*0.925</f>
        <v>704.85</v>
      </c>
      <c r="E6" s="9">
        <f>556*1.1</f>
        <v>611.6</v>
      </c>
      <c r="F6" s="9">
        <f>792*0.75</f>
        <v>594</v>
      </c>
      <c r="G6" s="9">
        <f>762*0.775</f>
        <v>590.55</v>
      </c>
      <c r="H6" s="9">
        <f>762*0.7</f>
        <v>533.4</v>
      </c>
      <c r="I6" s="9">
        <f>900*0.5</f>
        <v>450</v>
      </c>
      <c r="J6" s="9">
        <f>1143*0.35</f>
        <v>400.05</v>
      </c>
      <c r="K6" s="9">
        <f>762*0.5</f>
        <v>381</v>
      </c>
      <c r="L6" s="9">
        <f>900*0.35</f>
        <v>315</v>
      </c>
      <c r="M6" s="9">
        <f>800*0.35</f>
        <v>280</v>
      </c>
      <c r="O6" s="13" t="s">
        <v>111</v>
      </c>
      <c r="P6" s="13" t="s">
        <v>112</v>
      </c>
      <c r="Q6" s="13" t="s">
        <v>112</v>
      </c>
      <c r="R6" s="13" t="s">
        <v>112</v>
      </c>
      <c r="T6" s="12" t="s">
        <v>99</v>
      </c>
      <c r="U6" s="13">
        <v>100</v>
      </c>
      <c r="V6" s="13">
        <v>150</v>
      </c>
      <c r="W6" s="13">
        <v>200</v>
      </c>
      <c r="X6" s="13">
        <v>300</v>
      </c>
      <c r="Y6" s="13">
        <v>400</v>
      </c>
      <c r="Z6" s="13">
        <v>500</v>
      </c>
      <c r="AA6" s="13">
        <v>600</v>
      </c>
      <c r="AB6" s="13">
        <v>800</v>
      </c>
      <c r="AC6" s="13">
        <v>1000</v>
      </c>
      <c r="AD6" s="13">
        <v>1500</v>
      </c>
    </row>
    <row r="7" spans="2:30">
      <c r="B7" s="9" t="s">
        <v>113</v>
      </c>
      <c r="C7" s="9"/>
      <c r="D7" s="9" t="s">
        <v>114</v>
      </c>
      <c r="E7" s="9" t="s">
        <v>114</v>
      </c>
      <c r="F7" s="9" t="s">
        <v>113</v>
      </c>
      <c r="G7" s="9"/>
      <c r="H7" s="9" t="s">
        <v>114</v>
      </c>
      <c r="I7" s="9" t="s">
        <v>113</v>
      </c>
      <c r="J7" s="9"/>
      <c r="K7" s="9"/>
      <c r="L7" s="9" t="s">
        <v>114</v>
      </c>
      <c r="M7" s="9" t="s">
        <v>115</v>
      </c>
      <c r="O7" s="13" t="s">
        <v>116</v>
      </c>
      <c r="P7" s="13" t="s">
        <v>116</v>
      </c>
      <c r="Q7" s="13" t="s">
        <v>116</v>
      </c>
      <c r="R7" s="13" t="s">
        <v>116</v>
      </c>
      <c r="T7" s="12" t="s">
        <v>109</v>
      </c>
      <c r="U7" s="17">
        <f t="shared" ref="U7:AD7" si="0">U6*U5</f>
        <v>3937</v>
      </c>
      <c r="V7" s="17">
        <f t="shared" si="0"/>
        <v>5905.5</v>
      </c>
      <c r="W7" s="17">
        <f t="shared" si="0"/>
        <v>7874</v>
      </c>
      <c r="X7" s="17">
        <f t="shared" si="0"/>
        <v>11811</v>
      </c>
      <c r="Y7" s="17">
        <f t="shared" si="0"/>
        <v>15748</v>
      </c>
      <c r="Z7" s="17">
        <f t="shared" si="0"/>
        <v>19685</v>
      </c>
      <c r="AA7" s="17">
        <f t="shared" si="0"/>
        <v>23622</v>
      </c>
      <c r="AB7" s="17">
        <f t="shared" si="0"/>
        <v>31496</v>
      </c>
      <c r="AC7" s="17">
        <f t="shared" si="0"/>
        <v>39370</v>
      </c>
      <c r="AD7" s="17">
        <f t="shared" si="0"/>
        <v>59055</v>
      </c>
    </row>
    <row r="8" spans="2:18">
      <c r="B8" s="2">
        <v>0.75</v>
      </c>
      <c r="D8" s="2">
        <v>0.5</v>
      </c>
      <c r="E8" s="2">
        <v>0.5</v>
      </c>
      <c r="F8" s="2">
        <v>0.75</v>
      </c>
      <c r="H8" s="2">
        <v>0.5</v>
      </c>
      <c r="I8" s="2">
        <v>0.75</v>
      </c>
      <c r="L8" s="2">
        <v>0.5</v>
      </c>
      <c r="M8" s="2">
        <v>0.25</v>
      </c>
      <c r="O8" s="14" t="s">
        <v>117</v>
      </c>
      <c r="P8" s="14" t="s">
        <v>117</v>
      </c>
      <c r="Q8" s="13">
        <v>-0.1</v>
      </c>
      <c r="R8" s="13">
        <v>-0.2</v>
      </c>
    </row>
    <row r="9" spans="15:18">
      <c r="O9" s="13" t="s">
        <v>118</v>
      </c>
      <c r="P9" s="13" t="s">
        <v>118</v>
      </c>
      <c r="Q9" s="13" t="s">
        <v>118</v>
      </c>
      <c r="R9" s="13" t="s">
        <v>118</v>
      </c>
    </row>
    <row r="10" spans="15:18">
      <c r="O10" s="13" t="s">
        <v>119</v>
      </c>
      <c r="P10" s="13" t="s">
        <v>111</v>
      </c>
      <c r="Q10" s="13" t="s">
        <v>112</v>
      </c>
      <c r="R10" s="13" t="s">
        <v>112</v>
      </c>
    </row>
    <row r="11" spans="15:18">
      <c r="O11" s="13" t="s">
        <v>120</v>
      </c>
      <c r="P11" s="13" t="s">
        <v>120</v>
      </c>
      <c r="Q11" s="13" t="s">
        <v>120</v>
      </c>
      <c r="R11" s="13" t="s">
        <v>120</v>
      </c>
    </row>
    <row r="12" spans="15:18">
      <c r="O12" s="13"/>
      <c r="P12" s="13" t="s">
        <v>121</v>
      </c>
      <c r="Q12" s="13" t="s">
        <v>111</v>
      </c>
      <c r="R12" s="13" t="s">
        <v>112</v>
      </c>
    </row>
    <row r="13" spans="15:18">
      <c r="O13" s="13" t="s">
        <v>122</v>
      </c>
      <c r="P13" s="13" t="s">
        <v>122</v>
      </c>
      <c r="Q13" s="13" t="s">
        <v>122</v>
      </c>
      <c r="R13" s="13" t="s">
        <v>122</v>
      </c>
    </row>
    <row r="14" spans="15:18">
      <c r="O14" s="13"/>
      <c r="P14" s="13" t="s">
        <v>123</v>
      </c>
      <c r="Q14" s="13" t="s">
        <v>124</v>
      </c>
      <c r="R14" s="13" t="s">
        <v>111</v>
      </c>
    </row>
    <row r="15" spans="7:18">
      <c r="G15" s="11"/>
      <c r="H15" s="11"/>
      <c r="I15" s="11"/>
      <c r="J15" s="11"/>
      <c r="K15" s="11"/>
      <c r="L15" s="11"/>
      <c r="M15" s="11"/>
      <c r="O15" s="13" t="s">
        <v>125</v>
      </c>
      <c r="P15" s="13" t="s">
        <v>125</v>
      </c>
      <c r="Q15" s="13" t="s">
        <v>125</v>
      </c>
      <c r="R15" s="13" t="s">
        <v>125</v>
      </c>
    </row>
    <row r="16" spans="15:18">
      <c r="O16" s="13"/>
      <c r="P16" s="13" t="s">
        <v>126</v>
      </c>
      <c r="Q16" s="13" t="s">
        <v>127</v>
      </c>
      <c r="R16" s="13" t="s">
        <v>128</v>
      </c>
    </row>
    <row r="18" spans="15:15">
      <c r="O18" s="2" t="s">
        <v>129</v>
      </c>
    </row>
    <row r="19" spans="15:18">
      <c r="O19" s="12" t="s">
        <v>130</v>
      </c>
      <c r="P19" s="12" t="s">
        <v>131</v>
      </c>
      <c r="Q19" s="12" t="s">
        <v>132</v>
      </c>
      <c r="R19" s="12" t="s">
        <v>94</v>
      </c>
    </row>
    <row r="20" spans="15:18">
      <c r="O20" s="13" t="s">
        <v>133</v>
      </c>
      <c r="P20" s="13" t="s">
        <v>133</v>
      </c>
      <c r="Q20" s="13" t="s">
        <v>133</v>
      </c>
      <c r="R20" s="13" t="s">
        <v>133</v>
      </c>
    </row>
    <row r="21" spans="15:18">
      <c r="O21" s="13" t="s">
        <v>112</v>
      </c>
      <c r="P21" s="13" t="s">
        <v>134</v>
      </c>
      <c r="Q21" s="13" t="s">
        <v>134</v>
      </c>
      <c r="R21" s="13"/>
    </row>
  </sheetData>
  <mergeCells count="13">
    <mergeCell ref="B3:M3"/>
    <mergeCell ref="O3:R3"/>
    <mergeCell ref="T3:AD3"/>
    <mergeCell ref="B4:D4"/>
    <mergeCell ref="E4:H4"/>
    <mergeCell ref="I4:M4"/>
    <mergeCell ref="B7:C7"/>
    <mergeCell ref="F7:G7"/>
    <mergeCell ref="I7:K7"/>
    <mergeCell ref="B8:C8"/>
    <mergeCell ref="F8:G8"/>
    <mergeCell ref="I8:K8"/>
    <mergeCell ref="O18:R1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7"/>
  <sheetViews>
    <sheetView topLeftCell="I1" workbookViewId="0">
      <pane ySplit="1" topLeftCell="A11" activePane="bottomLeft" state="frozen"/>
      <selection/>
      <selection pane="bottomLeft" activeCell="B34" sqref="B34"/>
    </sheetView>
  </sheetViews>
  <sheetFormatPr defaultColWidth="9" defaultRowHeight="16.5"/>
  <cols>
    <col min="1" max="1" width="48.375" style="2" customWidth="1"/>
    <col min="2" max="2" width="51.25" style="2" customWidth="1"/>
    <col min="3" max="3" width="47.125" style="2" customWidth="1"/>
    <col min="4" max="4" width="44.375" style="2" customWidth="1"/>
    <col min="5" max="5" width="45.625" style="2" customWidth="1"/>
    <col min="6" max="6" width="50" style="2" customWidth="1"/>
    <col min="7" max="7" width="3.625" style="2" customWidth="1"/>
    <col min="8" max="8" width="35.625" style="2" customWidth="1"/>
    <col min="9" max="10" width="32.125" style="2" customWidth="1"/>
    <col min="11" max="12" width="35.625" style="2" customWidth="1"/>
    <col min="13" max="13" width="3.625" style="2" customWidth="1"/>
    <col min="14" max="14" width="41.875" style="2" customWidth="1"/>
    <col min="15" max="16" width="43.625" style="2" customWidth="1"/>
    <col min="17" max="17" width="41.875" style="2" customWidth="1"/>
    <col min="18" max="18" width="3.625" style="2" customWidth="1"/>
    <col min="19" max="19" width="48.375" style="2" customWidth="1"/>
    <col min="20" max="20" width="53.875" style="3" customWidth="1"/>
    <col min="21" max="21" width="35.625" style="2" customWidth="1"/>
    <col min="22" max="22" width="3.625" style="2" customWidth="1"/>
    <col min="23" max="23" width="34.625" style="2" customWidth="1"/>
    <col min="24" max="24" width="51.625" style="2" customWidth="1"/>
    <col min="25" max="26" width="34.625" style="2" customWidth="1"/>
    <col min="27" max="27" width="3.625" style="2" customWidth="1"/>
    <col min="28" max="28" width="34.625" style="2" customWidth="1"/>
    <col min="29" max="29" width="3.625" style="2" customWidth="1"/>
    <col min="30" max="30" width="29.875" style="2" customWidth="1"/>
    <col min="31" max="16384" width="9" style="2"/>
  </cols>
  <sheetData>
    <row r="1" s="1" customFormat="1" ht="15" spans="1:30">
      <c r="A1" s="1" t="s">
        <v>135</v>
      </c>
      <c r="B1" s="1" t="s">
        <v>1</v>
      </c>
      <c r="C1" s="1" t="s">
        <v>136</v>
      </c>
      <c r="D1" s="1" t="s">
        <v>137</v>
      </c>
      <c r="E1" s="1" t="s">
        <v>138</v>
      </c>
      <c r="F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N1" s="1" t="s">
        <v>2</v>
      </c>
      <c r="O1" s="1" t="s">
        <v>145</v>
      </c>
      <c r="P1" s="1" t="s">
        <v>146</v>
      </c>
      <c r="Q1" s="1" t="s">
        <v>147</v>
      </c>
      <c r="S1" s="1" t="s">
        <v>148</v>
      </c>
      <c r="T1" s="6" t="s">
        <v>0</v>
      </c>
      <c r="U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B1" s="1" t="s">
        <v>154</v>
      </c>
      <c r="AD1" s="1" t="s">
        <v>155</v>
      </c>
    </row>
    <row r="2" s="1" customFormat="1" ht="15" spans="1:30">
      <c r="A2" s="1" t="s">
        <v>156</v>
      </c>
      <c r="B2" s="1" t="s">
        <v>156</v>
      </c>
      <c r="C2" s="1" t="s">
        <v>156</v>
      </c>
      <c r="D2" s="1" t="s">
        <v>156</v>
      </c>
      <c r="E2" s="1" t="s">
        <v>156</v>
      </c>
      <c r="F2" s="1" t="s">
        <v>156</v>
      </c>
      <c r="H2" s="1" t="s">
        <v>156</v>
      </c>
      <c r="I2" s="1" t="s">
        <v>156</v>
      </c>
      <c r="J2" s="1" t="s">
        <v>156</v>
      </c>
      <c r="K2" s="1" t="s">
        <v>156</v>
      </c>
      <c r="L2" s="1" t="s">
        <v>156</v>
      </c>
      <c r="N2" s="1" t="s">
        <v>156</v>
      </c>
      <c r="O2" s="1" t="s">
        <v>156</v>
      </c>
      <c r="P2" s="1" t="s">
        <v>156</v>
      </c>
      <c r="Q2" s="1" t="s">
        <v>156</v>
      </c>
      <c r="S2" s="1" t="s">
        <v>156</v>
      </c>
      <c r="T2" s="6" t="s">
        <v>156</v>
      </c>
      <c r="U2" s="1" t="s">
        <v>156</v>
      </c>
      <c r="W2" s="1" t="s">
        <v>156</v>
      </c>
      <c r="X2" s="1" t="s">
        <v>156</v>
      </c>
      <c r="Y2" s="1" t="s">
        <v>156</v>
      </c>
      <c r="Z2" s="1" t="s">
        <v>156</v>
      </c>
      <c r="AB2" s="1" t="s">
        <v>156</v>
      </c>
      <c r="AD2" s="1" t="s">
        <v>156</v>
      </c>
    </row>
    <row r="3" spans="1:30">
      <c r="A3" s="2" t="s">
        <v>157</v>
      </c>
      <c r="B3" s="2" t="s">
        <v>157</v>
      </c>
      <c r="C3" s="2" t="s">
        <v>157</v>
      </c>
      <c r="D3" s="2" t="s">
        <v>157</v>
      </c>
      <c r="E3" s="2" t="s">
        <v>157</v>
      </c>
      <c r="F3" s="2" t="s">
        <v>157</v>
      </c>
      <c r="H3" s="2" t="s">
        <v>158</v>
      </c>
      <c r="I3" s="2" t="s">
        <v>158</v>
      </c>
      <c r="J3" s="2" t="s">
        <v>158</v>
      </c>
      <c r="K3" s="2" t="s">
        <v>158</v>
      </c>
      <c r="L3" s="2" t="s">
        <v>158</v>
      </c>
      <c r="N3" s="2" t="s">
        <v>158</v>
      </c>
      <c r="O3" s="2" t="s">
        <v>158</v>
      </c>
      <c r="P3" s="2" t="s">
        <v>158</v>
      </c>
      <c r="Q3" s="2" t="s">
        <v>158</v>
      </c>
      <c r="S3" s="2" t="s">
        <v>157</v>
      </c>
      <c r="T3" s="3" t="s">
        <v>158</v>
      </c>
      <c r="U3" s="2" t="s">
        <v>157</v>
      </c>
      <c r="W3" s="2" t="s">
        <v>159</v>
      </c>
      <c r="X3" s="2" t="s">
        <v>157</v>
      </c>
      <c r="Y3" s="2" t="s">
        <v>159</v>
      </c>
      <c r="Z3" s="2" t="s">
        <v>159</v>
      </c>
      <c r="AB3" s="2" t="s">
        <v>159</v>
      </c>
      <c r="AD3" s="2" t="s">
        <v>158</v>
      </c>
    </row>
    <row r="4" spans="1:30">
      <c r="A4" s="2" t="s">
        <v>160</v>
      </c>
      <c r="B4" s="2" t="s">
        <v>160</v>
      </c>
      <c r="C4" s="2" t="s">
        <v>160</v>
      </c>
      <c r="D4" s="2" t="s">
        <v>160</v>
      </c>
      <c r="E4" s="2" t="s">
        <v>160</v>
      </c>
      <c r="F4" s="2" t="s">
        <v>160</v>
      </c>
      <c r="H4" s="2" t="s">
        <v>161</v>
      </c>
      <c r="I4" s="2" t="s">
        <v>161</v>
      </c>
      <c r="J4" s="2" t="s">
        <v>161</v>
      </c>
      <c r="K4" s="2" t="s">
        <v>161</v>
      </c>
      <c r="L4" s="2" t="s">
        <v>161</v>
      </c>
      <c r="N4" s="2" t="s">
        <v>161</v>
      </c>
      <c r="O4" s="2" t="s">
        <v>161</v>
      </c>
      <c r="P4" s="2" t="s">
        <v>161</v>
      </c>
      <c r="Q4" s="2" t="s">
        <v>161</v>
      </c>
      <c r="S4" s="2" t="s">
        <v>161</v>
      </c>
      <c r="T4" s="3" t="s">
        <v>161</v>
      </c>
      <c r="U4" s="2" t="s">
        <v>160</v>
      </c>
      <c r="W4" s="2" t="s">
        <v>160</v>
      </c>
      <c r="X4" s="2" t="s">
        <v>160</v>
      </c>
      <c r="Y4" s="2" t="s">
        <v>160</v>
      </c>
      <c r="Z4" s="2" t="s">
        <v>160</v>
      </c>
      <c r="AB4" s="2" t="s">
        <v>162</v>
      </c>
      <c r="AD4" s="2" t="s">
        <v>163</v>
      </c>
    </row>
    <row r="5" spans="1:28">
      <c r="A5" s="2" t="s">
        <v>164</v>
      </c>
      <c r="B5" s="2" t="s">
        <v>164</v>
      </c>
      <c r="C5" s="2" t="s">
        <v>164</v>
      </c>
      <c r="D5" s="2" t="s">
        <v>164</v>
      </c>
      <c r="E5" s="2" t="s">
        <v>164</v>
      </c>
      <c r="F5" s="2" t="s">
        <v>164</v>
      </c>
      <c r="H5" s="2" t="s">
        <v>165</v>
      </c>
      <c r="I5" s="2" t="s">
        <v>165</v>
      </c>
      <c r="J5" s="2" t="s">
        <v>165</v>
      </c>
      <c r="K5" s="2" t="s">
        <v>165</v>
      </c>
      <c r="L5" s="2" t="s">
        <v>165</v>
      </c>
      <c r="N5" s="2" t="s">
        <v>165</v>
      </c>
      <c r="O5" s="2" t="s">
        <v>165</v>
      </c>
      <c r="P5" s="2" t="s">
        <v>165</v>
      </c>
      <c r="Q5" s="2" t="s">
        <v>165</v>
      </c>
      <c r="S5" s="2" t="s">
        <v>165</v>
      </c>
      <c r="T5" s="3" t="s">
        <v>165</v>
      </c>
      <c r="U5" s="2" t="s">
        <v>165</v>
      </c>
      <c r="W5" s="2" t="s">
        <v>164</v>
      </c>
      <c r="X5" s="2" t="s">
        <v>165</v>
      </c>
      <c r="Y5" s="2" t="s">
        <v>164</v>
      </c>
      <c r="Z5" s="2" t="s">
        <v>164</v>
      </c>
      <c r="AB5" s="2" t="s">
        <v>163</v>
      </c>
    </row>
    <row r="6" spans="1:28">
      <c r="A6" s="2" t="s">
        <v>166</v>
      </c>
      <c r="B6" s="2" t="s">
        <v>166</v>
      </c>
      <c r="C6" s="2" t="s">
        <v>166</v>
      </c>
      <c r="D6" s="2" t="s">
        <v>166</v>
      </c>
      <c r="E6" s="2" t="s">
        <v>166</v>
      </c>
      <c r="F6" s="2" t="s">
        <v>166</v>
      </c>
      <c r="H6" s="2" t="s">
        <v>167</v>
      </c>
      <c r="I6" s="2" t="s">
        <v>167</v>
      </c>
      <c r="J6" s="2" t="s">
        <v>167</v>
      </c>
      <c r="K6" s="2" t="s">
        <v>167</v>
      </c>
      <c r="L6" s="2" t="s">
        <v>167</v>
      </c>
      <c r="N6" s="2" t="s">
        <v>167</v>
      </c>
      <c r="O6" s="2" t="s">
        <v>167</v>
      </c>
      <c r="P6" s="2" t="s">
        <v>167</v>
      </c>
      <c r="Q6" s="2" t="s">
        <v>167</v>
      </c>
      <c r="S6" s="2" t="s">
        <v>167</v>
      </c>
      <c r="T6" s="3" t="s">
        <v>167</v>
      </c>
      <c r="U6" s="2" t="s">
        <v>166</v>
      </c>
      <c r="W6" s="2" t="s">
        <v>166</v>
      </c>
      <c r="X6" s="2" t="s">
        <v>166</v>
      </c>
      <c r="Y6" s="2" t="s">
        <v>166</v>
      </c>
      <c r="Z6" s="2" t="s">
        <v>166</v>
      </c>
      <c r="AB6" s="2" t="s">
        <v>166</v>
      </c>
    </row>
    <row r="7" spans="2:24">
      <c r="B7" s="2" t="s">
        <v>168</v>
      </c>
      <c r="D7" s="2" t="s">
        <v>168</v>
      </c>
      <c r="E7" s="2" t="s">
        <v>168</v>
      </c>
      <c r="H7" s="2" t="s">
        <v>168</v>
      </c>
      <c r="J7" s="2" t="s">
        <v>168</v>
      </c>
      <c r="K7" s="2" t="s">
        <v>168</v>
      </c>
      <c r="L7" s="2" t="s">
        <v>168</v>
      </c>
      <c r="N7" s="2" t="s">
        <v>168</v>
      </c>
      <c r="T7" s="3" t="s">
        <v>168</v>
      </c>
      <c r="U7" s="2" t="s">
        <v>168</v>
      </c>
      <c r="X7" s="2" t="s">
        <v>168</v>
      </c>
    </row>
    <row r="8" spans="2:24">
      <c r="B8" s="2" t="s">
        <v>169</v>
      </c>
      <c r="D8" s="2" t="s">
        <v>170</v>
      </c>
      <c r="E8" s="2" t="s">
        <v>170</v>
      </c>
      <c r="H8" s="2" t="s">
        <v>170</v>
      </c>
      <c r="J8" s="2" t="s">
        <v>170</v>
      </c>
      <c r="K8" s="2" t="s">
        <v>170</v>
      </c>
      <c r="L8" s="2" t="s">
        <v>170</v>
      </c>
      <c r="N8" s="2" t="s">
        <v>170</v>
      </c>
      <c r="T8" s="3" t="s">
        <v>170</v>
      </c>
      <c r="U8" s="2" t="s">
        <v>170</v>
      </c>
      <c r="X8" s="2" t="s">
        <v>170</v>
      </c>
    </row>
    <row r="9" spans="2:24">
      <c r="B9" s="2" t="s">
        <v>171</v>
      </c>
      <c r="D9" s="2" t="s">
        <v>171</v>
      </c>
      <c r="E9" s="2" t="s">
        <v>171</v>
      </c>
      <c r="H9" s="2" t="s">
        <v>171</v>
      </c>
      <c r="J9" s="2" t="s">
        <v>171</v>
      </c>
      <c r="K9" s="2" t="s">
        <v>171</v>
      </c>
      <c r="L9" s="2" t="s">
        <v>171</v>
      </c>
      <c r="N9" s="2" t="s">
        <v>171</v>
      </c>
      <c r="T9" s="3" t="s">
        <v>171</v>
      </c>
      <c r="U9" s="2" t="s">
        <v>171</v>
      </c>
      <c r="X9" s="2" t="s">
        <v>171</v>
      </c>
    </row>
    <row r="10" spans="2:24">
      <c r="B10" s="2" t="s">
        <v>172</v>
      </c>
      <c r="D10" s="2" t="s">
        <v>172</v>
      </c>
      <c r="E10" s="2" t="s">
        <v>172</v>
      </c>
      <c r="H10" s="2" t="s">
        <v>172</v>
      </c>
      <c r="J10" s="2" t="s">
        <v>172</v>
      </c>
      <c r="K10" s="2" t="s">
        <v>172</v>
      </c>
      <c r="L10" s="2" t="s">
        <v>172</v>
      </c>
      <c r="N10" s="2" t="s">
        <v>173</v>
      </c>
      <c r="T10" s="3" t="s">
        <v>172</v>
      </c>
      <c r="U10" s="2" t="s">
        <v>174</v>
      </c>
      <c r="X10" s="2" t="s">
        <v>172</v>
      </c>
    </row>
    <row r="11" spans="2:24">
      <c r="B11" s="2" t="s">
        <v>175</v>
      </c>
      <c r="D11" s="2" t="s">
        <v>175</v>
      </c>
      <c r="E11" s="2" t="s">
        <v>175</v>
      </c>
      <c r="H11" s="2" t="s">
        <v>175</v>
      </c>
      <c r="J11" s="2" t="s">
        <v>175</v>
      </c>
      <c r="K11" s="2" t="s">
        <v>175</v>
      </c>
      <c r="L11" s="2" t="s">
        <v>175</v>
      </c>
      <c r="N11" s="2" t="s">
        <v>175</v>
      </c>
      <c r="T11" s="3" t="s">
        <v>175</v>
      </c>
      <c r="U11" s="2" t="s">
        <v>175</v>
      </c>
      <c r="X11" s="2" t="s">
        <v>175</v>
      </c>
    </row>
    <row r="12" ht="15" spans="1:30">
      <c r="A12" s="1" t="s">
        <v>176</v>
      </c>
      <c r="B12" s="1" t="s">
        <v>176</v>
      </c>
      <c r="C12" s="1" t="s">
        <v>176</v>
      </c>
      <c r="D12" s="1" t="s">
        <v>176</v>
      </c>
      <c r="E12" s="1" t="s">
        <v>176</v>
      </c>
      <c r="F12" s="1" t="s">
        <v>176</v>
      </c>
      <c r="G12" s="1"/>
      <c r="H12" s="1" t="s">
        <v>176</v>
      </c>
      <c r="I12" s="1" t="s">
        <v>176</v>
      </c>
      <c r="J12" s="1" t="s">
        <v>176</v>
      </c>
      <c r="K12" s="1" t="s">
        <v>176</v>
      </c>
      <c r="L12" s="1" t="s">
        <v>176</v>
      </c>
      <c r="M12" s="1"/>
      <c r="N12" s="1" t="s">
        <v>176</v>
      </c>
      <c r="O12" s="1" t="s">
        <v>176</v>
      </c>
      <c r="P12" s="1" t="s">
        <v>176</v>
      </c>
      <c r="Q12" s="1" t="s">
        <v>176</v>
      </c>
      <c r="R12" s="1"/>
      <c r="S12" s="1" t="s">
        <v>176</v>
      </c>
      <c r="T12" s="6" t="s">
        <v>176</v>
      </c>
      <c r="U12" s="1" t="s">
        <v>176</v>
      </c>
      <c r="V12" s="1"/>
      <c r="W12" s="1" t="s">
        <v>176</v>
      </c>
      <c r="X12" s="1" t="s">
        <v>176</v>
      </c>
      <c r="Y12" s="1" t="s">
        <v>176</v>
      </c>
      <c r="Z12" s="1" t="s">
        <v>176</v>
      </c>
      <c r="AB12" s="1" t="s">
        <v>176</v>
      </c>
      <c r="AC12" s="1"/>
      <c r="AD12" s="1" t="s">
        <v>176</v>
      </c>
    </row>
    <row r="13" spans="1:30">
      <c r="A13" s="2" t="s">
        <v>177</v>
      </c>
      <c r="B13" s="2" t="s">
        <v>178</v>
      </c>
      <c r="C13" s="2" t="s">
        <v>179</v>
      </c>
      <c r="D13" s="2" t="s">
        <v>179</v>
      </c>
      <c r="E13" s="2" t="s">
        <v>178</v>
      </c>
      <c r="F13" s="2" t="s">
        <v>178</v>
      </c>
      <c r="H13" s="2" t="s">
        <v>180</v>
      </c>
      <c r="I13" s="2" t="s">
        <v>180</v>
      </c>
      <c r="J13" s="2" t="s">
        <v>181</v>
      </c>
      <c r="K13" s="2" t="s">
        <v>182</v>
      </c>
      <c r="L13" s="2" t="s">
        <v>183</v>
      </c>
      <c r="N13" s="2" t="s">
        <v>180</v>
      </c>
      <c r="O13" s="2" t="s">
        <v>183</v>
      </c>
      <c r="P13" s="2" t="s">
        <v>180</v>
      </c>
      <c r="Q13" s="2" t="s">
        <v>184</v>
      </c>
      <c r="S13" s="2" t="s">
        <v>185</v>
      </c>
      <c r="T13" s="3" t="s">
        <v>184</v>
      </c>
      <c r="U13" s="2" t="s">
        <v>186</v>
      </c>
      <c r="W13" s="2" t="s">
        <v>178</v>
      </c>
      <c r="X13" s="2" t="s">
        <v>179</v>
      </c>
      <c r="Y13" s="2" t="s">
        <v>179</v>
      </c>
      <c r="Z13" s="2" t="s">
        <v>178</v>
      </c>
      <c r="AB13" s="2" t="s">
        <v>187</v>
      </c>
      <c r="AD13" s="2" t="s">
        <v>188</v>
      </c>
    </row>
    <row r="14" spans="1:30">
      <c r="A14" s="2" t="s">
        <v>189</v>
      </c>
      <c r="B14" s="2" t="s">
        <v>189</v>
      </c>
      <c r="C14" s="2" t="s">
        <v>189</v>
      </c>
      <c r="D14" s="2" t="s">
        <v>189</v>
      </c>
      <c r="E14" s="2" t="s">
        <v>189</v>
      </c>
      <c r="F14" s="2" t="s">
        <v>189</v>
      </c>
      <c r="H14" s="2" t="s">
        <v>189</v>
      </c>
      <c r="I14" s="2" t="s">
        <v>189</v>
      </c>
      <c r="J14" s="2" t="s">
        <v>189</v>
      </c>
      <c r="K14" s="2" t="s">
        <v>189</v>
      </c>
      <c r="L14" s="2" t="s">
        <v>189</v>
      </c>
      <c r="N14" s="2" t="s">
        <v>189</v>
      </c>
      <c r="O14" s="2" t="s">
        <v>189</v>
      </c>
      <c r="P14" s="2" t="s">
        <v>189</v>
      </c>
      <c r="Q14" s="2" t="s">
        <v>189</v>
      </c>
      <c r="S14" s="2" t="s">
        <v>189</v>
      </c>
      <c r="T14" s="3" t="s">
        <v>189</v>
      </c>
      <c r="U14" s="2" t="s">
        <v>189</v>
      </c>
      <c r="W14" s="2" t="s">
        <v>189</v>
      </c>
      <c r="X14" s="2" t="s">
        <v>189</v>
      </c>
      <c r="Y14" s="2" t="s">
        <v>189</v>
      </c>
      <c r="Z14" s="2" t="s">
        <v>189</v>
      </c>
      <c r="AB14" s="2" t="s">
        <v>189</v>
      </c>
      <c r="AD14" s="2" t="s">
        <v>190</v>
      </c>
    </row>
    <row r="15" spans="1:30">
      <c r="A15" s="2" t="s">
        <v>191</v>
      </c>
      <c r="B15" s="2" t="s">
        <v>191</v>
      </c>
      <c r="C15" s="2" t="s">
        <v>191</v>
      </c>
      <c r="D15" s="2" t="s">
        <v>191</v>
      </c>
      <c r="E15" s="2" t="s">
        <v>191</v>
      </c>
      <c r="F15" s="2" t="s">
        <v>191</v>
      </c>
      <c r="H15" s="2" t="s">
        <v>192</v>
      </c>
      <c r="I15" s="2" t="s">
        <v>193</v>
      </c>
      <c r="J15" s="2" t="s">
        <v>194</v>
      </c>
      <c r="K15" s="2" t="s">
        <v>195</v>
      </c>
      <c r="L15" s="2" t="s">
        <v>196</v>
      </c>
      <c r="N15" s="2" t="s">
        <v>192</v>
      </c>
      <c r="O15" s="2" t="s">
        <v>194</v>
      </c>
      <c r="P15" s="2" t="s">
        <v>193</v>
      </c>
      <c r="Q15" s="2" t="s">
        <v>193</v>
      </c>
      <c r="S15" s="2" t="s">
        <v>197</v>
      </c>
      <c r="T15" s="3" t="s">
        <v>191</v>
      </c>
      <c r="U15" s="2" t="s">
        <v>193</v>
      </c>
      <c r="W15" s="2" t="s">
        <v>191</v>
      </c>
      <c r="X15" s="2" t="s">
        <v>191</v>
      </c>
      <c r="Y15" s="2" t="s">
        <v>191</v>
      </c>
      <c r="Z15" s="2" t="s">
        <v>191</v>
      </c>
      <c r="AB15" s="2" t="s">
        <v>198</v>
      </c>
      <c r="AD15" s="2" t="s">
        <v>199</v>
      </c>
    </row>
    <row r="16" spans="1:29">
      <c r="A16" s="4" t="s">
        <v>200</v>
      </c>
      <c r="B16" s="4" t="s">
        <v>200</v>
      </c>
      <c r="C16" s="4" t="s">
        <v>200</v>
      </c>
      <c r="D16" s="2" t="s">
        <v>200</v>
      </c>
      <c r="E16" s="4" t="s">
        <v>200</v>
      </c>
      <c r="F16" s="4" t="s">
        <v>200</v>
      </c>
      <c r="H16" s="2" t="s">
        <v>201</v>
      </c>
      <c r="I16" s="2" t="s">
        <v>202</v>
      </c>
      <c r="J16" s="2" t="s">
        <v>202</v>
      </c>
      <c r="K16" s="2" t="s">
        <v>202</v>
      </c>
      <c r="L16" s="2" t="s">
        <v>201</v>
      </c>
      <c r="N16" s="2" t="s">
        <v>203</v>
      </c>
      <c r="O16" s="2" t="s">
        <v>203</v>
      </c>
      <c r="P16" s="2" t="s">
        <v>203</v>
      </c>
      <c r="Q16" s="2" t="s">
        <v>204</v>
      </c>
      <c r="S16" s="2" t="s">
        <v>205</v>
      </c>
      <c r="T16" s="3" t="s">
        <v>206</v>
      </c>
      <c r="U16" s="2" t="s">
        <v>207</v>
      </c>
      <c r="W16" s="4" t="s">
        <v>200</v>
      </c>
      <c r="X16" s="4" t="s">
        <v>200</v>
      </c>
      <c r="Y16" s="4" t="s">
        <v>200</v>
      </c>
      <c r="Z16" s="4" t="s">
        <v>200</v>
      </c>
      <c r="AB16" s="4" t="s">
        <v>208</v>
      </c>
      <c r="AC16" s="4"/>
    </row>
    <row r="17" spans="1:28">
      <c r="A17" s="2" t="s">
        <v>190</v>
      </c>
      <c r="B17" s="5" t="s">
        <v>209</v>
      </c>
      <c r="C17" s="2" t="s">
        <v>190</v>
      </c>
      <c r="D17" s="5" t="s">
        <v>209</v>
      </c>
      <c r="E17" s="5" t="s">
        <v>209</v>
      </c>
      <c r="F17" s="5" t="s">
        <v>209</v>
      </c>
      <c r="H17" s="2" t="s">
        <v>190</v>
      </c>
      <c r="I17" s="2" t="s">
        <v>190</v>
      </c>
      <c r="J17" s="2" t="s">
        <v>190</v>
      </c>
      <c r="K17" s="2" t="s">
        <v>190</v>
      </c>
      <c r="L17" s="2" t="s">
        <v>190</v>
      </c>
      <c r="N17" s="2" t="s">
        <v>190</v>
      </c>
      <c r="O17" s="2" t="s">
        <v>190</v>
      </c>
      <c r="P17" s="2" t="s">
        <v>190</v>
      </c>
      <c r="Q17" s="2" t="s">
        <v>190</v>
      </c>
      <c r="S17" s="2" t="s">
        <v>190</v>
      </c>
      <c r="T17" s="3" t="s">
        <v>190</v>
      </c>
      <c r="U17" s="2" t="s">
        <v>190</v>
      </c>
      <c r="W17" s="2" t="s">
        <v>190</v>
      </c>
      <c r="X17" s="2" t="s">
        <v>190</v>
      </c>
      <c r="Y17" s="2" t="s">
        <v>190</v>
      </c>
      <c r="Z17" s="2" t="s">
        <v>190</v>
      </c>
      <c r="AB17" s="2" t="s">
        <v>190</v>
      </c>
    </row>
    <row r="18" spans="1:28">
      <c r="A18" s="2" t="s">
        <v>210</v>
      </c>
      <c r="B18" s="2" t="s">
        <v>211</v>
      </c>
      <c r="C18" s="2" t="s">
        <v>212</v>
      </c>
      <c r="D18" s="2" t="s">
        <v>212</v>
      </c>
      <c r="E18" s="2" t="s">
        <v>211</v>
      </c>
      <c r="F18" s="2" t="s">
        <v>211</v>
      </c>
      <c r="H18" s="2" t="s">
        <v>213</v>
      </c>
      <c r="I18" s="2" t="s">
        <v>213</v>
      </c>
      <c r="J18" s="2" t="s">
        <v>214</v>
      </c>
      <c r="K18" s="2" t="s">
        <v>215</v>
      </c>
      <c r="L18" s="2" t="s">
        <v>216</v>
      </c>
      <c r="N18" s="2" t="s">
        <v>213</v>
      </c>
      <c r="O18" s="2" t="s">
        <v>216</v>
      </c>
      <c r="P18" s="2" t="s">
        <v>213</v>
      </c>
      <c r="Q18" s="2" t="s">
        <v>214</v>
      </c>
      <c r="S18" s="2" t="s">
        <v>217</v>
      </c>
      <c r="T18" s="3" t="s">
        <v>214</v>
      </c>
      <c r="U18" s="2" t="s">
        <v>218</v>
      </c>
      <c r="W18" s="2" t="s">
        <v>211</v>
      </c>
      <c r="X18" s="2" t="s">
        <v>212</v>
      </c>
      <c r="Y18" s="2" t="s">
        <v>212</v>
      </c>
      <c r="Z18" s="2" t="s">
        <v>211</v>
      </c>
      <c r="AB18" s="2" t="s">
        <v>219</v>
      </c>
    </row>
    <row r="19" ht="15" spans="1:30">
      <c r="A19" s="1" t="s">
        <v>220</v>
      </c>
      <c r="B19" s="1" t="s">
        <v>220</v>
      </c>
      <c r="C19" s="1" t="s">
        <v>220</v>
      </c>
      <c r="D19" s="1" t="s">
        <v>220</v>
      </c>
      <c r="E19" s="1" t="s">
        <v>220</v>
      </c>
      <c r="F19" s="1" t="s">
        <v>220</v>
      </c>
      <c r="G19" s="1"/>
      <c r="H19" s="1" t="s">
        <v>220</v>
      </c>
      <c r="I19" s="1" t="s">
        <v>220</v>
      </c>
      <c r="J19" s="1" t="s">
        <v>220</v>
      </c>
      <c r="K19" s="1" t="s">
        <v>220</v>
      </c>
      <c r="L19" s="1" t="s">
        <v>220</v>
      </c>
      <c r="M19" s="1"/>
      <c r="N19" s="1" t="s">
        <v>220</v>
      </c>
      <c r="O19" s="1" t="s">
        <v>220</v>
      </c>
      <c r="P19" s="1" t="s">
        <v>220</v>
      </c>
      <c r="Q19" s="1" t="s">
        <v>220</v>
      </c>
      <c r="R19" s="1"/>
      <c r="S19" s="1" t="s">
        <v>220</v>
      </c>
      <c r="T19" s="6" t="s">
        <v>220</v>
      </c>
      <c r="U19" s="1" t="s">
        <v>220</v>
      </c>
      <c r="V19" s="1"/>
      <c r="W19" s="1" t="s">
        <v>220</v>
      </c>
      <c r="X19" s="1" t="s">
        <v>220</v>
      </c>
      <c r="Y19" s="1" t="s">
        <v>220</v>
      </c>
      <c r="Z19" s="1" t="s">
        <v>220</v>
      </c>
      <c r="AB19" s="1" t="s">
        <v>220</v>
      </c>
      <c r="AC19" s="1"/>
      <c r="AD19" s="1" t="s">
        <v>220</v>
      </c>
    </row>
    <row r="20" spans="1:30">
      <c r="A20" s="2" t="s">
        <v>221</v>
      </c>
      <c r="B20" s="2" t="s">
        <v>222</v>
      </c>
      <c r="C20" s="2" t="s">
        <v>221</v>
      </c>
      <c r="D20" s="2" t="s">
        <v>223</v>
      </c>
      <c r="E20" s="2" t="s">
        <v>223</v>
      </c>
      <c r="F20" s="2" t="s">
        <v>223</v>
      </c>
      <c r="H20" s="2" t="s">
        <v>224</v>
      </c>
      <c r="I20" s="2" t="s">
        <v>225</v>
      </c>
      <c r="J20" s="2" t="s">
        <v>225</v>
      </c>
      <c r="K20" s="2" t="s">
        <v>225</v>
      </c>
      <c r="L20" s="2" t="s">
        <v>226</v>
      </c>
      <c r="N20" s="2" t="s">
        <v>227</v>
      </c>
      <c r="O20" s="2" t="s">
        <v>228</v>
      </c>
      <c r="P20" s="2" t="s">
        <v>227</v>
      </c>
      <c r="Q20" s="2" t="s">
        <v>229</v>
      </c>
      <c r="S20" s="2" t="s">
        <v>227</v>
      </c>
      <c r="T20" s="3" t="s">
        <v>223</v>
      </c>
      <c r="U20" s="2" t="s">
        <v>227</v>
      </c>
      <c r="W20" s="2" t="s">
        <v>221</v>
      </c>
      <c r="X20" s="2" t="s">
        <v>221</v>
      </c>
      <c r="Y20" s="2" t="s">
        <v>230</v>
      </c>
      <c r="Z20" s="5" t="s">
        <v>231</v>
      </c>
      <c r="AB20" s="2" t="s">
        <v>232</v>
      </c>
      <c r="AD20" s="2" t="s">
        <v>233</v>
      </c>
    </row>
    <row r="21" spans="1:30">
      <c r="A21" s="2" t="s">
        <v>234</v>
      </c>
      <c r="B21" s="2" t="s">
        <v>235</v>
      </c>
      <c r="C21" s="2" t="s">
        <v>234</v>
      </c>
      <c r="D21" s="2" t="s">
        <v>236</v>
      </c>
      <c r="E21" s="2" t="s">
        <v>236</v>
      </c>
      <c r="F21" s="2" t="s">
        <v>236</v>
      </c>
      <c r="H21" s="2" t="s">
        <v>237</v>
      </c>
      <c r="I21" s="2" t="s">
        <v>238</v>
      </c>
      <c r="J21" s="2" t="s">
        <v>238</v>
      </c>
      <c r="K21" s="2" t="s">
        <v>238</v>
      </c>
      <c r="L21" s="2" t="s">
        <v>239</v>
      </c>
      <c r="N21" s="2" t="s">
        <v>240</v>
      </c>
      <c r="O21" s="2" t="s">
        <v>241</v>
      </c>
      <c r="P21" s="2" t="s">
        <v>240</v>
      </c>
      <c r="Q21" s="2" t="s">
        <v>242</v>
      </c>
      <c r="S21" s="2" t="s">
        <v>240</v>
      </c>
      <c r="T21" s="3" t="s">
        <v>236</v>
      </c>
      <c r="U21" s="2" t="s">
        <v>240</v>
      </c>
      <c r="W21" s="2" t="s">
        <v>234</v>
      </c>
      <c r="X21" s="2" t="s">
        <v>234</v>
      </c>
      <c r="Y21" s="2" t="s">
        <v>243</v>
      </c>
      <c r="Z21" s="5" t="s">
        <v>244</v>
      </c>
      <c r="AB21" s="2" t="s">
        <v>245</v>
      </c>
      <c r="AD21" s="2" t="s">
        <v>246</v>
      </c>
    </row>
    <row r="22" spans="7:30">
      <c r="G22" s="5"/>
      <c r="N22" s="5" t="s">
        <v>247</v>
      </c>
      <c r="O22" s="5" t="s">
        <v>248</v>
      </c>
      <c r="P22" s="5" t="s">
        <v>249</v>
      </c>
      <c r="Q22" s="5" t="s">
        <v>250</v>
      </c>
      <c r="R22" s="5"/>
      <c r="T22" s="7" t="s">
        <v>251</v>
      </c>
      <c r="Y22" s="4" t="s">
        <v>252</v>
      </c>
      <c r="Z22" s="5" t="s">
        <v>253</v>
      </c>
      <c r="AD22" s="2" t="s">
        <v>254</v>
      </c>
    </row>
    <row r="23" spans="2:26">
      <c r="B23" s="2" t="s">
        <v>255</v>
      </c>
      <c r="D23" s="2" t="s">
        <v>255</v>
      </c>
      <c r="E23" s="2" t="s">
        <v>255</v>
      </c>
      <c r="G23" s="5"/>
      <c r="H23" s="2" t="s">
        <v>255</v>
      </c>
      <c r="K23" s="2" t="s">
        <v>255</v>
      </c>
      <c r="L23" s="2" t="s">
        <v>255</v>
      </c>
      <c r="N23" s="2" t="s">
        <v>255</v>
      </c>
      <c r="O23" s="5"/>
      <c r="P23" s="5"/>
      <c r="Q23" s="5"/>
      <c r="R23" s="5"/>
      <c r="T23" s="8" t="s">
        <v>255</v>
      </c>
      <c r="U23" s="2" t="s">
        <v>255</v>
      </c>
      <c r="X23" s="2" t="s">
        <v>255</v>
      </c>
      <c r="Y23" s="4"/>
      <c r="Z23" s="5"/>
    </row>
    <row r="24" ht="15" spans="1:30">
      <c r="A24" s="1" t="s">
        <v>256</v>
      </c>
      <c r="B24" s="1" t="s">
        <v>256</v>
      </c>
      <c r="C24" s="1" t="s">
        <v>256</v>
      </c>
      <c r="D24" s="1" t="s">
        <v>256</v>
      </c>
      <c r="E24" s="1" t="s">
        <v>256</v>
      </c>
      <c r="F24" s="1" t="s">
        <v>256</v>
      </c>
      <c r="G24" s="1"/>
      <c r="H24" s="1" t="s">
        <v>256</v>
      </c>
      <c r="I24" s="1" t="s">
        <v>256</v>
      </c>
      <c r="J24" s="1" t="s">
        <v>256</v>
      </c>
      <c r="K24" s="1" t="s">
        <v>256</v>
      </c>
      <c r="L24" s="1" t="s">
        <v>256</v>
      </c>
      <c r="M24" s="1"/>
      <c r="N24" s="1" t="s">
        <v>256</v>
      </c>
      <c r="O24" s="1" t="s">
        <v>256</v>
      </c>
      <c r="P24" s="1" t="s">
        <v>256</v>
      </c>
      <c r="Q24" s="1" t="s">
        <v>256</v>
      </c>
      <c r="R24" s="1"/>
      <c r="S24" s="1" t="s">
        <v>256</v>
      </c>
      <c r="T24" s="6" t="s">
        <v>256</v>
      </c>
      <c r="U24" s="1" t="s">
        <v>256</v>
      </c>
      <c r="V24" s="1"/>
      <c r="W24" s="1" t="s">
        <v>256</v>
      </c>
      <c r="X24" s="1" t="s">
        <v>256</v>
      </c>
      <c r="Y24" s="1" t="s">
        <v>256</v>
      </c>
      <c r="Z24" s="1" t="s">
        <v>256</v>
      </c>
      <c r="AB24" s="1" t="s">
        <v>256</v>
      </c>
      <c r="AC24" s="1"/>
      <c r="AD24" s="1" t="s">
        <v>256</v>
      </c>
    </row>
    <row r="25" spans="1:30">
      <c r="A25" s="5" t="s">
        <v>257</v>
      </c>
      <c r="B25" s="5" t="s">
        <v>258</v>
      </c>
      <c r="C25" s="5" t="s">
        <v>257</v>
      </c>
      <c r="D25" s="5" t="s">
        <v>259</v>
      </c>
      <c r="E25" s="5" t="s">
        <v>258</v>
      </c>
      <c r="F25" s="5" t="s">
        <v>258</v>
      </c>
      <c r="G25" s="5"/>
      <c r="H25" s="2" t="s">
        <v>260</v>
      </c>
      <c r="I25" s="2" t="s">
        <v>260</v>
      </c>
      <c r="J25" s="2" t="s">
        <v>260</v>
      </c>
      <c r="K25" s="2" t="s">
        <v>260</v>
      </c>
      <c r="L25" s="2" t="s">
        <v>260</v>
      </c>
      <c r="N25" s="5" t="s">
        <v>261</v>
      </c>
      <c r="O25" s="5" t="s">
        <v>261</v>
      </c>
      <c r="P25" s="5" t="s">
        <v>261</v>
      </c>
      <c r="Q25" s="5" t="s">
        <v>261</v>
      </c>
      <c r="R25" s="5"/>
      <c r="S25" s="5" t="s">
        <v>257</v>
      </c>
      <c r="T25" s="7" t="s">
        <v>261</v>
      </c>
      <c r="U25" s="2" t="s">
        <v>262</v>
      </c>
      <c r="W25" s="2" t="s">
        <v>260</v>
      </c>
      <c r="X25" s="5" t="s">
        <v>263</v>
      </c>
      <c r="Y25" s="2" t="s">
        <v>260</v>
      </c>
      <c r="Z25" s="2" t="s">
        <v>260</v>
      </c>
      <c r="AB25" s="4" t="s">
        <v>264</v>
      </c>
      <c r="AC25" s="4"/>
      <c r="AD25" s="2" t="s">
        <v>260</v>
      </c>
    </row>
    <row r="26" spans="1:30">
      <c r="A26" s="2" t="s">
        <v>265</v>
      </c>
      <c r="B26" s="2" t="s">
        <v>265</v>
      </c>
      <c r="C26" s="2" t="s">
        <v>265</v>
      </c>
      <c r="D26" s="2" t="s">
        <v>265</v>
      </c>
      <c r="E26" s="2" t="s">
        <v>265</v>
      </c>
      <c r="F26" s="2" t="s">
        <v>265</v>
      </c>
      <c r="H26" s="2" t="s">
        <v>266</v>
      </c>
      <c r="I26" s="2" t="s">
        <v>266</v>
      </c>
      <c r="J26" s="2" t="s">
        <v>266</v>
      </c>
      <c r="K26" s="2" t="s">
        <v>266</v>
      </c>
      <c r="L26" s="2" t="s">
        <v>266</v>
      </c>
      <c r="N26" s="2" t="s">
        <v>266</v>
      </c>
      <c r="O26" s="2" t="s">
        <v>266</v>
      </c>
      <c r="P26" s="2" t="s">
        <v>266</v>
      </c>
      <c r="Q26" s="2" t="s">
        <v>266</v>
      </c>
      <c r="S26" s="2" t="s">
        <v>266</v>
      </c>
      <c r="T26" s="3" t="s">
        <v>266</v>
      </c>
      <c r="U26" s="2" t="s">
        <v>266</v>
      </c>
      <c r="W26" s="2" t="s">
        <v>265</v>
      </c>
      <c r="X26" s="2" t="s">
        <v>265</v>
      </c>
      <c r="Y26" s="2" t="s">
        <v>265</v>
      </c>
      <c r="Z26" s="2" t="s">
        <v>265</v>
      </c>
      <c r="AB26" s="2" t="s">
        <v>267</v>
      </c>
      <c r="AD26" s="2" t="s">
        <v>266</v>
      </c>
    </row>
    <row r="27" spans="1:30">
      <c r="A27" s="2" t="s">
        <v>268</v>
      </c>
      <c r="B27" s="2" t="s">
        <v>268</v>
      </c>
      <c r="C27" s="2" t="s">
        <v>268</v>
      </c>
      <c r="D27" s="2" t="s">
        <v>268</v>
      </c>
      <c r="E27" s="2" t="s">
        <v>268</v>
      </c>
      <c r="F27" s="2" t="s">
        <v>268</v>
      </c>
      <c r="H27" s="2" t="s">
        <v>269</v>
      </c>
      <c r="I27" s="2" t="s">
        <v>269</v>
      </c>
      <c r="J27" s="2" t="s">
        <v>269</v>
      </c>
      <c r="K27" s="2" t="s">
        <v>269</v>
      </c>
      <c r="L27" s="2" t="s">
        <v>269</v>
      </c>
      <c r="N27" s="2" t="s">
        <v>269</v>
      </c>
      <c r="O27" s="2" t="s">
        <v>269</v>
      </c>
      <c r="P27" s="2" t="s">
        <v>269</v>
      </c>
      <c r="Q27" s="2" t="s">
        <v>269</v>
      </c>
      <c r="S27" s="2" t="s">
        <v>269</v>
      </c>
      <c r="T27" s="3" t="s">
        <v>269</v>
      </c>
      <c r="U27" s="2" t="s">
        <v>269</v>
      </c>
      <c r="W27" s="2" t="s">
        <v>268</v>
      </c>
      <c r="X27" s="2" t="s">
        <v>268</v>
      </c>
      <c r="Y27" s="2" t="s">
        <v>268</v>
      </c>
      <c r="Z27" s="2" t="s">
        <v>268</v>
      </c>
      <c r="AB27" s="2" t="s">
        <v>270</v>
      </c>
      <c r="AD27" s="2" t="s">
        <v>269</v>
      </c>
    </row>
    <row r="28" spans="1:30">
      <c r="A28" s="2" t="s">
        <v>271</v>
      </c>
      <c r="B28" s="2" t="s">
        <v>271</v>
      </c>
      <c r="C28" s="2" t="s">
        <v>271</v>
      </c>
      <c r="D28" s="2" t="s">
        <v>271</v>
      </c>
      <c r="E28" s="2" t="s">
        <v>271</v>
      </c>
      <c r="F28" s="2" t="s">
        <v>271</v>
      </c>
      <c r="H28" s="2" t="s">
        <v>272</v>
      </c>
      <c r="I28" s="2" t="s">
        <v>272</v>
      </c>
      <c r="J28" s="2" t="s">
        <v>272</v>
      </c>
      <c r="K28" s="2" t="s">
        <v>272</v>
      </c>
      <c r="L28" s="2" t="s">
        <v>272</v>
      </c>
      <c r="N28" s="2" t="s">
        <v>273</v>
      </c>
      <c r="O28" s="2" t="s">
        <v>273</v>
      </c>
      <c r="P28" s="2" t="s">
        <v>273</v>
      </c>
      <c r="Q28" s="2" t="s">
        <v>273</v>
      </c>
      <c r="S28" s="2" t="s">
        <v>273</v>
      </c>
      <c r="T28" s="3" t="s">
        <v>273</v>
      </c>
      <c r="U28" s="2" t="s">
        <v>273</v>
      </c>
      <c r="W28" s="2" t="s">
        <v>274</v>
      </c>
      <c r="X28" s="2" t="s">
        <v>271</v>
      </c>
      <c r="Y28" s="2" t="s">
        <v>275</v>
      </c>
      <c r="Z28" s="2" t="s">
        <v>275</v>
      </c>
      <c r="AB28" s="2" t="s">
        <v>276</v>
      </c>
      <c r="AD28" s="2" t="s">
        <v>272</v>
      </c>
    </row>
    <row r="29" spans="1:30">
      <c r="A29" s="2" t="s">
        <v>277</v>
      </c>
      <c r="B29" s="2" t="s">
        <v>278</v>
      </c>
      <c r="C29" s="2" t="s">
        <v>279</v>
      </c>
      <c r="D29" s="2" t="s">
        <v>280</v>
      </c>
      <c r="E29" s="2" t="s">
        <v>281</v>
      </c>
      <c r="F29" s="2" t="s">
        <v>282</v>
      </c>
      <c r="H29" s="2" t="s">
        <v>283</v>
      </c>
      <c r="I29" s="2" t="s">
        <v>284</v>
      </c>
      <c r="J29" s="2" t="s">
        <v>284</v>
      </c>
      <c r="K29" s="2" t="s">
        <v>285</v>
      </c>
      <c r="L29" s="2" t="s">
        <v>286</v>
      </c>
      <c r="N29" s="2" t="s">
        <v>287</v>
      </c>
      <c r="O29" s="2" t="s">
        <v>288</v>
      </c>
      <c r="P29" s="2" t="s">
        <v>289</v>
      </c>
      <c r="Q29" s="2" t="s">
        <v>288</v>
      </c>
      <c r="S29" s="2" t="s">
        <v>277</v>
      </c>
      <c r="T29" s="3" t="s">
        <v>290</v>
      </c>
      <c r="U29" s="2" t="s">
        <v>291</v>
      </c>
      <c r="W29" s="2" t="s">
        <v>282</v>
      </c>
      <c r="X29" s="2" t="s">
        <v>292</v>
      </c>
      <c r="Y29" s="2" t="s">
        <v>293</v>
      </c>
      <c r="Z29" s="2" t="s">
        <v>293</v>
      </c>
      <c r="AB29" s="2" t="s">
        <v>293</v>
      </c>
      <c r="AD29" s="2" t="s">
        <v>277</v>
      </c>
    </row>
    <row r="30" spans="2:24">
      <c r="B30" s="2" t="s">
        <v>294</v>
      </c>
      <c r="D30" s="2" t="s">
        <v>295</v>
      </c>
      <c r="E30" s="2" t="s">
        <v>296</v>
      </c>
      <c r="H30" s="2" t="s">
        <v>297</v>
      </c>
      <c r="K30" s="2" t="s">
        <v>298</v>
      </c>
      <c r="L30" s="2" t="s">
        <v>299</v>
      </c>
      <c r="N30" s="2" t="s">
        <v>300</v>
      </c>
      <c r="T30" s="3" t="s">
        <v>301</v>
      </c>
      <c r="U30" s="2" t="s">
        <v>302</v>
      </c>
      <c r="X30" s="2" t="s">
        <v>303</v>
      </c>
    </row>
    <row r="31" spans="2:24">
      <c r="B31" s="2" t="s">
        <v>304</v>
      </c>
      <c r="D31" s="2" t="s">
        <v>305</v>
      </c>
      <c r="E31" s="2" t="s">
        <v>306</v>
      </c>
      <c r="H31" s="2" t="s">
        <v>307</v>
      </c>
      <c r="K31" s="2" t="s">
        <v>308</v>
      </c>
      <c r="L31" s="2" t="s">
        <v>309</v>
      </c>
      <c r="N31" s="2" t="s">
        <v>310</v>
      </c>
      <c r="T31" s="3" t="s">
        <v>311</v>
      </c>
      <c r="U31" s="2" t="s">
        <v>312</v>
      </c>
      <c r="X31" s="2" t="s">
        <v>313</v>
      </c>
    </row>
    <row r="32" spans="2:24">
      <c r="B32" s="2" t="s">
        <v>314</v>
      </c>
      <c r="D32" s="2" t="s">
        <v>315</v>
      </c>
      <c r="E32" s="2" t="s">
        <v>316</v>
      </c>
      <c r="H32" s="2" t="s">
        <v>317</v>
      </c>
      <c r="K32" s="2" t="s">
        <v>318</v>
      </c>
      <c r="L32" s="2" t="s">
        <v>319</v>
      </c>
      <c r="N32" s="2" t="s">
        <v>320</v>
      </c>
      <c r="T32" s="3" t="s">
        <v>321</v>
      </c>
      <c r="U32" s="2" t="s">
        <v>322</v>
      </c>
      <c r="X32" s="2" t="s">
        <v>323</v>
      </c>
    </row>
    <row r="33" spans="2:24">
      <c r="B33" s="2" t="s">
        <v>324</v>
      </c>
      <c r="D33" s="2" t="s">
        <v>324</v>
      </c>
      <c r="E33" s="2" t="s">
        <v>324</v>
      </c>
      <c r="H33" s="2" t="s">
        <v>324</v>
      </c>
      <c r="K33" s="2" t="s">
        <v>324</v>
      </c>
      <c r="L33" s="2" t="s">
        <v>324</v>
      </c>
      <c r="N33" s="2" t="s">
        <v>324</v>
      </c>
      <c r="T33" s="3" t="s">
        <v>324</v>
      </c>
      <c r="U33" s="2" t="s">
        <v>324</v>
      </c>
      <c r="X33" s="2" t="s">
        <v>324</v>
      </c>
    </row>
    <row r="34" spans="2:24">
      <c r="B34" s="2" t="s">
        <v>325</v>
      </c>
      <c r="D34" s="2" t="s">
        <v>325</v>
      </c>
      <c r="E34" s="2" t="s">
        <v>325</v>
      </c>
      <c r="H34" s="2" t="s">
        <v>325</v>
      </c>
      <c r="K34" s="2" t="s">
        <v>325</v>
      </c>
      <c r="L34" s="2" t="s">
        <v>325</v>
      </c>
      <c r="N34" s="2" t="s">
        <v>325</v>
      </c>
      <c r="T34" s="3" t="s">
        <v>325</v>
      </c>
      <c r="U34" s="2" t="s">
        <v>325</v>
      </c>
      <c r="X34" s="2" t="s">
        <v>325</v>
      </c>
    </row>
    <row r="35" spans="2:24">
      <c r="B35" s="2" t="s">
        <v>326</v>
      </c>
      <c r="D35" s="2" t="s">
        <v>326</v>
      </c>
      <c r="E35" s="2" t="s">
        <v>326</v>
      </c>
      <c r="H35" s="2" t="s">
        <v>326</v>
      </c>
      <c r="K35" s="2" t="s">
        <v>326</v>
      </c>
      <c r="L35" s="2" t="s">
        <v>326</v>
      </c>
      <c r="N35" s="2" t="s">
        <v>326</v>
      </c>
      <c r="T35" s="3" t="s">
        <v>326</v>
      </c>
      <c r="U35" s="2" t="s">
        <v>326</v>
      </c>
      <c r="X35" s="2" t="s">
        <v>326</v>
      </c>
    </row>
    <row r="36" spans="2:24">
      <c r="B36" s="2" t="s">
        <v>327</v>
      </c>
      <c r="D36" s="2" t="s">
        <v>327</v>
      </c>
      <c r="E36" s="2" t="s">
        <v>327</v>
      </c>
      <c r="H36" s="2" t="s">
        <v>328</v>
      </c>
      <c r="K36" s="2" t="s">
        <v>328</v>
      </c>
      <c r="L36" s="2" t="s">
        <v>328</v>
      </c>
      <c r="N36" s="2" t="s">
        <v>328</v>
      </c>
      <c r="T36" s="3" t="s">
        <v>328</v>
      </c>
      <c r="U36" s="2" t="s">
        <v>328</v>
      </c>
      <c r="X36" s="2" t="s">
        <v>327</v>
      </c>
    </row>
    <row r="37" ht="15" spans="1:30">
      <c r="A37" s="1" t="s">
        <v>329</v>
      </c>
      <c r="B37" s="1" t="s">
        <v>329</v>
      </c>
      <c r="C37" s="1" t="s">
        <v>329</v>
      </c>
      <c r="D37" s="1" t="s">
        <v>329</v>
      </c>
      <c r="E37" s="1" t="s">
        <v>329</v>
      </c>
      <c r="F37" s="1" t="s">
        <v>329</v>
      </c>
      <c r="G37" s="1"/>
      <c r="H37" s="1" t="s">
        <v>329</v>
      </c>
      <c r="I37" s="1" t="s">
        <v>329</v>
      </c>
      <c r="J37" s="1" t="s">
        <v>329</v>
      </c>
      <c r="K37" s="1" t="s">
        <v>329</v>
      </c>
      <c r="L37" s="1" t="s">
        <v>329</v>
      </c>
      <c r="M37" s="1"/>
      <c r="N37" s="1" t="s">
        <v>329</v>
      </c>
      <c r="O37" s="1" t="s">
        <v>329</v>
      </c>
      <c r="P37" s="1" t="s">
        <v>329</v>
      </c>
      <c r="Q37" s="1" t="s">
        <v>329</v>
      </c>
      <c r="R37" s="1"/>
      <c r="S37" s="1" t="s">
        <v>329</v>
      </c>
      <c r="T37" s="6" t="s">
        <v>329</v>
      </c>
      <c r="U37" s="1" t="s">
        <v>329</v>
      </c>
      <c r="V37" s="1"/>
      <c r="W37" s="1" t="s">
        <v>329</v>
      </c>
      <c r="X37" s="1" t="s">
        <v>329</v>
      </c>
      <c r="Y37" s="1" t="s">
        <v>329</v>
      </c>
      <c r="Z37" s="1" t="s">
        <v>329</v>
      </c>
      <c r="AB37" s="1" t="s">
        <v>329</v>
      </c>
      <c r="AC37" s="1"/>
      <c r="AD37" s="1" t="s">
        <v>329</v>
      </c>
    </row>
    <row r="38" spans="1:30">
      <c r="A38" s="5" t="s">
        <v>330</v>
      </c>
      <c r="B38" s="5" t="s">
        <v>331</v>
      </c>
      <c r="C38" s="5" t="s">
        <v>332</v>
      </c>
      <c r="D38" s="5" t="s">
        <v>333</v>
      </c>
      <c r="E38" s="5" t="s">
        <v>334</v>
      </c>
      <c r="F38" s="5" t="s">
        <v>335</v>
      </c>
      <c r="G38" s="5"/>
      <c r="H38" s="2" t="s">
        <v>336</v>
      </c>
      <c r="I38" s="2" t="s">
        <v>337</v>
      </c>
      <c r="J38" s="2" t="s">
        <v>337</v>
      </c>
      <c r="K38" s="2" t="s">
        <v>337</v>
      </c>
      <c r="L38" s="2" t="s">
        <v>336</v>
      </c>
      <c r="N38" s="5" t="s">
        <v>338</v>
      </c>
      <c r="O38" s="5" t="s">
        <v>339</v>
      </c>
      <c r="P38" s="5" t="s">
        <v>339</v>
      </c>
      <c r="Q38" s="5" t="s">
        <v>340</v>
      </c>
      <c r="R38" s="5"/>
      <c r="S38" s="5" t="s">
        <v>341</v>
      </c>
      <c r="T38" s="7" t="s">
        <v>342</v>
      </c>
      <c r="U38" s="2" t="s">
        <v>343</v>
      </c>
      <c r="W38" s="5" t="s">
        <v>344</v>
      </c>
      <c r="X38" s="5" t="s">
        <v>345</v>
      </c>
      <c r="Y38" s="5" t="s">
        <v>346</v>
      </c>
      <c r="Z38" s="5" t="s">
        <v>347</v>
      </c>
      <c r="AB38" s="5" t="s">
        <v>348</v>
      </c>
      <c r="AC38" s="5"/>
      <c r="AD38" s="2" t="s">
        <v>349</v>
      </c>
    </row>
    <row r="39" spans="1:30">
      <c r="A39" s="2" t="s">
        <v>350</v>
      </c>
      <c r="B39" s="2" t="s">
        <v>351</v>
      </c>
      <c r="C39" s="2" t="s">
        <v>352</v>
      </c>
      <c r="D39" s="2" t="s">
        <v>353</v>
      </c>
      <c r="E39" s="2" t="s">
        <v>354</v>
      </c>
      <c r="F39" s="2" t="s">
        <v>350</v>
      </c>
      <c r="H39" s="2" t="s">
        <v>355</v>
      </c>
      <c r="I39" s="2" t="s">
        <v>356</v>
      </c>
      <c r="J39" s="2" t="s">
        <v>357</v>
      </c>
      <c r="K39" s="2" t="s">
        <v>358</v>
      </c>
      <c r="L39" s="2" t="s">
        <v>359</v>
      </c>
      <c r="N39" s="2" t="s">
        <v>360</v>
      </c>
      <c r="O39" s="2" t="s">
        <v>361</v>
      </c>
      <c r="P39" s="2" t="s">
        <v>361</v>
      </c>
      <c r="Q39" s="2" t="s">
        <v>357</v>
      </c>
      <c r="S39" s="2" t="s">
        <v>362</v>
      </c>
      <c r="T39" s="3" t="s">
        <v>363</v>
      </c>
      <c r="U39" s="2" t="s">
        <v>364</v>
      </c>
      <c r="W39" s="2" t="s">
        <v>350</v>
      </c>
      <c r="X39" s="2" t="s">
        <v>365</v>
      </c>
      <c r="Y39" s="2" t="s">
        <v>366</v>
      </c>
      <c r="Z39" s="2" t="s">
        <v>366</v>
      </c>
      <c r="AB39" s="2" t="s">
        <v>367</v>
      </c>
      <c r="AD39" s="2" t="s">
        <v>357</v>
      </c>
    </row>
    <row r="40" spans="1:30">
      <c r="A40" s="2" t="s">
        <v>368</v>
      </c>
      <c r="B40" s="2" t="s">
        <v>369</v>
      </c>
      <c r="C40" s="2" t="s">
        <v>370</v>
      </c>
      <c r="D40" s="2" t="s">
        <v>371</v>
      </c>
      <c r="E40" s="2" t="s">
        <v>372</v>
      </c>
      <c r="F40" s="2" t="s">
        <v>368</v>
      </c>
      <c r="H40" s="2" t="s">
        <v>373</v>
      </c>
      <c r="I40" s="2" t="s">
        <v>374</v>
      </c>
      <c r="J40" s="2" t="s">
        <v>375</v>
      </c>
      <c r="K40" s="2" t="s">
        <v>376</v>
      </c>
      <c r="L40" s="2" t="s">
        <v>377</v>
      </c>
      <c r="N40" s="2" t="s">
        <v>378</v>
      </c>
      <c r="O40" s="2" t="s">
        <v>379</v>
      </c>
      <c r="P40" s="2" t="s">
        <v>379</v>
      </c>
      <c r="Q40" s="2" t="s">
        <v>375</v>
      </c>
      <c r="S40" s="2" t="s">
        <v>375</v>
      </c>
      <c r="T40" s="3" t="s">
        <v>380</v>
      </c>
      <c r="U40" s="2" t="s">
        <v>381</v>
      </c>
      <c r="W40" s="2" t="s">
        <v>368</v>
      </c>
      <c r="X40" s="2" t="s">
        <v>382</v>
      </c>
      <c r="Y40" s="2" t="s">
        <v>383</v>
      </c>
      <c r="Z40" s="2" t="s">
        <v>383</v>
      </c>
      <c r="AB40" s="2" t="s">
        <v>384</v>
      </c>
      <c r="AD40" s="2" t="s">
        <v>375</v>
      </c>
    </row>
    <row r="41" spans="1:30">
      <c r="A41" s="2" t="s">
        <v>385</v>
      </c>
      <c r="B41" s="2" t="s">
        <v>386</v>
      </c>
      <c r="C41" s="2" t="s">
        <v>387</v>
      </c>
      <c r="D41" s="2" t="s">
        <v>388</v>
      </c>
      <c r="E41" s="2" t="s">
        <v>389</v>
      </c>
      <c r="F41" s="2" t="s">
        <v>385</v>
      </c>
      <c r="H41" s="2" t="s">
        <v>390</v>
      </c>
      <c r="I41" s="2" t="s">
        <v>391</v>
      </c>
      <c r="J41" s="2" t="s">
        <v>392</v>
      </c>
      <c r="K41" s="2" t="s">
        <v>393</v>
      </c>
      <c r="L41" s="2" t="s">
        <v>394</v>
      </c>
      <c r="N41" s="2" t="s">
        <v>395</v>
      </c>
      <c r="O41" s="2" t="s">
        <v>396</v>
      </c>
      <c r="P41" s="2" t="s">
        <v>396</v>
      </c>
      <c r="Q41" s="2" t="s">
        <v>392</v>
      </c>
      <c r="S41" s="2" t="s">
        <v>392</v>
      </c>
      <c r="T41" s="3" t="s">
        <v>397</v>
      </c>
      <c r="U41" s="2" t="s">
        <v>398</v>
      </c>
      <c r="W41" s="2" t="s">
        <v>385</v>
      </c>
      <c r="X41" s="2" t="s">
        <v>399</v>
      </c>
      <c r="Y41" s="2" t="s">
        <v>400</v>
      </c>
      <c r="Z41" s="2" t="s">
        <v>400</v>
      </c>
      <c r="AB41" s="2" t="s">
        <v>401</v>
      </c>
      <c r="AD41" s="2" t="s">
        <v>392</v>
      </c>
    </row>
    <row r="42" spans="1:30">
      <c r="A42" s="2" t="s">
        <v>402</v>
      </c>
      <c r="B42" s="2" t="s">
        <v>403</v>
      </c>
      <c r="C42" s="2" t="s">
        <v>402</v>
      </c>
      <c r="D42" s="2" t="s">
        <v>403</v>
      </c>
      <c r="E42" s="2" t="s">
        <v>403</v>
      </c>
      <c r="F42" s="2" t="s">
        <v>402</v>
      </c>
      <c r="H42" s="2" t="s">
        <v>403</v>
      </c>
      <c r="I42" s="2" t="s">
        <v>402</v>
      </c>
      <c r="J42" s="2" t="s">
        <v>402</v>
      </c>
      <c r="K42" s="2" t="s">
        <v>403</v>
      </c>
      <c r="L42" s="2" t="s">
        <v>403</v>
      </c>
      <c r="N42" s="2" t="s">
        <v>403</v>
      </c>
      <c r="O42" s="2" t="s">
        <v>402</v>
      </c>
      <c r="P42" s="2" t="s">
        <v>402</v>
      </c>
      <c r="Q42" s="2" t="s">
        <v>402</v>
      </c>
      <c r="S42" s="2" t="s">
        <v>402</v>
      </c>
      <c r="T42" s="3" t="s">
        <v>403</v>
      </c>
      <c r="U42" s="2" t="s">
        <v>403</v>
      </c>
      <c r="W42" s="2" t="s">
        <v>402</v>
      </c>
      <c r="X42" s="2" t="s">
        <v>403</v>
      </c>
      <c r="Y42" s="2" t="s">
        <v>402</v>
      </c>
      <c r="Z42" s="2" t="s">
        <v>402</v>
      </c>
      <c r="AB42" s="2" t="s">
        <v>402</v>
      </c>
      <c r="AD42" s="2" t="s">
        <v>402</v>
      </c>
    </row>
    <row r="43" spans="1:30">
      <c r="A43" s="2" t="s">
        <v>404</v>
      </c>
      <c r="B43" s="2" t="s">
        <v>405</v>
      </c>
      <c r="C43" s="2" t="s">
        <v>404</v>
      </c>
      <c r="D43" s="2" t="s">
        <v>405</v>
      </c>
      <c r="E43" s="2" t="s">
        <v>405</v>
      </c>
      <c r="F43" s="2" t="s">
        <v>404</v>
      </c>
      <c r="H43" s="2" t="s">
        <v>405</v>
      </c>
      <c r="I43" s="2" t="s">
        <v>404</v>
      </c>
      <c r="J43" s="2" t="s">
        <v>404</v>
      </c>
      <c r="K43" s="2" t="s">
        <v>405</v>
      </c>
      <c r="L43" s="2" t="s">
        <v>405</v>
      </c>
      <c r="N43" s="2" t="s">
        <v>405</v>
      </c>
      <c r="O43" s="2" t="s">
        <v>404</v>
      </c>
      <c r="P43" s="2" t="s">
        <v>404</v>
      </c>
      <c r="Q43" s="2" t="s">
        <v>404</v>
      </c>
      <c r="S43" s="2" t="s">
        <v>404</v>
      </c>
      <c r="T43" s="3" t="s">
        <v>405</v>
      </c>
      <c r="U43" s="2" t="s">
        <v>405</v>
      </c>
      <c r="W43" s="2" t="s">
        <v>404</v>
      </c>
      <c r="X43" s="2" t="s">
        <v>405</v>
      </c>
      <c r="Y43" s="2" t="s">
        <v>404</v>
      </c>
      <c r="Z43" s="2" t="s">
        <v>404</v>
      </c>
      <c r="AB43" s="2" t="s">
        <v>404</v>
      </c>
      <c r="AD43" s="2" t="s">
        <v>404</v>
      </c>
    </row>
    <row r="44" spans="1:30">
      <c r="A44" s="2" t="s">
        <v>406</v>
      </c>
      <c r="B44" s="2" t="s">
        <v>407</v>
      </c>
      <c r="C44" s="2" t="s">
        <v>406</v>
      </c>
      <c r="D44" s="2" t="s">
        <v>407</v>
      </c>
      <c r="E44" s="2" t="s">
        <v>407</v>
      </c>
      <c r="F44" s="2" t="s">
        <v>406</v>
      </c>
      <c r="H44" s="2" t="s">
        <v>407</v>
      </c>
      <c r="I44" s="2" t="s">
        <v>406</v>
      </c>
      <c r="J44" s="2" t="s">
        <v>406</v>
      </c>
      <c r="K44" s="2" t="s">
        <v>407</v>
      </c>
      <c r="L44" s="2" t="s">
        <v>407</v>
      </c>
      <c r="N44" s="2" t="s">
        <v>407</v>
      </c>
      <c r="O44" s="2" t="s">
        <v>406</v>
      </c>
      <c r="P44" s="2" t="s">
        <v>406</v>
      </c>
      <c r="Q44" s="2" t="s">
        <v>406</v>
      </c>
      <c r="S44" s="2" t="s">
        <v>406</v>
      </c>
      <c r="T44" s="3" t="s">
        <v>407</v>
      </c>
      <c r="U44" s="2" t="s">
        <v>407</v>
      </c>
      <c r="W44" s="2" t="s">
        <v>406</v>
      </c>
      <c r="X44" s="2" t="s">
        <v>407</v>
      </c>
      <c r="Y44" s="2" t="s">
        <v>406</v>
      </c>
      <c r="Z44" s="2" t="s">
        <v>406</v>
      </c>
      <c r="AB44" s="2" t="s">
        <v>406</v>
      </c>
      <c r="AD44" s="2" t="s">
        <v>406</v>
      </c>
    </row>
    <row r="45" spans="1:30">
      <c r="A45" s="2" t="s">
        <v>408</v>
      </c>
      <c r="B45" s="2" t="s">
        <v>409</v>
      </c>
      <c r="C45" s="2" t="s">
        <v>410</v>
      </c>
      <c r="D45" s="2" t="s">
        <v>411</v>
      </c>
      <c r="E45" s="2" t="s">
        <v>411</v>
      </c>
      <c r="F45" s="2" t="s">
        <v>408</v>
      </c>
      <c r="H45" s="2" t="s">
        <v>412</v>
      </c>
      <c r="I45" s="2" t="s">
        <v>408</v>
      </c>
      <c r="J45" s="2" t="s">
        <v>410</v>
      </c>
      <c r="K45" s="2" t="s">
        <v>411</v>
      </c>
      <c r="L45" s="2" t="s">
        <v>412</v>
      </c>
      <c r="N45" s="2" t="s">
        <v>409</v>
      </c>
      <c r="O45" s="2" t="s">
        <v>413</v>
      </c>
      <c r="P45" s="2" t="s">
        <v>413</v>
      </c>
      <c r="Q45" s="2" t="s">
        <v>410</v>
      </c>
      <c r="S45" s="2" t="s">
        <v>414</v>
      </c>
      <c r="T45" s="3" t="s">
        <v>411</v>
      </c>
      <c r="U45" s="2" t="s">
        <v>411</v>
      </c>
      <c r="W45" s="2" t="s">
        <v>410</v>
      </c>
      <c r="X45" s="2" t="s">
        <v>409</v>
      </c>
      <c r="Y45" s="2" t="s">
        <v>415</v>
      </c>
      <c r="Z45" s="2" t="s">
        <v>415</v>
      </c>
      <c r="AB45" s="2" t="s">
        <v>416</v>
      </c>
      <c r="AD45" s="2" t="s">
        <v>411</v>
      </c>
    </row>
    <row r="46" spans="1:30">
      <c r="A46" s="2" t="s">
        <v>417</v>
      </c>
      <c r="B46" s="2" t="s">
        <v>418</v>
      </c>
      <c r="C46" s="2" t="s">
        <v>417</v>
      </c>
      <c r="D46" s="2" t="s">
        <v>419</v>
      </c>
      <c r="E46" s="2" t="s">
        <v>420</v>
      </c>
      <c r="F46" s="2" t="s">
        <v>421</v>
      </c>
      <c r="H46" s="2" t="s">
        <v>422</v>
      </c>
      <c r="I46" s="2" t="s">
        <v>423</v>
      </c>
      <c r="J46" s="2" t="s">
        <v>423</v>
      </c>
      <c r="K46" s="2" t="s">
        <v>422</v>
      </c>
      <c r="L46" s="2" t="s">
        <v>422</v>
      </c>
      <c r="N46" s="2" t="s">
        <v>424</v>
      </c>
      <c r="O46" s="2" t="s">
        <v>425</v>
      </c>
      <c r="P46" s="2" t="s">
        <v>425</v>
      </c>
      <c r="Q46" s="2" t="s">
        <v>425</v>
      </c>
      <c r="S46" s="2" t="s">
        <v>425</v>
      </c>
      <c r="T46" s="3" t="s">
        <v>426</v>
      </c>
      <c r="U46" s="2" t="s">
        <v>427</v>
      </c>
      <c r="W46" s="2" t="s">
        <v>421</v>
      </c>
      <c r="X46" s="2" t="s">
        <v>428</v>
      </c>
      <c r="Y46" s="2" t="s">
        <v>421</v>
      </c>
      <c r="Z46" s="2" t="s">
        <v>421</v>
      </c>
      <c r="AB46" s="2" t="s">
        <v>429</v>
      </c>
      <c r="AD46" s="2" t="s">
        <v>425</v>
      </c>
    </row>
    <row r="47" spans="1:30">
      <c r="A47" s="2" t="s">
        <v>430</v>
      </c>
      <c r="B47" s="2" t="s">
        <v>431</v>
      </c>
      <c r="C47" s="2" t="s">
        <v>430</v>
      </c>
      <c r="D47" s="2" t="s">
        <v>432</v>
      </c>
      <c r="E47" s="2" t="s">
        <v>433</v>
      </c>
      <c r="F47" s="2" t="s">
        <v>434</v>
      </c>
      <c r="H47" s="2" t="s">
        <v>435</v>
      </c>
      <c r="I47" s="2" t="s">
        <v>436</v>
      </c>
      <c r="J47" s="2" t="s">
        <v>436</v>
      </c>
      <c r="K47" s="2" t="s">
        <v>435</v>
      </c>
      <c r="L47" s="2" t="s">
        <v>435</v>
      </c>
      <c r="N47" s="2" t="s">
        <v>437</v>
      </c>
      <c r="O47" s="2" t="s">
        <v>438</v>
      </c>
      <c r="P47" s="2" t="s">
        <v>438</v>
      </c>
      <c r="Q47" s="2" t="s">
        <v>438</v>
      </c>
      <c r="S47" s="2" t="s">
        <v>438</v>
      </c>
      <c r="T47" s="3" t="s">
        <v>439</v>
      </c>
      <c r="U47" s="2" t="s">
        <v>440</v>
      </c>
      <c r="W47" s="2" t="s">
        <v>434</v>
      </c>
      <c r="X47" s="2" t="s">
        <v>441</v>
      </c>
      <c r="Y47" s="2" t="s">
        <v>434</v>
      </c>
      <c r="Z47" s="2" t="s">
        <v>434</v>
      </c>
      <c r="AB47" s="2" t="s">
        <v>442</v>
      </c>
      <c r="AD47" s="2" t="s">
        <v>438</v>
      </c>
    </row>
    <row r="48" spans="1:30">
      <c r="A48" s="2" t="s">
        <v>443</v>
      </c>
      <c r="B48" s="2" t="s">
        <v>444</v>
      </c>
      <c r="C48" s="2" t="s">
        <v>445</v>
      </c>
      <c r="D48" s="2" t="s">
        <v>444</v>
      </c>
      <c r="E48" s="2" t="s">
        <v>444</v>
      </c>
      <c r="F48" s="2" t="s">
        <v>443</v>
      </c>
      <c r="H48" s="2" t="s">
        <v>444</v>
      </c>
      <c r="I48" s="2" t="s">
        <v>446</v>
      </c>
      <c r="J48" s="2" t="s">
        <v>447</v>
      </c>
      <c r="K48" s="2" t="s">
        <v>444</v>
      </c>
      <c r="L48" s="2" t="s">
        <v>444</v>
      </c>
      <c r="N48" s="2" t="s">
        <v>444</v>
      </c>
      <c r="O48" s="2" t="s">
        <v>448</v>
      </c>
      <c r="P48" s="2" t="s">
        <v>448</v>
      </c>
      <c r="Q48" s="2" t="s">
        <v>447</v>
      </c>
      <c r="S48" s="2" t="s">
        <v>447</v>
      </c>
      <c r="T48" s="3" t="s">
        <v>444</v>
      </c>
      <c r="U48" s="2" t="s">
        <v>444</v>
      </c>
      <c r="W48" s="2" t="s">
        <v>443</v>
      </c>
      <c r="X48" s="2" t="s">
        <v>444</v>
      </c>
      <c r="Y48" s="2" t="s">
        <v>444</v>
      </c>
      <c r="Z48" s="2" t="s">
        <v>444</v>
      </c>
      <c r="AB48" s="2" t="s">
        <v>449</v>
      </c>
      <c r="AD48" s="2" t="s">
        <v>447</v>
      </c>
    </row>
    <row r="49" spans="2:24">
      <c r="B49" s="2" t="s">
        <v>450</v>
      </c>
      <c r="D49" s="2" t="s">
        <v>450</v>
      </c>
      <c r="E49" s="2" t="s">
        <v>450</v>
      </c>
      <c r="H49" s="2" t="s">
        <v>450</v>
      </c>
      <c r="K49" s="2" t="s">
        <v>450</v>
      </c>
      <c r="L49" s="2" t="s">
        <v>450</v>
      </c>
      <c r="N49" s="2" t="s">
        <v>450</v>
      </c>
      <c r="T49" s="3" t="s">
        <v>450</v>
      </c>
      <c r="U49" s="2" t="s">
        <v>450</v>
      </c>
      <c r="X49" s="2" t="s">
        <v>450</v>
      </c>
    </row>
    <row r="50" spans="2:24">
      <c r="B50" s="2" t="s">
        <v>451</v>
      </c>
      <c r="D50" s="2" t="s">
        <v>451</v>
      </c>
      <c r="E50" s="2" t="s">
        <v>451</v>
      </c>
      <c r="H50" s="2" t="s">
        <v>451</v>
      </c>
      <c r="K50" s="2" t="s">
        <v>451</v>
      </c>
      <c r="L50" s="2" t="s">
        <v>451</v>
      </c>
      <c r="N50" s="2" t="s">
        <v>451</v>
      </c>
      <c r="T50" s="3" t="s">
        <v>451</v>
      </c>
      <c r="U50" s="2" t="s">
        <v>451</v>
      </c>
      <c r="X50" s="2" t="s">
        <v>451</v>
      </c>
    </row>
    <row r="51" ht="15" spans="1:30">
      <c r="A51" s="1" t="s">
        <v>452</v>
      </c>
      <c r="B51" s="1" t="s">
        <v>452</v>
      </c>
      <c r="C51" s="1" t="s">
        <v>452</v>
      </c>
      <c r="D51" s="1" t="s">
        <v>452</v>
      </c>
      <c r="E51" s="1" t="s">
        <v>452</v>
      </c>
      <c r="F51" s="1" t="s">
        <v>452</v>
      </c>
      <c r="H51" s="1" t="s">
        <v>452</v>
      </c>
      <c r="I51" s="1" t="s">
        <v>452</v>
      </c>
      <c r="J51" s="1" t="s">
        <v>452</v>
      </c>
      <c r="K51" s="1" t="s">
        <v>452</v>
      </c>
      <c r="L51" s="1" t="s">
        <v>452</v>
      </c>
      <c r="N51" s="1" t="s">
        <v>452</v>
      </c>
      <c r="O51" s="1" t="s">
        <v>452</v>
      </c>
      <c r="P51" s="1" t="s">
        <v>452</v>
      </c>
      <c r="Q51" s="1" t="s">
        <v>452</v>
      </c>
      <c r="S51" s="1" t="s">
        <v>452</v>
      </c>
      <c r="T51" s="6" t="s">
        <v>452</v>
      </c>
      <c r="U51" s="1" t="s">
        <v>452</v>
      </c>
      <c r="W51" s="1" t="s">
        <v>452</v>
      </c>
      <c r="X51" s="1" t="s">
        <v>452</v>
      </c>
      <c r="Y51" s="1" t="s">
        <v>452</v>
      </c>
      <c r="Z51" s="1" t="s">
        <v>452</v>
      </c>
      <c r="AB51" s="1" t="s">
        <v>452</v>
      </c>
      <c r="AD51" s="1" t="s">
        <v>452</v>
      </c>
    </row>
    <row r="52" spans="1:30">
      <c r="A52" s="1"/>
      <c r="B52" s="2" t="s">
        <v>453</v>
      </c>
      <c r="C52" s="1"/>
      <c r="D52" s="2" t="s">
        <v>454</v>
      </c>
      <c r="E52" s="2" t="s">
        <v>455</v>
      </c>
      <c r="F52" s="1"/>
      <c r="H52" s="2" t="s">
        <v>456</v>
      </c>
      <c r="I52" s="1"/>
      <c r="J52" s="1"/>
      <c r="K52" s="2" t="s">
        <v>457</v>
      </c>
      <c r="L52" s="2" t="s">
        <v>458</v>
      </c>
      <c r="N52" s="2" t="s">
        <v>459</v>
      </c>
      <c r="O52" s="1"/>
      <c r="P52" s="1"/>
      <c r="Q52" s="1"/>
      <c r="S52" s="1"/>
      <c r="T52" s="3" t="s">
        <v>460</v>
      </c>
      <c r="U52" s="2" t="s">
        <v>461</v>
      </c>
      <c r="W52" s="1"/>
      <c r="X52" s="2" t="s">
        <v>462</v>
      </c>
      <c r="Y52" s="1"/>
      <c r="Z52" s="1"/>
      <c r="AB52" s="1"/>
      <c r="AD52" s="1"/>
    </row>
    <row r="53" spans="1:30">
      <c r="A53" s="1"/>
      <c r="B53" s="2" t="s">
        <v>463</v>
      </c>
      <c r="C53" s="1"/>
      <c r="D53" s="2" t="s">
        <v>463</v>
      </c>
      <c r="E53" s="2" t="s">
        <v>463</v>
      </c>
      <c r="F53" s="1"/>
      <c r="H53" s="2" t="s">
        <v>463</v>
      </c>
      <c r="I53" s="1"/>
      <c r="J53" s="1"/>
      <c r="K53" s="2" t="s">
        <v>463</v>
      </c>
      <c r="L53" s="2" t="s">
        <v>463</v>
      </c>
      <c r="N53" s="2" t="s">
        <v>463</v>
      </c>
      <c r="O53" s="1"/>
      <c r="P53" s="1"/>
      <c r="Q53" s="1"/>
      <c r="S53" s="1"/>
      <c r="T53" s="3" t="s">
        <v>463</v>
      </c>
      <c r="U53" s="2" t="s">
        <v>463</v>
      </c>
      <c r="W53" s="1"/>
      <c r="X53" s="2" t="s">
        <v>463</v>
      </c>
      <c r="Y53" s="1"/>
      <c r="Z53" s="1"/>
      <c r="AB53" s="1"/>
      <c r="AD53" s="1"/>
    </row>
    <row r="54" spans="1:30">
      <c r="A54" s="1"/>
      <c r="B54" s="2" t="s">
        <v>464</v>
      </c>
      <c r="C54" s="1"/>
      <c r="D54" s="2" t="s">
        <v>465</v>
      </c>
      <c r="E54" s="2" t="s">
        <v>465</v>
      </c>
      <c r="F54" s="1"/>
      <c r="H54" s="2" t="s">
        <v>466</v>
      </c>
      <c r="I54" s="1"/>
      <c r="J54" s="1"/>
      <c r="K54" s="2" t="s">
        <v>465</v>
      </c>
      <c r="L54" s="2" t="s">
        <v>466</v>
      </c>
      <c r="N54" s="2" t="s">
        <v>464</v>
      </c>
      <c r="O54" s="1"/>
      <c r="P54" s="1"/>
      <c r="Q54" s="1"/>
      <c r="S54" s="1"/>
      <c r="T54" s="3" t="s">
        <v>465</v>
      </c>
      <c r="U54" s="2" t="s">
        <v>465</v>
      </c>
      <c r="W54" s="1"/>
      <c r="X54" s="2" t="s">
        <v>464</v>
      </c>
      <c r="Y54" s="1"/>
      <c r="Z54" s="1"/>
      <c r="AB54" s="1"/>
      <c r="AD54" s="1"/>
    </row>
    <row r="55" spans="1:30">
      <c r="A55" s="2" t="s">
        <v>467</v>
      </c>
      <c r="B55" s="2" t="s">
        <v>468</v>
      </c>
      <c r="C55" s="2" t="s">
        <v>469</v>
      </c>
      <c r="D55" s="2" t="s">
        <v>468</v>
      </c>
      <c r="E55" s="2" t="s">
        <v>468</v>
      </c>
      <c r="F55" s="2" t="s">
        <v>467</v>
      </c>
      <c r="H55" s="2" t="s">
        <v>468</v>
      </c>
      <c r="I55" s="2" t="s">
        <v>467</v>
      </c>
      <c r="J55" s="2" t="s">
        <v>469</v>
      </c>
      <c r="K55" s="2" t="s">
        <v>468</v>
      </c>
      <c r="L55" s="2" t="s">
        <v>468</v>
      </c>
      <c r="N55" s="2" t="s">
        <v>468</v>
      </c>
      <c r="O55" s="2" t="s">
        <v>470</v>
      </c>
      <c r="P55" s="2" t="s">
        <v>470</v>
      </c>
      <c r="Q55" s="2" t="s">
        <v>469</v>
      </c>
      <c r="S55" s="2" t="s">
        <v>471</v>
      </c>
      <c r="T55" s="3" t="s">
        <v>468</v>
      </c>
      <c r="U55" s="2" t="s">
        <v>468</v>
      </c>
      <c r="W55" s="2" t="s">
        <v>469</v>
      </c>
      <c r="X55" s="2" t="s">
        <v>468</v>
      </c>
      <c r="Y55" s="2" t="s">
        <v>472</v>
      </c>
      <c r="Z55" s="2" t="s">
        <v>472</v>
      </c>
      <c r="AB55" s="2" t="s">
        <v>473</v>
      </c>
      <c r="AD55" s="2" t="s">
        <v>468</v>
      </c>
    </row>
    <row r="56" spans="1:30">
      <c r="A56" s="2" t="s">
        <v>474</v>
      </c>
      <c r="B56" s="2" t="s">
        <v>475</v>
      </c>
      <c r="C56" s="2" t="s">
        <v>476</v>
      </c>
      <c r="D56" s="2" t="s">
        <v>477</v>
      </c>
      <c r="E56" s="2" t="s">
        <v>477</v>
      </c>
      <c r="F56" s="2" t="s">
        <v>474</v>
      </c>
      <c r="H56" s="2" t="s">
        <v>478</v>
      </c>
      <c r="I56" s="2" t="s">
        <v>474</v>
      </c>
      <c r="J56" s="2" t="s">
        <v>476</v>
      </c>
      <c r="K56" s="2" t="s">
        <v>477</v>
      </c>
      <c r="L56" s="2" t="s">
        <v>478</v>
      </c>
      <c r="N56" s="2" t="s">
        <v>475</v>
      </c>
      <c r="O56" s="2" t="s">
        <v>479</v>
      </c>
      <c r="P56" s="2" t="s">
        <v>479</v>
      </c>
      <c r="Q56" s="2" t="s">
        <v>476</v>
      </c>
      <c r="S56" s="2" t="s">
        <v>475</v>
      </c>
      <c r="T56" s="3" t="s">
        <v>477</v>
      </c>
      <c r="U56" s="2" t="s">
        <v>477</v>
      </c>
      <c r="W56" s="2" t="s">
        <v>476</v>
      </c>
      <c r="X56" s="2" t="s">
        <v>475</v>
      </c>
      <c r="Y56" s="2" t="s">
        <v>480</v>
      </c>
      <c r="Z56" s="2" t="s">
        <v>480</v>
      </c>
      <c r="AB56" s="2" t="s">
        <v>481</v>
      </c>
      <c r="AD56" s="2" t="s">
        <v>482</v>
      </c>
    </row>
    <row r="57" spans="2:24">
      <c r="B57" s="2" t="s">
        <v>483</v>
      </c>
      <c r="D57" s="2" t="s">
        <v>484</v>
      </c>
      <c r="E57" s="2" t="s">
        <v>484</v>
      </c>
      <c r="H57" s="2" t="s">
        <v>485</v>
      </c>
      <c r="K57" s="2" t="s">
        <v>484</v>
      </c>
      <c r="L57" s="2" t="s">
        <v>485</v>
      </c>
      <c r="N57" s="2" t="s">
        <v>483</v>
      </c>
      <c r="T57" s="3" t="s">
        <v>484</v>
      </c>
      <c r="U57" s="2" t="s">
        <v>484</v>
      </c>
      <c r="X57" s="2" t="s">
        <v>483</v>
      </c>
    </row>
    <row r="58" spans="2:24">
      <c r="B58" s="2" t="s">
        <v>486</v>
      </c>
      <c r="D58" s="2" t="s">
        <v>487</v>
      </c>
      <c r="E58" s="2" t="s">
        <v>487</v>
      </c>
      <c r="H58" s="2" t="s">
        <v>488</v>
      </c>
      <c r="K58" s="2" t="s">
        <v>487</v>
      </c>
      <c r="L58" s="2" t="s">
        <v>488</v>
      </c>
      <c r="N58" s="2" t="s">
        <v>486</v>
      </c>
      <c r="T58" s="3" t="s">
        <v>487</v>
      </c>
      <c r="U58" s="2" t="s">
        <v>487</v>
      </c>
      <c r="X58" s="2" t="s">
        <v>486</v>
      </c>
    </row>
    <row r="59" spans="2:24">
      <c r="B59" s="2" t="s">
        <v>489</v>
      </c>
      <c r="D59" s="2" t="s">
        <v>490</v>
      </c>
      <c r="E59" s="2" t="s">
        <v>490</v>
      </c>
      <c r="H59" s="2" t="s">
        <v>491</v>
      </c>
      <c r="K59" s="2" t="s">
        <v>490</v>
      </c>
      <c r="L59" s="2" t="s">
        <v>491</v>
      </c>
      <c r="N59" s="2" t="s">
        <v>489</v>
      </c>
      <c r="T59" s="3" t="s">
        <v>490</v>
      </c>
      <c r="U59" s="2" t="s">
        <v>490</v>
      </c>
      <c r="X59" s="2" t="s">
        <v>489</v>
      </c>
    </row>
    <row r="60" spans="2:24">
      <c r="B60" s="2" t="s">
        <v>492</v>
      </c>
      <c r="D60" s="2" t="s">
        <v>493</v>
      </c>
      <c r="E60" s="2" t="s">
        <v>493</v>
      </c>
      <c r="H60" s="2" t="s">
        <v>494</v>
      </c>
      <c r="K60" s="2" t="s">
        <v>493</v>
      </c>
      <c r="L60" s="2" t="s">
        <v>494</v>
      </c>
      <c r="N60" s="2" t="s">
        <v>492</v>
      </c>
      <c r="T60" s="3" t="s">
        <v>493</v>
      </c>
      <c r="U60" s="2" t="s">
        <v>493</v>
      </c>
      <c r="X60" s="2" t="s">
        <v>492</v>
      </c>
    </row>
    <row r="61" ht="15" spans="1:30">
      <c r="A61" s="1" t="s">
        <v>495</v>
      </c>
      <c r="B61" s="1" t="s">
        <v>495</v>
      </c>
      <c r="C61" s="1" t="s">
        <v>495</v>
      </c>
      <c r="D61" s="1" t="s">
        <v>495</v>
      </c>
      <c r="E61" s="1" t="s">
        <v>495</v>
      </c>
      <c r="F61" s="1" t="s">
        <v>495</v>
      </c>
      <c r="H61" s="1" t="s">
        <v>495</v>
      </c>
      <c r="I61" s="1" t="s">
        <v>495</v>
      </c>
      <c r="J61" s="1" t="s">
        <v>495</v>
      </c>
      <c r="K61" s="1" t="s">
        <v>495</v>
      </c>
      <c r="L61" s="1" t="s">
        <v>495</v>
      </c>
      <c r="N61" s="1" t="s">
        <v>495</v>
      </c>
      <c r="O61" s="1" t="s">
        <v>495</v>
      </c>
      <c r="P61" s="1" t="s">
        <v>495</v>
      </c>
      <c r="Q61" s="1" t="s">
        <v>495</v>
      </c>
      <c r="S61" s="1" t="s">
        <v>495</v>
      </c>
      <c r="T61" s="6" t="s">
        <v>495</v>
      </c>
      <c r="U61" s="1" t="s">
        <v>495</v>
      </c>
      <c r="W61" s="1" t="s">
        <v>495</v>
      </c>
      <c r="X61" s="1" t="s">
        <v>495</v>
      </c>
      <c r="Y61" s="1" t="s">
        <v>495</v>
      </c>
      <c r="Z61" s="1" t="s">
        <v>495</v>
      </c>
      <c r="AB61" s="1" t="s">
        <v>495</v>
      </c>
      <c r="AD61" s="1" t="s">
        <v>495</v>
      </c>
    </row>
    <row r="62" spans="2:30">
      <c r="B62" s="2" t="s">
        <v>496</v>
      </c>
      <c r="D62" s="2" t="s">
        <v>497</v>
      </c>
      <c r="E62" s="2" t="s">
        <v>497</v>
      </c>
      <c r="H62" s="2" t="s">
        <v>496</v>
      </c>
      <c r="K62" s="2" t="s">
        <v>496</v>
      </c>
      <c r="L62" s="2" t="s">
        <v>496</v>
      </c>
      <c r="N62" s="2" t="s">
        <v>498</v>
      </c>
      <c r="T62" s="3" t="s">
        <v>496</v>
      </c>
      <c r="U62" s="2" t="s">
        <v>499</v>
      </c>
      <c r="X62" s="2" t="s">
        <v>498</v>
      </c>
      <c r="AD62" s="2" t="s">
        <v>500</v>
      </c>
    </row>
    <row r="63" spans="2:30">
      <c r="B63" s="2" t="s">
        <v>501</v>
      </c>
      <c r="D63" s="2" t="s">
        <v>501</v>
      </c>
      <c r="E63" s="2" t="s">
        <v>501</v>
      </c>
      <c r="H63" s="2" t="s">
        <v>502</v>
      </c>
      <c r="K63" s="2" t="s">
        <v>503</v>
      </c>
      <c r="L63" s="2" t="s">
        <v>502</v>
      </c>
      <c r="N63" s="2" t="s">
        <v>503</v>
      </c>
      <c r="T63" s="3" t="s">
        <v>504</v>
      </c>
      <c r="U63" s="2" t="s">
        <v>503</v>
      </c>
      <c r="X63" s="2" t="s">
        <v>503</v>
      </c>
      <c r="AD63" s="1" t="s">
        <v>505</v>
      </c>
    </row>
    <row r="64" spans="12:30">
      <c r="L64" s="2" t="s">
        <v>506</v>
      </c>
      <c r="AD64" s="2" t="s">
        <v>507</v>
      </c>
    </row>
    <row r="65" spans="12:30">
      <c r="L65" s="2" t="s">
        <v>508</v>
      </c>
      <c r="AD65" s="2" t="s">
        <v>509</v>
      </c>
    </row>
    <row r="66" spans="12:30">
      <c r="L66" s="2" t="s">
        <v>510</v>
      </c>
      <c r="AD66" s="2" t="s">
        <v>511</v>
      </c>
    </row>
    <row r="67" spans="30:30">
      <c r="AD67" s="2" t="s">
        <v>512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新参数（美系）</vt:lpstr>
      <vt:lpstr>枪械实际规格（美系）</vt:lpstr>
      <vt:lpstr>一些设定</vt:lpstr>
      <vt:lpstr>旧参数（已放弃）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dcterms:created xsi:type="dcterms:W3CDTF">2017-01-16T13:08:00Z</dcterms:created>
  <dcterms:modified xsi:type="dcterms:W3CDTF">2017-01-21T12:06:46Z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