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4"/>
  <workbookPr showInkAnnotation="0" codeName="ThisWorkbook"/>
  <mc:AlternateContent xmlns:mc="http://schemas.openxmlformats.org/markup-compatibility/2006">
    <mc:Choice Requires="x15">
      <x15ac:absPath xmlns:x15ac="http://schemas.microsoft.com/office/spreadsheetml/2010/11/ac" url="E:\01-安全组\01-功能安全\10-L3冗余\12-HARA\"/>
    </mc:Choice>
  </mc:AlternateContent>
  <xr:revisionPtr revIDLastSave="0" documentId="11_DF4FFDA049C782C6835189277DBBD190B10B5254" xr6:coauthVersionLast="47" xr6:coauthVersionMax="47" xr10:uidLastSave="{00000000-0000-0000-0000-000000000000}"/>
  <bookViews>
    <workbookView xWindow="0" yWindow="0" windowWidth="20496" windowHeight="7788" firstSheet="5" activeTab="5" xr2:uid="{00000000-000D-0000-FFFF-FFFF00000000}"/>
  </bookViews>
  <sheets>
    <sheet name="0-封面" sheetId="19" r:id="rId1"/>
    <sheet name="1-版本记录" sheetId="20" r:id="rId2"/>
    <sheet name="2-场景库" sheetId="26" r:id="rId3"/>
    <sheet name="3-功能定义" sheetId="28" r:id="rId4"/>
    <sheet name="4-功能场景选择" sheetId="27" r:id="rId5"/>
    <sheet name="5-HARA Analyses" sheetId="25" r:id="rId6"/>
    <sheet name=" 6-Safety Goals" sheetId="23" r:id="rId7"/>
    <sheet name="附录 前方有车-障碍物" sheetId="29" r:id="rId8"/>
    <sheet name="附录 后方有车" sheetId="30" r:id="rId9"/>
    <sheet name="附录 侧方有车" sheetId="38" r:id="rId10"/>
    <sheet name="附录 侧方护栏" sheetId="37" r:id="rId11"/>
    <sheet name="附录 E选择原因" sheetId="32" r:id="rId12"/>
    <sheet name="附录 S选择原因" sheetId="33" r:id="rId13"/>
    <sheet name="附录 C选择原因" sheetId="34" r:id="rId14"/>
    <sheet name="附录 其它" sheetId="35" r:id="rId15"/>
  </sheets>
  <externalReferences>
    <externalReference r:id="rId16"/>
    <externalReference r:id="rId17"/>
  </externalReferences>
  <definedNames>
    <definedName name="__bookmark_1" localSheetId="13">#REF!</definedName>
    <definedName name="__bookmark_1" localSheetId="11">#REF!</definedName>
    <definedName name="__bookmark_1" localSheetId="12">#REF!</definedName>
    <definedName name="__bookmark_1" localSheetId="10">#REF!</definedName>
    <definedName name="__bookmark_1" localSheetId="9">#REF!</definedName>
    <definedName name="__bookmark_1" localSheetId="8">#REF!</definedName>
    <definedName name="__bookmark_1" localSheetId="14">#REF!</definedName>
    <definedName name="__bookmark_1">#REF!</definedName>
    <definedName name="_xlnm._FilterDatabase" localSheetId="5" hidden="1">'5-HARA Analyses'!$A$1:$O$98</definedName>
    <definedName name="acceptance">'[1]1_basic_input'!$B$100:$B$102</definedName>
    <definedName name="Applicability" localSheetId="5">#REF!</definedName>
    <definedName name="Applicability" localSheetId="13">#REF!</definedName>
    <definedName name="Applicability" localSheetId="11">#REF!</definedName>
    <definedName name="Applicability" localSheetId="12">#REF!</definedName>
    <definedName name="Applicability" localSheetId="10">#REF!</definedName>
    <definedName name="Applicability" localSheetId="9">#REF!</definedName>
    <definedName name="Applicability" localSheetId="8">#REF!</definedName>
    <definedName name="Applicability" localSheetId="14">#REF!</definedName>
    <definedName name="Applicability">#REF!</definedName>
    <definedName name="as">'[1]10_rating_matrix'!$O$13:$P$17</definedName>
    <definedName name="asil">'[2]10.Rating_matrix'!$O$15:$P$19</definedName>
    <definedName name="asl">'[1]10_rating_matrix'!$O$13:$P$17</definedName>
    <definedName name="functs">'[1]1_basic_input'!$C$24:$C$31</definedName>
    <definedName name="mal_1">'[1]5_(mal)functions'!$D$5:$D$9</definedName>
    <definedName name="mal_2">'[1]5_(mal)functions'!$D$11:$D$15</definedName>
    <definedName name="mal_3">'[1]5_(mal)functions'!$D$17:$D$21</definedName>
    <definedName name="mal_4">'[1]5_(mal)functions'!$D$23:$D$34</definedName>
    <definedName name="mal_5">'[1]5_(mal)functions'!$D$36:$D$40</definedName>
    <definedName name="mal_6">'[1]5_(mal)functions'!$D$42:$D$46</definedName>
    <definedName name="mal_7">'[1]5_(mal)functions'!$D$48:$D$67</definedName>
    <definedName name="mal_8">'[1]5_(mal)functions'!$D$69:$D$72</definedName>
    <definedName name="mat">'[1]1_basic_input'!$C$10:$C$14</definedName>
    <definedName name="_xlnm.Print_Area" localSheetId="6">' 6-Safety Goals'!$A$1:$G$15</definedName>
    <definedName name="sg_summary">'[1]3_summary'!$B$4:$F$26</definedName>
    <definedName name="weet">'[1]7_environmental_con.'!$C$4:$C$14</definedName>
    <definedName name="y_n">'[1]1_basic_input'!$C$103:$C$104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 i="37" l="1"/>
  <c r="W20" i="37"/>
  <c r="W21" i="37"/>
  <c r="W18" i="37"/>
  <c r="S21" i="37"/>
  <c r="R21" i="37"/>
  <c r="R20" i="37"/>
  <c r="S20" i="37" s="1"/>
  <c r="R19" i="37"/>
  <c r="S19" i="37" s="1"/>
  <c r="R18" i="37"/>
  <c r="K21" i="37"/>
  <c r="K20" i="37"/>
  <c r="K19" i="37"/>
  <c r="K18" i="37"/>
  <c r="P21" i="37"/>
  <c r="P20" i="37"/>
  <c r="P19" i="37"/>
  <c r="P18" i="37"/>
  <c r="I20" i="37"/>
  <c r="I21" i="37"/>
  <c r="V18" i="37"/>
  <c r="N18" i="37"/>
  <c r="D18" i="37"/>
  <c r="X18" i="37" s="1"/>
  <c r="W6" i="38"/>
  <c r="W18" i="38"/>
  <c r="W19" i="38"/>
  <c r="W20" i="38"/>
  <c r="W21" i="38"/>
  <c r="W11" i="38"/>
  <c r="W12" i="38"/>
  <c r="W13" i="38"/>
  <c r="W7" i="38"/>
  <c r="W8" i="38"/>
  <c r="W9" i="38"/>
  <c r="W2" i="38"/>
  <c r="W3" i="38"/>
  <c r="R18" i="38"/>
  <c r="R19" i="38"/>
  <c r="R20" i="38"/>
  <c r="R21" i="38"/>
  <c r="P18" i="38"/>
  <c r="P19" i="38"/>
  <c r="P20" i="38"/>
  <c r="S20" i="38" s="1"/>
  <c r="P21" i="38"/>
  <c r="S21" i="38" s="1"/>
  <c r="I21" i="38"/>
  <c r="I20" i="38"/>
  <c r="I19" i="38"/>
  <c r="I18" i="38"/>
  <c r="K21" i="38"/>
  <c r="K20" i="38"/>
  <c r="K19" i="38"/>
  <c r="K18" i="38"/>
  <c r="V18" i="38"/>
  <c r="N18" i="38"/>
  <c r="G18" i="38"/>
  <c r="D18" i="38"/>
  <c r="X18" i="38" s="1"/>
  <c r="H17" i="37"/>
  <c r="H16" i="37"/>
  <c r="H15" i="37"/>
  <c r="H14" i="37"/>
  <c r="V15" i="37"/>
  <c r="R15" i="37"/>
  <c r="N15" i="37"/>
  <c r="D15" i="37"/>
  <c r="W15" i="38"/>
  <c r="W16" i="38"/>
  <c r="W17" i="38"/>
  <c r="W14" i="38"/>
  <c r="R15" i="38"/>
  <c r="R16" i="38"/>
  <c r="R17" i="38"/>
  <c r="R14" i="38"/>
  <c r="P14" i="38"/>
  <c r="P15" i="38"/>
  <c r="P16" i="38"/>
  <c r="P17" i="38"/>
  <c r="N14" i="38"/>
  <c r="H17" i="38"/>
  <c r="I17" i="38" s="1"/>
  <c r="H16" i="38"/>
  <c r="I16" i="38" s="1"/>
  <c r="H15" i="38"/>
  <c r="I15" i="38" s="1"/>
  <c r="H14" i="38"/>
  <c r="I14" i="38" s="1"/>
  <c r="W6" i="37"/>
  <c r="R6" i="37"/>
  <c r="K6" i="37"/>
  <c r="R7" i="38"/>
  <c r="R8" i="38"/>
  <c r="R9" i="38"/>
  <c r="R6" i="38"/>
  <c r="K7" i="38"/>
  <c r="K8" i="38"/>
  <c r="K9" i="38"/>
  <c r="K6" i="38"/>
  <c r="V14" i="38"/>
  <c r="G14" i="38"/>
  <c r="D14" i="38"/>
  <c r="X14" i="38" s="1"/>
  <c r="X13" i="37"/>
  <c r="V13" i="37"/>
  <c r="R13" i="37"/>
  <c r="N13" i="37"/>
  <c r="G13" i="37"/>
  <c r="H13" i="37"/>
  <c r="D13" i="37"/>
  <c r="X12" i="37"/>
  <c r="V12" i="37"/>
  <c r="R12" i="37"/>
  <c r="N12" i="37"/>
  <c r="G12" i="37"/>
  <c r="H12" i="37"/>
  <c r="D12" i="37"/>
  <c r="X11" i="37"/>
  <c r="V11" i="37"/>
  <c r="R11" i="37"/>
  <c r="N11" i="37"/>
  <c r="H11" i="37"/>
  <c r="D11" i="37"/>
  <c r="X10" i="37"/>
  <c r="V10" i="37"/>
  <c r="R10" i="37"/>
  <c r="N10" i="37"/>
  <c r="H10" i="37"/>
  <c r="D10" i="37"/>
  <c r="X13" i="38"/>
  <c r="V13" i="38"/>
  <c r="N13" i="38"/>
  <c r="G13" i="38"/>
  <c r="H13" i="38"/>
  <c r="D13" i="38"/>
  <c r="X12" i="38"/>
  <c r="V12" i="38"/>
  <c r="N12" i="38"/>
  <c r="G12" i="38"/>
  <c r="H12" i="38"/>
  <c r="D12" i="38"/>
  <c r="X11" i="38"/>
  <c r="V11" i="38"/>
  <c r="N11" i="38"/>
  <c r="G11" i="38"/>
  <c r="H11" i="38"/>
  <c r="D11" i="38"/>
  <c r="X10" i="38"/>
  <c r="V10" i="38"/>
  <c r="N10" i="38"/>
  <c r="G10" i="38"/>
  <c r="H10" i="38"/>
  <c r="D10" i="38"/>
  <c r="V6" i="37"/>
  <c r="N6" i="37"/>
  <c r="G6" i="37"/>
  <c r="D6" i="37"/>
  <c r="P6" i="37" s="1"/>
  <c r="V6" i="38"/>
  <c r="N6" i="38"/>
  <c r="G6" i="38"/>
  <c r="D6" i="38"/>
  <c r="X6" i="38" s="1"/>
  <c r="O27" i="37"/>
  <c r="L27" i="37" s="1"/>
  <c r="E5" i="37" s="1"/>
  <c r="H5" i="37" s="1"/>
  <c r="O26" i="37"/>
  <c r="L26" i="37" s="1"/>
  <c r="E4" i="37" s="1"/>
  <c r="H4" i="37" s="1"/>
  <c r="O25" i="37"/>
  <c r="L25" i="37" s="1"/>
  <c r="E3" i="37" s="1"/>
  <c r="H3" i="37" s="1"/>
  <c r="O24" i="37"/>
  <c r="L24" i="37" s="1"/>
  <c r="E2" i="37" s="1"/>
  <c r="H2" i="37" s="1"/>
  <c r="M26" i="38"/>
  <c r="M27" i="38"/>
  <c r="M28" i="38"/>
  <c r="M25" i="38"/>
  <c r="S19" i="38" l="1"/>
  <c r="S18" i="37"/>
  <c r="I18" i="37"/>
  <c r="S18" i="38"/>
  <c r="I15" i="37"/>
  <c r="X15" i="37"/>
  <c r="I13" i="37"/>
  <c r="J27" i="38"/>
  <c r="E4" i="38" s="1"/>
  <c r="H4" i="38" s="1"/>
  <c r="J26" i="38"/>
  <c r="E3" i="38" s="1"/>
  <c r="H3" i="38" s="1"/>
  <c r="J28" i="38"/>
  <c r="E5" i="38" s="1"/>
  <c r="H5" i="38" s="1"/>
  <c r="J25" i="38"/>
  <c r="E2" i="38" s="1"/>
  <c r="H2" i="38" s="1"/>
  <c r="K14" i="38"/>
  <c r="I10" i="38"/>
  <c r="S6" i="38"/>
  <c r="I10" i="37"/>
  <c r="I12" i="37"/>
  <c r="I11" i="37"/>
  <c r="P13" i="37"/>
  <c r="S13" i="37" s="1"/>
  <c r="W13" i="37"/>
  <c r="W10" i="37"/>
  <c r="P10" i="37"/>
  <c r="S10" i="37" s="1"/>
  <c r="I11" i="38"/>
  <c r="P10" i="38"/>
  <c r="S10" i="38" s="1"/>
  <c r="W10" i="38"/>
  <c r="P11" i="38"/>
  <c r="S11" i="38" s="1"/>
  <c r="I12" i="38"/>
  <c r="I13" i="38"/>
  <c r="X6" i="37"/>
  <c r="V2" i="37"/>
  <c r="R2" i="37"/>
  <c r="N2" i="37"/>
  <c r="D2" i="37"/>
  <c r="I2" i="37" s="1"/>
  <c r="V2" i="38"/>
  <c r="N2" i="38"/>
  <c r="G2" i="38"/>
  <c r="D2" i="38"/>
  <c r="Q16" i="30"/>
  <c r="J16" i="30"/>
  <c r="H16" i="30"/>
  <c r="V16" i="30" s="1"/>
  <c r="D16" i="30"/>
  <c r="K32" i="29"/>
  <c r="K31" i="29"/>
  <c r="K29" i="29"/>
  <c r="K26" i="29"/>
  <c r="K24" i="29"/>
  <c r="K23" i="29"/>
  <c r="K22" i="29"/>
  <c r="K21" i="29"/>
  <c r="K20" i="29"/>
  <c r="K19" i="29"/>
  <c r="P19" i="29"/>
  <c r="P31" i="29"/>
  <c r="G31" i="29"/>
  <c r="S31" i="29" s="1"/>
  <c r="D31" i="29"/>
  <c r="Q31" i="29" s="1"/>
  <c r="P27" i="29"/>
  <c r="G27" i="29"/>
  <c r="L27" i="29" s="1"/>
  <c r="D27" i="29"/>
  <c r="Q27" i="29" s="1"/>
  <c r="Q9" i="30"/>
  <c r="J9" i="30"/>
  <c r="H9" i="30"/>
  <c r="U9" i="30" s="1"/>
  <c r="D9" i="30"/>
  <c r="S9" i="30" s="1"/>
  <c r="P14" i="29"/>
  <c r="G14" i="29"/>
  <c r="J14" i="29" s="1"/>
  <c r="D14" i="29"/>
  <c r="P13" i="29"/>
  <c r="G13" i="29"/>
  <c r="R13" i="29" s="1"/>
  <c r="D13" i="29"/>
  <c r="Q13" i="29" s="1"/>
  <c r="V2" i="30"/>
  <c r="U2" i="30"/>
  <c r="Q2" i="30"/>
  <c r="J2" i="30"/>
  <c r="H2" i="30"/>
  <c r="M2" i="30" s="1"/>
  <c r="D2" i="30"/>
  <c r="L2" i="30" s="1"/>
  <c r="W2" i="30" s="1"/>
  <c r="P4" i="29"/>
  <c r="G4" i="29"/>
  <c r="S4" i="29" s="1"/>
  <c r="D4" i="29"/>
  <c r="P3" i="29"/>
  <c r="G3" i="29"/>
  <c r="R3" i="29" s="1"/>
  <c r="D3" i="29"/>
  <c r="Q3" i="29" s="1"/>
  <c r="P15" i="37" l="1"/>
  <c r="S15" i="37" s="1"/>
  <c r="W15" i="37"/>
  <c r="P2" i="37"/>
  <c r="S2" i="37" s="1"/>
  <c r="W2" i="37"/>
  <c r="S6" i="37"/>
  <c r="X2" i="38"/>
  <c r="I2" i="38"/>
  <c r="S14" i="38"/>
  <c r="P11" i="37"/>
  <c r="S11" i="37" s="1"/>
  <c r="W11" i="37"/>
  <c r="W12" i="37"/>
  <c r="P12" i="37"/>
  <c r="S12" i="37" s="1"/>
  <c r="P13" i="38"/>
  <c r="S13" i="38" s="1"/>
  <c r="P12" i="38"/>
  <c r="S12" i="38" s="1"/>
  <c r="X2" i="37"/>
  <c r="W16" i="30"/>
  <c r="M16" i="30"/>
  <c r="N16" i="30" s="1"/>
  <c r="R16" i="30"/>
  <c r="S16" i="30"/>
  <c r="U16" i="30"/>
  <c r="Y16" i="30" s="1"/>
  <c r="J31" i="29"/>
  <c r="L31" i="29"/>
  <c r="R31" i="29"/>
  <c r="V31" i="29" s="1"/>
  <c r="U31" i="29"/>
  <c r="T31" i="29"/>
  <c r="K27" i="29"/>
  <c r="M27" i="29" s="1"/>
  <c r="J27" i="29"/>
  <c r="U27" i="29" s="1"/>
  <c r="S27" i="29"/>
  <c r="R27" i="29"/>
  <c r="K13" i="29"/>
  <c r="S13" i="29"/>
  <c r="V13" i="29" s="1"/>
  <c r="J13" i="29"/>
  <c r="T13" i="29" s="1"/>
  <c r="L13" i="29"/>
  <c r="M13" i="29" s="1"/>
  <c r="V9" i="30"/>
  <c r="Y9" i="30" s="1"/>
  <c r="W9" i="30"/>
  <c r="R9" i="30"/>
  <c r="T9" i="30" s="1"/>
  <c r="X9" i="30" s="1"/>
  <c r="M9" i="30"/>
  <c r="N9" i="30" s="1"/>
  <c r="K14" i="29"/>
  <c r="T14" i="29" s="1"/>
  <c r="L14" i="29"/>
  <c r="Q14" i="29"/>
  <c r="U14" i="29" s="1"/>
  <c r="R14" i="29"/>
  <c r="S14" i="29"/>
  <c r="Y2" i="30"/>
  <c r="R2" i="30"/>
  <c r="S2" i="30"/>
  <c r="N2" i="30"/>
  <c r="J3" i="29"/>
  <c r="U3" i="29" s="1"/>
  <c r="S3" i="29"/>
  <c r="V3" i="29" s="1"/>
  <c r="L3" i="29"/>
  <c r="K3" i="29"/>
  <c r="J4" i="29"/>
  <c r="K4" i="29"/>
  <c r="L4" i="29"/>
  <c r="M4" i="29" s="1"/>
  <c r="Q4" i="29"/>
  <c r="R4" i="29"/>
  <c r="V4" i="29" s="1"/>
  <c r="P20" i="29"/>
  <c r="G20" i="29"/>
  <c r="L20" i="29" s="1"/>
  <c r="D20" i="29"/>
  <c r="Q20" i="29" s="1"/>
  <c r="P26" i="29"/>
  <c r="G26" i="29"/>
  <c r="S26" i="29" s="1"/>
  <c r="D26" i="29"/>
  <c r="Q26" i="29" s="1"/>
  <c r="P25" i="29"/>
  <c r="G25" i="29"/>
  <c r="S25" i="29" s="1"/>
  <c r="D25" i="29"/>
  <c r="Q25" i="29" s="1"/>
  <c r="P24" i="29"/>
  <c r="G24" i="29"/>
  <c r="S24" i="29" s="1"/>
  <c r="D24" i="29"/>
  <c r="Q24" i="29" s="1"/>
  <c r="P23" i="29"/>
  <c r="G23" i="29"/>
  <c r="R23" i="29" s="1"/>
  <c r="D23" i="29"/>
  <c r="Q23" i="29" s="1"/>
  <c r="P22" i="29"/>
  <c r="G22" i="29"/>
  <c r="S22" i="29" s="1"/>
  <c r="D22" i="29"/>
  <c r="P21" i="29"/>
  <c r="G21" i="29"/>
  <c r="L21" i="29" s="1"/>
  <c r="M21" i="29" s="1"/>
  <c r="D21" i="29"/>
  <c r="G19" i="29"/>
  <c r="S19" i="29" s="1"/>
  <c r="D19" i="29"/>
  <c r="P2" i="38" l="1"/>
  <c r="S2" i="38"/>
  <c r="T16" i="30"/>
  <c r="X16" i="30" s="1"/>
  <c r="U13" i="29"/>
  <c r="R21" i="29"/>
  <c r="S21" i="29"/>
  <c r="V21" i="29" s="1"/>
  <c r="S23" i="29"/>
  <c r="V23" i="29" s="1"/>
  <c r="M31" i="29"/>
  <c r="V27" i="29"/>
  <c r="T27" i="29"/>
  <c r="J21" i="29"/>
  <c r="T21" i="29" s="1"/>
  <c r="Q21" i="29"/>
  <c r="U21" i="29" s="1"/>
  <c r="L23" i="29"/>
  <c r="M23" i="29" s="1"/>
  <c r="T3" i="29"/>
  <c r="J23" i="29"/>
  <c r="T23" i="29" s="1"/>
  <c r="M14" i="29"/>
  <c r="V14" i="29"/>
  <c r="T2" i="30"/>
  <c r="X2" i="30" s="1"/>
  <c r="T4" i="29"/>
  <c r="M3" i="29"/>
  <c r="U4" i="29"/>
  <c r="S20" i="29"/>
  <c r="J20" i="29"/>
  <c r="U20" i="29" s="1"/>
  <c r="R20" i="29"/>
  <c r="M20" i="29"/>
  <c r="J25" i="29"/>
  <c r="L25" i="29"/>
  <c r="M25" i="29" s="1"/>
  <c r="R25" i="29"/>
  <c r="V25" i="29" s="1"/>
  <c r="J22" i="29"/>
  <c r="L19" i="29"/>
  <c r="M19" i="29" s="1"/>
  <c r="T22" i="29"/>
  <c r="J24" i="29"/>
  <c r="U24" i="29" s="1"/>
  <c r="L22" i="29"/>
  <c r="J26" i="29"/>
  <c r="U26" i="29" s="1"/>
  <c r="L24" i="29"/>
  <c r="M24" i="29" s="1"/>
  <c r="Q19" i="29"/>
  <c r="R19" i="29"/>
  <c r="V19" i="29" s="1"/>
  <c r="Q22" i="29"/>
  <c r="R22" i="29"/>
  <c r="V22" i="29" s="1"/>
  <c r="R24" i="29"/>
  <c r="V24" i="29" s="1"/>
  <c r="J19" i="29"/>
  <c r="L26" i="29"/>
  <c r="R26" i="29"/>
  <c r="V26" i="29" s="1"/>
  <c r="V21" i="37"/>
  <c r="N21" i="37"/>
  <c r="G21" i="37"/>
  <c r="D21" i="37"/>
  <c r="V20" i="37"/>
  <c r="N20" i="37"/>
  <c r="G20" i="37"/>
  <c r="D20" i="37"/>
  <c r="V19" i="37"/>
  <c r="N19" i="37"/>
  <c r="D19" i="37"/>
  <c r="V21" i="38"/>
  <c r="N21" i="38"/>
  <c r="G21" i="38"/>
  <c r="D21" i="38"/>
  <c r="V20" i="38"/>
  <c r="N20" i="38"/>
  <c r="G20" i="38"/>
  <c r="D20" i="38"/>
  <c r="X20" i="38" s="1"/>
  <c r="V19" i="38"/>
  <c r="N19" i="38"/>
  <c r="G19" i="38"/>
  <c r="D19" i="38"/>
  <c r="X19" i="38" s="1"/>
  <c r="N15" i="38"/>
  <c r="N16" i="38"/>
  <c r="N17" i="38"/>
  <c r="V17" i="37"/>
  <c r="R17" i="37"/>
  <c r="V16" i="37"/>
  <c r="R16" i="37"/>
  <c r="V14" i="37"/>
  <c r="R14" i="37"/>
  <c r="N17" i="37"/>
  <c r="N16" i="37"/>
  <c r="N14" i="37"/>
  <c r="G17" i="37"/>
  <c r="D17" i="37"/>
  <c r="G16" i="37"/>
  <c r="D16" i="37"/>
  <c r="I16" i="37" s="1"/>
  <c r="D14" i="37"/>
  <c r="V17" i="38"/>
  <c r="V16" i="38"/>
  <c r="V15" i="38"/>
  <c r="G17" i="38"/>
  <c r="G16" i="38"/>
  <c r="G15" i="38"/>
  <c r="D17" i="38"/>
  <c r="D16" i="38"/>
  <c r="D15" i="38"/>
  <c r="X4" i="37"/>
  <c r="X7" i="37"/>
  <c r="X8" i="37"/>
  <c r="R5" i="37"/>
  <c r="R4" i="37"/>
  <c r="R3" i="37"/>
  <c r="N4" i="37"/>
  <c r="N5" i="37"/>
  <c r="N7" i="37"/>
  <c r="N8" i="37"/>
  <c r="N9" i="37"/>
  <c r="N3" i="37"/>
  <c r="N4" i="38"/>
  <c r="N5" i="38"/>
  <c r="N7" i="38"/>
  <c r="N8" i="38"/>
  <c r="N9" i="38"/>
  <c r="N3" i="38"/>
  <c r="V9" i="38"/>
  <c r="G9" i="38"/>
  <c r="D9" i="38"/>
  <c r="V8" i="38"/>
  <c r="G8" i="38"/>
  <c r="D8" i="38"/>
  <c r="V7" i="38"/>
  <c r="G7" i="38"/>
  <c r="D7" i="38"/>
  <c r="V5" i="38"/>
  <c r="G5" i="38"/>
  <c r="D5" i="38"/>
  <c r="I5" i="38" s="1"/>
  <c r="V4" i="38"/>
  <c r="G4" i="38"/>
  <c r="D4" i="38"/>
  <c r="I4" i="38" s="1"/>
  <c r="V3" i="38"/>
  <c r="G3" i="38"/>
  <c r="D3" i="38"/>
  <c r="I3" i="38" s="1"/>
  <c r="V9" i="37"/>
  <c r="G9" i="37"/>
  <c r="D9" i="37"/>
  <c r="K9" i="37" s="1"/>
  <c r="W9" i="37" s="1"/>
  <c r="V8" i="37"/>
  <c r="G8" i="37"/>
  <c r="D8" i="37"/>
  <c r="K8" i="37" s="1"/>
  <c r="W8" i="37" s="1"/>
  <c r="V7" i="37"/>
  <c r="G7" i="37"/>
  <c r="D7" i="37"/>
  <c r="K7" i="37" s="1"/>
  <c r="V5" i="37"/>
  <c r="G5" i="37"/>
  <c r="D5" i="37"/>
  <c r="I5" i="37" s="1"/>
  <c r="V4" i="37"/>
  <c r="G4" i="37"/>
  <c r="D4" i="37"/>
  <c r="I4" i="37" s="1"/>
  <c r="V3" i="37"/>
  <c r="D3" i="37"/>
  <c r="V22" i="30"/>
  <c r="U22" i="30"/>
  <c r="Y22" i="30" s="1"/>
  <c r="S22" i="30"/>
  <c r="R22" i="30"/>
  <c r="T22" i="30" s="1"/>
  <c r="X22" i="30" s="1"/>
  <c r="Q22" i="30"/>
  <c r="M22" i="30"/>
  <c r="N22" i="30" s="1"/>
  <c r="L22" i="30"/>
  <c r="W22" i="30" s="1"/>
  <c r="J22" i="30"/>
  <c r="H22" i="30"/>
  <c r="D22" i="30"/>
  <c r="V21" i="30"/>
  <c r="U21" i="30"/>
  <c r="Y21" i="30" s="1"/>
  <c r="Q21" i="30"/>
  <c r="J21" i="30"/>
  <c r="H21" i="30"/>
  <c r="M21" i="30" s="1"/>
  <c r="N21" i="30" s="1"/>
  <c r="D21" i="30"/>
  <c r="W21" i="30" s="1"/>
  <c r="V20" i="30"/>
  <c r="U20" i="30"/>
  <c r="Y20" i="30" s="1"/>
  <c r="S20" i="30"/>
  <c r="Q20" i="30"/>
  <c r="J20" i="30"/>
  <c r="H20" i="30"/>
  <c r="M20" i="30" s="1"/>
  <c r="D20" i="30"/>
  <c r="R20" i="30" s="1"/>
  <c r="T20" i="30" s="1"/>
  <c r="X20" i="30" s="1"/>
  <c r="Q19" i="30"/>
  <c r="J19" i="30"/>
  <c r="H19" i="30"/>
  <c r="U19" i="30" s="1"/>
  <c r="D19" i="30"/>
  <c r="R19" i="30" s="1"/>
  <c r="S18" i="30"/>
  <c r="R18" i="30"/>
  <c r="T18" i="30" s="1"/>
  <c r="X18" i="30" s="1"/>
  <c r="Q18" i="30"/>
  <c r="L18" i="30"/>
  <c r="W18" i="30" s="1"/>
  <c r="J18" i="30"/>
  <c r="H18" i="30"/>
  <c r="V18" i="30" s="1"/>
  <c r="D18" i="30"/>
  <c r="W17" i="30"/>
  <c r="V17" i="30"/>
  <c r="U17" i="30"/>
  <c r="Y17" i="30" s="1"/>
  <c r="S17" i="30"/>
  <c r="R17" i="30"/>
  <c r="T17" i="30" s="1"/>
  <c r="X17" i="30" s="1"/>
  <c r="Q17" i="30"/>
  <c r="M17" i="30"/>
  <c r="N17" i="30" s="1"/>
  <c r="J17" i="30"/>
  <c r="H17" i="30"/>
  <c r="D17" i="30"/>
  <c r="U15" i="30"/>
  <c r="Q15" i="30"/>
  <c r="J15" i="30"/>
  <c r="H15" i="30"/>
  <c r="M15" i="30" s="1"/>
  <c r="N15" i="30" s="1"/>
  <c r="D15" i="30"/>
  <c r="L15" i="30" s="1"/>
  <c r="W14" i="30"/>
  <c r="V14" i="30"/>
  <c r="U14" i="30"/>
  <c r="Y14" i="30" s="1"/>
  <c r="Q14" i="30"/>
  <c r="J14" i="30"/>
  <c r="H14" i="30"/>
  <c r="M14" i="30" s="1"/>
  <c r="N14" i="30" s="1"/>
  <c r="D14" i="30"/>
  <c r="S14" i="30" s="1"/>
  <c r="Q13" i="30"/>
  <c r="J13" i="30"/>
  <c r="H13" i="30"/>
  <c r="U13" i="30" s="1"/>
  <c r="D13" i="30"/>
  <c r="S13" i="30" s="1"/>
  <c r="W12" i="30"/>
  <c r="S12" i="30"/>
  <c r="R12" i="30"/>
  <c r="T12" i="30" s="1"/>
  <c r="X12" i="30" s="1"/>
  <c r="Q12" i="30"/>
  <c r="J12" i="30"/>
  <c r="H12" i="30"/>
  <c r="U12" i="30" s="1"/>
  <c r="D12" i="30"/>
  <c r="V11" i="30"/>
  <c r="U11" i="30"/>
  <c r="Y11" i="30" s="1"/>
  <c r="S11" i="30"/>
  <c r="R11" i="30"/>
  <c r="T11" i="30" s="1"/>
  <c r="X11" i="30" s="1"/>
  <c r="Q11" i="30"/>
  <c r="M11" i="30"/>
  <c r="J11" i="30"/>
  <c r="H11" i="30"/>
  <c r="D11" i="30"/>
  <c r="L11" i="30" s="1"/>
  <c r="W11" i="30" s="1"/>
  <c r="V10" i="30"/>
  <c r="Q10" i="30"/>
  <c r="J10" i="30"/>
  <c r="H10" i="30"/>
  <c r="M10" i="30" s="1"/>
  <c r="N10" i="30" s="1"/>
  <c r="D10" i="30"/>
  <c r="W10" i="30" s="1"/>
  <c r="W8" i="30"/>
  <c r="V8" i="30"/>
  <c r="U8" i="30"/>
  <c r="Y8" i="30" s="1"/>
  <c r="Q8" i="30"/>
  <c r="L8" i="30"/>
  <c r="J8" i="30"/>
  <c r="H8" i="30"/>
  <c r="M8" i="30" s="1"/>
  <c r="N8" i="30" s="1"/>
  <c r="D8" i="30"/>
  <c r="S8" i="30" s="1"/>
  <c r="Q7" i="30"/>
  <c r="J7" i="30"/>
  <c r="H7" i="30"/>
  <c r="V7" i="30" s="1"/>
  <c r="D7" i="30"/>
  <c r="S7" i="30" s="1"/>
  <c r="V6" i="30"/>
  <c r="U6" i="30"/>
  <c r="Y6" i="30" s="1"/>
  <c r="S6" i="30"/>
  <c r="R6" i="30"/>
  <c r="T6" i="30" s="1"/>
  <c r="X6" i="30" s="1"/>
  <c r="Q6" i="30"/>
  <c r="M6" i="30"/>
  <c r="N6" i="30" s="1"/>
  <c r="L6" i="30"/>
  <c r="J6" i="30"/>
  <c r="H6" i="30"/>
  <c r="D6" i="30"/>
  <c r="W6" i="30" s="1"/>
  <c r="V5" i="30"/>
  <c r="U5" i="30"/>
  <c r="Y5" i="30" s="1"/>
  <c r="S5" i="30"/>
  <c r="R5" i="30"/>
  <c r="T5" i="30" s="1"/>
  <c r="X5" i="30" s="1"/>
  <c r="Q5" i="30"/>
  <c r="J5" i="30"/>
  <c r="H5" i="30"/>
  <c r="M5" i="30" s="1"/>
  <c r="N5" i="30" s="1"/>
  <c r="D5" i="30"/>
  <c r="L5" i="30" s="1"/>
  <c r="W5" i="30" s="1"/>
  <c r="Q4" i="30"/>
  <c r="J4" i="30"/>
  <c r="H4" i="30"/>
  <c r="M4" i="30" s="1"/>
  <c r="D4" i="30"/>
  <c r="S4" i="30" s="1"/>
  <c r="Q3" i="30"/>
  <c r="M3" i="30"/>
  <c r="J3" i="30"/>
  <c r="H3" i="30"/>
  <c r="V3" i="30" s="1"/>
  <c r="D3" i="30"/>
  <c r="S3" i="30" s="1"/>
  <c r="S34" i="29"/>
  <c r="R34" i="29"/>
  <c r="P34" i="29"/>
  <c r="G34" i="29"/>
  <c r="L34" i="29" s="1"/>
  <c r="D34" i="29"/>
  <c r="Q34" i="29" s="1"/>
  <c r="P33" i="29"/>
  <c r="G33" i="29"/>
  <c r="S33" i="29" s="1"/>
  <c r="D33" i="29"/>
  <c r="P32" i="29"/>
  <c r="G32" i="29"/>
  <c r="S32" i="29" s="1"/>
  <c r="D32" i="29"/>
  <c r="Q32" i="29" s="1"/>
  <c r="P30" i="29"/>
  <c r="G30" i="29"/>
  <c r="L30" i="29" s="1"/>
  <c r="D30" i="29"/>
  <c r="Q30" i="29" s="1"/>
  <c r="P29" i="29"/>
  <c r="G29" i="29"/>
  <c r="L29" i="29" s="1"/>
  <c r="D29" i="29"/>
  <c r="Q29" i="29" s="1"/>
  <c r="P28" i="29"/>
  <c r="G28" i="29"/>
  <c r="L28" i="29" s="1"/>
  <c r="D28" i="29"/>
  <c r="K28" i="29" s="1"/>
  <c r="D10" i="29"/>
  <c r="Q10" i="29" s="1"/>
  <c r="G10" i="29"/>
  <c r="L10" i="29" s="1"/>
  <c r="K10" i="29"/>
  <c r="P10" i="29"/>
  <c r="D8" i="29"/>
  <c r="K8" i="29" s="1"/>
  <c r="G8" i="29"/>
  <c r="J8" i="29" s="1"/>
  <c r="L8" i="29"/>
  <c r="P8" i="29"/>
  <c r="Q8" i="29"/>
  <c r="R8" i="29"/>
  <c r="S8" i="29"/>
  <c r="D6" i="29"/>
  <c r="G6" i="29"/>
  <c r="L6" i="29" s="1"/>
  <c r="K6" i="29"/>
  <c r="P6" i="29"/>
  <c r="Q6" i="29"/>
  <c r="R6" i="29"/>
  <c r="S6" i="29"/>
  <c r="P18" i="29"/>
  <c r="G18" i="29"/>
  <c r="J18" i="29" s="1"/>
  <c r="D18" i="29"/>
  <c r="K18" i="29" s="1"/>
  <c r="P17" i="29"/>
  <c r="G17" i="29"/>
  <c r="L17" i="29" s="1"/>
  <c r="D17" i="29"/>
  <c r="K17" i="29" s="1"/>
  <c r="P16" i="29"/>
  <c r="G16" i="29"/>
  <c r="R16" i="29" s="1"/>
  <c r="D16" i="29"/>
  <c r="Q16" i="29" s="1"/>
  <c r="P15" i="29"/>
  <c r="G15" i="29"/>
  <c r="R15" i="29" s="1"/>
  <c r="D15" i="29"/>
  <c r="K15" i="29" s="1"/>
  <c r="P12" i="29"/>
  <c r="G12" i="29"/>
  <c r="S12" i="29" s="1"/>
  <c r="D12" i="29"/>
  <c r="Q12" i="29" s="1"/>
  <c r="P11" i="29"/>
  <c r="G11" i="29"/>
  <c r="S11" i="29" s="1"/>
  <c r="D11" i="29"/>
  <c r="P9" i="29"/>
  <c r="G9" i="29"/>
  <c r="S9" i="29" s="1"/>
  <c r="D9" i="29"/>
  <c r="K9" i="29" s="1"/>
  <c r="P7" i="29"/>
  <c r="G7" i="29"/>
  <c r="S7" i="29" s="1"/>
  <c r="D7" i="29"/>
  <c r="Q7" i="29" s="1"/>
  <c r="P5" i="29"/>
  <c r="G5" i="29"/>
  <c r="R5" i="29" s="1"/>
  <c r="D5" i="29"/>
  <c r="Q5" i="29" s="1"/>
  <c r="I19" i="37" l="1"/>
  <c r="P16" i="37"/>
  <c r="S16" i="37" s="1"/>
  <c r="W16" i="37"/>
  <c r="X17" i="37"/>
  <c r="I17" i="37"/>
  <c r="I14" i="37"/>
  <c r="W7" i="37"/>
  <c r="R7" i="37"/>
  <c r="R8" i="37"/>
  <c r="R9" i="37"/>
  <c r="X16" i="37"/>
  <c r="X14" i="37"/>
  <c r="X16" i="38"/>
  <c r="K16" i="38"/>
  <c r="X17" i="38"/>
  <c r="K17" i="38"/>
  <c r="S7" i="38"/>
  <c r="X15" i="38"/>
  <c r="K15" i="38"/>
  <c r="X9" i="37"/>
  <c r="S8" i="38"/>
  <c r="X9" i="38"/>
  <c r="S9" i="38"/>
  <c r="X3" i="37"/>
  <c r="I3" i="37"/>
  <c r="W4" i="37"/>
  <c r="P4" i="37"/>
  <c r="S4" i="37" s="1"/>
  <c r="W5" i="37"/>
  <c r="P5" i="37"/>
  <c r="S5" i="37" s="1"/>
  <c r="P4" i="38"/>
  <c r="S4" i="38" s="1"/>
  <c r="W4" i="38"/>
  <c r="P5" i="38"/>
  <c r="S5" i="38" s="1"/>
  <c r="W5" i="38"/>
  <c r="P3" i="38"/>
  <c r="S3" i="38" s="1"/>
  <c r="S10" i="29"/>
  <c r="J6" i="29"/>
  <c r="R29" i="29"/>
  <c r="M22" i="29"/>
  <c r="S29" i="29"/>
  <c r="U8" i="29"/>
  <c r="K7" i="29"/>
  <c r="J33" i="29"/>
  <c r="T33" i="29" s="1"/>
  <c r="J12" i="29"/>
  <c r="U12" i="29" s="1"/>
  <c r="L33" i="29"/>
  <c r="M33" i="29" s="1"/>
  <c r="J16" i="29"/>
  <c r="U16" i="29" s="1"/>
  <c r="R30" i="29"/>
  <c r="M26" i="29"/>
  <c r="T15" i="29"/>
  <c r="T18" i="29"/>
  <c r="U6" i="29"/>
  <c r="S30" i="29"/>
  <c r="T26" i="29"/>
  <c r="T8" i="29"/>
  <c r="Q33" i="29"/>
  <c r="U33" i="29" s="1"/>
  <c r="J10" i="29"/>
  <c r="T10" i="29" s="1"/>
  <c r="T24" i="29"/>
  <c r="V20" i="29"/>
  <c r="T6" i="29"/>
  <c r="U19" i="29"/>
  <c r="Q28" i="29"/>
  <c r="U22" i="29"/>
  <c r="R33" i="29"/>
  <c r="V33" i="29" s="1"/>
  <c r="R10" i="29"/>
  <c r="R28" i="29"/>
  <c r="S28" i="29"/>
  <c r="U23" i="29"/>
  <c r="J11" i="29"/>
  <c r="V10" i="29"/>
  <c r="T20" i="29"/>
  <c r="T25" i="29"/>
  <c r="U25" i="29"/>
  <c r="T19" i="29"/>
  <c r="M8" i="29"/>
  <c r="X20" i="37"/>
  <c r="X21" i="37"/>
  <c r="X19" i="37"/>
  <c r="X21" i="38"/>
  <c r="X5" i="37"/>
  <c r="P9" i="37"/>
  <c r="P8" i="37"/>
  <c r="P7" i="37"/>
  <c r="X3" i="38"/>
  <c r="X5" i="38"/>
  <c r="X4" i="38"/>
  <c r="X8" i="38"/>
  <c r="X7" i="38"/>
  <c r="N3" i="30"/>
  <c r="N4" i="30"/>
  <c r="Y15" i="30"/>
  <c r="Y13" i="30"/>
  <c r="N11" i="30"/>
  <c r="U4" i="30"/>
  <c r="Y4" i="30" s="1"/>
  <c r="W13" i="30"/>
  <c r="R15" i="30"/>
  <c r="T15" i="30" s="1"/>
  <c r="X15" i="30" s="1"/>
  <c r="W19" i="30"/>
  <c r="R21" i="30"/>
  <c r="T21" i="30" s="1"/>
  <c r="X21" i="30" s="1"/>
  <c r="S21" i="30"/>
  <c r="L4" i="30"/>
  <c r="R10" i="30"/>
  <c r="V13" i="30"/>
  <c r="V19" i="30"/>
  <c r="Y19" i="30" s="1"/>
  <c r="S10" i="30"/>
  <c r="V4" i="30"/>
  <c r="M12" i="30"/>
  <c r="N12" i="30" s="1"/>
  <c r="S15" i="30"/>
  <c r="L3" i="30"/>
  <c r="W3" i="30" s="1"/>
  <c r="W4" i="30"/>
  <c r="U10" i="30"/>
  <c r="Y10" i="30" s="1"/>
  <c r="M18" i="30"/>
  <c r="N18" i="30" s="1"/>
  <c r="V15" i="30"/>
  <c r="R3" i="30"/>
  <c r="T3" i="30" s="1"/>
  <c r="X3" i="30" s="1"/>
  <c r="L20" i="30"/>
  <c r="W20" i="30" s="1"/>
  <c r="M13" i="30"/>
  <c r="W15" i="30"/>
  <c r="L13" i="30"/>
  <c r="M19" i="30"/>
  <c r="N19" i="30" s="1"/>
  <c r="V12" i="30"/>
  <c r="Y12" i="30" s="1"/>
  <c r="U18" i="30"/>
  <c r="Y18" i="30" s="1"/>
  <c r="M7" i="30"/>
  <c r="N7" i="30" s="1"/>
  <c r="U3" i="30"/>
  <c r="Y3" i="30" s="1"/>
  <c r="R8" i="30"/>
  <c r="T8" i="30" s="1"/>
  <c r="X8" i="30" s="1"/>
  <c r="R14" i="30"/>
  <c r="T14" i="30" s="1"/>
  <c r="X14" i="30" s="1"/>
  <c r="L7" i="30"/>
  <c r="W7" i="30" s="1"/>
  <c r="R7" i="30"/>
  <c r="T7" i="30" s="1"/>
  <c r="X7" i="30" s="1"/>
  <c r="R13" i="30"/>
  <c r="T13" i="30" s="1"/>
  <c r="X13" i="30" s="1"/>
  <c r="S19" i="30"/>
  <c r="T19" i="30" s="1"/>
  <c r="X19" i="30" s="1"/>
  <c r="U7" i="30"/>
  <c r="Y7" i="30" s="1"/>
  <c r="R4" i="30"/>
  <c r="T4" i="30" s="1"/>
  <c r="X4" i="30" s="1"/>
  <c r="V34" i="29"/>
  <c r="J32" i="29"/>
  <c r="U32" i="29" s="1"/>
  <c r="T32" i="29"/>
  <c r="L32" i="29"/>
  <c r="R32" i="29"/>
  <c r="V32" i="29" s="1"/>
  <c r="J34" i="29"/>
  <c r="U34" i="29" s="1"/>
  <c r="M30" i="29"/>
  <c r="J30" i="29"/>
  <c r="U30" i="29" s="1"/>
  <c r="M29" i="29"/>
  <c r="J29" i="29"/>
  <c r="U29" i="29" s="1"/>
  <c r="M28" i="29"/>
  <c r="J28" i="29"/>
  <c r="M10" i="29"/>
  <c r="M6" i="29"/>
  <c r="V6" i="29"/>
  <c r="V8" i="29"/>
  <c r="Q18" i="29"/>
  <c r="U18" i="29" s="1"/>
  <c r="R18" i="29"/>
  <c r="S18" i="29"/>
  <c r="L16" i="29"/>
  <c r="J5" i="29"/>
  <c r="U5" i="29" s="1"/>
  <c r="S16" i="29"/>
  <c r="V16" i="29" s="1"/>
  <c r="L18" i="29"/>
  <c r="M18" i="29" s="1"/>
  <c r="M17" i="29"/>
  <c r="K11" i="29"/>
  <c r="L11" i="29"/>
  <c r="L15" i="29"/>
  <c r="M15" i="29" s="1"/>
  <c r="Q11" i="29"/>
  <c r="R11" i="29"/>
  <c r="V11" i="29" s="1"/>
  <c r="Q15" i="29"/>
  <c r="S15" i="29"/>
  <c r="V15" i="29" s="1"/>
  <c r="Q17" i="29"/>
  <c r="R17" i="29"/>
  <c r="S17" i="29"/>
  <c r="K12" i="29"/>
  <c r="L12" i="29"/>
  <c r="K16" i="29"/>
  <c r="J15" i="29"/>
  <c r="J17" i="29"/>
  <c r="T17" i="29" s="1"/>
  <c r="R12" i="29"/>
  <c r="V12" i="29" s="1"/>
  <c r="J9" i="29"/>
  <c r="T9" i="29" s="1"/>
  <c r="L9" i="29"/>
  <c r="R9" i="29"/>
  <c r="V9" i="29" s="1"/>
  <c r="Q9" i="29"/>
  <c r="J7" i="29"/>
  <c r="U7" i="29" s="1"/>
  <c r="T7" i="29"/>
  <c r="L7" i="29"/>
  <c r="R7" i="29"/>
  <c r="V7" i="29" s="1"/>
  <c r="K5" i="29"/>
  <c r="T5" i="29" s="1"/>
  <c r="L5" i="29"/>
  <c r="S5" i="29"/>
  <c r="V5" i="29" s="1"/>
  <c r="W17" i="37" l="1"/>
  <c r="P17" i="37"/>
  <c r="S17" i="37" s="1"/>
  <c r="P14" i="37"/>
  <c r="S14" i="37" s="1"/>
  <c r="W14" i="37"/>
  <c r="S7" i="37"/>
  <c r="S9" i="37"/>
  <c r="S8" i="37"/>
  <c r="W3" i="37"/>
  <c r="P3" i="37"/>
  <c r="S3" i="37" s="1"/>
  <c r="S16" i="38"/>
  <c r="S17" i="38"/>
  <c r="S15" i="38"/>
  <c r="V29" i="29"/>
  <c r="T34" i="29"/>
  <c r="U9" i="29"/>
  <c r="U10" i="29"/>
  <c r="T12" i="29"/>
  <c r="T16" i="29"/>
  <c r="U28" i="29"/>
  <c r="V30" i="29"/>
  <c r="V28" i="29"/>
  <c r="T30" i="29"/>
  <c r="T11" i="29"/>
  <c r="N13" i="30"/>
  <c r="T10" i="30"/>
  <c r="X10" i="30" s="1"/>
  <c r="N20" i="30"/>
  <c r="M32" i="29"/>
  <c r="M34" i="29"/>
  <c r="T29" i="29"/>
  <c r="T28" i="29"/>
  <c r="V18" i="29"/>
  <c r="U17" i="29"/>
  <c r="M16" i="29"/>
  <c r="M12" i="29"/>
  <c r="U15" i="29"/>
  <c r="U11" i="29"/>
  <c r="V17" i="29"/>
  <c r="M11" i="29"/>
  <c r="M9" i="29"/>
  <c r="M7" i="29"/>
  <c r="M5"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宋雪莉 Xueli Song （研发总院 AERI）</author>
  </authors>
  <commentList>
    <comment ref="I1" authorId="0" shapeId="0" xr:uid="{00000000-0006-0000-0700-000001000000}">
      <text>
        <r>
          <rPr>
            <b/>
            <sz val="9"/>
            <color indexed="81"/>
            <rFont val="宋体"/>
            <family val="3"/>
            <charset val="134"/>
          </rPr>
          <t>宋雪莉 Xueli Song （研发总院 AERI）:</t>
        </r>
        <r>
          <rPr>
            <sz val="9"/>
            <color indexed="81"/>
            <rFont val="宋体"/>
            <family val="3"/>
            <charset val="134"/>
          </rPr>
          <t xml:space="preserve">
采取措施后的后车加减速度</t>
        </r>
      </text>
    </comment>
    <comment ref="J1" authorId="0" shapeId="0" xr:uid="{00000000-0006-0000-0700-000002000000}">
      <text>
        <r>
          <rPr>
            <b/>
            <sz val="9"/>
            <color indexed="81"/>
            <rFont val="宋体"/>
            <family val="3"/>
            <charset val="134"/>
          </rPr>
          <t>宋雪莉 Xueli Song （研发总院 AERI）:</t>
        </r>
        <r>
          <rPr>
            <sz val="9"/>
            <color indexed="81"/>
            <rFont val="宋体"/>
            <family val="3"/>
            <charset val="134"/>
          </rPr>
          <t xml:space="preserve">
跟车距离：
时距：后车速度*预设时间
TTC：如前后车速度相同，相对距离=前后车速度差（算加速度）*TTC
TTC：如前后车速度不同，相对距离=前后车速度差*TTC</t>
        </r>
      </text>
    </comment>
    <comment ref="Q1" authorId="0" shapeId="0" xr:uid="{00000000-0006-0000-0700-000003000000}">
      <text>
        <r>
          <rPr>
            <b/>
            <sz val="9"/>
            <color indexed="81"/>
            <rFont val="宋体"/>
            <family val="3"/>
            <charset val="134"/>
          </rPr>
          <t>宋雪莉 Xueli Song （研发总院 AERI）:</t>
        </r>
        <r>
          <rPr>
            <sz val="9"/>
            <color indexed="81"/>
            <rFont val="宋体"/>
            <family val="3"/>
            <charset val="134"/>
          </rPr>
          <t xml:space="preserve">
前车实际行驶距离</t>
        </r>
      </text>
    </comment>
    <comment ref="R1" authorId="0" shapeId="0" xr:uid="{00000000-0006-0000-0700-000004000000}">
      <text>
        <r>
          <rPr>
            <b/>
            <sz val="9"/>
            <color indexed="81"/>
            <rFont val="宋体"/>
            <family val="3"/>
            <charset val="134"/>
          </rPr>
          <t>宋雪莉 Xueli Song （研发总院 AERI）:</t>
        </r>
        <r>
          <rPr>
            <sz val="9"/>
            <color indexed="81"/>
            <rFont val="宋体"/>
            <family val="3"/>
            <charset val="134"/>
          </rPr>
          <t xml:space="preserve">
后车反应距离</t>
        </r>
      </text>
    </comment>
    <comment ref="S1" authorId="0" shapeId="0" xr:uid="{00000000-0006-0000-0700-000005000000}">
      <text>
        <r>
          <rPr>
            <b/>
            <sz val="9"/>
            <color indexed="81"/>
            <rFont val="宋体"/>
            <family val="3"/>
            <charset val="134"/>
          </rPr>
          <t>宋雪莉 Xueli Song （研发总院 AERI）:</t>
        </r>
        <r>
          <rPr>
            <sz val="9"/>
            <color indexed="81"/>
            <rFont val="宋体"/>
            <family val="3"/>
            <charset val="134"/>
          </rPr>
          <t xml:space="preserve">
后车采取措施后距离</t>
        </r>
      </text>
    </comment>
  </commentList>
</comments>
</file>

<file path=xl/sharedStrings.xml><?xml version="1.0" encoding="utf-8"?>
<sst xmlns="http://schemas.openxmlformats.org/spreadsheetml/2006/main" count="1881" uniqueCount="700">
  <si>
    <r>
      <rPr>
        <sz val="11"/>
        <rFont val="宋体"/>
        <family val="3"/>
        <charset val="134"/>
      </rPr>
      <t>文档名称</t>
    </r>
  </si>
  <si>
    <t>HARA</t>
  </si>
  <si>
    <r>
      <rPr>
        <sz val="11"/>
        <rFont val="宋体"/>
        <family val="3"/>
        <charset val="134"/>
      </rPr>
      <t>版本</t>
    </r>
  </si>
  <si>
    <t>V0.1</t>
    <phoneticPr fontId="21" type="noConversion"/>
  </si>
  <si>
    <r>
      <rPr>
        <sz val="11"/>
        <rFont val="宋体"/>
        <family val="3"/>
        <charset val="134"/>
      </rPr>
      <t>状态</t>
    </r>
  </si>
  <si>
    <t>已发布</t>
    <phoneticPr fontId="21" type="noConversion"/>
  </si>
  <si>
    <r>
      <rPr>
        <sz val="22"/>
        <color theme="1"/>
        <rFont val="宋体"/>
        <family val="3"/>
        <charset val="134"/>
      </rPr>
      <t xml:space="preserve">危害分析与风险评估
</t>
    </r>
    <r>
      <rPr>
        <sz val="22"/>
        <color theme="1"/>
        <rFont val="Times New Roman"/>
        <family val="1"/>
      </rPr>
      <t>Hazard analysis and risk assessment</t>
    </r>
  </si>
  <si>
    <r>
      <rPr>
        <b/>
        <sz val="10"/>
        <rFont val="宋体"/>
        <family val="3"/>
        <charset val="134"/>
      </rPr>
      <t>作者</t>
    </r>
  </si>
  <si>
    <r>
      <rPr>
        <b/>
        <sz val="10"/>
        <rFont val="宋体"/>
        <family val="3"/>
        <charset val="134"/>
      </rPr>
      <t>评审</t>
    </r>
  </si>
  <si>
    <r>
      <rPr>
        <b/>
        <sz val="10"/>
        <rFont val="宋体"/>
        <family val="3"/>
        <charset val="134"/>
      </rPr>
      <t>批准</t>
    </r>
  </si>
  <si>
    <r>
      <rPr>
        <sz val="10"/>
        <rFont val="宋体"/>
        <family val="3"/>
        <charset val="134"/>
      </rPr>
      <t>部门</t>
    </r>
  </si>
  <si>
    <r>
      <rPr>
        <sz val="10"/>
        <rFont val="宋体"/>
        <family val="3"/>
        <charset val="134"/>
      </rPr>
      <t>签名：</t>
    </r>
  </si>
  <si>
    <r>
      <rPr>
        <sz val="10"/>
        <rFont val="宋体"/>
        <family val="3"/>
        <charset val="134"/>
      </rPr>
      <t>日期：</t>
    </r>
  </si>
  <si>
    <t>1. 参考文档</t>
  </si>
  <si>
    <t>No.</t>
  </si>
  <si>
    <t>文件</t>
  </si>
  <si>
    <t>版本</t>
  </si>
  <si>
    <t>作者</t>
  </si>
  <si>
    <t>日期</t>
  </si>
  <si>
    <t>ISO26262：2018</t>
  </si>
  <si>
    <t>国际标准化组织</t>
  </si>
  <si>
    <t xml:space="preserve">GB/T 34590：2022 道路车辆功能安全 </t>
    <phoneticPr fontId="21" type="noConversion"/>
  </si>
  <si>
    <t>中国汽车技术研究中心等</t>
  </si>
  <si>
    <t>相关项定义_自动车道保持功能_V0.1</t>
    <phoneticPr fontId="21" type="noConversion"/>
  </si>
  <si>
    <t>V0.1</t>
  </si>
  <si>
    <t>宋雪莉</t>
    <phoneticPr fontId="21" type="noConversion"/>
  </si>
  <si>
    <t>HAZOP分析_自动车道保持功能_V0.1</t>
    <phoneticPr fontId="21" type="noConversion"/>
  </si>
  <si>
    <t>2.变更历史</t>
  </si>
  <si>
    <t>变更记录</t>
  </si>
  <si>
    <t>评审</t>
  </si>
  <si>
    <t>初始版本</t>
  </si>
  <si>
    <t>何俊光</t>
    <phoneticPr fontId="21" type="noConversion"/>
  </si>
  <si>
    <t>序号</t>
  </si>
  <si>
    <t>场景库</t>
  </si>
  <si>
    <t>第一层</t>
  </si>
  <si>
    <t>第二层</t>
  </si>
  <si>
    <t>第三层</t>
  </si>
  <si>
    <t>第四层</t>
  </si>
  <si>
    <t>第五层</t>
  </si>
  <si>
    <t>描述</t>
  </si>
  <si>
    <t>驾驶员动作</t>
  </si>
  <si>
    <t>车辆状态</t>
  </si>
  <si>
    <t>行驶区域</t>
  </si>
  <si>
    <t>道路状态</t>
  </si>
  <si>
    <t>路面情况</t>
  </si>
  <si>
    <t>周围环境因素</t>
  </si>
  <si>
    <t>外在环境条件</t>
  </si>
  <si>
    <t>启动</t>
  </si>
  <si>
    <t>匀速</t>
  </si>
  <si>
    <t>高速公路(60-120kpm)</t>
  </si>
  <si>
    <t>直道</t>
  </si>
  <si>
    <t>隔离带</t>
  </si>
  <si>
    <t>静止车辆</t>
  </si>
  <si>
    <t>正常天气条件</t>
  </si>
  <si>
    <t>停车</t>
  </si>
  <si>
    <t>滑行</t>
  </si>
  <si>
    <t>一级公路(60-100kpm)</t>
  </si>
  <si>
    <t>T字路口</t>
  </si>
  <si>
    <t>减速带</t>
  </si>
  <si>
    <t>运动车辆（二轮车/车辆）</t>
  </si>
  <si>
    <t>小雨</t>
  </si>
  <si>
    <t>加速</t>
  </si>
  <si>
    <t>二级公路(40-80kpm)</t>
  </si>
  <si>
    <t>十字路口</t>
  </si>
  <si>
    <t>人行道</t>
  </si>
  <si>
    <t>行人横跨道路，人行横道</t>
  </si>
  <si>
    <t>大雨</t>
  </si>
  <si>
    <t>减速</t>
  </si>
  <si>
    <t>三级公路(30-60kpm)</t>
  </si>
  <si>
    <t>弯道</t>
  </si>
  <si>
    <t>交通指示灯</t>
  </si>
  <si>
    <t>行人路边行走</t>
  </si>
  <si>
    <t>暴风雨</t>
  </si>
  <si>
    <t>直行</t>
  </si>
  <si>
    <t>四级公路(20-60kpm)</t>
  </si>
  <si>
    <t>辅路</t>
  </si>
  <si>
    <t>颠簸路面</t>
  </si>
  <si>
    <t>路面上障碍物</t>
  </si>
  <si>
    <t>冰雹</t>
  </si>
  <si>
    <t>转向</t>
  </si>
  <si>
    <t>乡村道路（40kpm）</t>
  </si>
  <si>
    <t>车道结构改变</t>
  </si>
  <si>
    <t>路灯</t>
  </si>
  <si>
    <t>下雪</t>
  </si>
  <si>
    <t>变道</t>
  </si>
  <si>
    <t>掉头</t>
  </si>
  <si>
    <t>隧道(60-80kpm)</t>
  </si>
  <si>
    <t>雾霾</t>
  </si>
  <si>
    <t>熄火</t>
  </si>
  <si>
    <t>倒车</t>
  </si>
  <si>
    <t>陡坡(40kpm)</t>
  </si>
  <si>
    <t>浓雾</t>
  </si>
  <si>
    <t>紧急避让</t>
  </si>
  <si>
    <t>拖车</t>
  </si>
  <si>
    <t>停车场(30kpm)</t>
  </si>
  <si>
    <t>夜晚</t>
  </si>
  <si>
    <t>未熄火下车</t>
  </si>
  <si>
    <t>ID</t>
  </si>
  <si>
    <t>功能</t>
  </si>
  <si>
    <t>主要功能</t>
  </si>
  <si>
    <t>功能描述</t>
  </si>
  <si>
    <t>自动车道保持功能</t>
    <phoneticPr fontId="21" type="noConversion"/>
  </si>
  <si>
    <t>加速</t>
    <phoneticPr fontId="21" type="noConversion"/>
  </si>
  <si>
    <t>在行驶过程中，当传感器（摄像头、雷达、激光雷达）感知到的交通场景符合加速条件时，自动车道保持系统向动力系统发送加速请求，车辆执行加速操作。</t>
    <phoneticPr fontId="21" type="noConversion"/>
  </si>
  <si>
    <t>减速</t>
    <phoneticPr fontId="21" type="noConversion"/>
  </si>
  <si>
    <t>在行驶过程中，当传感器（摄像头、雷达、激光雷达）感知到前方有障碍物、慢速行驶的车辆等，自动车道保持系统向制动系统发送减速请求，避免碰撞或减少碰撞造成的损坏。</t>
    <phoneticPr fontId="21" type="noConversion"/>
  </si>
  <si>
    <t>转向</t>
    <phoneticPr fontId="21" type="noConversion"/>
  </si>
  <si>
    <t>在行驶过程中，当传感器（摄像头、雷达、激光雷达）感知到交通车辆场景符合加速条件时，自动车道保持系统向转向系统发送转向请求。</t>
    <phoneticPr fontId="21" type="noConversion"/>
  </si>
  <si>
    <t>功能激活</t>
    <phoneticPr fontId="21" type="noConversion"/>
  </si>
  <si>
    <t>安全员通过控制开关打开自动车道保持系统功能，功能激活状态下自动驾驶系统将执行动态驾驶任务。</t>
    <phoneticPr fontId="21" type="noConversion"/>
  </si>
  <si>
    <t>功能的正常接管</t>
    <phoneticPr fontId="21" type="noConversion"/>
  </si>
  <si>
    <t xml:space="preserve">当方向盘力矩传感器获取到安全员转动方向盘的力矩过大，或者踏板传感器探测到安全员踩踏踏板的行程过大，则安全员在自动车道保持系统默认状态下获得车辆的横向或纵向驾驶操控权。 </t>
    <phoneticPr fontId="21" type="noConversion"/>
  </si>
  <si>
    <t>功能退出</t>
    <phoneticPr fontId="21" type="noConversion"/>
  </si>
  <si>
    <t>当车辆驶出ODD范围内，或者发生自动车道保持系统失效、车辆其它关联系统失效等不满足设计运行条件的情况时，车辆会退出自动车道保持功能进入待机状态，同时提示安全员接管车辆，安全员响应介入请求，从自动驾驶系统获得车辆驾驶权。</t>
    <phoneticPr fontId="21" type="noConversion"/>
  </si>
  <si>
    <t>整车相关参数</t>
    <phoneticPr fontId="21" type="noConversion"/>
  </si>
  <si>
    <t>场景选择</t>
  </si>
  <si>
    <r>
      <t>跟车时距：1.2s
跟停距离：3.6m
碰撞TTC：2.7s
车宽：2.23m
车长：4.95m
车道宽：3.75m
曲率半径：125m</t>
    </r>
    <r>
      <rPr>
        <sz val="10"/>
        <color theme="2"/>
        <rFont val="等线"/>
        <family val="3"/>
        <charset val="134"/>
        <scheme val="minor"/>
      </rPr>
      <t/>
    </r>
    <phoneticPr fontId="21" type="noConversion"/>
  </si>
  <si>
    <r>
      <rPr>
        <b/>
        <sz val="10"/>
        <color theme="1"/>
        <rFont val="等线"/>
        <family val="3"/>
        <charset val="134"/>
        <scheme val="minor"/>
      </rPr>
      <t>安全员状态：</t>
    </r>
    <r>
      <rPr>
        <sz val="10"/>
        <color theme="1"/>
        <rFont val="等线"/>
        <family val="3"/>
        <charset val="134"/>
        <scheme val="minor"/>
      </rPr>
      <t xml:space="preserve">
——脱手脱眼状态（不允许睡觉）
</t>
    </r>
    <r>
      <rPr>
        <b/>
        <sz val="10"/>
        <color theme="1"/>
        <rFont val="等线"/>
        <family val="3"/>
        <charset val="134"/>
        <scheme val="minor"/>
      </rPr>
      <t>车辆状态：</t>
    </r>
    <r>
      <rPr>
        <sz val="10"/>
        <color theme="1"/>
        <rFont val="等线"/>
        <family val="3"/>
        <charset val="134"/>
        <scheme val="minor"/>
      </rPr>
      <t xml:space="preserve">运行速度：0-80km/h；激活速度：15km/h-80km/h；运行加速度：＜3m/s2；激活加速度：无要求;
横向加速度最大不得超过3m/s2，横向加速度的平均变化率不得大于5m/s3
支持变道；
</t>
    </r>
    <r>
      <rPr>
        <b/>
        <sz val="10"/>
        <color theme="1"/>
        <rFont val="等线"/>
        <family val="3"/>
        <charset val="134"/>
        <scheme val="minor"/>
      </rPr>
      <t>行驶区域：</t>
    </r>
    <r>
      <rPr>
        <sz val="10"/>
        <color theme="1"/>
        <rFont val="等线"/>
        <family val="3"/>
        <charset val="134"/>
        <scheme val="minor"/>
      </rPr>
      <t xml:space="preserve">支持高速公路及城市快速路
</t>
    </r>
    <r>
      <rPr>
        <b/>
        <sz val="10"/>
        <color theme="1"/>
        <rFont val="等线"/>
        <family val="3"/>
        <charset val="134"/>
        <scheme val="minor"/>
      </rPr>
      <t>道路状态：</t>
    </r>
    <r>
      <rPr>
        <sz val="10"/>
        <color theme="1"/>
        <rFont val="等线"/>
        <family val="3"/>
        <charset val="134"/>
        <scheme val="minor"/>
      </rPr>
      <t xml:space="preserve">道路坡度符合 JTG B01 的要求；弯道半径＞125m【TBD】
</t>
    </r>
    <r>
      <rPr>
        <b/>
        <sz val="10"/>
        <color theme="1"/>
        <rFont val="等线"/>
        <family val="3"/>
        <charset val="134"/>
        <scheme val="minor"/>
      </rPr>
      <t>路面情况：</t>
    </r>
    <r>
      <rPr>
        <sz val="10"/>
        <color theme="1"/>
        <rFont val="等线"/>
        <family val="3"/>
        <charset val="134"/>
        <scheme val="minor"/>
      </rPr>
      <t xml:space="preserve">适用于铺装路面，道路表面状态良好，无道路表面覆盖物【如：积雪、积水、树叶等】
</t>
    </r>
    <r>
      <rPr>
        <b/>
        <sz val="10"/>
        <color theme="1"/>
        <rFont val="等线"/>
        <family val="3"/>
        <charset val="134"/>
        <scheme val="minor"/>
      </rPr>
      <t>交通标志标线：</t>
    </r>
    <r>
      <rPr>
        <sz val="10"/>
        <color theme="1"/>
        <rFont val="等线"/>
        <family val="3"/>
        <charset val="134"/>
        <scheme val="minor"/>
      </rPr>
      <t xml:space="preserve">符合 GB 5768中规定的交通标志标线种类；车道线清晰，车道线宽度位于2.6m-5.6m之间
</t>
    </r>
    <r>
      <rPr>
        <b/>
        <sz val="10"/>
        <color theme="1"/>
        <rFont val="等线"/>
        <family val="3"/>
        <charset val="134"/>
        <scheme val="minor"/>
      </rPr>
      <t>周围环境因素：</t>
    </r>
    <r>
      <rPr>
        <sz val="10"/>
        <color theme="1"/>
        <rFont val="等线"/>
        <family val="3"/>
        <charset val="134"/>
        <scheme val="minor"/>
      </rPr>
      <t xml:space="preserve">机动车：包括乘用车，客车、货车、卡车，摩托车等常见的机动车
</t>
    </r>
    <r>
      <rPr>
        <b/>
        <sz val="10"/>
        <color theme="1"/>
        <rFont val="等线"/>
        <family val="3"/>
        <charset val="134"/>
        <scheme val="minor"/>
      </rPr>
      <t>外在环境条件：</t>
    </r>
    <r>
      <rPr>
        <sz val="10"/>
        <color theme="1"/>
        <rFont val="等线"/>
        <family val="3"/>
        <charset val="134"/>
        <scheme val="minor"/>
      </rPr>
      <t>支持白天黑夜（综合光照度≥100lux）；在强光（如迎面而来的前照灯 灯光或直射的阳光）会妨碍传感器检测视野。
阴雨、小雪、雾（霾）等天气状况，能见度不低于 500 米。在能见度 差，车道线模糊（如大雨/雪/雾）的场景，可能会收到功能无法使用的 报警。</t>
    </r>
    <phoneticPr fontId="21" type="noConversion"/>
  </si>
  <si>
    <t>失效形式</t>
  </si>
  <si>
    <t>在整车上的影响及可能造成的危害</t>
  </si>
  <si>
    <t>选择场景</t>
  </si>
  <si>
    <t>假设参数</t>
  </si>
  <si>
    <t>E</t>
  </si>
  <si>
    <t>E选择的原因</t>
  </si>
  <si>
    <t>S</t>
  </si>
  <si>
    <t>S选择的原因</t>
  </si>
  <si>
    <t>C</t>
  </si>
  <si>
    <t>C选择的原因</t>
  </si>
  <si>
    <t>ASIL</t>
  </si>
  <si>
    <t>安全目标</t>
  </si>
  <si>
    <t>FTTI</t>
    <phoneticPr fontId="21" type="noConversion"/>
  </si>
  <si>
    <t>紧急运行模式</t>
    <phoneticPr fontId="21" type="noConversion"/>
  </si>
  <si>
    <t>EOTTI</t>
    <phoneticPr fontId="21" type="noConversion"/>
  </si>
  <si>
    <t>安全状态</t>
    <phoneticPr fontId="21" type="noConversion"/>
  </si>
  <si>
    <t>非预期加速</t>
    <phoneticPr fontId="21" type="noConversion"/>
  </si>
  <si>
    <t>自车非预期加速，可能与其他车辆或障碍物相撞，造成危害。</t>
    <phoneticPr fontId="21" type="noConversion"/>
  </si>
  <si>
    <t>FM_01-001</t>
    <phoneticPr fontId="21" type="noConversion"/>
  </si>
  <si>
    <t>正常天气条件，直行，高速公路，前方有行驶车辆</t>
    <phoneticPr fontId="21" type="noConversion"/>
  </si>
  <si>
    <t>跟车时距1.2s，自车120km/h，自车突然以3m/s2加速，前车120km/h</t>
    <phoneticPr fontId="21" type="noConversion"/>
  </si>
  <si>
    <t>高速道路，E=4
直行，E=4
正常天气条件，E=4</t>
    <phoneticPr fontId="21" type="noConversion"/>
  </si>
  <si>
    <t>根据当前场景进行计算，自车非预期加速追尾前车时的相对车速△V认为在纵向60KPH≥△V&gt;30KPH区间</t>
    <phoneticPr fontId="21" type="noConversion"/>
  </si>
  <si>
    <t>不可控</t>
    <phoneticPr fontId="21" type="noConversion"/>
  </si>
  <si>
    <t>C</t>
    <phoneticPr fontId="21" type="noConversion"/>
  </si>
  <si>
    <t>避免非预期加速</t>
    <phoneticPr fontId="21" type="noConversion"/>
  </si>
  <si>
    <t>5170ms</t>
    <phoneticPr fontId="21" type="noConversion"/>
  </si>
  <si>
    <t>FM_01-002</t>
  </si>
  <si>
    <t>TTC2.7s，自车120km/h，自车突然以3m/s2加速，前方有静止障碍物</t>
    <phoneticPr fontId="21" type="noConversion"/>
  </si>
  <si>
    <t>高速道路，E=4
直行，E=4
正常天气条件，E=4
施工区域/静止车辆，E=3</t>
    <phoneticPr fontId="21" type="noConversion"/>
  </si>
  <si>
    <t>根据当前场景进行计算，自车非预期加速撞击前方静止障碍物时的相对车速△V认为在纵向△V&gt;60KPH区间</t>
    <phoneticPr fontId="21" type="noConversion"/>
  </si>
  <si>
    <t>2440ms</t>
    <phoneticPr fontId="21" type="noConversion"/>
  </si>
  <si>
    <t>FM_01-003</t>
  </si>
  <si>
    <t>跟车时距1.2s，自车80km/h，自车突然以3m/s2加速，前车80km/h</t>
    <phoneticPr fontId="21" type="noConversion"/>
  </si>
  <si>
    <t>4220ms</t>
    <phoneticPr fontId="21" type="noConversion"/>
  </si>
  <si>
    <t>FM_01-004</t>
  </si>
  <si>
    <t>TTC2.7s，自车80km/h，自车突然以3m/s2加速，前方有静止障碍物</t>
    <phoneticPr fontId="21" type="noConversion"/>
  </si>
  <si>
    <r>
      <t>根据当前场景进行</t>
    </r>
    <r>
      <rPr>
        <sz val="9"/>
        <rFont val="等线"/>
        <family val="3"/>
        <charset val="134"/>
        <scheme val="minor"/>
      </rPr>
      <t>计算，自车非预期加速撞击前方静止障碍物时的相对车速△V认为在纵向△V&gt;60KPH区间</t>
    </r>
    <phoneticPr fontId="21" type="noConversion"/>
  </si>
  <si>
    <t>2340ms</t>
    <phoneticPr fontId="21" type="noConversion"/>
  </si>
  <si>
    <t>FM_01-005</t>
  </si>
  <si>
    <t>正常天气条件，直行，城市快速路，前方有行驶车辆</t>
    <phoneticPr fontId="21" type="noConversion"/>
  </si>
  <si>
    <t>跟车时距1.2s，自车60km/h，自车突然以3m/s2加速，前车60km/h</t>
    <phoneticPr fontId="21" type="noConversion"/>
  </si>
  <si>
    <t>城市快速路，E=4
直行，E=4
正常天气条件，E=4</t>
    <phoneticPr fontId="21" type="noConversion"/>
  </si>
  <si>
    <t>3660ms</t>
    <phoneticPr fontId="21" type="noConversion"/>
  </si>
  <si>
    <t>FM_01-006</t>
  </si>
  <si>
    <t>正常天气条件，直行，城市快速路，前方有静止障碍物</t>
    <phoneticPr fontId="21" type="noConversion"/>
  </si>
  <si>
    <t>TTC2.7s，自车60km/h，自车突然以3m/s2加速，前方有静止障碍物</t>
    <phoneticPr fontId="21" type="noConversion"/>
  </si>
  <si>
    <t>城市快速路，E=4
直行，E=4
正常天气条件，E=4
施工区域/静止车辆，E=3</t>
    <phoneticPr fontId="21" type="noConversion"/>
  </si>
  <si>
    <t>2250ms</t>
    <phoneticPr fontId="21" type="noConversion"/>
  </si>
  <si>
    <t>FM_01-007</t>
  </si>
  <si>
    <t>跟车时距1.2s，自车20km/h，自车突然以3m/s2加速，前车20km/h</t>
    <phoneticPr fontId="21" type="noConversion"/>
  </si>
  <si>
    <r>
      <t>根据当前场景进行</t>
    </r>
    <r>
      <rPr>
        <sz val="9"/>
        <rFont val="等线"/>
        <family val="3"/>
        <charset val="134"/>
        <scheme val="minor"/>
      </rPr>
      <t>计算，自车非预期加速撞击前方静止障碍物时的相对车速△V认为在纵向30KPH≥△V&gt;10KPH区间</t>
    </r>
    <phoneticPr fontId="21" type="noConversion"/>
  </si>
  <si>
    <t>B</t>
    <phoneticPr fontId="21" type="noConversion"/>
  </si>
  <si>
    <t>2110ms</t>
    <phoneticPr fontId="21" type="noConversion"/>
  </si>
  <si>
    <t>FM_01-008</t>
  </si>
  <si>
    <t>TTC2.7s，自车20km/h，自车突然以3m/s2加速，前方有静止障碍物</t>
    <phoneticPr fontId="21" type="noConversion"/>
  </si>
  <si>
    <r>
      <t>根据当前场景进行</t>
    </r>
    <r>
      <rPr>
        <sz val="9"/>
        <rFont val="等线"/>
        <family val="3"/>
        <charset val="134"/>
        <scheme val="minor"/>
      </rPr>
      <t>计算，自车非预期加速撞击前方静止障碍物时的相对车速△V认为在纵向60KPH≥△V&gt;30KPH区间</t>
    </r>
    <phoneticPr fontId="21" type="noConversion"/>
  </si>
  <si>
    <t>1820ms</t>
    <phoneticPr fontId="21" type="noConversion"/>
  </si>
  <si>
    <t>加速度丢失</t>
    <phoneticPr fontId="21" type="noConversion"/>
  </si>
  <si>
    <t>自车加速度丢失，车辆滑行，后车可能追尾自车，造成危害</t>
    <phoneticPr fontId="21" type="noConversion"/>
  </si>
  <si>
    <t>FM_02-001</t>
    <phoneticPr fontId="21" type="noConversion"/>
  </si>
  <si>
    <t>正常天气条件，直行，高速公路，后方有行驶车辆</t>
    <phoneticPr fontId="21" type="noConversion"/>
  </si>
  <si>
    <t>自车120km/h，自车突然以-2m/s2减速，后车120km/h，跟车距离20m</t>
    <phoneticPr fontId="21" type="noConversion"/>
  </si>
  <si>
    <t>根据当前场景进行计算，自车加速度丢失，后车驾驶员反应过来，不会碰撞</t>
    <phoneticPr fontId="21" type="noConversion"/>
  </si>
  <si>
    <t>后车驾驶员通过1s后反应进行减速后不会相撞，认为完全可控，可控性选取0</t>
    <phoneticPr fontId="21" type="noConversion"/>
  </si>
  <si>
    <t>QM</t>
    <phoneticPr fontId="21" type="noConversion"/>
  </si>
  <si>
    <t>FM_02-002</t>
  </si>
  <si>
    <t>自车80km/h，自车突然以-2m/s2减速，后车80km/h，跟车距离20m</t>
    <phoneticPr fontId="21" type="noConversion"/>
  </si>
  <si>
    <t>FM_02-003</t>
  </si>
  <si>
    <t>自车80km/h，自车突然以-2m/s2减速，后车120km/h，跟车距离20m</t>
    <phoneticPr fontId="21" type="noConversion"/>
  </si>
  <si>
    <t>高速道路，E=4
直行，E=4
正常天气条件，E=4
自车80km/h，后车120km/h，E=3</t>
    <phoneticPr fontId="21" type="noConversion"/>
  </si>
  <si>
    <t>根据当前场景进行计算，自车加速度丢失后车追尾时的相对车速60KPH≥△V&gt;30KPH区间</t>
    <phoneticPr fontId="21" type="noConversion"/>
  </si>
  <si>
    <t>后车驾驶员通过1s后反应进行减速后相撞，碰撞时间1.32s，认为较为可控，可控性选取2</t>
    <phoneticPr fontId="21" type="noConversion"/>
  </si>
  <si>
    <t>A</t>
    <phoneticPr fontId="21" type="noConversion"/>
  </si>
  <si>
    <t>避免加速度丢失</t>
    <phoneticPr fontId="21" type="noConversion"/>
  </si>
  <si>
    <t>1320ms</t>
    <phoneticPr fontId="21" type="noConversion"/>
  </si>
  <si>
    <t>FM_02-004</t>
  </si>
  <si>
    <t>正常天气条件，直行，城市快速路，后方有行驶车辆</t>
    <phoneticPr fontId="21" type="noConversion"/>
  </si>
  <si>
    <t>自车60km/h，自车突然以-2m/s2减速，后车60km/h，跟车距离10m</t>
    <phoneticPr fontId="21" type="noConversion"/>
  </si>
  <si>
    <t>FM_02-005</t>
  </si>
  <si>
    <t>自车60km/h，自车突然以-2m/s2减速，后车100km/h，跟车距离10m</t>
    <phoneticPr fontId="21" type="noConversion"/>
  </si>
  <si>
    <t>城市快速路，E=4
直行，E=4
正常天气条件，E=4
自车60km/h，后车100km/h，E=3</t>
    <phoneticPr fontId="21" type="noConversion"/>
  </si>
  <si>
    <t>后车驾驶员通过1s内反应不过来已经相撞，认为不可控，可控性选取3</t>
    <phoneticPr fontId="21" type="noConversion"/>
  </si>
  <si>
    <t>820ms</t>
    <phoneticPr fontId="21" type="noConversion"/>
  </si>
  <si>
    <t>FM_02-006</t>
  </si>
  <si>
    <t>自车20km/h，自车突然以-2m/s2减速，后车20km/h，跟车距离5m</t>
    <phoneticPr fontId="21" type="noConversion"/>
  </si>
  <si>
    <t>FM_02-007</t>
  </si>
  <si>
    <t>自车20km/h，自车突然以-2m/s2减速，后车60km/h，跟车距离5m</t>
    <phoneticPr fontId="21" type="noConversion"/>
  </si>
  <si>
    <t>城市快速路，E=4
直行，E=4
正常天气条件，E=4
自车20km/h，后车60km/h，E=3</t>
    <phoneticPr fontId="21" type="noConversion"/>
  </si>
  <si>
    <t>530ms</t>
    <phoneticPr fontId="21" type="noConversion"/>
  </si>
  <si>
    <t>加速度过大</t>
    <phoneticPr fontId="21" type="noConversion"/>
  </si>
  <si>
    <t>自车加速度过大，可能与其他车辆或障碍物相撞，造成危害。</t>
    <phoneticPr fontId="21" type="noConversion"/>
  </si>
  <si>
    <t>FM_03-001</t>
    <phoneticPr fontId="21" type="noConversion"/>
  </si>
  <si>
    <t>跟车时距1.2s，自车120km/h，自车突然以6m/s2加速，前车120km/h</t>
    <phoneticPr fontId="21" type="noConversion"/>
  </si>
  <si>
    <t>根据当前场景进行计算，自车加速度过大追尾前车时的相对车速△V认为在纵向△V&gt;60KPH区间</t>
    <phoneticPr fontId="21" type="noConversion"/>
  </si>
  <si>
    <t>D</t>
    <phoneticPr fontId="21" type="noConversion"/>
  </si>
  <si>
    <t>避免加速度过大</t>
    <phoneticPr fontId="21" type="noConversion"/>
  </si>
  <si>
    <t>FM_03-002</t>
  </si>
  <si>
    <t>正常天气条件，直行，高速公路，前方有静止障碍物</t>
    <phoneticPr fontId="21" type="noConversion"/>
  </si>
  <si>
    <t>TTC2.7s，自车120km/h，自车突然以6m/s2加速，前方有静止障碍物</t>
    <phoneticPr fontId="21" type="noConversion"/>
  </si>
  <si>
    <t>根据当前场景进行计算，自车加速度过大撞击前方静止障碍物时的相对车速△V认为在纵向△V&gt;60KPH区间</t>
    <phoneticPr fontId="21" type="noConversion"/>
  </si>
  <si>
    <t>跟车时距1.2s，自车80km/h，自车突然以6m/s2加速，前车80km/h</t>
    <phoneticPr fontId="21" type="noConversion"/>
  </si>
  <si>
    <t>2990ms</t>
    <phoneticPr fontId="21" type="noConversion"/>
  </si>
  <si>
    <t>TTC2.7s，自车80km/h，自车突然以6m/s2加速，前方有静止障碍物</t>
    <phoneticPr fontId="21" type="noConversion"/>
  </si>
  <si>
    <t>FM_03-003</t>
  </si>
  <si>
    <t>跟车时距1.2s，自车60km/h，自车突然以6m/s2加速，前车60km/h</t>
    <phoneticPr fontId="21" type="noConversion"/>
  </si>
  <si>
    <t>根据当前场景进行计算，自车加速度过大追尾前车时的相对车速△V认为在纵向60KPH≥△V&gt;30KPH区间</t>
    <phoneticPr fontId="21" type="noConversion"/>
  </si>
  <si>
    <t>2590ms</t>
    <phoneticPr fontId="21" type="noConversion"/>
  </si>
  <si>
    <t>FM_03-004</t>
  </si>
  <si>
    <t>TTC2.7s，自车60km/h，自车突然以6m/s2加速，前方有静止障碍物</t>
    <phoneticPr fontId="21" type="noConversion"/>
  </si>
  <si>
    <t>1990ms</t>
    <phoneticPr fontId="21" type="noConversion"/>
  </si>
  <si>
    <t>FM_03-005</t>
  </si>
  <si>
    <t>跟车时距1.2s，自车20km/h，自车突然以6m/s2加速，前车20km/h</t>
    <phoneticPr fontId="21" type="noConversion"/>
  </si>
  <si>
    <t>1500ms</t>
    <phoneticPr fontId="21" type="noConversion"/>
  </si>
  <si>
    <t>FM_03-006</t>
  </si>
  <si>
    <t>TTC2.7s，自车20km/h，自车突然以6m/s2加速，前方有静止障碍物</t>
    <phoneticPr fontId="21" type="noConversion"/>
  </si>
  <si>
    <t>根据当前场景进行计算，自车加速度过大撞击前方静止障碍物时的相对车速△V认为在纵向60KPH≥△V&gt;30KPH区间</t>
    <phoneticPr fontId="21" type="noConversion"/>
  </si>
  <si>
    <t>非预期减速</t>
    <phoneticPr fontId="21" type="noConversion"/>
  </si>
  <si>
    <t>自车非预期减速，后车可能追尾自车，造成危害。</t>
    <phoneticPr fontId="21" type="noConversion"/>
  </si>
  <si>
    <t>FM_06-001</t>
    <phoneticPr fontId="21" type="noConversion"/>
  </si>
  <si>
    <t>自车120km/h，自车突然以-4.5m/s2减速，后车120km/h，跟车距离20m</t>
    <phoneticPr fontId="21" type="noConversion"/>
  </si>
  <si>
    <t>根据当前场景进行计算，自车非预期减速，后车驾驶员反应过来，不会碰撞</t>
    <phoneticPr fontId="21" type="noConversion"/>
  </si>
  <si>
    <t>FM_06-002</t>
  </si>
  <si>
    <t>自车80km/h，自车突然以-4.5m/s2减速，后车80km/h，跟车距离20m</t>
    <phoneticPr fontId="21" type="noConversion"/>
  </si>
  <si>
    <t>FM_06-003</t>
  </si>
  <si>
    <t>自车80km/h，自车突然以-4.5m/s2减速，后车120km/h，跟车距离20m</t>
    <phoneticPr fontId="21" type="noConversion"/>
  </si>
  <si>
    <t>根据当前场景进行计算，自车非预期减速后车追尾的相对车速△V认为在纵向60KPH≥△V&gt;30KPH区间</t>
    <phoneticPr fontId="21" type="noConversion"/>
  </si>
  <si>
    <t>后车驾驶员通过1s后反应进行减速后相撞，碰撞时间1.26s，认为较为可控，可控性选取2</t>
    <phoneticPr fontId="21" type="noConversion"/>
  </si>
  <si>
    <t>避免非预期减速</t>
    <phoneticPr fontId="21" type="noConversion"/>
  </si>
  <si>
    <t>1260ms</t>
    <phoneticPr fontId="21" type="noConversion"/>
  </si>
  <si>
    <t>FM_06-004</t>
  </si>
  <si>
    <t>自车60km/h，自车突然以-4.5m/s2减速，后车60km/h，跟车距离10m</t>
    <phoneticPr fontId="21" type="noConversion"/>
  </si>
  <si>
    <t>根据当前场景进行计算，自车非预期减速后车追尾的相对车速△V认为在纵向30KPH≥△V&gt;10KPH区间</t>
    <phoneticPr fontId="21" type="noConversion"/>
  </si>
  <si>
    <t>后车驾驶员通过1s后反应进行减速后相撞，碰撞时间3.14s，认为可控，可控性选取1</t>
    <phoneticPr fontId="21" type="noConversion"/>
  </si>
  <si>
    <t>FM_06-005</t>
  </si>
  <si>
    <t>自车60km/h，自车突然以-4.5m/s2减速，后车100km/h，跟车距离10m</t>
    <phoneticPr fontId="21" type="noConversion"/>
  </si>
  <si>
    <t>810ms</t>
    <phoneticPr fontId="21" type="noConversion"/>
  </si>
  <si>
    <t>FM_06-006</t>
  </si>
  <si>
    <t>自车20km/h，自车突然以-4.5m/s2减速，后车20km/h，跟车距离5m</t>
    <phoneticPr fontId="21" type="noConversion"/>
  </si>
  <si>
    <t>根据当前场景进行计算，自车非预期减速后车追尾的相对车速△V认为在纵向10KPH≥△V区间</t>
    <phoneticPr fontId="21" type="noConversion"/>
  </si>
  <si>
    <t>后车驾驶员通过1s后反应进行减速后相撞，碰撞时间1.82s，认为较为可控，可控性选取2</t>
    <phoneticPr fontId="21" type="noConversion"/>
  </si>
  <si>
    <t>FM_06-007</t>
  </si>
  <si>
    <t>自车20km/h，自车突然以-4.5m/s2减速，后车60km/h，跟车距离5m</t>
    <phoneticPr fontId="21" type="noConversion"/>
  </si>
  <si>
    <t>420ms</t>
    <phoneticPr fontId="21" type="noConversion"/>
  </si>
  <si>
    <t>减速度丢失</t>
    <phoneticPr fontId="21" type="noConversion"/>
  </si>
  <si>
    <t>自车减速度丢失，可能与其他车辆或障碍物相撞，造成危害。</t>
    <phoneticPr fontId="21" type="noConversion"/>
  </si>
  <si>
    <t>FM_07-001</t>
    <phoneticPr fontId="21" type="noConversion"/>
  </si>
  <si>
    <t>跟车时距1.2s，自车120km/h，自车减速度丢失，前车120km/h，以-4m/s2制动</t>
    <phoneticPr fontId="21" type="noConversion"/>
  </si>
  <si>
    <t>根据当前场景进行计算，自车减速度丢失追尾前车时的相对车速△V认为在纵向△V&gt;60KPH区间</t>
    <phoneticPr fontId="21" type="noConversion"/>
  </si>
  <si>
    <t>避免减速度丢失</t>
    <phoneticPr fontId="21" type="noConversion"/>
  </si>
  <si>
    <t>4480ms</t>
    <phoneticPr fontId="21" type="noConversion"/>
  </si>
  <si>
    <t>FM_07-002</t>
  </si>
  <si>
    <t>TTC2.7s，自车120km/h，自车减速度丢失，前方有静止障碍物</t>
    <phoneticPr fontId="21" type="noConversion"/>
  </si>
  <si>
    <t>2700ms</t>
    <phoneticPr fontId="21" type="noConversion"/>
  </si>
  <si>
    <t>FM_07-003</t>
  </si>
  <si>
    <t>跟车时距1.2s，自车80km/h，自车减速度丢失，前车80km/h，以-4m/s2制动</t>
    <phoneticPr fontId="21" type="noConversion"/>
  </si>
  <si>
    <t>根据当前场景进行计算，自车减速度丢失追尾前车时的相对车速△V认为在纵向60KPH≥△V&gt;30KPH区间</t>
    <phoneticPr fontId="21" type="noConversion"/>
  </si>
  <si>
    <t>FM_07-004</t>
  </si>
  <si>
    <t>TTC2.7s，自车80km/h，自车减速度丢失，前方有静止障碍物</t>
    <phoneticPr fontId="21" type="noConversion"/>
  </si>
  <si>
    <t>FM_07-005</t>
  </si>
  <si>
    <t>跟车时距1.2s，自车60km/h，自车减速度丢失，前车60km/h，以-4m/s2制动</t>
    <phoneticPr fontId="21" type="noConversion"/>
  </si>
  <si>
    <t>3170ms</t>
    <phoneticPr fontId="21" type="noConversion"/>
  </si>
  <si>
    <t>FM_07-006</t>
  </si>
  <si>
    <t>TTC2.7s，自车60km/h，自车减速度丢失，前方有静止障碍物</t>
    <phoneticPr fontId="21" type="noConversion"/>
  </si>
  <si>
    <t>FM_07-007</t>
  </si>
  <si>
    <t>跟车时距1.2s，自车20km/h，自车减速度丢失，前车20km/h，以-4m/s2制动</t>
    <phoneticPr fontId="21" type="noConversion"/>
  </si>
  <si>
    <t>根据当前场景进行计算，自车减速度丢失追尾前车时的相对车速△V认为在纵向30KPH≥△V&gt;10KPH区间</t>
    <phoneticPr fontId="21" type="noConversion"/>
  </si>
  <si>
    <t>1900ms</t>
    <phoneticPr fontId="21" type="noConversion"/>
  </si>
  <si>
    <t>FM_07-008</t>
  </si>
  <si>
    <t>TTC2.7s，自车20km/h，自车减速度丢失，前方有静止障碍物</t>
    <phoneticPr fontId="21" type="noConversion"/>
  </si>
  <si>
    <t>根据当前场景进行计算，自车加速度过大撞击前方静止障碍物时的相对车速△V认为在纵向30KPH≥△V&gt;10KPH区间</t>
    <phoneticPr fontId="21" type="noConversion"/>
  </si>
  <si>
    <t>FM_07-009</t>
  </si>
  <si>
    <t>跟车时距1.2s，自车120km/h，自车减速度丢失，前车120km/h，以-6m/s2制动</t>
    <phoneticPr fontId="21" type="noConversion"/>
  </si>
  <si>
    <t>高速道路，E=4
直行，E=4
正常天气条件，E=4
-6m/s2制动，E=3</t>
    <phoneticPr fontId="21" type="noConversion"/>
  </si>
  <si>
    <t>FM_07-010</t>
  </si>
  <si>
    <t>跟车时距1.2s，自车80km/h，自车减速度丢失，前车80km/h，以-6m/s2制动</t>
    <phoneticPr fontId="21" type="noConversion"/>
  </si>
  <si>
    <t>FM_07-011</t>
  </si>
  <si>
    <t>跟车时距1.2s，自车60km/h，自车减速度丢失，前车60km/h，以-6m/s2制动</t>
    <phoneticPr fontId="21" type="noConversion"/>
  </si>
  <si>
    <t>城市快速路，E=4
直行，E=4
正常天气条件，E=4
-6m/s2制动，E=3</t>
    <phoneticPr fontId="21" type="noConversion"/>
  </si>
  <si>
    <t>FM_07-012</t>
  </si>
  <si>
    <t>跟车时距1.2s，自车20km/h，自车减速度丢失，前车20km/h，以-6m/s2制动</t>
    <phoneticPr fontId="21" type="noConversion"/>
  </si>
  <si>
    <t>根据当前场景进行计算，自车减速度丢失追尾前车时的相对车速△V认为在纵向30KPH≥△V&gt;10KPH区间</t>
  </si>
  <si>
    <t>1670ms</t>
    <phoneticPr fontId="21" type="noConversion"/>
  </si>
  <si>
    <t>FM_07-013</t>
  </si>
  <si>
    <t>跟车时距1.2s，自车120km/h，自车减速度丢失，前车120km/h，以-7m/s2制动</t>
    <phoneticPr fontId="21" type="noConversion"/>
  </si>
  <si>
    <t>高速道路，E=4
直行，E=4
正常天气条件，E=4
-7m/s2制动，E=2</t>
    <phoneticPr fontId="21" type="noConversion"/>
  </si>
  <si>
    <t>3390ms</t>
    <phoneticPr fontId="21" type="noConversion"/>
  </si>
  <si>
    <t>FM_07-014</t>
  </si>
  <si>
    <t>跟车时距1.2s，自车80km/h，自车减速度丢失，前车80km/h，以-7m/s2制动</t>
    <phoneticPr fontId="21" type="noConversion"/>
  </si>
  <si>
    <t>2770ms</t>
    <phoneticPr fontId="21" type="noConversion"/>
  </si>
  <si>
    <t>FM_07-015</t>
  </si>
  <si>
    <t>跟车时距1.2s，自车60km/h，自车减速度丢失，前车60km/h，以-7m/s2制动</t>
    <phoneticPr fontId="21" type="noConversion"/>
  </si>
  <si>
    <t>城市快速路，E=4
直行，E=4
正常天气条件，E=4
-7m/s2制动，E=2</t>
    <phoneticPr fontId="21" type="noConversion"/>
  </si>
  <si>
    <t>根据当前场景进行计算，自车减速度丢失追尾前车时的相对车速△V认为在纵向60KPH≥△V&gt;30KPH区间</t>
  </si>
  <si>
    <t>2400ms</t>
    <phoneticPr fontId="21" type="noConversion"/>
  </si>
  <si>
    <t>FM_07-016</t>
  </si>
  <si>
    <t>跟车时距1.2s，自车20km/h，自车减速度丢失，前车20km/h，以-7m/s2制动</t>
    <phoneticPr fontId="21" type="noConversion"/>
  </si>
  <si>
    <t>1600ms</t>
    <phoneticPr fontId="21" type="noConversion"/>
  </si>
  <si>
    <t>减速度过大</t>
    <phoneticPr fontId="21" type="noConversion"/>
  </si>
  <si>
    <t>自车减速度过大，后车可能追尾自车，造成危害。</t>
    <phoneticPr fontId="21" type="noConversion"/>
  </si>
  <si>
    <t>FM_08-001</t>
    <phoneticPr fontId="21" type="noConversion"/>
  </si>
  <si>
    <t>自车120km/h，自车突然以-9m/s2减速，后车120km/h，跟车距离20m</t>
    <phoneticPr fontId="21" type="noConversion"/>
  </si>
  <si>
    <t>根据当前场景进行计算，自车减速度过大后车追尾时的相对车速△V认为在纵向△V&gt;60KPH区间</t>
    <phoneticPr fontId="21" type="noConversion"/>
  </si>
  <si>
    <t>后车驾驶员通过1s后反应进行减速后相撞，碰撞时间2.66s，认为较为可控，可控性选取2</t>
    <phoneticPr fontId="21" type="noConversion"/>
  </si>
  <si>
    <t>避免减速度过大</t>
    <phoneticPr fontId="21" type="noConversion"/>
  </si>
  <si>
    <t>2660ms</t>
    <phoneticPr fontId="21" type="noConversion"/>
  </si>
  <si>
    <t>FM_08-002</t>
  </si>
  <si>
    <t>自车80km/h，自车突然以-9m/s2减速，后车80km/h，跟车距离20m</t>
    <phoneticPr fontId="21" type="noConversion"/>
  </si>
  <si>
    <t>根据当前场景进行计算，自车减速度过大后车追尾时的相对车速△V认为在纵向60KPH≥△V&gt;30KPH区间</t>
  </si>
  <si>
    <t>后车驾驶员通过1s后反应进行减速后相撞，碰撞时间2.34s，认为较为可控，可控性选取2</t>
    <phoneticPr fontId="21" type="noConversion"/>
  </si>
  <si>
    <t>FM_08-003</t>
  </si>
  <si>
    <t>自车80km/h，自车突然以-9m/s2减速，后车120km/h，跟车距离20m</t>
    <phoneticPr fontId="21" type="noConversion"/>
  </si>
  <si>
    <t>根据当前场景进行计算，自车减速度过大后车追尾时的相对车速△V认为在纵向△V&gt;60KPH区间</t>
  </si>
  <si>
    <t>后车驾驶员通过1s后反应进行减速后相撞，碰撞时间1.19s，认为较为可控，可控性选取2</t>
    <phoneticPr fontId="21" type="noConversion"/>
  </si>
  <si>
    <t>1190ms</t>
    <phoneticPr fontId="21" type="noConversion"/>
  </si>
  <si>
    <t>FM_08-004</t>
  </si>
  <si>
    <t>自车60km/h，自车突然以-9m/s2减速，后车60km/h，跟车距离10m</t>
    <phoneticPr fontId="21" type="noConversion"/>
  </si>
  <si>
    <t>后车驾驶员通过1s后反应进行减速后相撞，碰撞时间1.58s，认为较为可控，可控性选取2</t>
    <phoneticPr fontId="21" type="noConversion"/>
  </si>
  <si>
    <t>1580ms</t>
    <phoneticPr fontId="21" type="noConversion"/>
  </si>
  <si>
    <t>FM_08-005</t>
  </si>
  <si>
    <t>自车60km/h，自车突然以-9m/s2减速，后车100km/h，跟车距离10m</t>
    <phoneticPr fontId="21" type="noConversion"/>
  </si>
  <si>
    <t>780ms</t>
    <phoneticPr fontId="21" type="noConversion"/>
  </si>
  <si>
    <t>FM_08-006</t>
  </si>
  <si>
    <t>自车20km/h，自车突然以-9m/s2减速，后车20km/h，跟车距离5m</t>
    <phoneticPr fontId="21" type="noConversion"/>
  </si>
  <si>
    <t>根据当前场景进行计算，自车减速度过大后车追尾时的相对车速△V认为在纵向30KPH≥△V&gt;10KPH区间</t>
    <phoneticPr fontId="21" type="noConversion"/>
  </si>
  <si>
    <t>后车驾驶员通过1s后反应进行减速后相撞，碰撞时间1.24s，认为较为可控，可控性选取2</t>
    <phoneticPr fontId="21" type="noConversion"/>
  </si>
  <si>
    <t>1240ms</t>
    <phoneticPr fontId="21" type="noConversion"/>
  </si>
  <si>
    <t>FM_08-007</t>
  </si>
  <si>
    <t>自车20km/h，自车突然以-9m/s2减速，后车60km/h，跟车距离5m</t>
    <phoneticPr fontId="21" type="noConversion"/>
  </si>
  <si>
    <t>根据当前场景进行计算，自车减速度过大后车追尾时的相对车速△V认为在纵向60KPH≥△V&gt;30KPH区间</t>
    <phoneticPr fontId="21" type="noConversion"/>
  </si>
  <si>
    <t>460ms</t>
    <phoneticPr fontId="21" type="noConversion"/>
  </si>
  <si>
    <t>FM_08-008</t>
  </si>
  <si>
    <t>正常天气条件，直行，高速/城市快速路，后方有行驶车辆</t>
    <phoneticPr fontId="21" type="noConversion"/>
  </si>
  <si>
    <t>自车120km/h，自车突然以-9m/s2减速，车辆失稳，后车120km/h，跟车距离20m</t>
    <phoneticPr fontId="21" type="noConversion"/>
  </si>
  <si>
    <t>车辆失稳，不可控制</t>
    <phoneticPr fontId="21" type="noConversion"/>
  </si>
  <si>
    <t>避免减速度过大（失稳）</t>
    <phoneticPr fontId="21" type="noConversion"/>
  </si>
  <si>
    <t>290ms</t>
    <phoneticPr fontId="21" type="noConversion"/>
  </si>
  <si>
    <t>非预期转向</t>
    <phoneticPr fontId="21" type="noConversion"/>
  </si>
  <si>
    <t>自车非预期转向，车辆偏离原来路线，可能与相邻车道车辆或障碍物相撞，造成危害。</t>
    <phoneticPr fontId="21" type="noConversion"/>
  </si>
  <si>
    <t>FM_11-001</t>
    <phoneticPr fontId="21" type="noConversion"/>
  </si>
  <si>
    <t>正常天气条件，直行，高速公路，相邻车道有行驶车辆</t>
    <phoneticPr fontId="21" type="noConversion"/>
  </si>
  <si>
    <t>自车120km/h，自车突然以10度转向，侧方车辆车速120km/h</t>
    <phoneticPr fontId="21" type="noConversion"/>
  </si>
  <si>
    <t>根据当前场景进行计算，自车非预期转向与相邻车道车辆侧碰的相对车速△V认为在横向40KPH&gt;△V&gt;15KPH区间</t>
    <phoneticPr fontId="21" type="noConversion"/>
  </si>
  <si>
    <t>避免非预期转向</t>
    <phoneticPr fontId="21" type="noConversion"/>
  </si>
  <si>
    <t>650ms</t>
    <phoneticPr fontId="21" type="noConversion"/>
  </si>
  <si>
    <t>FM_11-002</t>
  </si>
  <si>
    <t>正常天气条件，直行，高速公路，侧面有护栏、隔离带等</t>
    <phoneticPr fontId="21" type="noConversion"/>
  </si>
  <si>
    <t>自车120km/h，自车突然以10度转向，侧面有护栏、隔离带等</t>
    <phoneticPr fontId="21" type="noConversion"/>
  </si>
  <si>
    <t>根据当前场景进行计算，自车非预期转向与侧面护栏、隔离带相撞的相对车速△V认为在横向15KPH&gt;△V&gt;2KPH区间</t>
    <phoneticPr fontId="21" type="noConversion"/>
  </si>
  <si>
    <t>540ms</t>
    <phoneticPr fontId="21" type="noConversion"/>
  </si>
  <si>
    <t>FM_11-003</t>
  </si>
  <si>
    <t>自车80km/h，自车突然以20度转向，侧方车辆车速80km/h</t>
    <phoneticPr fontId="21" type="noConversion"/>
  </si>
  <si>
    <t>710ms</t>
    <phoneticPr fontId="21" type="noConversion"/>
  </si>
  <si>
    <t>FM_11-004</t>
  </si>
  <si>
    <t>自车80km/h，自车突然以20度转向，侧面有护栏、隔离带等</t>
    <phoneticPr fontId="21" type="noConversion"/>
  </si>
  <si>
    <t>590ms</t>
    <phoneticPr fontId="21" type="noConversion"/>
  </si>
  <si>
    <t>FM_11-005</t>
  </si>
  <si>
    <t>正常天气条件，直行，城市快速路，相邻车道有行驶车辆</t>
    <phoneticPr fontId="21" type="noConversion"/>
  </si>
  <si>
    <t>自车60km/h，自车突然以30度转向，侧方车辆车速60km/h</t>
    <phoneticPr fontId="21" type="noConversion"/>
  </si>
  <si>
    <t>根据当前场景进行计算，自车非预期转向与相邻车道车辆侧碰的相对车速△V认为在横向15KPH&gt;△V&gt;2KPH区间</t>
    <phoneticPr fontId="21" type="noConversion"/>
  </si>
  <si>
    <t>800ms</t>
    <phoneticPr fontId="21" type="noConversion"/>
  </si>
  <si>
    <t>FM_11-006</t>
  </si>
  <si>
    <t>正常天气条件，直行，城市快速路，侧面有护栏、隔离带等</t>
    <phoneticPr fontId="21" type="noConversion"/>
  </si>
  <si>
    <t>自车60km/h，自车突然以30度转向，侧面有护栏、隔离带等</t>
    <phoneticPr fontId="21" type="noConversion"/>
  </si>
  <si>
    <t>670ms</t>
    <phoneticPr fontId="21" type="noConversion"/>
  </si>
  <si>
    <t>FM_11-007</t>
  </si>
  <si>
    <t>自车20km/h，自车突然以420度转向，侧方车辆车速20km/h</t>
    <phoneticPr fontId="21" type="noConversion"/>
  </si>
  <si>
    <t>FM_11-008</t>
  </si>
  <si>
    <t>自车20km/h，自车突然以420度转向，侧面有护栏、隔离带等</t>
    <phoneticPr fontId="21" type="noConversion"/>
  </si>
  <si>
    <t>560ms</t>
    <phoneticPr fontId="21" type="noConversion"/>
  </si>
  <si>
    <t>转向丢失</t>
    <phoneticPr fontId="21" type="noConversion"/>
  </si>
  <si>
    <t>自车转向丢失，车辆偏离原来路线，可能与相邻车道车辆或障碍物相撞，造成危害。</t>
    <phoneticPr fontId="21" type="noConversion"/>
  </si>
  <si>
    <t>FM_12-001</t>
    <phoneticPr fontId="21" type="noConversion"/>
  </si>
  <si>
    <t>正常天气条件，转弯，高速公路，相邻车道有行驶车辆</t>
    <phoneticPr fontId="21" type="noConversion"/>
  </si>
  <si>
    <t>自车120km/h，自车丢失转向，侧方车辆车速120km/h，转弯</t>
    <phoneticPr fontId="21" type="noConversion"/>
  </si>
  <si>
    <t>高速道路，E=4
转弯，E=4
正常天气条件，E=4</t>
    <phoneticPr fontId="21" type="noConversion"/>
  </si>
  <si>
    <t>根据当前场景进行计算，自车转向丢失与相邻车道车辆侧碰的相对车速△V认为在横向40KPH&gt;△V&gt;15KPH区间</t>
    <phoneticPr fontId="21" type="noConversion"/>
  </si>
  <si>
    <t>避免转向丢失</t>
    <phoneticPr fontId="21" type="noConversion"/>
  </si>
  <si>
    <t>590ns</t>
    <phoneticPr fontId="21" type="noConversion"/>
  </si>
  <si>
    <t>FM_12-002</t>
  </si>
  <si>
    <t>正常天气条件，转弯，高速公路，侧面有护栏、隔离带等</t>
    <phoneticPr fontId="21" type="noConversion"/>
  </si>
  <si>
    <t>自车120km/h，自车丢失转向，侧面有护栏、隔离带等</t>
    <phoneticPr fontId="21" type="noConversion"/>
  </si>
  <si>
    <t>根据当前场景进行计算，自车非预期转向与侧面护栏、隔离带相撞的相对车速△V认为在横向40KPH&gt;△V&gt;15KPH区间</t>
    <phoneticPr fontId="21" type="noConversion"/>
  </si>
  <si>
    <t>490ns</t>
    <phoneticPr fontId="21" type="noConversion"/>
  </si>
  <si>
    <t>FM_12-003</t>
  </si>
  <si>
    <t>自车80km/h，自车丢失转向，侧方车辆车速80km/h，转弯</t>
    <phoneticPr fontId="21" type="noConversion"/>
  </si>
  <si>
    <t>根据当前场景进行计算，自车转向丢失与相邻车道车辆侧碰的相对车速△V认为在横向15KPH&gt;△V&gt;2KPH区间</t>
    <phoneticPr fontId="21" type="noConversion"/>
  </si>
  <si>
    <t>880ns</t>
    <phoneticPr fontId="21" type="noConversion"/>
  </si>
  <si>
    <t>FM_12-004</t>
  </si>
  <si>
    <t>自车80km/h，自车丢失转向，侧面有护栏、隔离带等</t>
    <phoneticPr fontId="21" type="noConversion"/>
  </si>
  <si>
    <t>740ns</t>
    <phoneticPr fontId="21" type="noConversion"/>
  </si>
  <si>
    <t>FM_12-005</t>
  </si>
  <si>
    <t>正常天气条件，转弯，城市快速路，相邻车道有行驶车辆</t>
    <phoneticPr fontId="21" type="noConversion"/>
  </si>
  <si>
    <t>自车60km/h，自车丢失转向，侧方车辆车速60km/h，转弯</t>
    <phoneticPr fontId="21" type="noConversion"/>
  </si>
  <si>
    <t>城市快速路，E=4
转弯，E=4
正常天气条件，E=4</t>
    <phoneticPr fontId="21" type="noConversion"/>
  </si>
  <si>
    <t>1170ns</t>
    <phoneticPr fontId="21" type="noConversion"/>
  </si>
  <si>
    <t>FM_12-006</t>
  </si>
  <si>
    <t>正常天气条件，转弯，城市快速路，侧面有护栏、隔离带等</t>
    <phoneticPr fontId="21" type="noConversion"/>
  </si>
  <si>
    <t>自车60km/h，自车丢失转向，侧面有护栏、隔离带等</t>
    <phoneticPr fontId="21" type="noConversion"/>
  </si>
  <si>
    <t>980ns</t>
    <phoneticPr fontId="21" type="noConversion"/>
  </si>
  <si>
    <t>FM_12-007</t>
  </si>
  <si>
    <t>自车20km/h，自车丢失转向，侧方车辆车速20km/h，转弯</t>
    <phoneticPr fontId="21" type="noConversion"/>
  </si>
  <si>
    <t>3510ns</t>
    <phoneticPr fontId="21" type="noConversion"/>
  </si>
  <si>
    <t>FM_12-008</t>
  </si>
  <si>
    <t>自车20km/h，自车丢失转向，侧面有护栏、隔离带等</t>
    <phoneticPr fontId="21" type="noConversion"/>
  </si>
  <si>
    <t>3000ns</t>
    <phoneticPr fontId="21" type="noConversion"/>
  </si>
  <si>
    <t>转向过大</t>
    <phoneticPr fontId="21" type="noConversion"/>
  </si>
  <si>
    <t>自车转向过大，车辆偏离原来路线，可能与相邻车道车辆或障碍物相撞，造成危害。</t>
    <phoneticPr fontId="21" type="noConversion"/>
  </si>
  <si>
    <t>FM_13-001</t>
    <phoneticPr fontId="21" type="noConversion"/>
  </si>
  <si>
    <t>自车120km/h，自车突然以428度转向，侧方车辆车速120km/h</t>
    <phoneticPr fontId="21" type="noConversion"/>
  </si>
  <si>
    <t>根据当前场景进行计算，自车非预期转向与相邻车道车辆侧碰的相对车速△V认为在横向△V&gt;40KPH区间</t>
    <phoneticPr fontId="21" type="noConversion"/>
  </si>
  <si>
    <t>避免转向过大</t>
    <phoneticPr fontId="21" type="noConversion"/>
  </si>
  <si>
    <t>110ms</t>
    <phoneticPr fontId="21" type="noConversion"/>
  </si>
  <si>
    <t>FM_13-002</t>
  </si>
  <si>
    <t>自车120km/h，自车突然以428度转向，侧面有护栏、隔离带等</t>
    <phoneticPr fontId="21" type="noConversion"/>
  </si>
  <si>
    <t>根据当前场景进行计算，自车非预期转向与侧面护栏、隔离带相撞的相对车速△V认为在横向△V&gt;40KPH区间</t>
    <phoneticPr fontId="21" type="noConversion"/>
  </si>
  <si>
    <t>100ms</t>
    <phoneticPr fontId="21" type="noConversion"/>
  </si>
  <si>
    <t>FM_13-003</t>
  </si>
  <si>
    <t>自车80km/h，自车突然以428度转向，侧方车辆车速80km/h</t>
    <phoneticPr fontId="21" type="noConversion"/>
  </si>
  <si>
    <t>170ms</t>
    <phoneticPr fontId="21" type="noConversion"/>
  </si>
  <si>
    <t>FM_13-004</t>
  </si>
  <si>
    <t>自车80km/h，自车突然以428度转向，侧面有护栏、隔离带等</t>
    <phoneticPr fontId="21" type="noConversion"/>
  </si>
  <si>
    <t>140ms</t>
    <phoneticPr fontId="21" type="noConversion"/>
  </si>
  <si>
    <t>FM_13-005</t>
  </si>
  <si>
    <t>自车60km/h，自车突然以428度转向，侧方车辆车速60km/h</t>
    <phoneticPr fontId="21" type="noConversion"/>
  </si>
  <si>
    <t>220ms</t>
    <phoneticPr fontId="21" type="noConversion"/>
  </si>
  <si>
    <t>FM_13-006</t>
  </si>
  <si>
    <t>自车60km/h，自车突然以428度转向，侧面有护栏、隔离带等</t>
    <phoneticPr fontId="21" type="noConversion"/>
  </si>
  <si>
    <t>190ms</t>
    <phoneticPr fontId="21" type="noConversion"/>
  </si>
  <si>
    <t>FM_13-007</t>
  </si>
  <si>
    <t>自车20km/h，自车突然以428度转向，侧方车辆车速20km/h</t>
    <phoneticPr fontId="21" type="noConversion"/>
  </si>
  <si>
    <t>660ms</t>
    <phoneticPr fontId="21" type="noConversion"/>
  </si>
  <si>
    <t>FM_13-008</t>
  </si>
  <si>
    <t>自车20km/h，自车突然以428度转向，侧面有护栏、隔离带等</t>
    <phoneticPr fontId="21" type="noConversion"/>
  </si>
  <si>
    <t>根据当前场景进行计算，自车非预期转向与侧面护栏、隔离带相撞的相对车速△V认为在横向15KPH≥△V&gt;2KPH区间</t>
    <phoneticPr fontId="21" type="noConversion"/>
  </si>
  <si>
    <t>FM_13-009</t>
  </si>
  <si>
    <t>自车120km/h，自车突然以428度转向，侧方车辆车速120km/h，转弯</t>
    <phoneticPr fontId="21" type="noConversion"/>
  </si>
  <si>
    <t>FM_13-010</t>
  </si>
  <si>
    <t>FM_13-011</t>
  </si>
  <si>
    <t>自车80km/h，自车突然以428度转向，侧方车辆车速80km/h，转弯</t>
    <phoneticPr fontId="21" type="noConversion"/>
  </si>
  <si>
    <t>FM_13-012</t>
  </si>
  <si>
    <t>FM_13-013</t>
  </si>
  <si>
    <t>自车60km/h，自车突然以428度转向，侧方车辆车速60km/h，转弯</t>
    <phoneticPr fontId="21" type="noConversion"/>
  </si>
  <si>
    <t>FM_13-014</t>
  </si>
  <si>
    <t>FM_13-015</t>
  </si>
  <si>
    <t>自车20km/h，自车突然以428度转向，侧方车辆车速20km/h，转弯</t>
    <phoneticPr fontId="21" type="noConversion"/>
  </si>
  <si>
    <t>FM_13-016</t>
  </si>
  <si>
    <t>转向方向相反</t>
    <phoneticPr fontId="21" type="noConversion"/>
  </si>
  <si>
    <t>自车转向方向相反，车辆偏离原来路线，可能与相邻车道车辆或障碍物相撞，造成危害。</t>
    <phoneticPr fontId="21" type="noConversion"/>
  </si>
  <si>
    <t>FM_15-001</t>
    <phoneticPr fontId="21" type="noConversion"/>
  </si>
  <si>
    <t>自车120km/h，自车突然向相反方向转向，侧方车辆车速120km/h，转弯</t>
    <phoneticPr fontId="21" type="noConversion"/>
  </si>
  <si>
    <t>避免转向方向相反</t>
    <phoneticPr fontId="21" type="noConversion"/>
  </si>
  <si>
    <t>FM_15-002</t>
  </si>
  <si>
    <t>自车120km/h，自车突然向相反方向转向，侧面有护栏、隔离带等</t>
    <phoneticPr fontId="21" type="noConversion"/>
  </si>
  <si>
    <t>根据当前场景进行计算，自车转向相反与侧面护栏、隔离带相撞的相对车速△V认为在横向40KPH&gt;△V&gt;15KPH区间</t>
    <phoneticPr fontId="21" type="noConversion"/>
  </si>
  <si>
    <t>350ms</t>
    <phoneticPr fontId="21" type="noConversion"/>
  </si>
  <si>
    <t>FM_15-003</t>
  </si>
  <si>
    <t>自车80km/h，自车突然向相反方向转向，侧方车辆车速80km/h，转弯</t>
    <phoneticPr fontId="21" type="noConversion"/>
  </si>
  <si>
    <t>630ms</t>
    <phoneticPr fontId="21" type="noConversion"/>
  </si>
  <si>
    <t>FM_15-004</t>
  </si>
  <si>
    <t>自车80km/h，自车突然向相反方向转向，侧面有护栏、隔离带等</t>
    <phoneticPr fontId="21" type="noConversion"/>
  </si>
  <si>
    <t>根据当前场景进行计算，自车转向相反与侧面护栏、隔离带相撞的相对车速△V认为在横向15KPH&gt;△V&gt;2KPH区间</t>
    <phoneticPr fontId="21" type="noConversion"/>
  </si>
  <si>
    <t>520ms</t>
    <phoneticPr fontId="21" type="noConversion"/>
  </si>
  <si>
    <t>FM_15-005</t>
  </si>
  <si>
    <t>自车60km/h，自车突然向相反方向转向，侧方车辆车速60km/h，转弯</t>
    <phoneticPr fontId="21" type="noConversion"/>
  </si>
  <si>
    <t>根据当前场景进行计算，自车转向相反与相邻车道车辆侧碰的相对车速△V认为在横向15KPH&gt;△V&gt;2KPH区间</t>
    <phoneticPr fontId="21" type="noConversion"/>
  </si>
  <si>
    <t>830ms</t>
    <phoneticPr fontId="21" type="noConversion"/>
  </si>
  <si>
    <t>FM_15-006</t>
  </si>
  <si>
    <t>自车60km/h，自车突然向相反方向转向，侧面有护栏、隔离带等</t>
    <phoneticPr fontId="21" type="noConversion"/>
  </si>
  <si>
    <t>700ms</t>
    <phoneticPr fontId="21" type="noConversion"/>
  </si>
  <si>
    <t>FM_15-007</t>
  </si>
  <si>
    <t>自车20km/h，自车突然向相反方向转向，侧方车辆车速20km/h，转弯</t>
    <phoneticPr fontId="21" type="noConversion"/>
  </si>
  <si>
    <t>2500ms</t>
    <phoneticPr fontId="21" type="noConversion"/>
  </si>
  <si>
    <t>FM_15-008</t>
  </si>
  <si>
    <t>自车20km/h，自车突然向相反方向转向，侧面有护栏、隔离带等</t>
    <phoneticPr fontId="21" type="noConversion"/>
  </si>
  <si>
    <t>2100ms</t>
    <phoneticPr fontId="21" type="noConversion"/>
  </si>
  <si>
    <t>无法接管</t>
    <phoneticPr fontId="21" type="noConversion"/>
  </si>
  <si>
    <t>自车在安全员介入的情况下，依然无法移交控制权，持续控车，可能造成加速、减速或转向过大，且安全员无法控制，造成危害。</t>
    <phoneticPr fontId="21" type="noConversion"/>
  </si>
  <si>
    <t>FM_21-001</t>
    <phoneticPr fontId="21" type="noConversion"/>
  </si>
  <si>
    <t>正常天气条件，高速或城市快速路，直行或转弯，周边有车或障碍物</t>
    <phoneticPr fontId="21" type="noConversion"/>
  </si>
  <si>
    <t>自车0~80km/h，周边有车或障碍物</t>
    <phoneticPr fontId="21" type="noConversion"/>
  </si>
  <si>
    <t>高速或城市快速路，E=4
直行，E=4
正常天气条件，E=4</t>
    <phoneticPr fontId="21" type="noConversion"/>
  </si>
  <si>
    <t>碰撞风险大</t>
    <phoneticPr fontId="21" type="noConversion"/>
  </si>
  <si>
    <t>不可控，安全员无法接管</t>
    <phoneticPr fontId="21" type="noConversion"/>
  </si>
  <si>
    <t>避免安全员无法接管</t>
    <phoneticPr fontId="21" type="noConversion"/>
  </si>
  <si>
    <t>NA</t>
    <phoneticPr fontId="21" type="noConversion"/>
  </si>
  <si>
    <t>避免非预期加速（限值内）</t>
    <phoneticPr fontId="21" type="noConversion"/>
  </si>
  <si>
    <t>避免非预期减速（限值内）</t>
    <phoneticPr fontId="21" type="noConversion"/>
  </si>
  <si>
    <t>避免减速度过大(失稳)</t>
    <phoneticPr fontId="21" type="noConversion"/>
  </si>
  <si>
    <t>避免非预期转向（限值内）</t>
    <phoneticPr fontId="21" type="noConversion"/>
  </si>
  <si>
    <t>740ms</t>
    <phoneticPr fontId="21" type="noConversion"/>
  </si>
  <si>
    <t>避免非预期激活HF功能</t>
    <phoneticPr fontId="21" type="noConversion"/>
  </si>
  <si>
    <t>避免非预期退出HF功能</t>
    <phoneticPr fontId="21" type="noConversion"/>
  </si>
  <si>
    <t>场景描述</t>
  </si>
  <si>
    <t>v前</t>
  </si>
  <si>
    <t>a前</t>
  </si>
  <si>
    <t>v后</t>
  </si>
  <si>
    <t>a后1</t>
  </si>
  <si>
    <t>a后2</t>
  </si>
  <si>
    <t>△s</t>
    <phoneticPr fontId="21" type="noConversion"/>
  </si>
  <si>
    <t>v前末</t>
    <phoneticPr fontId="21" type="noConversion"/>
  </si>
  <si>
    <t>v后末</t>
    <phoneticPr fontId="21" type="noConversion"/>
  </si>
  <si>
    <t>碰撞△v</t>
  </si>
  <si>
    <t>t1</t>
  </si>
  <si>
    <t>t2</t>
  </si>
  <si>
    <t>FTTI</t>
  </si>
  <si>
    <t>S1</t>
  </si>
  <si>
    <t>S反</t>
  </si>
  <si>
    <t>S动</t>
  </si>
  <si>
    <t>S前刹停+△s</t>
  </si>
  <si>
    <t>前车距离△S+S1</t>
  </si>
  <si>
    <t>后车距离S2</t>
  </si>
  <si>
    <t>判断依据</t>
  </si>
  <si>
    <t>原因</t>
  </si>
  <si>
    <t>需要判断v何时为0</t>
    <phoneticPr fontId="21" type="noConversion"/>
  </si>
  <si>
    <t>需要判断v何时为0</t>
  </si>
  <si>
    <t>需要判断前车是否能停下</t>
  </si>
  <si>
    <t>可能发生相撞</t>
  </si>
  <si>
    <t>后车距离大于前车距离</t>
  </si>
  <si>
    <t>FM_03-007</t>
  </si>
  <si>
    <t>FM_03-008</t>
  </si>
  <si>
    <t>可能发生相撞</t>
    <phoneticPr fontId="21" type="noConversion"/>
  </si>
  <si>
    <t>高速行车，即车速在100km/h以上时，安全车距在100米以上。</t>
  </si>
  <si>
    <t>快速行车，即车速在60km/h以上时，安全车距在数字上等于车速;例如，车速80km/h，安全车距为80米。</t>
    <phoneticPr fontId="21" type="noConversion"/>
  </si>
  <si>
    <t>中速行车，即车速在50km/h左右时，安全车距不低于50米。</t>
  </si>
  <si>
    <t>低速行车，即车速在40km/h以下时，安全车距不低于30米。</t>
  </si>
  <si>
    <t>龟速行车，即车速在20km/h以下时，安全车距不低于10米。</t>
  </si>
  <si>
    <t>a前1</t>
  </si>
  <si>
    <t>a前2</t>
  </si>
  <si>
    <t>△s</t>
  </si>
  <si>
    <t>v前末</t>
  </si>
  <si>
    <t>v后末</t>
  </si>
  <si>
    <t>S后</t>
  </si>
  <si>
    <t>S后2</t>
  </si>
  <si>
    <t>S前实际+△s</t>
  </si>
  <si>
    <t>不会相撞</t>
    <phoneticPr fontId="21" type="noConversion"/>
  </si>
  <si>
    <t>后车距离小于前车距离</t>
    <phoneticPr fontId="21" type="noConversion"/>
  </si>
  <si>
    <t>可能相撞</t>
  </si>
  <si>
    <t>v自</t>
  </si>
  <si>
    <t>自车转向角度</t>
  </si>
  <si>
    <t>v侧</t>
  </si>
  <si>
    <t>自车转弯半径</t>
    <phoneticPr fontId="21" type="noConversion"/>
  </si>
  <si>
    <t>自车横向加速度</t>
    <phoneticPr fontId="21" type="noConversion"/>
  </si>
  <si>
    <t>侧车转弯半径</t>
    <phoneticPr fontId="21" type="noConversion"/>
  </si>
  <si>
    <t>侧车横向加速度</t>
    <phoneticPr fontId="21" type="noConversion"/>
  </si>
  <si>
    <t>自车离车道线距离</t>
    <phoneticPr fontId="21" type="noConversion"/>
  </si>
  <si>
    <t>侧车离车道线距离</t>
    <phoneticPr fontId="21" type="noConversion"/>
  </si>
  <si>
    <t>横向相对距离△S1</t>
    <phoneticPr fontId="21" type="noConversion"/>
  </si>
  <si>
    <t>实际行驶距离△S2</t>
    <phoneticPr fontId="21" type="noConversion"/>
  </si>
  <si>
    <t>v自末（横向）</t>
    <phoneticPr fontId="21" type="noConversion"/>
  </si>
  <si>
    <t>v自末（实际）</t>
    <phoneticPr fontId="21" type="noConversion"/>
  </si>
  <si>
    <t>v侧末（横向）</t>
  </si>
  <si>
    <t>碰撞△v（横向）</t>
    <phoneticPr fontId="21" type="noConversion"/>
  </si>
  <si>
    <t>自车横向碰撞距离</t>
  </si>
  <si>
    <t>总距离</t>
  </si>
  <si>
    <t>是否相撞</t>
  </si>
  <si>
    <t>与一侧车辆相撞</t>
  </si>
  <si>
    <t>FM_11-003</t>
    <phoneticPr fontId="21" type="noConversion"/>
  </si>
  <si>
    <t>FM_11-005</t>
    <phoneticPr fontId="21" type="noConversion"/>
  </si>
  <si>
    <t>FM_11-007</t>
    <phoneticPr fontId="21" type="noConversion"/>
  </si>
  <si>
    <t>FM_12-003</t>
    <phoneticPr fontId="21" type="noConversion"/>
  </si>
  <si>
    <t>FM_12-005</t>
    <phoneticPr fontId="21" type="noConversion"/>
  </si>
  <si>
    <t>FM_12-007</t>
    <phoneticPr fontId="21" type="noConversion"/>
  </si>
  <si>
    <t>FM_13-003</t>
    <phoneticPr fontId="21" type="noConversion"/>
  </si>
  <si>
    <t>FM_13-005</t>
    <phoneticPr fontId="21" type="noConversion"/>
  </si>
  <si>
    <t>FM_13-007</t>
    <phoneticPr fontId="21" type="noConversion"/>
  </si>
  <si>
    <t>FM_13-009</t>
    <phoneticPr fontId="21" type="noConversion"/>
  </si>
  <si>
    <t>FM_13-011</t>
    <phoneticPr fontId="21" type="noConversion"/>
  </si>
  <si>
    <t>FM_13-013</t>
    <phoneticPr fontId="21" type="noConversion"/>
  </si>
  <si>
    <t>FM_13-015</t>
    <phoneticPr fontId="21" type="noConversion"/>
  </si>
  <si>
    <t>FM_15-003</t>
    <phoneticPr fontId="21" type="noConversion"/>
  </si>
  <si>
    <t>FM_15-005</t>
    <phoneticPr fontId="21" type="noConversion"/>
  </si>
  <si>
    <t>FM_15-007</t>
    <phoneticPr fontId="21" type="noConversion"/>
  </si>
  <si>
    <t>速度</t>
    <phoneticPr fontId="21" type="noConversion"/>
  </si>
  <si>
    <t>方向盘转角限值</t>
    <phoneticPr fontId="21" type="noConversion"/>
  </si>
  <si>
    <t>自车转向角度</t>
    <phoneticPr fontId="21" type="noConversion"/>
  </si>
  <si>
    <t>方向盘转角参考值</t>
    <phoneticPr fontId="21" type="noConversion"/>
  </si>
  <si>
    <t>车轮转角参考值</t>
    <phoneticPr fontId="21" type="noConversion"/>
  </si>
  <si>
    <t>比值参考值</t>
    <phoneticPr fontId="21" type="noConversion"/>
  </si>
  <si>
    <t>车道线与护栏距离</t>
    <phoneticPr fontId="21" type="noConversion"/>
  </si>
  <si>
    <t>v自末（横向）</t>
  </si>
  <si>
    <t>碰撞△v</t>
    <phoneticPr fontId="21" type="noConversion"/>
  </si>
  <si>
    <t>与一侧护栏相撞</t>
    <phoneticPr fontId="21" type="noConversion"/>
  </si>
  <si>
    <t>FM_11-004</t>
    <phoneticPr fontId="21" type="noConversion"/>
  </si>
  <si>
    <t>FM_11-006</t>
    <phoneticPr fontId="21" type="noConversion"/>
  </si>
  <si>
    <t>FM_11-008</t>
    <phoneticPr fontId="21" type="noConversion"/>
  </si>
  <si>
    <t>FM_12-004</t>
    <phoneticPr fontId="21" type="noConversion"/>
  </si>
  <si>
    <t>FM_12-006</t>
    <phoneticPr fontId="21" type="noConversion"/>
  </si>
  <si>
    <t>FM_12-008</t>
    <phoneticPr fontId="21" type="noConversion"/>
  </si>
  <si>
    <t>FM_13-002</t>
    <phoneticPr fontId="21" type="noConversion"/>
  </si>
  <si>
    <t>FM_13-004</t>
    <phoneticPr fontId="21" type="noConversion"/>
  </si>
  <si>
    <t>FM_13-006</t>
    <phoneticPr fontId="21" type="noConversion"/>
  </si>
  <si>
    <t>FM_13-008</t>
    <phoneticPr fontId="21" type="noConversion"/>
  </si>
  <si>
    <t>FM_13-010</t>
    <phoneticPr fontId="21" type="noConversion"/>
  </si>
  <si>
    <t>FM_13-012</t>
    <phoneticPr fontId="21" type="noConversion"/>
  </si>
  <si>
    <t>FM_13-014</t>
    <phoneticPr fontId="21" type="noConversion"/>
  </si>
  <si>
    <t>FM_13-016</t>
    <phoneticPr fontId="21" type="noConversion"/>
  </si>
  <si>
    <t>FM_15-002</t>
    <phoneticPr fontId="21" type="noConversion"/>
  </si>
  <si>
    <t>FM_15-004</t>
    <phoneticPr fontId="21" type="noConversion"/>
  </si>
  <si>
    <t>FM_15-006</t>
    <phoneticPr fontId="21" type="noConversion"/>
  </si>
  <si>
    <t>FM_15-008</t>
    <phoneticPr fontId="21" type="noConversion"/>
  </si>
  <si>
    <t>场景</t>
  </si>
  <si>
    <t>暴露概率E</t>
  </si>
  <si>
    <t>源头</t>
  </si>
  <si>
    <t>高速公路</t>
  </si>
  <si>
    <t>乡村道路</t>
  </si>
  <si>
    <t>城市道路</t>
  </si>
  <si>
    <t>单行道（城市道路）</t>
  </si>
  <si>
    <t>乡间道路交叉口</t>
  </si>
  <si>
    <t>高速公路出口匝道</t>
  </si>
  <si>
    <t>山路，带有不安全的陡峭斜坡</t>
  </si>
  <si>
    <t>湿滑路面</t>
  </si>
  <si>
    <t>冰雪路面</t>
  </si>
  <si>
    <t>有很多光滑树叶的路面</t>
  </si>
  <si>
    <t>车辆在斜坡上（停在斜坡上）</t>
  </si>
  <si>
    <t>连接挂车</t>
  </si>
  <si>
    <t>装备车顶行李架</t>
  </si>
  <si>
    <t>车辆在加油</t>
  </si>
  <si>
    <t>2 / 3</t>
  </si>
  <si>
    <t>车辆在跳线跨接启动期间</t>
  </si>
  <si>
    <t>在维修厂</t>
  </si>
  <si>
    <t>停在红绿灯前（城市道路）</t>
  </si>
  <si>
    <t>变道（高速公路）</t>
  </si>
  <si>
    <t>交通拥挤（频繁起停）</t>
  </si>
  <si>
    <t>超车</t>
  </si>
  <si>
    <t>停车（有挂车连接）</t>
  </si>
  <si>
    <t>下坡时关闭发动机（山路）</t>
  </si>
  <si>
    <t>停车,需要重新启动发动机(在铁路道口)</t>
  </si>
  <si>
    <t>车辆被拖的过程中</t>
  </si>
  <si>
    <t>换挡</t>
  </si>
  <si>
    <t>转弯（转向）</t>
  </si>
  <si>
    <t>前车紧急制动</t>
  </si>
  <si>
    <t>高速公路以低于-4m/s2制动</t>
    <phoneticPr fontId="21" type="noConversion"/>
  </si>
  <si>
    <t>高速公路以-4~-6m/s2制动</t>
    <phoneticPr fontId="21" type="noConversion"/>
  </si>
  <si>
    <t>高速公路以超过-6m/s2制动</t>
    <phoneticPr fontId="21" type="noConversion"/>
  </si>
  <si>
    <t>施工区域/静止车辆</t>
    <phoneticPr fontId="21" type="noConversion"/>
  </si>
  <si>
    <t>前车80km/h，后车100km/h</t>
    <phoneticPr fontId="21" type="noConversion"/>
  </si>
  <si>
    <t>前车60km/h，后车80km/h</t>
    <phoneticPr fontId="21" type="noConversion"/>
  </si>
  <si>
    <t>前车20km/h，后车40km/h</t>
    <phoneticPr fontId="21" type="noConversion"/>
  </si>
  <si>
    <t>范围</t>
  </si>
  <si>
    <t>S0</t>
  </si>
  <si>
    <t>S2</t>
  </si>
  <si>
    <t>S3</t>
  </si>
  <si>
    <t>前</t>
  </si>
  <si>
    <t>最小</t>
  </si>
  <si>
    <t>一</t>
  </si>
  <si>
    <t>＞10</t>
    <phoneticPr fontId="21" type="noConversion"/>
  </si>
  <si>
    <t>＞30</t>
    <phoneticPr fontId="21" type="noConversion"/>
  </si>
  <si>
    <t>＞60</t>
    <phoneticPr fontId="21" type="noConversion"/>
  </si>
  <si>
    <t>最大</t>
  </si>
  <si>
    <t>≤10</t>
    <phoneticPr fontId="21" type="noConversion"/>
  </si>
  <si>
    <t>≤30</t>
    <phoneticPr fontId="21" type="noConversion"/>
  </si>
  <si>
    <t>≤60</t>
    <phoneticPr fontId="21" type="noConversion"/>
  </si>
  <si>
    <t>后</t>
  </si>
  <si>
    <t>边</t>
  </si>
  <si>
    <t>＞2</t>
    <phoneticPr fontId="21" type="noConversion"/>
  </si>
  <si>
    <t>＞15</t>
    <phoneticPr fontId="21" type="noConversion"/>
  </si>
  <si>
    <r>
      <t>＞4</t>
    </r>
    <r>
      <rPr>
        <sz val="11"/>
        <color theme="1"/>
        <rFont val="等线"/>
        <family val="3"/>
        <charset val="134"/>
        <scheme val="minor"/>
      </rPr>
      <t>0</t>
    </r>
    <phoneticPr fontId="21" type="noConversion"/>
  </si>
  <si>
    <t>＜2</t>
    <phoneticPr fontId="21" type="noConversion"/>
  </si>
  <si>
    <t>≤15</t>
    <phoneticPr fontId="21" type="noConversion"/>
  </si>
  <si>
    <r>
      <t>＜4</t>
    </r>
    <r>
      <rPr>
        <sz val="11"/>
        <color theme="1"/>
        <rFont val="等线"/>
        <family val="3"/>
        <charset val="134"/>
        <scheme val="minor"/>
      </rPr>
      <t>0</t>
    </r>
    <phoneticPr fontId="21" type="noConversion"/>
  </si>
  <si>
    <t>备注：如上为撞车的相对速度，但仍需要根据具体情况进行分析，撞人可以适当提升+1</t>
  </si>
  <si>
    <t>可控性</t>
  </si>
  <si>
    <t>C0</t>
  </si>
  <si>
    <t>C1</t>
  </si>
  <si>
    <t>C2</t>
  </si>
  <si>
    <t>C3</t>
  </si>
  <si>
    <t>碰撞时间-其他车-纵向</t>
    <phoneticPr fontId="21" type="noConversion"/>
  </si>
  <si>
    <t>5s以上</t>
  </si>
  <si>
    <t>3s-5s</t>
  </si>
  <si>
    <t>1s-3s</t>
    <phoneticPr fontId="21" type="noConversion"/>
  </si>
  <si>
    <t>0-1s</t>
    <phoneticPr fontId="21" type="noConversion"/>
  </si>
  <si>
    <t>碰撞时间-自车</t>
    <phoneticPr fontId="21" type="noConversion"/>
  </si>
  <si>
    <t>无人控车</t>
    <phoneticPr fontId="21" type="noConversion"/>
  </si>
  <si>
    <t>内容</t>
  </si>
  <si>
    <r>
      <rPr>
        <sz val="11"/>
        <color theme="1"/>
        <rFont val="宋体"/>
        <family val="3"/>
        <charset val="134"/>
      </rPr>
      <t>时距</t>
    </r>
  </si>
  <si>
    <r>
      <rPr>
        <sz val="11"/>
        <color theme="1"/>
        <rFont val="宋体"/>
        <family val="3"/>
        <charset val="134"/>
      </rPr>
      <t>后车速度</t>
    </r>
    <r>
      <rPr>
        <sz val="11"/>
        <color theme="1"/>
        <rFont val="Times New Roman"/>
        <family val="1"/>
      </rPr>
      <t>*</t>
    </r>
    <r>
      <rPr>
        <sz val="11"/>
        <color theme="1"/>
        <rFont val="宋体"/>
        <family val="3"/>
        <charset val="134"/>
      </rPr>
      <t>预设时间</t>
    </r>
    <phoneticPr fontId="21" type="noConversion"/>
  </si>
  <si>
    <r>
      <rPr>
        <sz val="11"/>
        <color theme="1"/>
        <rFont val="宋体"/>
        <family val="3"/>
        <charset val="134"/>
      </rPr>
      <t>时距按照最小时距</t>
    </r>
    <r>
      <rPr>
        <sz val="11"/>
        <color theme="1"/>
        <rFont val="Times New Roman"/>
        <family val="1"/>
      </rPr>
      <t>1.2</t>
    </r>
    <r>
      <rPr>
        <sz val="11"/>
        <color theme="1"/>
        <rFont val="宋体"/>
        <family val="3"/>
        <charset val="134"/>
      </rPr>
      <t>执行</t>
    </r>
    <phoneticPr fontId="21" type="noConversion"/>
  </si>
  <si>
    <t>TTC</t>
    <phoneticPr fontId="21" type="noConversion"/>
  </si>
  <si>
    <t>如前后车速度相同，相对距离=前后车速度差（算加速度）*TTC</t>
    <phoneticPr fontId="21" type="noConversion"/>
  </si>
  <si>
    <r>
      <t>如前后车速度不同，相对距离</t>
    </r>
    <r>
      <rPr>
        <sz val="11"/>
        <color theme="1"/>
        <rFont val="Times New Roman"/>
        <family val="1"/>
      </rPr>
      <t>=</t>
    </r>
    <r>
      <rPr>
        <sz val="11"/>
        <color theme="1"/>
        <rFont val="宋体"/>
        <family val="3"/>
        <charset val="134"/>
      </rPr>
      <t>前后车速度差</t>
    </r>
    <r>
      <rPr>
        <sz val="11"/>
        <color theme="1"/>
        <rFont val="Times New Roman"/>
        <family val="1"/>
      </rPr>
      <t>*TTC</t>
    </r>
    <phoneticPr fontId="21" type="noConversion"/>
  </si>
  <si>
    <t>对前方静止障碍物TTC按照FCW执行，2.7s</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</si>
</sst>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yyyy/m"/>
    <numFmt numFmtId="166" formatCode="0.0"/>
    <numFmt numFmtId="167" formatCode="0.00_ "/>
    <numFmt numFmtId="168" formatCode="0_ "/>
    <numFmt numFmtId="169" formatCode="0.000_ "/>
  </numFmts>
  <fonts count="36">
    <font>
      <sz val="11"/>
      <color theme="1"/>
      <name val="等线"/>
      <charset val="134"/>
      <scheme val="minor"/>
    </font>
    <font>
      <b/>
      <sz val="11"/>
      <color theme="1"/>
      <name val="等线"/>
      <family val="3"/>
      <charset val="134"/>
      <scheme val="minor"/>
    </font>
    <font>
      <sz val="11"/>
      <color theme="1"/>
      <name val="Times New Roman"/>
      <family val="1"/>
    </font>
    <font>
      <sz val="11"/>
      <name val="宋体"/>
      <family val="3"/>
      <charset val="134"/>
    </font>
    <font>
      <sz val="11"/>
      <color theme="1"/>
      <name val="宋体"/>
      <family val="3"/>
      <charset val="134"/>
    </font>
    <font>
      <sz val="11"/>
      <name val="Times New Roman"/>
      <family val="1"/>
    </font>
    <font>
      <b/>
      <sz val="11"/>
      <color theme="1"/>
      <name val="宋体"/>
      <family val="3"/>
      <charset val="134"/>
    </font>
    <font>
      <sz val="11"/>
      <color theme="1"/>
      <name val="等线"/>
      <family val="3"/>
      <charset val="134"/>
      <scheme val="minor"/>
    </font>
    <font>
      <sz val="10"/>
      <color theme="1"/>
      <name val="Times New Roman"/>
      <family val="1"/>
    </font>
    <font>
      <sz val="10"/>
      <name val="Times New Roman"/>
      <family val="1"/>
    </font>
    <font>
      <sz val="10"/>
      <name val="宋体"/>
      <family val="3"/>
      <charset val="134"/>
    </font>
    <font>
      <sz val="11"/>
      <color rgb="FFFF0000"/>
      <name val="Times New Roman"/>
      <family val="1"/>
    </font>
    <font>
      <sz val="22"/>
      <color theme="1"/>
      <name val="宋体"/>
      <family val="3"/>
      <charset val="134"/>
    </font>
    <font>
      <sz val="22"/>
      <color theme="1"/>
      <name val="Times New Roman"/>
      <family val="1"/>
    </font>
    <font>
      <b/>
      <sz val="10"/>
      <name val="Times New Roman"/>
      <family val="1"/>
    </font>
    <font>
      <sz val="10"/>
      <name val="Arial"/>
      <family val="2"/>
    </font>
    <font>
      <sz val="11"/>
      <name val="Arial"/>
      <family val="2"/>
    </font>
    <font>
      <sz val="12"/>
      <name val="Arial"/>
      <family val="2"/>
    </font>
    <font>
      <sz val="11"/>
      <color indexed="8"/>
      <name val="等线"/>
      <family val="3"/>
      <charset val="134"/>
      <scheme val="minor"/>
    </font>
    <font>
      <sz val="12"/>
      <name val="宋体"/>
      <family val="3"/>
      <charset val="134"/>
    </font>
    <font>
      <b/>
      <sz val="10"/>
      <name val="宋体"/>
      <family val="3"/>
      <charset val="134"/>
    </font>
    <font>
      <sz val="9"/>
      <name val="等线"/>
      <family val="3"/>
      <charset val="134"/>
      <scheme val="minor"/>
    </font>
    <font>
      <sz val="9"/>
      <color theme="1"/>
      <name val="等线"/>
      <family val="3"/>
      <charset val="134"/>
      <scheme val="minor"/>
    </font>
    <font>
      <sz val="10"/>
      <color theme="1"/>
      <name val="等线"/>
      <family val="3"/>
      <charset val="134"/>
      <scheme val="minor"/>
    </font>
    <font>
      <b/>
      <sz val="10"/>
      <color theme="1"/>
      <name val="等线"/>
      <family val="3"/>
      <charset val="134"/>
      <scheme val="minor"/>
    </font>
    <font>
      <b/>
      <sz val="10"/>
      <color indexed="8"/>
      <name val="等线"/>
      <family val="3"/>
      <charset val="134"/>
      <scheme val="minor"/>
    </font>
    <font>
      <sz val="10"/>
      <color indexed="8"/>
      <name val="等线"/>
      <family val="3"/>
      <charset val="134"/>
      <scheme val="minor"/>
    </font>
    <font>
      <sz val="10"/>
      <color rgb="FF000000"/>
      <name val="等线"/>
      <family val="3"/>
      <charset val="134"/>
      <scheme val="minor"/>
    </font>
    <font>
      <sz val="10"/>
      <color rgb="FF0000FF"/>
      <name val="等线"/>
      <family val="3"/>
      <charset val="134"/>
      <scheme val="minor"/>
    </font>
    <font>
      <sz val="10"/>
      <name val="等线"/>
      <family val="3"/>
      <charset val="134"/>
      <scheme val="minor"/>
    </font>
    <font>
      <sz val="10"/>
      <color rgb="FFFF0000"/>
      <name val="等线"/>
      <family val="3"/>
      <charset val="134"/>
      <scheme val="minor"/>
    </font>
    <font>
      <sz val="9"/>
      <color indexed="81"/>
      <name val="宋体"/>
      <family val="3"/>
      <charset val="134"/>
    </font>
    <font>
      <b/>
      <sz val="9"/>
      <color indexed="81"/>
      <name val="宋体"/>
      <family val="3"/>
      <charset val="134"/>
    </font>
    <font>
      <sz val="9"/>
      <color rgb="FFFF0000"/>
      <name val="等线"/>
      <family val="3"/>
      <charset val="134"/>
      <scheme val="minor"/>
    </font>
    <font>
      <sz val="9"/>
      <color theme="2"/>
      <name val="等线"/>
      <family val="3"/>
      <charset val="134"/>
      <scheme val="minor"/>
    </font>
    <font>
      <sz val="10"/>
      <color theme="2"/>
      <name val="等线"/>
      <family val="3"/>
      <charset val="134"/>
      <scheme val="minor"/>
    </font>
  </fonts>
  <fills count="19">
    <fill>
      <patternFill patternType="none"/>
    </fill>
    <fill>
      <patternFill patternType="gray125"/>
    </fill>
    <fill>
      <patternFill patternType="solid">
        <fgColor theme="4" tint="0.79995117038483843"/>
        <bgColor indexed="64"/>
      </patternFill>
    </fill>
    <fill>
      <patternFill patternType="solid">
        <fgColor theme="4" tint="0.3999145481734672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bgColor indexed="64"/>
      </patternFill>
    </fill>
    <fill>
      <patternFill patternType="solid">
        <fgColor theme="9"/>
        <bgColor indexed="64"/>
      </patternFill>
    </fill>
    <fill>
      <patternFill patternType="solid">
        <fgColor theme="8" tint="0.59999389629810485"/>
        <bgColor indexed="64"/>
      </patternFill>
    </fill>
    <fill>
      <patternFill patternType="solid">
        <fgColor theme="0"/>
        <bgColor indexed="64"/>
      </patternFill>
    </fill>
    <fill>
      <patternFill patternType="solid">
        <fgColor rgb="FFFF0000"/>
        <bgColor indexed="64"/>
      </patternFill>
    </fill>
    <fill>
      <patternFill patternType="solid">
        <fgColor theme="4" tint="0.79985961485641044"/>
        <bgColor indexed="64"/>
      </patternFill>
    </fill>
    <fill>
      <patternFill patternType="solid">
        <fgColor theme="4" tint="0.79998168889431442"/>
        <bgColor indexed="64"/>
      </patternFill>
    </fill>
    <fill>
      <patternFill patternType="solid">
        <fgColor theme="4" tint="0.79989013336588644"/>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rgb="FFCCFFCC"/>
        <bgColor indexed="64"/>
      </patternFill>
    </fill>
    <fill>
      <patternFill patternType="solid">
        <fgColor rgb="FFCCFFFF"/>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medium">
        <color auto="1"/>
      </bottom>
      <diagonal/>
    </border>
    <border>
      <left/>
      <right/>
      <top style="medium">
        <color auto="1"/>
      </top>
      <bottom style="thin">
        <color auto="1"/>
      </bottom>
      <diagonal/>
    </border>
    <border>
      <left/>
      <right/>
      <top style="thin">
        <color auto="1"/>
      </top>
      <bottom style="medium">
        <color auto="1"/>
      </bottom>
      <diagonal/>
    </border>
    <border>
      <left/>
      <right/>
      <top/>
      <bottom style="thin">
        <color auto="1"/>
      </bottom>
      <diagonal/>
    </border>
    <border>
      <left style="thin">
        <color auto="1"/>
      </left>
      <right/>
      <top/>
      <bottom/>
      <diagonal/>
    </border>
    <border>
      <left/>
      <right style="thin">
        <color auto="1"/>
      </right>
      <top/>
      <bottom/>
      <diagonal/>
    </border>
    <border>
      <left/>
      <right style="thin">
        <color auto="1"/>
      </right>
      <top/>
      <bottom style="thin">
        <color auto="1"/>
      </bottom>
      <diagonal/>
    </border>
  </borders>
  <cellStyleXfs count="23">
    <xf numFmtId="0" fontId="0" fillId="0" borderId="0"/>
    <xf numFmtId="0" fontId="15" fillId="0" borderId="0"/>
    <xf numFmtId="0" fontId="7" fillId="0" borderId="0"/>
    <xf numFmtId="164" fontId="7" fillId="0" borderId="0"/>
    <xf numFmtId="0" fontId="17" fillId="0" borderId="0"/>
    <xf numFmtId="0" fontId="16" fillId="0" borderId="0">
      <alignment horizontal="left" vertical="top" wrapText="1"/>
      <protection locked="0"/>
    </xf>
    <xf numFmtId="164" fontId="15" fillId="0" borderId="0"/>
    <xf numFmtId="0" fontId="15" fillId="0" borderId="0"/>
    <xf numFmtId="0" fontId="7" fillId="0" borderId="0"/>
    <xf numFmtId="0" fontId="16" fillId="0" borderId="0">
      <alignment horizontal="left" vertical="top" wrapText="1"/>
      <protection locked="0"/>
    </xf>
    <xf numFmtId="0" fontId="16" fillId="0" borderId="0">
      <alignment horizontal="left" vertical="top" wrapText="1"/>
      <protection locked="0"/>
    </xf>
    <xf numFmtId="0" fontId="15" fillId="0" borderId="0"/>
    <xf numFmtId="0" fontId="16" fillId="0" borderId="0">
      <alignment horizontal="left" vertical="top" wrapText="1"/>
      <protection locked="0"/>
    </xf>
    <xf numFmtId="0" fontId="7" fillId="0" borderId="0"/>
    <xf numFmtId="0" fontId="7" fillId="0" borderId="0"/>
    <xf numFmtId="0" fontId="7" fillId="0" borderId="0"/>
    <xf numFmtId="0" fontId="7" fillId="0" borderId="0"/>
    <xf numFmtId="0" fontId="7" fillId="0" borderId="0">
      <alignment vertical="center"/>
    </xf>
    <xf numFmtId="164" fontId="7" fillId="0" borderId="0">
      <alignment vertical="center"/>
    </xf>
    <xf numFmtId="0" fontId="7" fillId="0" borderId="0"/>
    <xf numFmtId="0" fontId="19" fillId="0" borderId="0"/>
    <xf numFmtId="0" fontId="18" fillId="0" borderId="0">
      <alignment vertical="center"/>
    </xf>
    <xf numFmtId="0" fontId="19" fillId="0" borderId="0"/>
  </cellStyleXfs>
  <cellXfs count="282">
    <xf numFmtId="0" fontId="0" fillId="0" borderId="0" xfId="0"/>
    <xf numFmtId="0" fontId="0" fillId="0" borderId="4" xfId="0" applyBorder="1" applyAlignment="1">
      <alignment horizontal="center" vertical="center"/>
    </xf>
    <xf numFmtId="0" fontId="0" fillId="0" borderId="0" xfId="0" applyAlignment="1">
      <alignment horizontal="center" vertical="center"/>
    </xf>
    <xf numFmtId="0" fontId="0" fillId="0" borderId="4" xfId="0" applyBorder="1"/>
    <xf numFmtId="0" fontId="2" fillId="0" borderId="0" xfId="15" applyFont="1"/>
    <xf numFmtId="0" fontId="5" fillId="8" borderId="4" xfId="22" applyFont="1" applyFill="1" applyBorder="1" applyAlignment="1">
      <alignment horizontal="center" vertical="center"/>
    </xf>
    <xf numFmtId="0" fontId="2" fillId="0" borderId="13" xfId="15" applyFont="1" applyBorder="1"/>
    <xf numFmtId="0" fontId="13" fillId="0" borderId="0" xfId="15" applyFont="1" applyAlignment="1">
      <alignment horizontal="center" wrapText="1"/>
    </xf>
    <xf numFmtId="0" fontId="13" fillId="0" borderId="0" xfId="15" applyFont="1" applyAlignment="1">
      <alignment wrapText="1"/>
    </xf>
    <xf numFmtId="0" fontId="2" fillId="0" borderId="0" xfId="15" applyFont="1" applyAlignment="1">
      <alignment horizontal="center" vertical="center"/>
    </xf>
    <xf numFmtId="0" fontId="9" fillId="8" borderId="4" xfId="11" applyFont="1" applyFill="1" applyBorder="1" applyAlignment="1">
      <alignment horizontal="center" vertical="center" wrapText="1"/>
    </xf>
    <xf numFmtId="0" fontId="9" fillId="0" borderId="4" xfId="11" applyFont="1" applyBorder="1" applyAlignment="1">
      <alignment horizontal="center" vertical="center" wrapText="1"/>
    </xf>
    <xf numFmtId="0" fontId="9" fillId="0" borderId="4" xfId="11" applyFont="1" applyBorder="1" applyAlignment="1">
      <alignment vertical="center" wrapText="1"/>
    </xf>
    <xf numFmtId="0" fontId="9" fillId="0" borderId="0" xfId="11" applyFont="1" applyAlignment="1">
      <alignment horizontal="center" vertical="center" wrapText="1"/>
    </xf>
    <xf numFmtId="0" fontId="9" fillId="0" borderId="0" xfId="11" applyFont="1" applyAlignment="1">
      <alignment vertical="center" wrapText="1"/>
    </xf>
    <xf numFmtId="0" fontId="2" fillId="0" borderId="8" xfId="15" applyFont="1" applyBorder="1"/>
    <xf numFmtId="0" fontId="2" fillId="0" borderId="12" xfId="15" applyFont="1" applyBorder="1"/>
    <xf numFmtId="0" fontId="2" fillId="0" borderId="14" xfId="15" applyFont="1" applyBorder="1"/>
    <xf numFmtId="0" fontId="2" fillId="0" borderId="0" xfId="15" applyFont="1" applyAlignment="1">
      <alignment vertical="center"/>
    </xf>
    <xf numFmtId="0" fontId="2" fillId="0" borderId="15" xfId="15" applyFont="1" applyBorder="1"/>
    <xf numFmtId="0" fontId="0" fillId="7" borderId="4" xfId="0" applyFill="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7" fillId="0" borderId="4" xfId="0" applyFont="1" applyBorder="1" applyAlignment="1">
      <alignment horizontal="center" vertical="center"/>
    </xf>
    <xf numFmtId="0" fontId="22" fillId="0" borderId="4" xfId="0" applyFont="1" applyBorder="1" applyAlignment="1">
      <alignment vertical="center" wrapText="1"/>
    </xf>
    <xf numFmtId="0" fontId="21" fillId="3" borderId="4" xfId="14" applyFont="1" applyFill="1" applyBorder="1" applyAlignment="1">
      <alignment horizontal="center" vertical="center" wrapText="1"/>
    </xf>
    <xf numFmtId="0" fontId="21" fillId="3" borderId="2" xfId="14" applyFont="1" applyFill="1" applyBorder="1" applyAlignment="1">
      <alignment horizontal="center" vertical="center" wrapText="1"/>
    </xf>
    <xf numFmtId="0" fontId="22" fillId="0" borderId="4" xfId="14" applyFont="1" applyBorder="1" applyAlignment="1">
      <alignment vertical="center" wrapText="1"/>
    </xf>
    <xf numFmtId="0" fontId="22" fillId="0" borderId="4" xfId="14" applyFont="1" applyBorder="1" applyAlignment="1">
      <alignment horizontal="center" vertical="center" wrapText="1"/>
    </xf>
    <xf numFmtId="0" fontId="23" fillId="0" borderId="4" xfId="0" applyFont="1" applyBorder="1" applyAlignment="1">
      <alignment vertical="center" wrapText="1"/>
    </xf>
    <xf numFmtId="0" fontId="25" fillId="5" borderId="4" xfId="21" applyFont="1" applyFill="1" applyBorder="1" applyAlignment="1">
      <alignment horizontal="center" vertical="center" wrapText="1"/>
    </xf>
    <xf numFmtId="0" fontId="24" fillId="5" borderId="4" xfId="21" applyFont="1" applyFill="1" applyBorder="1" applyAlignment="1">
      <alignment horizontal="center" vertical="center" wrapText="1"/>
    </xf>
    <xf numFmtId="0" fontId="26" fillId="0" borderId="0" xfId="21" applyFont="1" applyAlignment="1">
      <alignment horizontal="center" vertical="center" wrapText="1"/>
    </xf>
    <xf numFmtId="0" fontId="23" fillId="0" borderId="4" xfId="21" applyFont="1" applyBorder="1" applyAlignment="1">
      <alignment horizontal="center" vertical="center"/>
    </xf>
    <xf numFmtId="0" fontId="23" fillId="0" borderId="4" xfId="0" applyFont="1" applyBorder="1" applyAlignment="1">
      <alignment horizontal="center" vertical="center"/>
    </xf>
    <xf numFmtId="0" fontId="7" fillId="0" borderId="0" xfId="15"/>
    <xf numFmtId="0" fontId="23" fillId="8" borderId="4" xfId="17" applyFont="1" applyFill="1" applyBorder="1" applyAlignment="1">
      <alignment horizontal="center" vertical="center" wrapText="1"/>
    </xf>
    <xf numFmtId="0" fontId="28" fillId="0" borderId="4" xfId="17" applyFont="1" applyBorder="1" applyAlignment="1">
      <alignment horizontal="center" vertical="center" wrapText="1"/>
    </xf>
    <xf numFmtId="165" fontId="28" fillId="0" borderId="4" xfId="17" applyNumberFormat="1" applyFont="1" applyBorder="1" applyAlignment="1">
      <alignment horizontal="center" vertical="center" wrapText="1"/>
    </xf>
    <xf numFmtId="14" fontId="28" fillId="0" borderId="4" xfId="17" applyNumberFormat="1" applyFont="1" applyBorder="1" applyAlignment="1">
      <alignment horizontal="center" vertical="center" wrapText="1"/>
    </xf>
    <xf numFmtId="166" fontId="28" fillId="0" borderId="4" xfId="17" applyNumberFormat="1" applyFont="1" applyBorder="1" applyAlignment="1">
      <alignment horizontal="center" vertical="center" wrapText="1"/>
    </xf>
    <xf numFmtId="0" fontId="23" fillId="8" borderId="4" xfId="17" applyFont="1" applyFill="1" applyBorder="1" applyAlignment="1">
      <alignment vertical="center" wrapText="1"/>
    </xf>
    <xf numFmtId="166" fontId="29" fillId="0" borderId="4" xfId="17" applyNumberFormat="1" applyFont="1" applyBorder="1" applyAlignment="1">
      <alignment horizontal="center" vertical="center" wrapText="1"/>
    </xf>
    <xf numFmtId="14" fontId="29" fillId="0" borderId="4" xfId="17" applyNumberFormat="1" applyFont="1" applyBorder="1" applyAlignment="1">
      <alignment horizontal="center" vertical="center" wrapText="1"/>
    </xf>
    <xf numFmtId="164" fontId="29" fillId="0" borderId="4" xfId="17" applyNumberFormat="1" applyFont="1" applyBorder="1" applyAlignment="1">
      <alignment horizontal="center" vertical="center" wrapText="1"/>
    </xf>
    <xf numFmtId="1" fontId="28" fillId="0" borderId="4" xfId="17" applyNumberFormat="1" applyFont="1" applyBorder="1" applyAlignment="1">
      <alignment horizontal="center" vertical="center" wrapText="1"/>
    </xf>
    <xf numFmtId="0" fontId="28" fillId="0" borderId="4" xfId="17" applyFont="1" applyBorder="1" applyAlignment="1">
      <alignment horizontal="center" vertical="center"/>
    </xf>
    <xf numFmtId="0" fontId="24" fillId="2" borderId="4" xfId="0" applyFont="1" applyFill="1" applyBorder="1" applyAlignment="1">
      <alignment horizontal="center" vertical="center"/>
    </xf>
    <xf numFmtId="0" fontId="23" fillId="0" borderId="0" xfId="0" applyFont="1"/>
    <xf numFmtId="0" fontId="1" fillId="2" borderId="4" xfId="14" applyFont="1" applyFill="1" applyBorder="1" applyAlignment="1">
      <alignment horizontal="center" vertical="center"/>
    </xf>
    <xf numFmtId="0" fontId="7" fillId="0" borderId="0" xfId="14"/>
    <xf numFmtId="0" fontId="7" fillId="0" borderId="4" xfId="14" applyBorder="1" applyAlignment="1">
      <alignment horizontal="center"/>
    </xf>
    <xf numFmtId="0" fontId="7" fillId="0" borderId="4" xfId="14" applyBorder="1" applyAlignment="1">
      <alignment horizontal="center" vertical="center"/>
    </xf>
    <xf numFmtId="49" fontId="7" fillId="0" borderId="4" xfId="14" applyNumberFormat="1" applyBorder="1" applyAlignment="1">
      <alignment horizontal="center"/>
    </xf>
    <xf numFmtId="0" fontId="7" fillId="0" borderId="0" xfId="14" applyAlignment="1">
      <alignment horizontal="center"/>
    </xf>
    <xf numFmtId="0" fontId="7" fillId="0" borderId="4" xfId="14" applyBorder="1"/>
    <xf numFmtId="0" fontId="6" fillId="2" borderId="4" xfId="14" applyFont="1" applyFill="1" applyBorder="1" applyAlignment="1">
      <alignment horizontal="center" vertical="center"/>
    </xf>
    <xf numFmtId="0" fontId="2" fillId="0" borderId="4" xfId="14" applyFont="1" applyBorder="1" applyAlignment="1">
      <alignment horizontal="left" vertical="center"/>
    </xf>
    <xf numFmtId="0" fontId="4" fillId="0" borderId="4" xfId="14" applyFont="1" applyBorder="1" applyAlignment="1">
      <alignment horizontal="left" vertical="center"/>
    </xf>
    <xf numFmtId="0" fontId="2" fillId="0" borderId="4" xfId="14" applyFont="1" applyBorder="1"/>
    <xf numFmtId="0" fontId="23" fillId="0" borderId="4" xfId="0" applyFont="1" applyBorder="1" applyAlignment="1">
      <alignment horizontal="left" vertical="center" wrapText="1"/>
    </xf>
    <xf numFmtId="0" fontId="23" fillId="11" borderId="4" xfId="0" applyFont="1" applyFill="1" applyBorder="1" applyAlignment="1">
      <alignment horizontal="center" vertical="center"/>
    </xf>
    <xf numFmtId="0" fontId="23" fillId="4" borderId="4" xfId="0" applyFont="1" applyFill="1" applyBorder="1" applyAlignment="1">
      <alignment horizontal="center" vertical="center"/>
    </xf>
    <xf numFmtId="0" fontId="23" fillId="10" borderId="4" xfId="0" applyFont="1" applyFill="1" applyBorder="1" applyAlignment="1">
      <alignment horizontal="center" vertical="center"/>
    </xf>
    <xf numFmtId="0" fontId="23" fillId="11" borderId="4" xfId="0" applyFont="1" applyFill="1" applyBorder="1" applyAlignment="1">
      <alignment horizontal="center" vertical="center" wrapText="1"/>
    </xf>
    <xf numFmtId="0" fontId="23" fillId="0" borderId="4" xfId="14" applyFont="1" applyBorder="1" applyAlignment="1">
      <alignment horizontal="center" vertical="center" wrapText="1"/>
    </xf>
    <xf numFmtId="167" fontId="23" fillId="0" borderId="4" xfId="0" applyNumberFormat="1" applyFont="1" applyBorder="1" applyAlignment="1">
      <alignment horizontal="center" vertical="center"/>
    </xf>
    <xf numFmtId="0" fontId="23" fillId="12" borderId="4" xfId="0" applyFont="1" applyFill="1" applyBorder="1" applyAlignment="1">
      <alignment horizontal="center" vertical="center"/>
    </xf>
    <xf numFmtId="0" fontId="29" fillId="0" borderId="4" xfId="0" applyFont="1" applyBorder="1" applyAlignment="1">
      <alignment horizontal="center" vertical="center"/>
    </xf>
    <xf numFmtId="0" fontId="23" fillId="14" borderId="4" xfId="0" applyFont="1" applyFill="1" applyBorder="1" applyAlignment="1">
      <alignment horizontal="center" vertical="center"/>
    </xf>
    <xf numFmtId="0" fontId="23" fillId="14" borderId="0" xfId="0" applyFont="1" applyFill="1"/>
    <xf numFmtId="0" fontId="23" fillId="15" borderId="4" xfId="0" applyFont="1" applyFill="1" applyBorder="1" applyAlignment="1">
      <alignment horizontal="center" vertical="center"/>
    </xf>
    <xf numFmtId="0" fontId="23" fillId="15" borderId="4" xfId="0" applyFont="1" applyFill="1" applyBorder="1" applyAlignment="1">
      <alignment horizontal="center" vertical="center" wrapText="1"/>
    </xf>
    <xf numFmtId="0" fontId="23" fillId="15" borderId="0" xfId="0" applyFont="1" applyFill="1"/>
    <xf numFmtId="0" fontId="21" fillId="0" borderId="4" xfId="14" applyFont="1" applyBorder="1" applyAlignment="1">
      <alignment horizontal="center" vertical="center" wrapText="1"/>
    </xf>
    <xf numFmtId="0" fontId="7" fillId="0" borderId="0" xfId="14" applyAlignment="1">
      <alignment horizontal="left"/>
    </xf>
    <xf numFmtId="0" fontId="4" fillId="0" borderId="4" xfId="14" applyFont="1" applyBorder="1"/>
    <xf numFmtId="0" fontId="23" fillId="11" borderId="4" xfId="0" applyFont="1" applyFill="1" applyBorder="1" applyAlignment="1">
      <alignment horizontal="left" vertical="center"/>
    </xf>
    <xf numFmtId="0" fontId="23" fillId="0" borderId="4" xfId="0" applyFont="1" applyBorder="1" applyAlignment="1">
      <alignment horizontal="left" vertical="center"/>
    </xf>
    <xf numFmtId="168" fontId="23" fillId="0" borderId="4" xfId="0" applyNumberFormat="1"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168" fontId="23" fillId="0" borderId="0" xfId="0" applyNumberFormat="1" applyFont="1" applyAlignment="1">
      <alignment horizontal="center" vertical="center"/>
    </xf>
    <xf numFmtId="0" fontId="23" fillId="14" borderId="0" xfId="0" applyFont="1" applyFill="1" applyAlignment="1">
      <alignment horizontal="center" vertical="center"/>
    </xf>
    <xf numFmtId="0" fontId="23" fillId="15" borderId="0" xfId="0" applyFont="1" applyFill="1" applyAlignment="1">
      <alignment horizontal="center" vertical="center"/>
    </xf>
    <xf numFmtId="0" fontId="23" fillId="0" borderId="0" xfId="0" applyFont="1" applyAlignment="1">
      <alignment horizontal="left"/>
    </xf>
    <xf numFmtId="0" fontId="30" fillId="0" borderId="4" xfId="0" applyFont="1" applyBorder="1" applyAlignment="1">
      <alignment horizontal="center" vertical="center"/>
    </xf>
    <xf numFmtId="0" fontId="30" fillId="14" borderId="4" xfId="0" applyFont="1" applyFill="1" applyBorder="1" applyAlignment="1">
      <alignment horizontal="center" vertical="center"/>
    </xf>
    <xf numFmtId="0" fontId="30" fillId="15" borderId="4" xfId="0" applyFont="1" applyFill="1" applyBorder="1" applyAlignment="1">
      <alignment horizontal="center" vertical="center"/>
    </xf>
    <xf numFmtId="168" fontId="30" fillId="0" borderId="4" xfId="0" applyNumberFormat="1" applyFont="1" applyBorder="1" applyAlignment="1">
      <alignment horizontal="center" vertical="center"/>
    </xf>
    <xf numFmtId="0" fontId="30" fillId="0" borderId="0" xfId="0" applyFont="1"/>
    <xf numFmtId="0" fontId="30" fillId="0" borderId="4" xfId="0" applyFont="1" applyBorder="1" applyAlignment="1">
      <alignment horizontal="left" vertical="center"/>
    </xf>
    <xf numFmtId="0" fontId="23" fillId="0" borderId="0" xfId="0" applyFont="1" applyAlignment="1">
      <alignment horizontal="center"/>
    </xf>
    <xf numFmtId="169" fontId="23" fillId="0" borderId="4" xfId="0" applyNumberFormat="1" applyFont="1" applyBorder="1" applyAlignment="1">
      <alignment horizontal="center" vertical="center"/>
    </xf>
    <xf numFmtId="0" fontId="8" fillId="0" borderId="4" xfId="14" applyFont="1" applyBorder="1" applyAlignment="1">
      <alignment horizontal="center" vertical="center" wrapText="1"/>
    </xf>
    <xf numFmtId="0" fontId="24" fillId="13" borderId="4" xfId="0" applyFont="1" applyFill="1" applyBorder="1" applyAlignment="1">
      <alignment horizontal="center" vertical="center" wrapText="1"/>
    </xf>
    <xf numFmtId="0" fontId="24" fillId="13" borderId="4" xfId="0" applyFont="1" applyFill="1" applyBorder="1" applyAlignment="1">
      <alignment horizontal="left" vertical="center" wrapText="1"/>
    </xf>
    <xf numFmtId="0" fontId="24" fillId="4" borderId="4" xfId="0" applyFont="1" applyFill="1" applyBorder="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wrapText="1"/>
    </xf>
    <xf numFmtId="0" fontId="22" fillId="0" borderId="4" xfId="0" applyFont="1" applyBorder="1" applyAlignment="1">
      <alignment horizontal="center" vertical="center" wrapText="1"/>
    </xf>
    <xf numFmtId="0" fontId="27" fillId="0" borderId="4" xfId="0" applyFont="1" applyBorder="1" applyAlignment="1">
      <alignment horizontal="left" vertical="center" wrapText="1"/>
    </xf>
    <xf numFmtId="0" fontId="23" fillId="3" borderId="4" xfId="0" applyFont="1" applyFill="1" applyBorder="1" applyAlignment="1">
      <alignment horizontal="center" vertical="center"/>
    </xf>
    <xf numFmtId="0" fontId="23" fillId="3" borderId="4" xfId="0" applyFont="1" applyFill="1" applyBorder="1" applyAlignment="1">
      <alignment horizontal="center" vertical="center" wrapText="1"/>
    </xf>
    <xf numFmtId="0" fontId="7" fillId="0" borderId="0" xfId="14" applyAlignment="1">
      <alignment horizontal="center" vertical="center"/>
    </xf>
    <xf numFmtId="0" fontId="7" fillId="0" borderId="4" xfId="14" applyBorder="1" applyAlignment="1">
      <alignment horizontal="center" vertical="center" wrapText="1"/>
    </xf>
    <xf numFmtId="0" fontId="21" fillId="0" borderId="4" xfId="14" applyFont="1" applyBorder="1" applyAlignment="1">
      <alignment horizontal="left" vertical="center" wrapText="1"/>
    </xf>
    <xf numFmtId="0" fontId="22" fillId="0" borderId="4" xfId="14" applyFont="1" applyBorder="1" applyAlignment="1">
      <alignment horizontal="left" vertical="center" wrapText="1"/>
    </xf>
    <xf numFmtId="0" fontId="22" fillId="16" borderId="4" xfId="0" applyFont="1" applyFill="1" applyBorder="1" applyAlignment="1">
      <alignment horizontal="center" vertical="center" wrapText="1"/>
    </xf>
    <xf numFmtId="0" fontId="22" fillId="16" borderId="4" xfId="0" applyFont="1" applyFill="1" applyBorder="1" applyAlignment="1">
      <alignment vertical="center" wrapText="1"/>
    </xf>
    <xf numFmtId="0" fontId="22" fillId="16" borderId="4" xfId="14" applyFont="1" applyFill="1" applyBorder="1" applyAlignment="1">
      <alignment horizontal="center" vertical="center" wrapText="1"/>
    </xf>
    <xf numFmtId="0" fontId="21" fillId="16" borderId="4" xfId="14" applyFont="1" applyFill="1" applyBorder="1" applyAlignment="1">
      <alignment horizontal="center" vertical="center" wrapText="1"/>
    </xf>
    <xf numFmtId="0" fontId="21" fillId="16" borderId="4" xfId="14" applyFont="1" applyFill="1" applyBorder="1" applyAlignment="1">
      <alignment vertical="center" wrapText="1"/>
    </xf>
    <xf numFmtId="0" fontId="22" fillId="16" borderId="4" xfId="14" applyFont="1" applyFill="1" applyBorder="1" applyAlignment="1">
      <alignment vertical="center" wrapText="1"/>
    </xf>
    <xf numFmtId="0" fontId="22" fillId="16" borderId="4" xfId="14" applyFont="1" applyFill="1" applyBorder="1" applyAlignment="1">
      <alignment horizontal="left" vertical="center" wrapText="1"/>
    </xf>
    <xf numFmtId="0" fontId="21" fillId="16" borderId="4" xfId="0" applyFont="1" applyFill="1" applyBorder="1" applyAlignment="1">
      <alignment vertical="center" wrapText="1"/>
    </xf>
    <xf numFmtId="0" fontId="29" fillId="16" borderId="4" xfId="0" applyFont="1" applyFill="1" applyBorder="1" applyAlignment="1">
      <alignment horizontal="center" vertical="center"/>
    </xf>
    <xf numFmtId="167" fontId="29" fillId="16" borderId="4" xfId="0" applyNumberFormat="1" applyFont="1" applyFill="1" applyBorder="1" applyAlignment="1">
      <alignment horizontal="center" vertical="center"/>
    </xf>
    <xf numFmtId="0" fontId="29" fillId="16" borderId="0" xfId="0" applyFont="1" applyFill="1"/>
    <xf numFmtId="0" fontId="22" fillId="17" borderId="4" xfId="0" applyFont="1" applyFill="1" applyBorder="1" applyAlignment="1">
      <alignment horizontal="center" vertical="center" wrapText="1"/>
    </xf>
    <xf numFmtId="0" fontId="22" fillId="17" borderId="4" xfId="0" applyFont="1" applyFill="1" applyBorder="1" applyAlignment="1">
      <alignment vertical="center" wrapText="1"/>
    </xf>
    <xf numFmtId="0" fontId="22" fillId="17" borderId="4" xfId="14" applyFont="1" applyFill="1" applyBorder="1" applyAlignment="1">
      <alignment horizontal="center" vertical="center" wrapText="1"/>
    </xf>
    <xf numFmtId="0" fontId="21" fillId="17" borderId="4" xfId="14" applyFont="1" applyFill="1" applyBorder="1" applyAlignment="1">
      <alignment vertical="center" wrapText="1"/>
    </xf>
    <xf numFmtId="0" fontId="22" fillId="17" borderId="4" xfId="14" applyFont="1" applyFill="1" applyBorder="1" applyAlignment="1">
      <alignment vertical="center" wrapText="1"/>
    </xf>
    <xf numFmtId="0" fontId="22" fillId="17" borderId="4" xfId="14" applyFont="1" applyFill="1" applyBorder="1" applyAlignment="1">
      <alignment horizontal="left" vertical="center" wrapText="1"/>
    </xf>
    <xf numFmtId="0" fontId="22" fillId="17" borderId="7" xfId="14" applyFont="1" applyFill="1" applyBorder="1" applyAlignment="1">
      <alignment horizontal="center" vertical="center" wrapText="1"/>
    </xf>
    <xf numFmtId="0" fontId="23" fillId="17" borderId="4" xfId="0" applyFont="1" applyFill="1" applyBorder="1" applyAlignment="1">
      <alignment horizontal="left" vertical="center"/>
    </xf>
    <xf numFmtId="0" fontId="23" fillId="17" borderId="4" xfId="0" applyFont="1" applyFill="1" applyBorder="1" applyAlignment="1">
      <alignment horizontal="center" vertical="center"/>
    </xf>
    <xf numFmtId="168" fontId="23" fillId="17" borderId="4" xfId="0" applyNumberFormat="1" applyFont="1" applyFill="1" applyBorder="1" applyAlignment="1">
      <alignment horizontal="center" vertical="center"/>
    </xf>
    <xf numFmtId="0" fontId="23" fillId="17" borderId="0" xfId="0" applyFont="1" applyFill="1"/>
    <xf numFmtId="0" fontId="21" fillId="17" borderId="4" xfId="0" applyFont="1" applyFill="1" applyBorder="1" applyAlignment="1">
      <alignment vertical="center" wrapText="1"/>
    </xf>
    <xf numFmtId="0" fontId="21" fillId="18" borderId="4" xfId="14" applyFont="1" applyFill="1" applyBorder="1" applyAlignment="1">
      <alignment horizontal="center" vertical="center" wrapText="1"/>
    </xf>
    <xf numFmtId="0" fontId="21" fillId="18" borderId="4" xfId="0" applyFont="1" applyFill="1" applyBorder="1" applyAlignment="1">
      <alignment vertical="center" wrapText="1"/>
    </xf>
    <xf numFmtId="0" fontId="29" fillId="18" borderId="4" xfId="0" applyFont="1" applyFill="1" applyBorder="1" applyAlignment="1">
      <alignment horizontal="center" vertical="center"/>
    </xf>
    <xf numFmtId="167" fontId="29" fillId="18" borderId="4" xfId="0" applyNumberFormat="1" applyFont="1" applyFill="1" applyBorder="1" applyAlignment="1">
      <alignment horizontal="center" vertical="center"/>
    </xf>
    <xf numFmtId="0" fontId="29" fillId="18" borderId="0" xfId="0" applyFont="1" applyFill="1"/>
    <xf numFmtId="0" fontId="22" fillId="18" borderId="4" xfId="0" applyFont="1" applyFill="1" applyBorder="1" applyAlignment="1">
      <alignment horizontal="center" vertical="center" wrapText="1"/>
    </xf>
    <xf numFmtId="0" fontId="22" fillId="18" borderId="4" xfId="0" applyFont="1" applyFill="1" applyBorder="1" applyAlignment="1">
      <alignment vertical="center" wrapText="1"/>
    </xf>
    <xf numFmtId="0" fontId="22" fillId="18" borderId="4" xfId="14" applyFont="1" applyFill="1" applyBorder="1" applyAlignment="1">
      <alignment horizontal="center" vertical="center" wrapText="1"/>
    </xf>
    <xf numFmtId="0" fontId="22" fillId="18" borderId="4" xfId="14" applyFont="1" applyFill="1" applyBorder="1" applyAlignment="1">
      <alignment vertical="center" wrapText="1"/>
    </xf>
    <xf numFmtId="0" fontId="21" fillId="18" borderId="4" xfId="14" applyFont="1" applyFill="1" applyBorder="1" applyAlignment="1">
      <alignment vertical="center" wrapText="1"/>
    </xf>
    <xf numFmtId="0" fontId="22" fillId="18" borderId="4" xfId="14" applyFont="1" applyFill="1" applyBorder="1" applyAlignment="1">
      <alignment horizontal="left" vertical="center" wrapText="1"/>
    </xf>
    <xf numFmtId="0" fontId="21" fillId="17" borderId="4" xfId="14" applyFont="1" applyFill="1" applyBorder="1" applyAlignment="1">
      <alignment horizontal="left" vertical="center" wrapText="1"/>
    </xf>
    <xf numFmtId="167" fontId="23" fillId="17" borderId="4" xfId="0" applyNumberFormat="1" applyFont="1" applyFill="1" applyBorder="1" applyAlignment="1">
      <alignment horizontal="center" vertical="center"/>
    </xf>
    <xf numFmtId="0" fontId="30" fillId="17" borderId="4" xfId="0" applyFont="1" applyFill="1" applyBorder="1" applyAlignment="1">
      <alignment horizontal="center" vertical="center"/>
    </xf>
    <xf numFmtId="0" fontId="23" fillId="18" borderId="4" xfId="0" applyFont="1" applyFill="1" applyBorder="1" applyAlignment="1">
      <alignment horizontal="center" vertical="center"/>
    </xf>
    <xf numFmtId="0" fontId="23" fillId="16" borderId="4" xfId="0" applyFont="1" applyFill="1" applyBorder="1" applyAlignment="1">
      <alignment horizontal="left" vertical="center"/>
    </xf>
    <xf numFmtId="0" fontId="23" fillId="16" borderId="4" xfId="0" applyFont="1" applyFill="1" applyBorder="1" applyAlignment="1">
      <alignment horizontal="center" vertical="center"/>
    </xf>
    <xf numFmtId="168" fontId="23" fillId="16" borderId="4" xfId="0" applyNumberFormat="1" applyFont="1" applyFill="1" applyBorder="1" applyAlignment="1">
      <alignment horizontal="center" vertical="center"/>
    </xf>
    <xf numFmtId="0" fontId="23" fillId="16" borderId="0" xfId="0" applyFont="1" applyFill="1"/>
    <xf numFmtId="0" fontId="29" fillId="18" borderId="4" xfId="0" applyFont="1" applyFill="1" applyBorder="1" applyAlignment="1">
      <alignment horizontal="left" vertical="center"/>
    </xf>
    <xf numFmtId="168" fontId="29" fillId="18" borderId="4" xfId="0" applyNumberFormat="1" applyFont="1" applyFill="1" applyBorder="1" applyAlignment="1">
      <alignment horizontal="center" vertical="center"/>
    </xf>
    <xf numFmtId="0" fontId="23" fillId="18" borderId="4" xfId="0" applyFont="1" applyFill="1" applyBorder="1" applyAlignment="1">
      <alignment horizontal="left" vertical="center"/>
    </xf>
    <xf numFmtId="168" fontId="23" fillId="18" borderId="4" xfId="0" applyNumberFormat="1" applyFont="1" applyFill="1" applyBorder="1" applyAlignment="1">
      <alignment horizontal="center" vertical="center"/>
    </xf>
    <xf numFmtId="0" fontId="23" fillId="18" borderId="0" xfId="0" applyFont="1" applyFill="1"/>
    <xf numFmtId="0" fontId="22" fillId="3" borderId="4" xfId="14" applyFont="1" applyFill="1" applyBorder="1" applyAlignment="1">
      <alignment horizontal="center" vertical="center" wrapText="1"/>
    </xf>
    <xf numFmtId="0" fontId="23" fillId="18" borderId="0" xfId="0" applyFont="1" applyFill="1" applyAlignment="1">
      <alignment horizontal="center" vertical="center"/>
    </xf>
    <xf numFmtId="0" fontId="23" fillId="18" borderId="0" xfId="0" applyFont="1" applyFill="1" applyAlignment="1">
      <alignment horizontal="center"/>
    </xf>
    <xf numFmtId="0" fontId="23" fillId="16" borderId="0" xfId="0" applyFont="1" applyFill="1" applyAlignment="1">
      <alignment horizontal="center" vertical="center"/>
    </xf>
    <xf numFmtId="0" fontId="23" fillId="16" borderId="0" xfId="0" applyFont="1" applyFill="1" applyAlignment="1">
      <alignment horizontal="center"/>
    </xf>
    <xf numFmtId="0" fontId="23" fillId="16" borderId="4" xfId="14" applyFont="1" applyFill="1" applyBorder="1" applyAlignment="1">
      <alignment horizontal="center" vertical="center" wrapText="1"/>
    </xf>
    <xf numFmtId="0" fontId="23" fillId="16" borderId="4" xfId="0" applyFont="1" applyFill="1" applyBorder="1" applyAlignment="1">
      <alignment vertical="center" wrapText="1"/>
    </xf>
    <xf numFmtId="167" fontId="23" fillId="16" borderId="4" xfId="0" applyNumberFormat="1" applyFont="1" applyFill="1" applyBorder="1" applyAlignment="1">
      <alignment horizontal="center" vertical="center"/>
    </xf>
    <xf numFmtId="169" fontId="23" fillId="16" borderId="4" xfId="0" applyNumberFormat="1" applyFont="1" applyFill="1" applyBorder="1" applyAlignment="1">
      <alignment horizontal="center" vertical="center"/>
    </xf>
    <xf numFmtId="0" fontId="23" fillId="0" borderId="4" xfId="0" applyFont="1" applyBorder="1" applyAlignment="1">
      <alignment horizontal="center"/>
    </xf>
    <xf numFmtId="0" fontId="21" fillId="17" borderId="4" xfId="14" applyFont="1" applyFill="1" applyBorder="1" applyAlignment="1">
      <alignment horizontal="center" vertical="center" wrapText="1"/>
    </xf>
    <xf numFmtId="0" fontId="23" fillId="17" borderId="4" xfId="14" applyFont="1" applyFill="1" applyBorder="1" applyAlignment="1">
      <alignment horizontal="center" vertical="center" wrapText="1"/>
    </xf>
    <xf numFmtId="0" fontId="23" fillId="17" borderId="4" xfId="0" applyFont="1" applyFill="1" applyBorder="1" applyAlignment="1">
      <alignment vertical="center" wrapText="1"/>
    </xf>
    <xf numFmtId="169" fontId="23" fillId="17" borderId="4" xfId="0" applyNumberFormat="1" applyFont="1" applyFill="1" applyBorder="1" applyAlignment="1">
      <alignment horizontal="center" vertical="center"/>
    </xf>
    <xf numFmtId="0" fontId="23" fillId="17" borderId="0" xfId="0" applyFont="1" applyFill="1" applyAlignment="1">
      <alignment horizontal="center" vertical="center"/>
    </xf>
    <xf numFmtId="0" fontId="23" fillId="17" borderId="0" xfId="0" applyFont="1" applyFill="1" applyAlignment="1">
      <alignment horizontal="center"/>
    </xf>
    <xf numFmtId="0" fontId="22" fillId="0" borderId="0" xfId="14" applyFont="1" applyAlignment="1">
      <alignment horizontal="center" vertical="center" wrapText="1"/>
    </xf>
    <xf numFmtId="0" fontId="21" fillId="16" borderId="4" xfId="0" applyFont="1" applyFill="1" applyBorder="1" applyAlignment="1">
      <alignment horizontal="center" vertical="center"/>
    </xf>
    <xf numFmtId="0" fontId="22" fillId="16" borderId="0" xfId="14" applyFont="1" applyFill="1" applyAlignment="1">
      <alignment horizontal="center" vertical="center" wrapText="1"/>
    </xf>
    <xf numFmtId="0" fontId="22" fillId="17" borderId="0" xfId="14" applyFont="1" applyFill="1" applyAlignment="1">
      <alignment horizontal="center" vertical="center" wrapText="1"/>
    </xf>
    <xf numFmtId="0" fontId="21" fillId="18" borderId="4" xfId="0" applyFont="1" applyFill="1" applyBorder="1" applyAlignment="1">
      <alignment horizontal="center" vertical="center"/>
    </xf>
    <xf numFmtId="0" fontId="22" fillId="18" borderId="0" xfId="14" applyFont="1" applyFill="1" applyAlignment="1">
      <alignment horizontal="center" vertical="center" wrapText="1"/>
    </xf>
    <xf numFmtId="0" fontId="33" fillId="18" borderId="0" xfId="14" applyFont="1" applyFill="1" applyAlignment="1">
      <alignment horizontal="center" vertical="center" wrapText="1"/>
    </xf>
    <xf numFmtId="0" fontId="22" fillId="17" borderId="4" xfId="0" applyFont="1" applyFill="1" applyBorder="1" applyAlignment="1">
      <alignment horizontal="center" vertical="center"/>
    </xf>
    <xf numFmtId="0" fontId="22" fillId="18" borderId="4" xfId="0" applyFont="1" applyFill="1" applyBorder="1" applyAlignment="1">
      <alignment horizontal="center" vertical="center"/>
    </xf>
    <xf numFmtId="0" fontId="21" fillId="0" borderId="4" xfId="0" applyFont="1" applyBorder="1" applyAlignment="1">
      <alignment horizontal="center" vertical="center" wrapText="1"/>
    </xf>
    <xf numFmtId="0" fontId="21" fillId="0" borderId="0" xfId="14" applyFont="1" applyAlignment="1">
      <alignment horizontal="center" vertical="center" wrapText="1"/>
    </xf>
    <xf numFmtId="0" fontId="22" fillId="0" borderId="0" xfId="14" applyFont="1" applyAlignment="1">
      <alignment horizontal="left" vertical="center" wrapText="1"/>
    </xf>
    <xf numFmtId="0" fontId="34" fillId="16" borderId="4" xfId="0" applyFont="1" applyFill="1" applyBorder="1" applyAlignment="1">
      <alignment horizontal="center" vertical="center" wrapText="1"/>
    </xf>
    <xf numFmtId="0" fontId="34" fillId="16" borderId="4" xfId="0" applyFont="1" applyFill="1" applyBorder="1" applyAlignment="1">
      <alignment vertical="center" wrapText="1"/>
    </xf>
    <xf numFmtId="0" fontId="34" fillId="16" borderId="4" xfId="14" applyFont="1" applyFill="1" applyBorder="1" applyAlignment="1">
      <alignment horizontal="center" vertical="center" wrapText="1"/>
    </xf>
    <xf numFmtId="0" fontId="34" fillId="16" borderId="4" xfId="14" applyFont="1" applyFill="1" applyBorder="1" applyAlignment="1">
      <alignment vertical="center" wrapText="1"/>
    </xf>
    <xf numFmtId="0" fontId="34" fillId="16" borderId="4" xfId="0" applyFont="1" applyFill="1" applyBorder="1" applyAlignment="1">
      <alignment horizontal="center" vertical="center"/>
    </xf>
    <xf numFmtId="0" fontId="34" fillId="16" borderId="0" xfId="14" applyFont="1" applyFill="1" applyAlignment="1">
      <alignment horizontal="center" vertical="center" wrapText="1"/>
    </xf>
    <xf numFmtId="0" fontId="34" fillId="16" borderId="4" xfId="14" applyFont="1" applyFill="1" applyBorder="1" applyAlignment="1">
      <alignment horizontal="left" vertical="center" wrapText="1"/>
    </xf>
    <xf numFmtId="0" fontId="34" fillId="17" borderId="4" xfId="0" applyFont="1" applyFill="1" applyBorder="1" applyAlignment="1">
      <alignment horizontal="center" vertical="center" wrapText="1"/>
    </xf>
    <xf numFmtId="0" fontId="34" fillId="17" borderId="4" xfId="0" applyFont="1" applyFill="1" applyBorder="1" applyAlignment="1">
      <alignment vertical="center" wrapText="1"/>
    </xf>
    <xf numFmtId="0" fontId="34" fillId="17" borderId="4" xfId="14" applyFont="1" applyFill="1" applyBorder="1" applyAlignment="1">
      <alignment horizontal="center" vertical="center" wrapText="1"/>
    </xf>
    <xf numFmtId="0" fontId="34" fillId="17" borderId="4" xfId="14" applyFont="1" applyFill="1" applyBorder="1" applyAlignment="1">
      <alignment vertical="center" wrapText="1"/>
    </xf>
    <xf numFmtId="0" fontId="34" fillId="17" borderId="0" xfId="14" applyFont="1" applyFill="1" applyAlignment="1">
      <alignment horizontal="center" vertical="center" wrapText="1"/>
    </xf>
    <xf numFmtId="0" fontId="34" fillId="18" borderId="4" xfId="0" applyFont="1" applyFill="1" applyBorder="1" applyAlignment="1">
      <alignment horizontal="center" vertical="center" wrapText="1"/>
    </xf>
    <xf numFmtId="0" fontId="34" fillId="18" borderId="4" xfId="0" applyFont="1" applyFill="1" applyBorder="1" applyAlignment="1">
      <alignment vertical="center" wrapText="1"/>
    </xf>
    <xf numFmtId="0" fontId="34" fillId="18" borderId="4" xfId="14" applyFont="1" applyFill="1" applyBorder="1" applyAlignment="1">
      <alignment horizontal="center" vertical="center" wrapText="1"/>
    </xf>
    <xf numFmtId="0" fontId="34" fillId="18" borderId="4" xfId="14" applyFont="1" applyFill="1" applyBorder="1" applyAlignment="1">
      <alignment vertical="center" wrapText="1"/>
    </xf>
    <xf numFmtId="0" fontId="34" fillId="18" borderId="4" xfId="0" applyFont="1" applyFill="1" applyBorder="1" applyAlignment="1">
      <alignment horizontal="center" vertical="center"/>
    </xf>
    <xf numFmtId="0" fontId="34" fillId="18" borderId="0" xfId="14" applyFont="1" applyFill="1" applyAlignment="1">
      <alignment horizontal="center" vertical="center" wrapText="1"/>
    </xf>
    <xf numFmtId="0" fontId="34" fillId="18" borderId="4" xfId="14" applyFont="1" applyFill="1" applyBorder="1" applyAlignment="1">
      <alignment horizontal="left" vertical="center" wrapText="1"/>
    </xf>
    <xf numFmtId="0" fontId="34" fillId="17" borderId="4" xfId="0" applyFont="1" applyFill="1" applyBorder="1" applyAlignment="1">
      <alignment horizontal="center" vertical="center"/>
    </xf>
    <xf numFmtId="0" fontId="34" fillId="17" borderId="4" xfId="14" applyFont="1" applyFill="1" applyBorder="1" applyAlignment="1">
      <alignment horizontal="left" vertical="center" wrapText="1"/>
    </xf>
    <xf numFmtId="0" fontId="23" fillId="18" borderId="4" xfId="14" applyFont="1" applyFill="1" applyBorder="1" applyAlignment="1">
      <alignment horizontal="center" vertical="center" wrapText="1"/>
    </xf>
    <xf numFmtId="0" fontId="23" fillId="18" borderId="4" xfId="0" applyFont="1" applyFill="1" applyBorder="1" applyAlignment="1">
      <alignment vertical="center" wrapText="1"/>
    </xf>
    <xf numFmtId="167" fontId="23" fillId="18" borderId="4" xfId="0" applyNumberFormat="1" applyFont="1" applyFill="1" applyBorder="1" applyAlignment="1">
      <alignment horizontal="center" vertical="center"/>
    </xf>
    <xf numFmtId="169" fontId="23" fillId="18" borderId="4" xfId="0" applyNumberFormat="1" applyFont="1" applyFill="1" applyBorder="1" applyAlignment="1">
      <alignment horizontal="center" vertical="center"/>
    </xf>
    <xf numFmtId="0" fontId="21" fillId="18" borderId="4" xfId="0" applyFont="1" applyFill="1" applyBorder="1" applyAlignment="1">
      <alignment horizontal="center" vertical="center" wrapText="1"/>
    </xf>
    <xf numFmtId="0" fontId="21" fillId="18" borderId="4" xfId="14" applyFont="1" applyFill="1" applyBorder="1" applyAlignment="1">
      <alignment horizontal="left" vertical="center" wrapText="1"/>
    </xf>
    <xf numFmtId="0" fontId="21" fillId="18" borderId="0" xfId="14" applyFont="1" applyFill="1" applyAlignment="1">
      <alignment horizontal="center" vertical="center" wrapText="1"/>
    </xf>
    <xf numFmtId="166" fontId="7" fillId="0" borderId="4" xfId="0" applyNumberFormat="1" applyFont="1" applyBorder="1" applyAlignment="1">
      <alignment horizontal="center" vertical="center"/>
    </xf>
    <xf numFmtId="0" fontId="23" fillId="0" borderId="4" xfId="14" applyFont="1" applyBorder="1" applyAlignment="1">
      <alignment horizontal="left" vertical="center" wrapText="1"/>
    </xf>
    <xf numFmtId="0" fontId="22" fillId="4" borderId="4" xfId="14" applyFont="1" applyFill="1" applyBorder="1" applyAlignment="1">
      <alignment horizontal="left" vertical="center" wrapText="1"/>
    </xf>
    <xf numFmtId="0" fontId="23" fillId="0" borderId="0" xfId="14" applyFont="1" applyAlignment="1">
      <alignment horizontal="left" vertical="center" wrapText="1"/>
    </xf>
    <xf numFmtId="0" fontId="22" fillId="0" borderId="0" xfId="14" applyFont="1" applyAlignment="1">
      <alignment vertical="center" wrapText="1"/>
    </xf>
    <xf numFmtId="0" fontId="23" fillId="0" borderId="4" xfId="0" applyFont="1" applyBorder="1"/>
    <xf numFmtId="0" fontId="22" fillId="4" borderId="4" xfId="14" applyFont="1" applyFill="1" applyBorder="1" applyAlignment="1">
      <alignment vertical="center" wrapText="1"/>
    </xf>
    <xf numFmtId="0" fontId="23" fillId="4" borderId="4" xfId="0" applyFont="1" applyFill="1" applyBorder="1"/>
    <xf numFmtId="0" fontId="2" fillId="0" borderId="12" xfId="15" applyFont="1" applyBorder="1" applyAlignment="1">
      <alignment horizontal="center"/>
    </xf>
    <xf numFmtId="0" fontId="2" fillId="0" borderId="4" xfId="15" applyFont="1" applyBorder="1" applyAlignment="1">
      <alignment horizontal="center"/>
    </xf>
    <xf numFmtId="166" fontId="2" fillId="0" borderId="4" xfId="15" applyNumberFormat="1" applyFont="1" applyBorder="1" applyAlignment="1">
      <alignment horizontal="center"/>
    </xf>
    <xf numFmtId="0" fontId="4" fillId="0" borderId="4" xfId="15" applyFont="1" applyBorder="1" applyAlignment="1">
      <alignment horizontal="center"/>
    </xf>
    <xf numFmtId="0" fontId="14" fillId="8" borderId="4" xfId="11" applyFont="1" applyFill="1" applyBorder="1" applyAlignment="1">
      <alignment horizontal="center" vertical="center" wrapText="1"/>
    </xf>
    <xf numFmtId="0" fontId="10" fillId="0" borderId="4" xfId="6" applyNumberFormat="1" applyFont="1" applyBorder="1" applyAlignment="1">
      <alignment horizontal="center" vertical="center" wrapText="1"/>
    </xf>
    <xf numFmtId="0" fontId="9" fillId="0" borderId="4" xfId="6" applyNumberFormat="1" applyFont="1" applyBorder="1" applyAlignment="1">
      <alignment horizontal="center" vertical="center" wrapText="1"/>
    </xf>
    <xf numFmtId="0" fontId="4" fillId="0" borderId="0" xfId="15" applyFont="1" applyAlignment="1">
      <alignment horizontal="center" vertical="center"/>
    </xf>
    <xf numFmtId="0" fontId="2" fillId="0" borderId="0" xfId="15" applyFont="1" applyAlignment="1">
      <alignment horizontal="center" vertical="center"/>
    </xf>
    <xf numFmtId="0" fontId="11" fillId="0" borderId="4" xfId="15" applyFont="1" applyBorder="1" applyAlignment="1">
      <alignment horizontal="center" vertical="center" wrapText="1"/>
    </xf>
    <xf numFmtId="0" fontId="2" fillId="0" borderId="4" xfId="15" applyFont="1" applyBorder="1" applyAlignment="1">
      <alignment horizontal="center" vertical="center" wrapText="1"/>
    </xf>
    <xf numFmtId="0" fontId="12" fillId="0" borderId="0" xfId="15" applyFont="1" applyAlignment="1">
      <alignment horizontal="center" wrapText="1"/>
    </xf>
    <xf numFmtId="0" fontId="13" fillId="0" borderId="0" xfId="15" applyFont="1" applyAlignment="1">
      <alignment horizontal="center" wrapText="1"/>
    </xf>
    <xf numFmtId="0" fontId="9" fillId="5" borderId="4" xfId="6" applyNumberFormat="1" applyFont="1" applyFill="1" applyBorder="1" applyAlignment="1">
      <alignment horizontal="center" vertical="center" wrapText="1"/>
    </xf>
    <xf numFmtId="0" fontId="1" fillId="0" borderId="9" xfId="17" applyFont="1" applyBorder="1" applyAlignment="1">
      <alignment horizontal="left" vertical="center"/>
    </xf>
    <xf numFmtId="0" fontId="7" fillId="0" borderId="10" xfId="15" applyBorder="1" applyAlignment="1">
      <alignment horizontal="center"/>
    </xf>
    <xf numFmtId="0" fontId="23" fillId="8" borderId="4" xfId="17" applyFont="1" applyFill="1" applyBorder="1" applyAlignment="1">
      <alignment horizontal="center" vertical="center" wrapText="1"/>
    </xf>
    <xf numFmtId="166" fontId="28" fillId="0" borderId="4" xfId="17" applyNumberFormat="1" applyFont="1" applyBorder="1" applyAlignment="1">
      <alignment horizontal="justify" vertical="center" wrapText="1"/>
    </xf>
    <xf numFmtId="166" fontId="28" fillId="0" borderId="4" xfId="17" applyNumberFormat="1" applyFont="1" applyBorder="1" applyAlignment="1">
      <alignment horizontal="left" vertical="center" wrapText="1"/>
    </xf>
    <xf numFmtId="0" fontId="23" fillId="8" borderId="2" xfId="17" applyFont="1" applyFill="1" applyBorder="1" applyAlignment="1">
      <alignment horizontal="center" vertical="center" wrapText="1"/>
    </xf>
    <xf numFmtId="0" fontId="23" fillId="8" borderId="6" xfId="17" applyFont="1" applyFill="1" applyBorder="1" applyAlignment="1">
      <alignment horizontal="center" vertical="center" wrapText="1"/>
    </xf>
    <xf numFmtId="164" fontId="29" fillId="0" borderId="2" xfId="17" applyNumberFormat="1" applyFont="1" applyBorder="1" applyAlignment="1">
      <alignment horizontal="center" vertical="center" wrapText="1"/>
    </xf>
    <xf numFmtId="164" fontId="29" fillId="0" borderId="6" xfId="17" applyNumberFormat="1" applyFont="1" applyBorder="1" applyAlignment="1">
      <alignment horizontal="center" vertical="center" wrapText="1"/>
    </xf>
    <xf numFmtId="0" fontId="28" fillId="0" borderId="2" xfId="17" applyFont="1" applyBorder="1" applyAlignment="1">
      <alignment horizontal="justify" vertical="center" wrapText="1"/>
    </xf>
    <xf numFmtId="0" fontId="28" fillId="0" borderId="6" xfId="17" applyFont="1" applyBorder="1" applyAlignment="1">
      <alignment horizontal="justify" vertical="center" wrapText="1"/>
    </xf>
    <xf numFmtId="0" fontId="28" fillId="9" borderId="2" xfId="17" applyFont="1" applyFill="1" applyBorder="1" applyAlignment="1">
      <alignment horizontal="center" vertical="center" wrapText="1"/>
    </xf>
    <xf numFmtId="0" fontId="28" fillId="9" borderId="6" xfId="17" applyFont="1" applyFill="1" applyBorder="1" applyAlignment="1">
      <alignment horizontal="center" vertical="center" wrapText="1"/>
    </xf>
    <xf numFmtId="0" fontId="28" fillId="9" borderId="2" xfId="17" applyFont="1" applyFill="1" applyBorder="1" applyAlignment="1">
      <alignment horizontal="left" vertical="center" wrapText="1"/>
    </xf>
    <xf numFmtId="0" fontId="28" fillId="9" borderId="6" xfId="17" applyFont="1" applyFill="1" applyBorder="1" applyAlignment="1">
      <alignment horizontal="left" vertical="center" wrapText="1"/>
    </xf>
    <xf numFmtId="0" fontId="28" fillId="0" borderId="2" xfId="17" applyFont="1" applyBorder="1" applyAlignment="1">
      <alignment horizontal="center" vertical="center" wrapText="1"/>
    </xf>
    <xf numFmtId="0" fontId="28" fillId="0" borderId="6" xfId="17" applyFont="1" applyBorder="1" applyAlignment="1">
      <alignment horizontal="center" vertical="center" wrapText="1"/>
    </xf>
    <xf numFmtId="0" fontId="0" fillId="6"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23" fillId="0" borderId="5" xfId="0" applyFont="1" applyBorder="1" applyAlignment="1">
      <alignment horizontal="center" vertical="center" wrapText="1"/>
    </xf>
    <xf numFmtId="0" fontId="23" fillId="0" borderId="1" xfId="0" applyFont="1" applyBorder="1" applyAlignment="1">
      <alignment horizontal="left" vertical="center" wrapText="1"/>
    </xf>
    <xf numFmtId="0" fontId="23" fillId="0" borderId="5" xfId="0" applyFont="1" applyBorder="1" applyAlignment="1">
      <alignment horizontal="left" vertical="center" wrapText="1"/>
    </xf>
    <xf numFmtId="0" fontId="23" fillId="0" borderId="7" xfId="0" applyFont="1" applyBorder="1" applyAlignment="1">
      <alignment horizontal="left" vertical="center" wrapText="1"/>
    </xf>
    <xf numFmtId="0" fontId="23" fillId="0" borderId="1"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30" fillId="0" borderId="1"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7" xfId="0" applyFont="1" applyBorder="1" applyAlignment="1">
      <alignment horizontal="center" vertical="center" wrapText="1"/>
    </xf>
    <xf numFmtId="0" fontId="23" fillId="0" borderId="1" xfId="0" applyFont="1" applyBorder="1" applyAlignment="1">
      <alignment horizontal="center" vertical="center"/>
    </xf>
    <xf numFmtId="0" fontId="23" fillId="0" borderId="5" xfId="0" applyFont="1" applyBorder="1" applyAlignment="1">
      <alignment horizontal="center" vertical="center"/>
    </xf>
    <xf numFmtId="0" fontId="23" fillId="0" borderId="7" xfId="0" applyFont="1" applyBorder="1" applyAlignment="1">
      <alignment horizontal="center" vertical="center"/>
    </xf>
    <xf numFmtId="0" fontId="7" fillId="0" borderId="4" xfId="14" applyBorder="1" applyAlignment="1">
      <alignment horizontal="center" vertical="center"/>
    </xf>
    <xf numFmtId="0" fontId="7" fillId="0" borderId="4" xfId="14" applyBorder="1" applyAlignment="1">
      <alignment horizontal="left" wrapText="1"/>
    </xf>
    <xf numFmtId="0" fontId="7" fillId="0" borderId="2" xfId="14" applyBorder="1" applyAlignment="1">
      <alignment horizontal="center" vertical="center"/>
    </xf>
    <xf numFmtId="0" fontId="7" fillId="0" borderId="3" xfId="14" applyBorder="1" applyAlignment="1">
      <alignment horizontal="center" vertical="center"/>
    </xf>
    <xf numFmtId="0" fontId="7" fillId="0" borderId="6" xfId="14" applyBorder="1" applyAlignment="1">
      <alignment horizontal="center" vertical="center"/>
    </xf>
    <xf numFmtId="0" fontId="2" fillId="0" borderId="1" xfId="14" applyFont="1" applyBorder="1" applyAlignment="1">
      <alignment horizontal="center" vertical="center"/>
    </xf>
    <xf numFmtId="0" fontId="2" fillId="0" borderId="7" xfId="14" applyFont="1" applyBorder="1" applyAlignment="1">
      <alignment horizontal="center" vertical="center"/>
    </xf>
    <xf numFmtId="0" fontId="2" fillId="0" borderId="5" xfId="14" applyFont="1" applyBorder="1" applyAlignment="1">
      <alignment horizontal="center" vertical="center"/>
    </xf>
    <xf numFmtId="0" fontId="1" fillId="0" borderId="11" xfId="17" applyFont="1" applyBorder="1" applyAlignment="1">
      <alignment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6" xfId="0" applyFill="1" applyBorder="1" applyAlignment="1">
      <alignment horizontal="center" vertical="center"/>
    </xf>
  </cellXfs>
  <cellStyles count="23">
    <cellStyle name="Normal" xfId="0" builtinId="0"/>
    <cellStyle name="Normal 2" xfId="9" xr:uid="{00000000-0005-0000-0000-000000000000}"/>
    <cellStyle name="Normal 2 2" xfId="3" xr:uid="{00000000-0005-0000-0000-000001000000}"/>
    <cellStyle name="Normal 2 3" xfId="12" xr:uid="{00000000-0005-0000-0000-000002000000}"/>
    <cellStyle name="Normal 2 4" xfId="13" xr:uid="{00000000-0005-0000-0000-000003000000}"/>
    <cellStyle name="Normal 3" xfId="10" xr:uid="{00000000-0005-0000-0000-000004000000}"/>
    <cellStyle name="Standard 2" xfId="7" xr:uid="{00000000-0005-0000-0000-000005000000}"/>
    <cellStyle name="Standard 3" xfId="1" xr:uid="{00000000-0005-0000-0000-000006000000}"/>
    <cellStyle name="Standard 5" xfId="5" xr:uid="{00000000-0005-0000-0000-000007000000}"/>
    <cellStyle name="Standard_20090701- PHA Situation" xfId="4" xr:uid="{00000000-0005-0000-0000-000008000000}"/>
    <cellStyle name="常规 2" xfId="14" xr:uid="{00000000-0005-0000-0000-00000A000000}"/>
    <cellStyle name="常规 2 2" xfId="11" xr:uid="{00000000-0005-0000-0000-00000B000000}"/>
    <cellStyle name="常规 2 2 2" xfId="6" xr:uid="{00000000-0005-0000-0000-00000C000000}"/>
    <cellStyle name="常规 3" xfId="15" xr:uid="{00000000-0005-0000-0000-00000D000000}"/>
    <cellStyle name="常规 3 2" xfId="8" xr:uid="{00000000-0005-0000-0000-00000E000000}"/>
    <cellStyle name="常规 4" xfId="16" xr:uid="{00000000-0005-0000-0000-00000F000000}"/>
    <cellStyle name="常规 4 2" xfId="17" xr:uid="{00000000-0005-0000-0000-000010000000}"/>
    <cellStyle name="常规 4 2 2" xfId="18" xr:uid="{00000000-0005-0000-0000-000011000000}"/>
    <cellStyle name="常规 4 3" xfId="19" xr:uid="{00000000-0005-0000-0000-000012000000}"/>
    <cellStyle name="常规 5" xfId="20" xr:uid="{00000000-0005-0000-0000-000013000000}"/>
    <cellStyle name="常规 6" xfId="2" xr:uid="{00000000-0005-0000-0000-000014000000}"/>
    <cellStyle name="常规 7" xfId="21" xr:uid="{00000000-0005-0000-0000-000015000000}"/>
    <cellStyle name="常规_Summary of EPP-0-0401L 1010-024-RT Cycle test" xfId="22" xr:uid="{00000000-0005-0000-0000-000016000000}"/>
  </cellStyles>
  <dxfs count="0"/>
  <tableStyles count="0" defaultTableStyle="TableStyleMedium2"/>
  <colors>
    <mruColors>
      <color rgb="FFFFFFCC"/>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47624</xdr:colOff>
      <xdr:row>1</xdr:row>
      <xdr:rowOff>57150</xdr:rowOff>
    </xdr:from>
    <xdr:to>
      <xdr:col>4</xdr:col>
      <xdr:colOff>117836</xdr:colOff>
      <xdr:row>3</xdr:row>
      <xdr:rowOff>133350</xdr:rowOff>
    </xdr:to>
    <xdr:pic>
      <xdr:nvPicPr>
        <xdr:cNvPr id="3" name="图片 3" descr="精彩无限横版.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7724" y="247650"/>
          <a:ext cx="2299062"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99060</xdr:colOff>
      <xdr:row>2</xdr:row>
      <xdr:rowOff>140092</xdr:rowOff>
    </xdr:from>
    <xdr:to>
      <xdr:col>6</xdr:col>
      <xdr:colOff>1268242</xdr:colOff>
      <xdr:row>2</xdr:row>
      <xdr:rowOff>1578521</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25370" y="501650"/>
          <a:ext cx="6459855" cy="1438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2865120</xdr:colOff>
          <xdr:row>45</xdr:row>
          <xdr:rowOff>114300</xdr:rowOff>
        </xdr:from>
        <xdr:to>
          <xdr:col>10</xdr:col>
          <xdr:colOff>518160</xdr:colOff>
          <xdr:row>55</xdr:row>
          <xdr:rowOff>99060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7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18</xdr:col>
      <xdr:colOff>594360</xdr:colOff>
      <xdr:row>46</xdr:row>
      <xdr:rowOff>43180</xdr:rowOff>
    </xdr:from>
    <xdr:to>
      <xdr:col>23</xdr:col>
      <xdr:colOff>811268</xdr:colOff>
      <xdr:row>58</xdr:row>
      <xdr:rowOff>5080</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460980" y="6581140"/>
          <a:ext cx="5360408" cy="1973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595966</xdr:colOff>
      <xdr:row>48</xdr:row>
      <xdr:rowOff>33954</xdr:rowOff>
    </xdr:from>
    <xdr:to>
      <xdr:col>24</xdr:col>
      <xdr:colOff>76366</xdr:colOff>
      <xdr:row>59</xdr:row>
      <xdr:rowOff>155153</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3532037" y="3440542"/>
          <a:ext cx="5361247" cy="2015099"/>
        </a:xfrm>
        <a:prstGeom prst="rect">
          <a:avLst/>
        </a:prstGeom>
      </xdr:spPr>
    </xdr:pic>
    <xdr:clientData/>
  </xdr:twoCellAnchor>
  <mc:AlternateContent xmlns:mc="http://schemas.openxmlformats.org/markup-compatibility/2006">
    <mc:Choice xmlns:a14="http://schemas.microsoft.com/office/drawing/2010/main" Requires="a14">
      <xdr:twoCellAnchor>
        <xdr:from>
          <xdr:col>2</xdr:col>
          <xdr:colOff>91440</xdr:colOff>
          <xdr:row>46</xdr:row>
          <xdr:rowOff>167640</xdr:rowOff>
        </xdr:from>
        <xdr:to>
          <xdr:col>15</xdr:col>
          <xdr:colOff>213360</xdr:colOff>
          <xdr:row>61</xdr:row>
          <xdr:rowOff>30480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8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21</xdr:col>
      <xdr:colOff>389779</xdr:colOff>
      <xdr:row>46</xdr:row>
      <xdr:rowOff>69813</xdr:rowOff>
    </xdr:from>
    <xdr:to>
      <xdr:col>27</xdr:col>
      <xdr:colOff>614250</xdr:colOff>
      <xdr:row>58</xdr:row>
      <xdr:rowOff>40959</xdr:rowOff>
    </xdr:to>
    <xdr:pic>
      <xdr:nvPicPr>
        <xdr:cNvPr id="2" name="图片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5286879" y="8070813"/>
          <a:ext cx="5362143" cy="1982826"/>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327660</xdr:colOff>
          <xdr:row>44</xdr:row>
          <xdr:rowOff>144780</xdr:rowOff>
        </xdr:from>
        <xdr:to>
          <xdr:col>1</xdr:col>
          <xdr:colOff>3169920</xdr:colOff>
          <xdr:row>63</xdr:row>
          <xdr:rowOff>99060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9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167640</xdr:colOff>
          <xdr:row>45</xdr:row>
          <xdr:rowOff>99060</xdr:rowOff>
        </xdr:from>
        <xdr:to>
          <xdr:col>5</xdr:col>
          <xdr:colOff>0</xdr:colOff>
          <xdr:row>63</xdr:row>
          <xdr:rowOff>114300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9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716280</xdr:colOff>
          <xdr:row>44</xdr:row>
          <xdr:rowOff>152400</xdr:rowOff>
        </xdr:from>
        <xdr:to>
          <xdr:col>15</xdr:col>
          <xdr:colOff>365760</xdr:colOff>
          <xdr:row>65</xdr:row>
          <xdr:rowOff>83820</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9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99060</xdr:colOff>
          <xdr:row>45</xdr:row>
          <xdr:rowOff>106680</xdr:rowOff>
        </xdr:from>
        <xdr:to>
          <xdr:col>21</xdr:col>
          <xdr:colOff>190500</xdr:colOff>
          <xdr:row>65</xdr:row>
          <xdr:rowOff>83820</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900-000004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44</xdr:row>
          <xdr:rowOff>22860</xdr:rowOff>
        </xdr:from>
        <xdr:to>
          <xdr:col>11</xdr:col>
          <xdr:colOff>358140</xdr:colOff>
          <xdr:row>65</xdr:row>
          <xdr:rowOff>15240</xdr:rowOff>
        </xdr:to>
        <xdr:sp macro="" textlink="">
          <xdr:nvSpPr>
            <xdr:cNvPr id="17413" name="Object 5" hidden="1">
              <a:extLst>
                <a:ext uri="{63B3BB69-23CF-44E3-9099-C40C66FF867C}">
                  <a14:compatExt spid="_x0000_s17413"/>
                </a:ext>
                <a:ext uri="{FF2B5EF4-FFF2-40B4-BE49-F238E27FC236}">
                  <a16:creationId xmlns:a16="http://schemas.microsoft.com/office/drawing/2014/main" id="{00000000-0008-0000-0900-000005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22</xdr:row>
      <xdr:rowOff>111609</xdr:rowOff>
    </xdr:from>
    <xdr:to>
      <xdr:col>5</xdr:col>
      <xdr:colOff>320488</xdr:colOff>
      <xdr:row>34</xdr:row>
      <xdr:rowOff>87860</xdr:rowOff>
    </xdr:to>
    <xdr:pic>
      <xdr:nvPicPr>
        <xdr:cNvPr id="8" name="图片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2"/>
        <a:stretch>
          <a:fillRect/>
        </a:stretch>
      </xdr:blipFill>
      <xdr:spPr>
        <a:xfrm>
          <a:off x="152400" y="4416909"/>
          <a:ext cx="6271708" cy="20565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389779</xdr:colOff>
      <xdr:row>40</xdr:row>
      <xdr:rowOff>69813</xdr:rowOff>
    </xdr:from>
    <xdr:to>
      <xdr:col>27</xdr:col>
      <xdr:colOff>417026</xdr:colOff>
      <xdr:row>52</xdr:row>
      <xdr:rowOff>40959</xdr:rowOff>
    </xdr:to>
    <xdr:pic>
      <xdr:nvPicPr>
        <xdr:cNvPr id="2" name="图片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9622659" y="8070813"/>
          <a:ext cx="5362144" cy="1982826"/>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327660</xdr:colOff>
          <xdr:row>38</xdr:row>
          <xdr:rowOff>144780</xdr:rowOff>
        </xdr:from>
        <xdr:to>
          <xdr:col>1</xdr:col>
          <xdr:colOff>3169920</xdr:colOff>
          <xdr:row>57</xdr:row>
          <xdr:rowOff>99060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A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167640</xdr:colOff>
          <xdr:row>39</xdr:row>
          <xdr:rowOff>99060</xdr:rowOff>
        </xdr:from>
        <xdr:to>
          <xdr:col>5</xdr:col>
          <xdr:colOff>0</xdr:colOff>
          <xdr:row>57</xdr:row>
          <xdr:rowOff>114300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A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716280</xdr:colOff>
          <xdr:row>38</xdr:row>
          <xdr:rowOff>152400</xdr:rowOff>
        </xdr:from>
        <xdr:to>
          <xdr:col>15</xdr:col>
          <xdr:colOff>365760</xdr:colOff>
          <xdr:row>59</xdr:row>
          <xdr:rowOff>83820</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A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99060</xdr:colOff>
          <xdr:row>39</xdr:row>
          <xdr:rowOff>106680</xdr:rowOff>
        </xdr:from>
        <xdr:to>
          <xdr:col>21</xdr:col>
          <xdr:colOff>190500</xdr:colOff>
          <xdr:row>59</xdr:row>
          <xdr:rowOff>83820</xdr:rowOff>
        </xdr:to>
        <xdr:sp macro="" textlink="">
          <xdr:nvSpPr>
            <xdr:cNvPr id="16388" name="Object 4" hidden="1">
              <a:extLst>
                <a:ext uri="{63B3BB69-23CF-44E3-9099-C40C66FF867C}">
                  <a14:compatExt spid="_x0000_s16388"/>
                </a:ext>
                <a:ext uri="{FF2B5EF4-FFF2-40B4-BE49-F238E27FC236}">
                  <a16:creationId xmlns:a16="http://schemas.microsoft.com/office/drawing/2014/main" id="{00000000-0008-0000-0A00-000004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38</xdr:row>
          <xdr:rowOff>22860</xdr:rowOff>
        </xdr:from>
        <xdr:to>
          <xdr:col>11</xdr:col>
          <xdr:colOff>358140</xdr:colOff>
          <xdr:row>59</xdr:row>
          <xdr:rowOff>15240</xdr:rowOff>
        </xdr:to>
        <xdr:sp macro="" textlink="">
          <xdr:nvSpPr>
            <xdr:cNvPr id="16389" name="Object 5" hidden="1">
              <a:extLst>
                <a:ext uri="{63B3BB69-23CF-44E3-9099-C40C66FF867C}">
                  <a14:compatExt spid="_x0000_s16389"/>
                </a:ext>
                <a:ext uri="{FF2B5EF4-FFF2-40B4-BE49-F238E27FC236}">
                  <a16:creationId xmlns:a16="http://schemas.microsoft.com/office/drawing/2014/main" id="{00000000-0008-0000-0A00-000005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6</xdr:col>
      <xdr:colOff>206187</xdr:colOff>
      <xdr:row>34</xdr:row>
      <xdr:rowOff>99846</xdr:rowOff>
    </xdr:from>
    <xdr:to>
      <xdr:col>12</xdr:col>
      <xdr:colOff>690938</xdr:colOff>
      <xdr:row>44</xdr:row>
      <xdr:rowOff>93601</xdr:rowOff>
    </xdr:to>
    <xdr:pic>
      <xdr:nvPicPr>
        <xdr:cNvPr id="8" name="图片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2"/>
        <a:stretch>
          <a:fillRect/>
        </a:stretch>
      </xdr:blipFill>
      <xdr:spPr>
        <a:xfrm>
          <a:off x="6822140" y="4931822"/>
          <a:ext cx="5137433" cy="16970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451431</xdr:colOff>
      <xdr:row>4</xdr:row>
      <xdr:rowOff>39340</xdr:rowOff>
    </xdr:from>
    <xdr:to>
      <xdr:col>2</xdr:col>
      <xdr:colOff>414755</xdr:colOff>
      <xdr:row>9</xdr:row>
      <xdr:rowOff>86966</xdr:rowOff>
    </xdr:to>
    <xdr:pic>
      <xdr:nvPicPr>
        <xdr:cNvPr id="2" name="图片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451431" y="751490"/>
          <a:ext cx="2135380" cy="937812"/>
        </a:xfrm>
        <a:prstGeom prst="rect">
          <a:avLst/>
        </a:prstGeom>
        <a:noFill/>
        <a:ln w="9525">
          <a:noFill/>
        </a:ln>
      </xdr:spPr>
    </xdr:pic>
    <xdr:clientData/>
  </xdr:twoCellAnchor>
  <xdr:twoCellAnchor editAs="oneCell">
    <xdr:from>
      <xdr:col>0</xdr:col>
      <xdr:colOff>519178</xdr:colOff>
      <xdr:row>9</xdr:row>
      <xdr:rowOff>121066</xdr:rowOff>
    </xdr:from>
    <xdr:to>
      <xdr:col>2</xdr:col>
      <xdr:colOff>152492</xdr:colOff>
      <xdr:row>11</xdr:row>
      <xdr:rowOff>168691</xdr:rowOff>
    </xdr:to>
    <xdr:pic>
      <xdr:nvPicPr>
        <xdr:cNvPr id="3" name="图片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519178" y="1723402"/>
          <a:ext cx="1805370" cy="403700"/>
        </a:xfrm>
        <a:prstGeom prst="rect">
          <a:avLst/>
        </a:prstGeom>
        <a:noFill/>
        <a:ln w="9525">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52551</xdr:colOff>
      <xdr:row>7</xdr:row>
      <xdr:rowOff>68316</xdr:rowOff>
    </xdr:from>
    <xdr:to>
      <xdr:col>2</xdr:col>
      <xdr:colOff>1382110</xdr:colOff>
      <xdr:row>15</xdr:row>
      <xdr:rowOff>125248</xdr:rowOff>
    </xdr:to>
    <xdr:pic>
      <xdr:nvPicPr>
        <xdr:cNvPr id="2" name="图片 1" descr="C:\Users\ch178852\AppData\Local\Packages\Microsoft.Office.OneNote_8wekyb3d8bbwe\TempState\msohtmlclip\clip_image001.pn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51" y="1345323"/>
          <a:ext cx="2454166" cy="1444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1576551</xdr:colOff>
      <xdr:row>6</xdr:row>
      <xdr:rowOff>129004</xdr:rowOff>
    </xdr:from>
    <xdr:to>
      <xdr:col>2</xdr:col>
      <xdr:colOff>3873061</xdr:colOff>
      <xdr:row>14</xdr:row>
      <xdr:rowOff>39794</xdr:rowOff>
    </xdr:to>
    <xdr:pic>
      <xdr:nvPicPr>
        <xdr:cNvPr id="3" name="图片 2" descr="C:\Users\ch178852\AppData\Local\Packages\Microsoft.Office.OneNote_8wekyb3d8bbwe\TempState\msohtmlclip\clip_image002.png">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01158" y="1232590"/>
          <a:ext cx="2296510" cy="129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00Projects\References\HARA\fma_hra_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39033;&#30446;\&#21512;&#32933;%20&#21147;&#39640;&#26032;&#33021;&#28304;\20171130%20&#20132;&#27969;&#20934;&#22791;\&#21151;&#33021;&#23433;&#20840;&#31895;&#29256;&#27169;&#26495;-38&#20010;&#25991;&#20214;\2&#12289;HazardAnalysis&amp;RiskAssessment&#21361;&#23475;&#20998;&#26512;&#21644;&#39118;&#38505;&#35780;&#20272;(HARA)_V1.0%20-%20&#20013;&#33521;&#259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_how_to_use"/>
      <sheetName val="1_basic_input"/>
      <sheetName val="2_cover_sheet"/>
      <sheetName val="3_summary"/>
      <sheetName val="4_history+references"/>
      <sheetName val="5_(mal)functions"/>
      <sheetName val="6_driving_sit."/>
      <sheetName val="7_environmental_con."/>
      <sheetName val="8_assumptions"/>
      <sheetName val="9_hra"/>
      <sheetName val="10_rating_matrix"/>
      <sheetName val="Change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DeriveMF"/>
      <sheetName val="4.MFSummary"/>
      <sheetName val="5.Driving_sit."/>
      <sheetName val="6.Envir_con."/>
      <sheetName val="7.H&amp;R"/>
      <sheetName val="8.SG_Sum"/>
      <sheetName val="9.Assumptions"/>
      <sheetName val="10.Rating_matrix"/>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ackage" Target="../embeddings/Microsoft_Visio_Drawing4555555555555555555555555555555555555555555555.vsdx"/><Relationship Id="rId13" Type="http://schemas.openxmlformats.org/officeDocument/2006/relationships/image" Target="../media/image10.emf"/><Relationship Id="rId3" Type="http://schemas.openxmlformats.org/officeDocument/2006/relationships/vmlDrawing" Target="../drawings/vmlDrawing3.vml"/><Relationship Id="rId7" Type="http://schemas.openxmlformats.org/officeDocument/2006/relationships/image" Target="../media/image7.emf"/><Relationship Id="rId12" Type="http://schemas.openxmlformats.org/officeDocument/2006/relationships/package" Target="../embeddings/Microsoft_Visio_Drawing6777777777777777777777777777777777777777777777.vsdx"/><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package" Target="../embeddings/Microsoft_Visio_Drawing3444444444444444444444444444444444444444444444.vsdx"/><Relationship Id="rId11" Type="http://schemas.openxmlformats.org/officeDocument/2006/relationships/image" Target="../media/image9.emf"/><Relationship Id="rId5" Type="http://schemas.openxmlformats.org/officeDocument/2006/relationships/image" Target="../media/image6.emf"/><Relationship Id="rId10" Type="http://schemas.openxmlformats.org/officeDocument/2006/relationships/package" Target="../embeddings/Microsoft_Visio_Drawing5666666666666666666666666666666666666666666666.vsdx"/><Relationship Id="rId4" Type="http://schemas.openxmlformats.org/officeDocument/2006/relationships/package" Target="../embeddings/Microsoft_Visio_Drawing2333333333333333333333333333333333333333333333.vsdx"/><Relationship Id="rId9" Type="http://schemas.openxmlformats.org/officeDocument/2006/relationships/image" Target="../media/image8.emf"/></Relationships>
</file>

<file path=xl/worksheets/_rels/sheet11.xml.rels><?xml version="1.0" encoding="UTF-8" standalone="yes"?>
<Relationships xmlns="http://schemas.openxmlformats.org/package/2006/relationships"><Relationship Id="rId8" Type="http://schemas.openxmlformats.org/officeDocument/2006/relationships/package" Target="../embeddings/Microsoft_Visio_Drawing45555555510101010101010101010101010101010101010101010101010101010101010101010101010.vsdx"/><Relationship Id="rId13" Type="http://schemas.openxmlformats.org/officeDocument/2006/relationships/image" Target="../media/image10.emf"/><Relationship Id="rId3" Type="http://schemas.openxmlformats.org/officeDocument/2006/relationships/vmlDrawing" Target="../drawings/vmlDrawing4.vml"/><Relationship Id="rId7" Type="http://schemas.openxmlformats.org/officeDocument/2006/relationships/image" Target="../media/image7.emf"/><Relationship Id="rId12" Type="http://schemas.openxmlformats.org/officeDocument/2006/relationships/package" Target="../embeddings/Microsoft_Visio_Drawing67777777712121212121212121212121212121212121212121212121212121212121212121212121212.vsdx"/><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openxmlformats.org/officeDocument/2006/relationships/package" Target="../embeddings/Microsoft_Visio_Drawing3444444449999999999999999999999999999999999999.vsdx"/><Relationship Id="rId11" Type="http://schemas.openxmlformats.org/officeDocument/2006/relationships/image" Target="../media/image9.emf"/><Relationship Id="rId5" Type="http://schemas.openxmlformats.org/officeDocument/2006/relationships/image" Target="../media/image6.emf"/><Relationship Id="rId10" Type="http://schemas.openxmlformats.org/officeDocument/2006/relationships/package" Target="../embeddings/Microsoft_Visio_Drawing56666666611111111111111111111111111111111111111111111111111111111111111111111111111.vsdx"/><Relationship Id="rId4" Type="http://schemas.openxmlformats.org/officeDocument/2006/relationships/package" Target="../embeddings/Microsoft_Visio_Drawing2333333338888888888888888888888888888888888888.vsdx"/><Relationship Id="rId9" Type="http://schemas.openxmlformats.org/officeDocument/2006/relationships/image" Target="../media/image8.emf"/></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8.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package" Target="../embeddings/Microsoft_Visio_Drawing111111111111111111111111111111111111111111111.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5" Type="http://schemas.openxmlformats.org/officeDocument/2006/relationships/image" Target="../media/image5.emf"/><Relationship Id="rId4" Type="http://schemas.openxmlformats.org/officeDocument/2006/relationships/package" Target="../embeddings/Microsoft_Visio_Drawing1222222222222222222222222222222222222222222222.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5"/>
  <sheetViews>
    <sheetView showGridLines="0" view="pageBreakPreview" zoomScaleNormal="100" workbookViewId="0">
      <selection activeCell="M8" sqref="M8"/>
    </sheetView>
  </sheetViews>
  <sheetFormatPr defaultColWidth="8.75" defaultRowHeight="13.9"/>
  <cols>
    <col min="1" max="1" width="10.5" style="4" customWidth="1"/>
    <col min="2" max="7" width="9.75" style="4" customWidth="1"/>
    <col min="8" max="9" width="8.25" style="4" customWidth="1"/>
    <col min="10" max="16384" width="8.75" style="4"/>
  </cols>
  <sheetData>
    <row r="1" spans="1:15">
      <c r="A1" s="220"/>
      <c r="B1" s="220"/>
      <c r="C1" s="220"/>
      <c r="D1" s="220"/>
      <c r="E1" s="220"/>
      <c r="F1" s="220"/>
      <c r="G1" s="220"/>
      <c r="H1" s="220"/>
      <c r="I1" s="220"/>
    </row>
    <row r="2" spans="1:15" ht="15" customHeight="1">
      <c r="A2" s="229"/>
      <c r="B2" s="230"/>
      <c r="C2" s="230"/>
      <c r="D2" s="230"/>
      <c r="E2" s="230"/>
      <c r="F2" s="230"/>
      <c r="G2" s="5" t="s">
        <v>0</v>
      </c>
      <c r="H2" s="221" t="s">
        <v>1</v>
      </c>
      <c r="I2" s="221"/>
    </row>
    <row r="3" spans="1:15" ht="14.45">
      <c r="A3" s="230"/>
      <c r="B3" s="230"/>
      <c r="C3" s="230"/>
      <c r="D3" s="230"/>
      <c r="E3" s="230"/>
      <c r="F3" s="230"/>
      <c r="G3" s="5" t="s">
        <v>2</v>
      </c>
      <c r="H3" s="222" t="s">
        <v>3</v>
      </c>
      <c r="I3" s="222"/>
    </row>
    <row r="4" spans="1:15" ht="14.45">
      <c r="A4" s="230"/>
      <c r="B4" s="230"/>
      <c r="C4" s="230"/>
      <c r="D4" s="230"/>
      <c r="E4" s="230"/>
      <c r="F4" s="230"/>
      <c r="G4" s="5" t="s">
        <v>4</v>
      </c>
      <c r="H4" s="223" t="s">
        <v>5</v>
      </c>
      <c r="I4" s="221"/>
    </row>
    <row r="5" spans="1:15">
      <c r="A5" s="6"/>
      <c r="I5" s="17"/>
    </row>
    <row r="6" spans="1:15">
      <c r="A6" s="6"/>
      <c r="I6" s="17"/>
    </row>
    <row r="7" spans="1:15">
      <c r="A7" s="6"/>
      <c r="I7" s="17"/>
    </row>
    <row r="8" spans="1:15">
      <c r="A8" s="6"/>
      <c r="I8" s="17"/>
    </row>
    <row r="9" spans="1:15" ht="15" customHeight="1">
      <c r="A9" s="6"/>
      <c r="B9" s="231" t="s">
        <v>6</v>
      </c>
      <c r="C9" s="232"/>
      <c r="D9" s="232"/>
      <c r="E9" s="232"/>
      <c r="F9" s="232"/>
      <c r="G9" s="232"/>
      <c r="H9" s="232"/>
      <c r="I9" s="17"/>
    </row>
    <row r="10" spans="1:15">
      <c r="A10" s="6"/>
      <c r="B10" s="232"/>
      <c r="C10" s="232"/>
      <c r="D10" s="232"/>
      <c r="E10" s="232"/>
      <c r="F10" s="232"/>
      <c r="G10" s="232"/>
      <c r="H10" s="232"/>
      <c r="I10" s="17"/>
      <c r="M10" s="18"/>
      <c r="N10" s="18"/>
      <c r="O10" s="18"/>
    </row>
    <row r="11" spans="1:15" ht="14.65" customHeight="1">
      <c r="A11" s="6"/>
      <c r="B11" s="232"/>
      <c r="C11" s="232"/>
      <c r="D11" s="232"/>
      <c r="E11" s="232"/>
      <c r="F11" s="232"/>
      <c r="G11" s="232"/>
      <c r="H11" s="232"/>
      <c r="I11" s="17"/>
      <c r="L11" s="18"/>
      <c r="M11" s="18"/>
      <c r="N11" s="18"/>
      <c r="O11" s="18"/>
    </row>
    <row r="12" spans="1:15" ht="14.65" customHeight="1">
      <c r="A12" s="6"/>
      <c r="B12" s="232"/>
      <c r="C12" s="232"/>
      <c r="D12" s="232"/>
      <c r="E12" s="232"/>
      <c r="F12" s="232"/>
      <c r="G12" s="232"/>
      <c r="H12" s="232"/>
      <c r="I12" s="17"/>
      <c r="M12" s="18"/>
      <c r="N12" s="18"/>
      <c r="O12" s="18"/>
    </row>
    <row r="13" spans="1:15" ht="14.65" customHeight="1">
      <c r="A13" s="6"/>
      <c r="B13" s="232"/>
      <c r="C13" s="232"/>
      <c r="D13" s="232"/>
      <c r="E13" s="232"/>
      <c r="F13" s="232"/>
      <c r="G13" s="232"/>
      <c r="H13" s="232"/>
      <c r="I13" s="17"/>
      <c r="L13" s="18"/>
      <c r="M13" s="18"/>
      <c r="N13" s="18"/>
      <c r="O13" s="18"/>
    </row>
    <row r="14" spans="1:15" ht="25.9" customHeight="1">
      <c r="A14" s="6"/>
      <c r="B14" s="232"/>
      <c r="C14" s="232"/>
      <c r="D14" s="232"/>
      <c r="E14" s="232"/>
      <c r="F14" s="232"/>
      <c r="G14" s="232"/>
      <c r="H14" s="232"/>
      <c r="I14" s="17"/>
      <c r="M14" s="18"/>
      <c r="N14" s="18"/>
      <c r="O14" s="18"/>
    </row>
    <row r="15" spans="1:15" ht="25.9" customHeight="1">
      <c r="A15" s="6"/>
      <c r="B15" s="232"/>
      <c r="C15" s="232"/>
      <c r="D15" s="232"/>
      <c r="E15" s="232"/>
      <c r="F15" s="232"/>
      <c r="G15" s="232"/>
      <c r="H15" s="232"/>
      <c r="I15" s="17"/>
      <c r="L15" s="18"/>
      <c r="M15" s="18"/>
      <c r="N15" s="18"/>
      <c r="O15" s="18"/>
    </row>
    <row r="16" spans="1:15" ht="25.9" customHeight="1">
      <c r="A16" s="6"/>
      <c r="B16" s="7"/>
      <c r="C16" s="7"/>
      <c r="D16" s="7"/>
      <c r="E16" s="7"/>
      <c r="F16" s="7"/>
      <c r="G16" s="7"/>
      <c r="H16" s="7"/>
      <c r="I16" s="17"/>
      <c r="L16" s="18"/>
      <c r="M16" s="18"/>
      <c r="N16" s="18"/>
      <c r="O16" s="18"/>
    </row>
    <row r="17" spans="1:15" ht="25.9" customHeight="1">
      <c r="A17" s="6"/>
      <c r="B17" s="8"/>
      <c r="C17" s="227"/>
      <c r="D17" s="228"/>
      <c r="E17" s="228"/>
      <c r="F17" s="228"/>
      <c r="G17" s="228"/>
      <c r="H17" s="8"/>
      <c r="I17" s="17"/>
      <c r="M17" s="18"/>
      <c r="N17" s="18"/>
      <c r="O17" s="18"/>
    </row>
    <row r="18" spans="1:15" ht="25.9" customHeight="1">
      <c r="A18" s="6"/>
      <c r="B18" s="8"/>
      <c r="C18" s="228"/>
      <c r="D18" s="228"/>
      <c r="E18" s="228"/>
      <c r="F18" s="228"/>
      <c r="G18" s="228"/>
      <c r="H18" s="8"/>
      <c r="I18" s="17"/>
      <c r="L18" s="18"/>
      <c r="M18" s="18"/>
      <c r="N18" s="18"/>
      <c r="O18" s="18"/>
    </row>
    <row r="19" spans="1:15" ht="25.9" customHeight="1">
      <c r="A19" s="6"/>
      <c r="B19" s="7"/>
      <c r="C19" s="7"/>
      <c r="D19" s="227"/>
      <c r="E19" s="228"/>
      <c r="F19" s="228"/>
      <c r="G19" s="7"/>
      <c r="H19" s="7"/>
      <c r="I19" s="17"/>
    </row>
    <row r="20" spans="1:15" ht="25.9" customHeight="1">
      <c r="A20" s="6"/>
      <c r="B20" s="8"/>
      <c r="C20" s="8"/>
      <c r="D20" s="228"/>
      <c r="E20" s="228"/>
      <c r="F20" s="228"/>
      <c r="G20" s="8"/>
      <c r="H20" s="8"/>
      <c r="I20" s="17"/>
    </row>
    <row r="21" spans="1:15" ht="25.9" customHeight="1">
      <c r="A21" s="6"/>
      <c r="B21" s="8"/>
      <c r="C21" s="8"/>
      <c r="D21" s="228"/>
      <c r="E21" s="228"/>
      <c r="F21" s="228"/>
      <c r="G21" s="8"/>
      <c r="H21" s="8"/>
      <c r="I21" s="17"/>
    </row>
    <row r="22" spans="1:15" ht="25.9" customHeight="1">
      <c r="A22" s="6"/>
      <c r="B22" s="8"/>
      <c r="C22" s="8"/>
      <c r="D22" s="228"/>
      <c r="E22" s="228"/>
      <c r="F22" s="228"/>
      <c r="G22" s="8"/>
      <c r="H22" s="8"/>
      <c r="I22" s="17"/>
    </row>
    <row r="23" spans="1:15" ht="25.9" customHeight="1">
      <c r="A23" s="6"/>
      <c r="D23" s="228"/>
      <c r="E23" s="228"/>
      <c r="F23" s="228"/>
      <c r="I23" s="17"/>
    </row>
    <row r="24" spans="1:15" ht="25.9" customHeight="1">
      <c r="A24" s="6"/>
      <c r="D24" s="228"/>
      <c r="E24" s="228"/>
      <c r="F24" s="228"/>
      <c r="I24" s="17"/>
    </row>
    <row r="25" spans="1:15" ht="25.9" customHeight="1">
      <c r="A25" s="6"/>
      <c r="D25" s="9"/>
      <c r="E25" s="9"/>
      <c r="F25" s="9"/>
      <c r="I25" s="17"/>
    </row>
    <row r="26" spans="1:15" ht="25.9" customHeight="1">
      <c r="A26" s="6"/>
      <c r="I26" s="17"/>
    </row>
    <row r="27" spans="1:15" ht="25.9" customHeight="1">
      <c r="A27" s="6"/>
      <c r="B27" s="224" t="s">
        <v>7</v>
      </c>
      <c r="C27" s="224"/>
      <c r="D27" s="224" t="s">
        <v>8</v>
      </c>
      <c r="E27" s="224"/>
      <c r="F27" s="224" t="s">
        <v>9</v>
      </c>
      <c r="G27" s="224"/>
      <c r="I27" s="17"/>
    </row>
    <row r="28" spans="1:15" ht="25.9" customHeight="1">
      <c r="A28" s="6"/>
      <c r="B28" s="225"/>
      <c r="C28" s="226"/>
      <c r="D28" s="225"/>
      <c r="E28" s="226"/>
      <c r="F28" s="225"/>
      <c r="G28" s="226"/>
      <c r="I28" s="17"/>
    </row>
    <row r="29" spans="1:15" ht="25.9" customHeight="1">
      <c r="A29" s="6"/>
      <c r="B29" s="233" t="s">
        <v>10</v>
      </c>
      <c r="C29" s="233"/>
      <c r="D29" s="233" t="s">
        <v>10</v>
      </c>
      <c r="E29" s="233"/>
      <c r="F29" s="233" t="s">
        <v>10</v>
      </c>
      <c r="G29" s="233"/>
      <c r="I29" s="17"/>
    </row>
    <row r="30" spans="1:15" ht="25.9" customHeight="1">
      <c r="A30" s="6"/>
      <c r="B30" s="225"/>
      <c r="C30" s="226"/>
      <c r="D30" s="225"/>
      <c r="E30" s="226"/>
      <c r="F30" s="225"/>
      <c r="G30" s="226"/>
      <c r="I30" s="17"/>
    </row>
    <row r="31" spans="1:15" ht="25.9" customHeight="1">
      <c r="A31" s="6"/>
      <c r="B31" s="10" t="s">
        <v>11</v>
      </c>
      <c r="C31" s="10" t="s">
        <v>12</v>
      </c>
      <c r="D31" s="10" t="s">
        <v>11</v>
      </c>
      <c r="E31" s="10" t="s">
        <v>12</v>
      </c>
      <c r="F31" s="10" t="s">
        <v>11</v>
      </c>
      <c r="G31" s="10" t="s">
        <v>12</v>
      </c>
      <c r="I31" s="17"/>
    </row>
    <row r="32" spans="1:15" ht="25.9" customHeight="1">
      <c r="A32" s="6"/>
      <c r="B32" s="11"/>
      <c r="C32" s="11"/>
      <c r="D32" s="11"/>
      <c r="E32" s="11"/>
      <c r="F32" s="12"/>
      <c r="G32" s="12"/>
      <c r="I32" s="17"/>
    </row>
    <row r="33" spans="1:9" ht="25.9" customHeight="1">
      <c r="A33" s="6"/>
      <c r="B33" s="13"/>
      <c r="C33" s="13"/>
      <c r="D33" s="13"/>
      <c r="E33" s="13"/>
      <c r="F33" s="14"/>
      <c r="G33" s="14"/>
      <c r="I33" s="17"/>
    </row>
    <row r="34" spans="1:9" ht="58.9" customHeight="1">
      <c r="A34" s="6"/>
      <c r="I34" s="17"/>
    </row>
    <row r="35" spans="1:9">
      <c r="A35" s="15"/>
      <c r="B35" s="16"/>
      <c r="C35" s="16"/>
      <c r="D35" s="16"/>
      <c r="E35" s="16"/>
      <c r="F35" s="16"/>
      <c r="G35" s="16"/>
      <c r="H35" s="16"/>
      <c r="I35" s="19"/>
    </row>
  </sheetData>
  <mergeCells count="22">
    <mergeCell ref="B30:C30"/>
    <mergeCell ref="D30:E30"/>
    <mergeCell ref="F30:G30"/>
    <mergeCell ref="D19:F20"/>
    <mergeCell ref="A2:F4"/>
    <mergeCell ref="B9:H15"/>
    <mergeCell ref="C17:G18"/>
    <mergeCell ref="D23:F24"/>
    <mergeCell ref="D21:F22"/>
    <mergeCell ref="B28:C28"/>
    <mergeCell ref="D28:E28"/>
    <mergeCell ref="F28:G28"/>
    <mergeCell ref="B29:C29"/>
    <mergeCell ref="D29:E29"/>
    <mergeCell ref="F29:G29"/>
    <mergeCell ref="A1:I1"/>
    <mergeCell ref="H2:I2"/>
    <mergeCell ref="H3:I3"/>
    <mergeCell ref="H4:I4"/>
    <mergeCell ref="B27:C27"/>
    <mergeCell ref="D27:E27"/>
    <mergeCell ref="F27:G27"/>
  </mergeCells>
  <phoneticPr fontId="21" type="noConversion"/>
  <pageMargins left="0.7" right="0.7" top="0.75" bottom="0.75" header="0.3" footer="0.3"/>
  <pageSetup paperSize="9" scale="98"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3"/>
  <sheetViews>
    <sheetView view="pageBreakPreview" topLeftCell="B1" zoomScale="85" zoomScaleNormal="70" zoomScaleSheetLayoutView="85" workbookViewId="0">
      <pane ySplit="1" topLeftCell="A8" activePane="bottomLeft" state="frozen"/>
      <selection pane="bottomLeft" activeCell="H24" sqref="H24"/>
    </sheetView>
  </sheetViews>
  <sheetFormatPr defaultColWidth="9" defaultRowHeight="13.15"/>
  <cols>
    <col min="1" max="1" width="11.5" style="93" customWidth="1"/>
    <col min="2" max="2" width="50.5" style="86" customWidth="1"/>
    <col min="3" max="3" width="7.5" style="93" customWidth="1"/>
    <col min="4" max="4" width="8.125" style="93" customWidth="1"/>
    <col min="5" max="5" width="11.5" style="93" customWidth="1"/>
    <col min="6" max="6" width="7.5" style="93" customWidth="1"/>
    <col min="7" max="7" width="7.875" style="93" customWidth="1"/>
    <col min="8" max="8" width="10" style="93" customWidth="1"/>
    <col min="9" max="11" width="13.875" style="93" customWidth="1"/>
    <col min="12" max="12" width="12.75" style="93" customWidth="1"/>
    <col min="13" max="13" width="17.375" style="93" customWidth="1"/>
    <col min="14" max="15" width="17.625" style="93" customWidth="1"/>
    <col min="16" max="16" width="14.125" style="93" customWidth="1"/>
    <col min="17" max="17" width="16.625" style="93" customWidth="1"/>
    <col min="18" max="18" width="13.125" style="93" customWidth="1"/>
    <col min="19" max="19" width="10.5" style="93" customWidth="1"/>
    <col min="20" max="20" width="8" style="93" customWidth="1"/>
    <col min="21" max="21" width="8.125" style="93" customWidth="1"/>
    <col min="22" max="22" width="9" style="93"/>
    <col min="23" max="23" width="16.5" style="93" customWidth="1"/>
    <col min="24" max="24" width="13.75" style="93" customWidth="1"/>
    <col min="25" max="25" width="20.5" style="93" customWidth="1"/>
    <col min="26" max="26" width="6.25" style="93" customWidth="1"/>
    <col min="27" max="16384" width="9" style="93"/>
  </cols>
  <sheetData>
    <row r="1" spans="1:26" s="100" customFormat="1" ht="40.15" customHeight="1">
      <c r="A1" s="96" t="s">
        <v>32</v>
      </c>
      <c r="B1" s="97" t="s">
        <v>511</v>
      </c>
      <c r="C1" s="96" t="s">
        <v>556</v>
      </c>
      <c r="D1" s="96" t="s">
        <v>556</v>
      </c>
      <c r="E1" s="96" t="s">
        <v>557</v>
      </c>
      <c r="F1" s="96" t="s">
        <v>558</v>
      </c>
      <c r="G1" s="96" t="s">
        <v>558</v>
      </c>
      <c r="H1" s="96" t="s">
        <v>559</v>
      </c>
      <c r="I1" s="96" t="s">
        <v>560</v>
      </c>
      <c r="J1" s="96" t="s">
        <v>561</v>
      </c>
      <c r="K1" s="96" t="s">
        <v>562</v>
      </c>
      <c r="L1" s="96" t="s">
        <v>563</v>
      </c>
      <c r="M1" s="96" t="s">
        <v>564</v>
      </c>
      <c r="N1" s="96" t="s">
        <v>565</v>
      </c>
      <c r="O1" s="96" t="s">
        <v>566</v>
      </c>
      <c r="P1" s="96" t="s">
        <v>567</v>
      </c>
      <c r="Q1" s="96" t="s">
        <v>568</v>
      </c>
      <c r="R1" s="96" t="s">
        <v>569</v>
      </c>
      <c r="S1" s="96" t="s">
        <v>570</v>
      </c>
      <c r="T1" s="98" t="s">
        <v>521</v>
      </c>
      <c r="U1" s="98" t="s">
        <v>522</v>
      </c>
      <c r="V1" s="98" t="s">
        <v>523</v>
      </c>
      <c r="W1" s="96" t="s">
        <v>571</v>
      </c>
      <c r="X1" s="96" t="s">
        <v>572</v>
      </c>
      <c r="Y1" s="96" t="s">
        <v>573</v>
      </c>
      <c r="Z1" s="99"/>
    </row>
    <row r="2" spans="1:26" s="160" customFormat="1" ht="14.45" customHeight="1">
      <c r="A2" s="161" t="s">
        <v>357</v>
      </c>
      <c r="B2" s="162" t="s">
        <v>358</v>
      </c>
      <c r="C2" s="148">
        <v>120</v>
      </c>
      <c r="D2" s="163">
        <f t="shared" ref="D2" si="0">C2/3.6</f>
        <v>33.333333333333336</v>
      </c>
      <c r="E2" s="148">
        <f>J25</f>
        <v>0.93023255813953509</v>
      </c>
      <c r="F2" s="148">
        <v>120</v>
      </c>
      <c r="G2" s="163">
        <f t="shared" ref="G2" si="1">F2/3.6</f>
        <v>33.333333333333336</v>
      </c>
      <c r="H2" s="163">
        <f>4.95/(2*SIN(E2*3.14/180))</f>
        <v>152.52659846269836</v>
      </c>
      <c r="I2" s="163">
        <f>D2*D2/H2</f>
        <v>7.2847039290844915</v>
      </c>
      <c r="J2" s="163"/>
      <c r="K2" s="163"/>
      <c r="L2" s="148">
        <v>0.76</v>
      </c>
      <c r="M2" s="148">
        <v>0.76</v>
      </c>
      <c r="N2" s="164">
        <f t="shared" ref="N2:N21" si="2">L2+M2</f>
        <v>1.52</v>
      </c>
      <c r="O2" s="164"/>
      <c r="P2" s="163">
        <f>I2*T2</f>
        <v>4.7350575539049196</v>
      </c>
      <c r="Q2" s="163"/>
      <c r="R2" s="163">
        <v>0</v>
      </c>
      <c r="S2" s="163">
        <f t="shared" ref="S2:S5" si="3">(P2+R2)*3.6</f>
        <v>17.046207194057711</v>
      </c>
      <c r="T2" s="148">
        <v>0.65</v>
      </c>
      <c r="U2" s="148">
        <v>0</v>
      </c>
      <c r="V2" s="148">
        <f t="shared" ref="V2" si="4">T2+U2</f>
        <v>0.65</v>
      </c>
      <c r="W2" s="164">
        <f>0.5*I2*T2*T2</f>
        <v>1.5388937050190989</v>
      </c>
      <c r="X2" s="148">
        <f>Q2*T2</f>
        <v>0</v>
      </c>
      <c r="Y2" s="148" t="s">
        <v>574</v>
      </c>
      <c r="Z2" s="159"/>
    </row>
    <row r="3" spans="1:26" s="160" customFormat="1" ht="14.45" customHeight="1">
      <c r="A3" s="161" t="s">
        <v>575</v>
      </c>
      <c r="B3" s="162" t="s">
        <v>358</v>
      </c>
      <c r="C3" s="148">
        <v>80</v>
      </c>
      <c r="D3" s="163">
        <f t="shared" ref="D3:D18" si="5">C3/3.6</f>
        <v>22.222222222222221</v>
      </c>
      <c r="E3" s="148">
        <f>J26</f>
        <v>1.7543859649122806</v>
      </c>
      <c r="F3" s="148">
        <v>80</v>
      </c>
      <c r="G3" s="163">
        <f t="shared" ref="G3:G10" si="6">F3/3.6</f>
        <v>22.222222222222221</v>
      </c>
      <c r="H3" s="163">
        <f t="shared" ref="H3:H5" si="7">4.95/(2*SIN(E3*3.14/180))</f>
        <v>80.88364475690932</v>
      </c>
      <c r="I3" s="163">
        <f t="shared" ref="I3:I5" si="8">D3*D3/H3</f>
        <v>6.1054019261618766</v>
      </c>
      <c r="J3" s="163"/>
      <c r="K3" s="163"/>
      <c r="L3" s="148">
        <v>0.76</v>
      </c>
      <c r="M3" s="148">
        <v>0.76</v>
      </c>
      <c r="N3" s="164">
        <f t="shared" si="2"/>
        <v>1.52</v>
      </c>
      <c r="O3" s="164"/>
      <c r="P3" s="163">
        <f>I3*T3</f>
        <v>4.3348353675749323</v>
      </c>
      <c r="Q3" s="163"/>
      <c r="R3" s="163">
        <v>0</v>
      </c>
      <c r="S3" s="163">
        <f t="shared" si="3"/>
        <v>15.605407323269757</v>
      </c>
      <c r="T3" s="148">
        <v>0.71</v>
      </c>
      <c r="U3" s="148">
        <v>0</v>
      </c>
      <c r="V3" s="148">
        <f t="shared" ref="V3:V10" si="9">T3+U3</f>
        <v>0.71</v>
      </c>
      <c r="W3" s="164">
        <f>0.5*I3*T3*T3</f>
        <v>1.5388665554891008</v>
      </c>
      <c r="X3" s="148">
        <f>Q3*T3</f>
        <v>0</v>
      </c>
      <c r="Y3" s="148" t="s">
        <v>574</v>
      </c>
      <c r="Z3" s="159"/>
    </row>
    <row r="4" spans="1:26" s="160" customFormat="1" ht="14.45" customHeight="1">
      <c r="A4" s="161" t="s">
        <v>576</v>
      </c>
      <c r="B4" s="162" t="s">
        <v>375</v>
      </c>
      <c r="C4" s="148">
        <v>60</v>
      </c>
      <c r="D4" s="163">
        <f t="shared" si="5"/>
        <v>16.666666666666668</v>
      </c>
      <c r="E4" s="148">
        <f>J27</f>
        <v>2.4513618677042803</v>
      </c>
      <c r="F4" s="148">
        <v>60</v>
      </c>
      <c r="G4" s="163">
        <f t="shared" si="6"/>
        <v>16.666666666666668</v>
      </c>
      <c r="H4" s="163">
        <f t="shared" si="7"/>
        <v>57.895259369986071</v>
      </c>
      <c r="I4" s="163">
        <f t="shared" si="8"/>
        <v>4.797936494292359</v>
      </c>
      <c r="J4" s="163"/>
      <c r="K4" s="163"/>
      <c r="L4" s="148">
        <v>0.76</v>
      </c>
      <c r="M4" s="148">
        <v>0.76</v>
      </c>
      <c r="N4" s="164">
        <f t="shared" si="2"/>
        <v>1.52</v>
      </c>
      <c r="O4" s="164"/>
      <c r="P4" s="163">
        <f>I4*T4</f>
        <v>3.8383491954338873</v>
      </c>
      <c r="Q4" s="163"/>
      <c r="R4" s="163">
        <v>0</v>
      </c>
      <c r="S4" s="163">
        <f t="shared" si="3"/>
        <v>13.818057103561994</v>
      </c>
      <c r="T4" s="148">
        <v>0.8</v>
      </c>
      <c r="U4" s="148">
        <v>0</v>
      </c>
      <c r="V4" s="148">
        <f t="shared" si="9"/>
        <v>0.8</v>
      </c>
      <c r="W4" s="164">
        <f>0.5*I4*T4*T4</f>
        <v>1.5353396781735551</v>
      </c>
      <c r="X4" s="148">
        <f t="shared" ref="X4:X9" si="10">Q4*T4</f>
        <v>0</v>
      </c>
      <c r="Y4" s="148" t="s">
        <v>574</v>
      </c>
      <c r="Z4" s="159"/>
    </row>
    <row r="5" spans="1:26" s="160" customFormat="1" ht="14.45" customHeight="1">
      <c r="A5" s="161" t="s">
        <v>577</v>
      </c>
      <c r="B5" s="162" t="s">
        <v>375</v>
      </c>
      <c r="C5" s="148">
        <v>20</v>
      </c>
      <c r="D5" s="163">
        <f t="shared" si="5"/>
        <v>5.5555555555555554</v>
      </c>
      <c r="E5" s="148">
        <f>J28</f>
        <v>33.350106809078767</v>
      </c>
      <c r="F5" s="148">
        <v>20</v>
      </c>
      <c r="G5" s="163">
        <f t="shared" si="6"/>
        <v>5.5555555555555554</v>
      </c>
      <c r="H5" s="163">
        <f t="shared" si="7"/>
        <v>4.5040370108868588</v>
      </c>
      <c r="I5" s="163">
        <f t="shared" si="8"/>
        <v>6.8525630353972025</v>
      </c>
      <c r="J5" s="163"/>
      <c r="K5" s="163"/>
      <c r="L5" s="148">
        <v>0.76</v>
      </c>
      <c r="M5" s="148">
        <v>0.76</v>
      </c>
      <c r="N5" s="164">
        <f t="shared" si="2"/>
        <v>1.52</v>
      </c>
      <c r="O5" s="164"/>
      <c r="P5" s="163">
        <f>I5*T5</f>
        <v>4.5912172337161259</v>
      </c>
      <c r="Q5" s="163"/>
      <c r="R5" s="163">
        <v>0</v>
      </c>
      <c r="S5" s="163">
        <f t="shared" si="3"/>
        <v>16.528382041378055</v>
      </c>
      <c r="T5" s="148">
        <v>0.67</v>
      </c>
      <c r="U5" s="148">
        <v>0</v>
      </c>
      <c r="V5" s="148">
        <f t="shared" si="9"/>
        <v>0.67</v>
      </c>
      <c r="W5" s="164">
        <f>0.5*I5*T5*T5</f>
        <v>1.5380577732949023</v>
      </c>
      <c r="X5" s="148">
        <f t="shared" si="10"/>
        <v>0</v>
      </c>
      <c r="Y5" s="148" t="s">
        <v>574</v>
      </c>
      <c r="Z5" s="159"/>
    </row>
    <row r="6" spans="1:26" s="171" customFormat="1" ht="14.45" customHeight="1">
      <c r="A6" s="167" t="s">
        <v>390</v>
      </c>
      <c r="B6" s="168" t="s">
        <v>391</v>
      </c>
      <c r="C6" s="128">
        <v>120</v>
      </c>
      <c r="D6" s="144">
        <f t="shared" ref="D6" si="11">C6/3.6</f>
        <v>33.333333333333336</v>
      </c>
      <c r="E6" s="144"/>
      <c r="F6" s="128">
        <v>120</v>
      </c>
      <c r="G6" s="144">
        <f t="shared" ref="G6" si="12">F6/3.6</f>
        <v>33.333333333333336</v>
      </c>
      <c r="H6" s="144"/>
      <c r="I6" s="144"/>
      <c r="J6" s="144">
        <v>125</v>
      </c>
      <c r="K6" s="144">
        <f>G6*G6/J6</f>
        <v>8.8888888888888911</v>
      </c>
      <c r="L6" s="128">
        <v>0.76</v>
      </c>
      <c r="M6" s="128">
        <v>0.76</v>
      </c>
      <c r="N6" s="169">
        <f t="shared" si="2"/>
        <v>1.52</v>
      </c>
      <c r="O6" s="169"/>
      <c r="P6" s="169">
        <v>0</v>
      </c>
      <c r="Q6" s="144"/>
      <c r="R6" s="144">
        <f>K6*T6</f>
        <v>5.2444444444444454</v>
      </c>
      <c r="S6" s="144">
        <f>(R6+P6)*3.6</f>
        <v>18.880000000000003</v>
      </c>
      <c r="T6" s="128">
        <v>0.59</v>
      </c>
      <c r="U6" s="128">
        <v>0</v>
      </c>
      <c r="V6" s="128">
        <f t="shared" ref="V6" si="13">T6+U6</f>
        <v>0.59</v>
      </c>
      <c r="W6" s="169">
        <f>0.5*K6*T6*T6</f>
        <v>1.5471111111111113</v>
      </c>
      <c r="X6" s="128">
        <f t="shared" ref="X6" si="14">Q6*T6</f>
        <v>0</v>
      </c>
      <c r="Y6" s="128" t="s">
        <v>574</v>
      </c>
      <c r="Z6" s="170"/>
    </row>
    <row r="7" spans="1:26" s="171" customFormat="1" ht="14.45" customHeight="1">
      <c r="A7" s="167" t="s">
        <v>578</v>
      </c>
      <c r="B7" s="168" t="s">
        <v>391</v>
      </c>
      <c r="C7" s="128">
        <v>80</v>
      </c>
      <c r="D7" s="144">
        <f t="shared" si="5"/>
        <v>22.222222222222221</v>
      </c>
      <c r="E7" s="144"/>
      <c r="F7" s="128">
        <v>80</v>
      </c>
      <c r="G7" s="144">
        <f t="shared" si="6"/>
        <v>22.222222222222221</v>
      </c>
      <c r="H7" s="144"/>
      <c r="I7" s="144"/>
      <c r="J7" s="144">
        <v>125</v>
      </c>
      <c r="K7" s="144">
        <f t="shared" ref="K7:K9" si="15">G7*G7/J7</f>
        <v>3.9506172839506171</v>
      </c>
      <c r="L7" s="128">
        <v>0.76</v>
      </c>
      <c r="M7" s="128">
        <v>0.76</v>
      </c>
      <c r="N7" s="169">
        <f t="shared" si="2"/>
        <v>1.52</v>
      </c>
      <c r="O7" s="169"/>
      <c r="P7" s="169">
        <v>0</v>
      </c>
      <c r="Q7" s="144"/>
      <c r="R7" s="144">
        <f t="shared" ref="R7:R9" si="16">K7*T7</f>
        <v>3.4765432098765432</v>
      </c>
      <c r="S7" s="144">
        <f t="shared" ref="S7:S9" si="17">(R7+P7)*3.6</f>
        <v>12.515555555555556</v>
      </c>
      <c r="T7" s="128">
        <v>0.88</v>
      </c>
      <c r="U7" s="128">
        <v>0</v>
      </c>
      <c r="V7" s="128">
        <f t="shared" si="9"/>
        <v>0.88</v>
      </c>
      <c r="W7" s="169">
        <f t="shared" ref="W7:W9" si="18">0.5*K7*T7*T7</f>
        <v>1.5296790123456789</v>
      </c>
      <c r="X7" s="128">
        <f t="shared" si="10"/>
        <v>0</v>
      </c>
      <c r="Y7" s="128" t="s">
        <v>574</v>
      </c>
      <c r="Z7" s="170"/>
    </row>
    <row r="8" spans="1:26" s="171" customFormat="1" ht="14.45" customHeight="1">
      <c r="A8" s="167" t="s">
        <v>579</v>
      </c>
      <c r="B8" s="168" t="s">
        <v>410</v>
      </c>
      <c r="C8" s="128">
        <v>60</v>
      </c>
      <c r="D8" s="144">
        <f t="shared" si="5"/>
        <v>16.666666666666668</v>
      </c>
      <c r="E8" s="144"/>
      <c r="F8" s="128">
        <v>60</v>
      </c>
      <c r="G8" s="144">
        <f t="shared" si="6"/>
        <v>16.666666666666668</v>
      </c>
      <c r="H8" s="144"/>
      <c r="I8" s="144"/>
      <c r="J8" s="144">
        <v>125</v>
      </c>
      <c r="K8" s="144">
        <f t="shared" si="15"/>
        <v>2.2222222222222228</v>
      </c>
      <c r="L8" s="128">
        <v>0.76</v>
      </c>
      <c r="M8" s="128">
        <v>0.76</v>
      </c>
      <c r="N8" s="169">
        <f t="shared" si="2"/>
        <v>1.52</v>
      </c>
      <c r="O8" s="169"/>
      <c r="P8" s="169">
        <v>0</v>
      </c>
      <c r="Q8" s="144"/>
      <c r="R8" s="144">
        <f t="shared" si="16"/>
        <v>2.6000000000000005</v>
      </c>
      <c r="S8" s="144">
        <f t="shared" si="17"/>
        <v>9.360000000000003</v>
      </c>
      <c r="T8" s="128">
        <v>1.17</v>
      </c>
      <c r="U8" s="128">
        <v>0</v>
      </c>
      <c r="V8" s="128">
        <f t="shared" si="9"/>
        <v>1.17</v>
      </c>
      <c r="W8" s="169">
        <f t="shared" si="18"/>
        <v>1.5210000000000001</v>
      </c>
      <c r="X8" s="128">
        <f t="shared" si="10"/>
        <v>0</v>
      </c>
      <c r="Y8" s="128" t="s">
        <v>574</v>
      </c>
      <c r="Z8" s="170"/>
    </row>
    <row r="9" spans="1:26" s="171" customFormat="1" ht="14.45" customHeight="1">
      <c r="A9" s="167" t="s">
        <v>580</v>
      </c>
      <c r="B9" s="168" t="s">
        <v>410</v>
      </c>
      <c r="C9" s="128">
        <v>20</v>
      </c>
      <c r="D9" s="144">
        <f t="shared" si="5"/>
        <v>5.5555555555555554</v>
      </c>
      <c r="E9" s="144"/>
      <c r="F9" s="128">
        <v>20</v>
      </c>
      <c r="G9" s="144">
        <f t="shared" si="6"/>
        <v>5.5555555555555554</v>
      </c>
      <c r="H9" s="144"/>
      <c r="I9" s="144"/>
      <c r="J9" s="144">
        <v>125</v>
      </c>
      <c r="K9" s="144">
        <f t="shared" si="15"/>
        <v>0.24691358024691357</v>
      </c>
      <c r="L9" s="128">
        <v>0.76</v>
      </c>
      <c r="M9" s="128">
        <v>0.76</v>
      </c>
      <c r="N9" s="169">
        <f t="shared" si="2"/>
        <v>1.52</v>
      </c>
      <c r="O9" s="169"/>
      <c r="P9" s="169">
        <v>0</v>
      </c>
      <c r="Q9" s="144"/>
      <c r="R9" s="144">
        <f t="shared" si="16"/>
        <v>0.86666666666666659</v>
      </c>
      <c r="S9" s="144">
        <f t="shared" si="17"/>
        <v>3.1199999999999997</v>
      </c>
      <c r="T9" s="128">
        <v>3.51</v>
      </c>
      <c r="U9" s="128">
        <v>0</v>
      </c>
      <c r="V9" s="128">
        <f t="shared" si="9"/>
        <v>3.51</v>
      </c>
      <c r="W9" s="169">
        <f t="shared" si="18"/>
        <v>1.5209999999999997</v>
      </c>
      <c r="X9" s="128">
        <f t="shared" si="10"/>
        <v>0</v>
      </c>
      <c r="Y9" s="128" t="s">
        <v>574</v>
      </c>
      <c r="Z9" s="170"/>
    </row>
    <row r="10" spans="1:26" s="158" customFormat="1" ht="14.45" customHeight="1">
      <c r="A10" s="205" t="s">
        <v>426</v>
      </c>
      <c r="B10" s="206" t="s">
        <v>358</v>
      </c>
      <c r="C10" s="146">
        <v>120</v>
      </c>
      <c r="D10" s="207">
        <f t="shared" si="5"/>
        <v>33.333333333333336</v>
      </c>
      <c r="E10" s="146">
        <v>34.1</v>
      </c>
      <c r="F10" s="146">
        <v>120</v>
      </c>
      <c r="G10" s="207">
        <f t="shared" si="6"/>
        <v>33.333333333333336</v>
      </c>
      <c r="H10" s="207">
        <f>4.95/(2*SIN(E10*3.14/180))</f>
        <v>4.4165739124122103</v>
      </c>
      <c r="I10" s="207">
        <f>D10*D10/H10</f>
        <v>251.5776104161819</v>
      </c>
      <c r="J10" s="207"/>
      <c r="K10" s="207"/>
      <c r="L10" s="146">
        <v>0.76</v>
      </c>
      <c r="M10" s="146">
        <v>0.76</v>
      </c>
      <c r="N10" s="208">
        <f t="shared" si="2"/>
        <v>1.52</v>
      </c>
      <c r="O10" s="208"/>
      <c r="P10" s="207">
        <f>I10*T10</f>
        <v>27.67353714578001</v>
      </c>
      <c r="Q10" s="207"/>
      <c r="R10" s="207">
        <v>0</v>
      </c>
      <c r="S10" s="207">
        <f t="shared" ref="S10:S14" si="19">(P10+R10)*3.6</f>
        <v>99.624733724808038</v>
      </c>
      <c r="T10" s="146">
        <v>0.11</v>
      </c>
      <c r="U10" s="146">
        <v>0</v>
      </c>
      <c r="V10" s="146">
        <f t="shared" si="9"/>
        <v>0.11</v>
      </c>
      <c r="W10" s="208">
        <f>0.5*I10*T10*T10</f>
        <v>1.5220445430179006</v>
      </c>
      <c r="X10" s="146">
        <f>Q10*T10</f>
        <v>0</v>
      </c>
      <c r="Y10" s="146" t="s">
        <v>574</v>
      </c>
      <c r="Z10" s="157"/>
    </row>
    <row r="11" spans="1:26" s="158" customFormat="1" ht="14.45" customHeight="1">
      <c r="A11" s="205" t="s">
        <v>581</v>
      </c>
      <c r="B11" s="206" t="s">
        <v>358</v>
      </c>
      <c r="C11" s="146">
        <v>80</v>
      </c>
      <c r="D11" s="207">
        <f t="shared" ref="D11:D14" si="20">C11/3.6</f>
        <v>22.222222222222221</v>
      </c>
      <c r="E11" s="146">
        <v>34.1</v>
      </c>
      <c r="F11" s="146">
        <v>80</v>
      </c>
      <c r="G11" s="207">
        <f t="shared" ref="G11:G14" si="21">F11/3.6</f>
        <v>22.222222222222221</v>
      </c>
      <c r="H11" s="207">
        <f t="shared" ref="H11:H13" si="22">4.95/(2*SIN(E11*3.14/180))</f>
        <v>4.4165739124122103</v>
      </c>
      <c r="I11" s="207">
        <f t="shared" ref="I11:I13" si="23">D11*D11/H11</f>
        <v>111.81227129608082</v>
      </c>
      <c r="J11" s="207"/>
      <c r="K11" s="207"/>
      <c r="L11" s="146">
        <v>0.76</v>
      </c>
      <c r="M11" s="146">
        <v>0.76</v>
      </c>
      <c r="N11" s="208">
        <f t="shared" si="2"/>
        <v>1.52</v>
      </c>
      <c r="O11" s="208"/>
      <c r="P11" s="207">
        <f>I11*T11</f>
        <v>19.00808612033374</v>
      </c>
      <c r="Q11" s="207"/>
      <c r="R11" s="207">
        <v>0</v>
      </c>
      <c r="S11" s="207">
        <f t="shared" si="19"/>
        <v>68.429110033201468</v>
      </c>
      <c r="T11" s="146">
        <v>0.17</v>
      </c>
      <c r="U11" s="146">
        <v>0</v>
      </c>
      <c r="V11" s="146">
        <f t="shared" ref="V11:V14" si="24">T11+U11</f>
        <v>0.17</v>
      </c>
      <c r="W11" s="208">
        <f t="shared" ref="W11:W13" si="25">0.5*I11*T11*T11</f>
        <v>1.6156873202283679</v>
      </c>
      <c r="X11" s="146">
        <f>Q11*T11</f>
        <v>0</v>
      </c>
      <c r="Y11" s="146" t="s">
        <v>574</v>
      </c>
      <c r="Z11" s="157"/>
    </row>
    <row r="12" spans="1:26" s="158" customFormat="1" ht="14.45" customHeight="1">
      <c r="A12" s="205" t="s">
        <v>582</v>
      </c>
      <c r="B12" s="206" t="s">
        <v>375</v>
      </c>
      <c r="C12" s="146">
        <v>60</v>
      </c>
      <c r="D12" s="207">
        <f t="shared" si="20"/>
        <v>16.666666666666668</v>
      </c>
      <c r="E12" s="146">
        <v>34.1</v>
      </c>
      <c r="F12" s="146">
        <v>60</v>
      </c>
      <c r="G12" s="207">
        <f t="shared" si="21"/>
        <v>16.666666666666668</v>
      </c>
      <c r="H12" s="207">
        <f t="shared" si="22"/>
        <v>4.4165739124122103</v>
      </c>
      <c r="I12" s="207">
        <f t="shared" si="23"/>
        <v>62.894402604045474</v>
      </c>
      <c r="J12" s="207"/>
      <c r="K12" s="207"/>
      <c r="L12" s="146">
        <v>0.76</v>
      </c>
      <c r="M12" s="146">
        <v>0.76</v>
      </c>
      <c r="N12" s="208">
        <f t="shared" si="2"/>
        <v>1.52</v>
      </c>
      <c r="O12" s="208"/>
      <c r="P12" s="207">
        <f>I12*T12</f>
        <v>13.836768572890005</v>
      </c>
      <c r="Q12" s="207"/>
      <c r="R12" s="207">
        <v>0</v>
      </c>
      <c r="S12" s="207">
        <f t="shared" si="19"/>
        <v>49.812366862404019</v>
      </c>
      <c r="T12" s="146">
        <v>0.22</v>
      </c>
      <c r="U12" s="146">
        <v>0</v>
      </c>
      <c r="V12" s="146">
        <f t="shared" si="24"/>
        <v>0.22</v>
      </c>
      <c r="W12" s="208">
        <f t="shared" si="25"/>
        <v>1.5220445430179006</v>
      </c>
      <c r="X12" s="146">
        <f t="shared" ref="X12:X13" si="26">Q12*T12</f>
        <v>0</v>
      </c>
      <c r="Y12" s="146" t="s">
        <v>574</v>
      </c>
      <c r="Z12" s="157"/>
    </row>
    <row r="13" spans="1:26" s="158" customFormat="1" ht="14.45" customHeight="1">
      <c r="A13" s="205" t="s">
        <v>583</v>
      </c>
      <c r="B13" s="206" t="s">
        <v>375</v>
      </c>
      <c r="C13" s="146">
        <v>20</v>
      </c>
      <c r="D13" s="207">
        <f t="shared" si="20"/>
        <v>5.5555555555555554</v>
      </c>
      <c r="E13" s="146">
        <v>34.1</v>
      </c>
      <c r="F13" s="146">
        <v>20</v>
      </c>
      <c r="G13" s="207">
        <f t="shared" si="21"/>
        <v>5.5555555555555554</v>
      </c>
      <c r="H13" s="207">
        <f t="shared" si="22"/>
        <v>4.4165739124122103</v>
      </c>
      <c r="I13" s="207">
        <f t="shared" si="23"/>
        <v>6.9882669560050514</v>
      </c>
      <c r="J13" s="207"/>
      <c r="K13" s="207"/>
      <c r="L13" s="146">
        <v>0.76</v>
      </c>
      <c r="M13" s="146">
        <v>0.76</v>
      </c>
      <c r="N13" s="208">
        <f t="shared" si="2"/>
        <v>1.52</v>
      </c>
      <c r="O13" s="208"/>
      <c r="P13" s="207">
        <f>I13*T13</f>
        <v>4.6122561909633344</v>
      </c>
      <c r="Q13" s="207"/>
      <c r="R13" s="207">
        <v>0</v>
      </c>
      <c r="S13" s="207">
        <f t="shared" si="19"/>
        <v>16.604122287468005</v>
      </c>
      <c r="T13" s="146">
        <v>0.66</v>
      </c>
      <c r="U13" s="146">
        <v>0</v>
      </c>
      <c r="V13" s="146">
        <f t="shared" si="24"/>
        <v>0.66</v>
      </c>
      <c r="W13" s="208">
        <f t="shared" si="25"/>
        <v>1.5220445430179004</v>
      </c>
      <c r="X13" s="146">
        <f t="shared" si="26"/>
        <v>0</v>
      </c>
      <c r="Y13" s="146" t="s">
        <v>574</v>
      </c>
      <c r="Z13" s="157"/>
    </row>
    <row r="14" spans="1:26" s="158" customFormat="1" ht="14.45" customHeight="1">
      <c r="A14" s="205" t="s">
        <v>584</v>
      </c>
      <c r="B14" s="206" t="s">
        <v>391</v>
      </c>
      <c r="C14" s="146">
        <v>120</v>
      </c>
      <c r="D14" s="207">
        <f t="shared" si="20"/>
        <v>33.333333333333336</v>
      </c>
      <c r="E14" s="146">
        <v>34.1</v>
      </c>
      <c r="F14" s="146">
        <v>120</v>
      </c>
      <c r="G14" s="207">
        <f t="shared" si="21"/>
        <v>33.333333333333336</v>
      </c>
      <c r="H14" s="207">
        <f>4.95/(2*SIN(E14*3.14/180))</f>
        <v>4.4165739124122103</v>
      </c>
      <c r="I14" s="207">
        <f>D14*D14/H14</f>
        <v>251.5776104161819</v>
      </c>
      <c r="J14" s="207">
        <v>125</v>
      </c>
      <c r="K14" s="207">
        <f t="shared" ref="K14:K21" si="27">D14*D14/J14</f>
        <v>8.8888888888888911</v>
      </c>
      <c r="L14" s="146">
        <v>0.76</v>
      </c>
      <c r="M14" s="146">
        <v>0.76</v>
      </c>
      <c r="N14" s="208">
        <f t="shared" si="2"/>
        <v>1.52</v>
      </c>
      <c r="O14" s="208"/>
      <c r="P14" s="207">
        <f t="shared" ref="P14:P21" si="28">I14*T14</f>
        <v>27.67353714578001</v>
      </c>
      <c r="Q14" s="207"/>
      <c r="R14" s="207">
        <f>K14*T14</f>
        <v>0.97777777777777797</v>
      </c>
      <c r="S14" s="207">
        <f t="shared" si="19"/>
        <v>103.14473372480803</v>
      </c>
      <c r="T14" s="146">
        <v>0.11</v>
      </c>
      <c r="U14" s="146">
        <v>0</v>
      </c>
      <c r="V14" s="146">
        <f t="shared" si="24"/>
        <v>0.11</v>
      </c>
      <c r="W14" s="208">
        <f>0.5*I14*T14*T14+0.5*K14*T14*T14</f>
        <v>1.5758223207956783</v>
      </c>
      <c r="X14" s="146">
        <f>Q14*T14</f>
        <v>0</v>
      </c>
      <c r="Y14" s="146" t="s">
        <v>574</v>
      </c>
      <c r="Z14" s="157"/>
    </row>
    <row r="15" spans="1:26" s="158" customFormat="1" ht="14.45" customHeight="1">
      <c r="A15" s="205" t="s">
        <v>585</v>
      </c>
      <c r="B15" s="206" t="s">
        <v>391</v>
      </c>
      <c r="C15" s="146">
        <v>80</v>
      </c>
      <c r="D15" s="207">
        <f t="shared" si="5"/>
        <v>22.222222222222221</v>
      </c>
      <c r="E15" s="146">
        <v>34.1</v>
      </c>
      <c r="F15" s="146">
        <v>80</v>
      </c>
      <c r="G15" s="207">
        <f t="shared" ref="G15:G21" si="29">F15/3.6</f>
        <v>22.222222222222221</v>
      </c>
      <c r="H15" s="207">
        <f t="shared" ref="H15:H17" si="30">4.95/(2*SIN(E15*3.14/180))</f>
        <v>4.4165739124122103</v>
      </c>
      <c r="I15" s="207">
        <f t="shared" ref="I15:I21" si="31">D15*D15/H15</f>
        <v>111.81227129608082</v>
      </c>
      <c r="J15" s="207">
        <v>125</v>
      </c>
      <c r="K15" s="207">
        <f t="shared" si="27"/>
        <v>3.9506172839506171</v>
      </c>
      <c r="L15" s="146">
        <v>0.76</v>
      </c>
      <c r="M15" s="146">
        <v>0.76</v>
      </c>
      <c r="N15" s="208">
        <f t="shared" si="2"/>
        <v>1.52</v>
      </c>
      <c r="O15" s="208"/>
      <c r="P15" s="207">
        <f t="shared" si="28"/>
        <v>19.00808612033374</v>
      </c>
      <c r="Q15" s="207"/>
      <c r="R15" s="207">
        <f t="shared" ref="R15:R21" si="32">K15*T15</f>
        <v>0.67160493827160495</v>
      </c>
      <c r="S15" s="207">
        <f t="shared" ref="S15:S21" si="33">(P15+R15)*3.6</f>
        <v>70.846887810979254</v>
      </c>
      <c r="T15" s="146">
        <v>0.17</v>
      </c>
      <c r="U15" s="146">
        <v>0</v>
      </c>
      <c r="V15" s="146">
        <f t="shared" ref="V15:V21" si="34">T15+U15</f>
        <v>0.17</v>
      </c>
      <c r="W15" s="208">
        <f t="shared" ref="W15:W21" si="35">0.5*I15*T15*T15+0.5*K15*T15*T15</f>
        <v>1.6727737399814544</v>
      </c>
      <c r="X15" s="146">
        <f>Q15*T15</f>
        <v>0</v>
      </c>
      <c r="Y15" s="146" t="s">
        <v>574</v>
      </c>
      <c r="Z15" s="157"/>
    </row>
    <row r="16" spans="1:26" s="158" customFormat="1" ht="14.45" customHeight="1">
      <c r="A16" s="205" t="s">
        <v>586</v>
      </c>
      <c r="B16" s="206" t="s">
        <v>410</v>
      </c>
      <c r="C16" s="146">
        <v>60</v>
      </c>
      <c r="D16" s="207">
        <f t="shared" si="5"/>
        <v>16.666666666666668</v>
      </c>
      <c r="E16" s="146">
        <v>34.1</v>
      </c>
      <c r="F16" s="146">
        <v>60</v>
      </c>
      <c r="G16" s="207">
        <f t="shared" si="29"/>
        <v>16.666666666666668</v>
      </c>
      <c r="H16" s="207">
        <f t="shared" si="30"/>
        <v>4.4165739124122103</v>
      </c>
      <c r="I16" s="207">
        <f t="shared" si="31"/>
        <v>62.894402604045474</v>
      </c>
      <c r="J16" s="207">
        <v>125</v>
      </c>
      <c r="K16" s="207">
        <f t="shared" si="27"/>
        <v>2.2222222222222228</v>
      </c>
      <c r="L16" s="146">
        <v>0.76</v>
      </c>
      <c r="M16" s="146">
        <v>0.76</v>
      </c>
      <c r="N16" s="208">
        <f t="shared" si="2"/>
        <v>1.52</v>
      </c>
      <c r="O16" s="208"/>
      <c r="P16" s="207">
        <f t="shared" si="28"/>
        <v>13.836768572890005</v>
      </c>
      <c r="Q16" s="207"/>
      <c r="R16" s="207">
        <f t="shared" si="32"/>
        <v>0.48888888888888898</v>
      </c>
      <c r="S16" s="207">
        <f t="shared" si="33"/>
        <v>51.572366862404017</v>
      </c>
      <c r="T16" s="146">
        <v>0.22</v>
      </c>
      <c r="U16" s="146">
        <v>0</v>
      </c>
      <c r="V16" s="146">
        <f t="shared" si="34"/>
        <v>0.22</v>
      </c>
      <c r="W16" s="208">
        <f t="shared" si="35"/>
        <v>1.5758223207956783</v>
      </c>
      <c r="X16" s="146">
        <f t="shared" ref="X16:X17" si="36">Q16*T16</f>
        <v>0</v>
      </c>
      <c r="Y16" s="146" t="s">
        <v>574</v>
      </c>
      <c r="Z16" s="157"/>
    </row>
    <row r="17" spans="1:26" s="158" customFormat="1" ht="14.45" customHeight="1">
      <c r="A17" s="205" t="s">
        <v>587</v>
      </c>
      <c r="B17" s="206" t="s">
        <v>410</v>
      </c>
      <c r="C17" s="146">
        <v>20</v>
      </c>
      <c r="D17" s="207">
        <f t="shared" si="5"/>
        <v>5.5555555555555554</v>
      </c>
      <c r="E17" s="146">
        <v>34.1</v>
      </c>
      <c r="F17" s="146">
        <v>20</v>
      </c>
      <c r="G17" s="207">
        <f t="shared" si="29"/>
        <v>5.5555555555555554</v>
      </c>
      <c r="H17" s="207">
        <f t="shared" si="30"/>
        <v>4.4165739124122103</v>
      </c>
      <c r="I17" s="207">
        <f t="shared" si="31"/>
        <v>6.9882669560050514</v>
      </c>
      <c r="J17" s="207">
        <v>125</v>
      </c>
      <c r="K17" s="207">
        <f t="shared" si="27"/>
        <v>0.24691358024691357</v>
      </c>
      <c r="L17" s="146">
        <v>0.76</v>
      </c>
      <c r="M17" s="146">
        <v>0.76</v>
      </c>
      <c r="N17" s="208">
        <f t="shared" si="2"/>
        <v>1.52</v>
      </c>
      <c r="O17" s="208"/>
      <c r="P17" s="207">
        <f t="shared" si="28"/>
        <v>4.6122561909633344</v>
      </c>
      <c r="Q17" s="207"/>
      <c r="R17" s="207">
        <f t="shared" si="32"/>
        <v>0.16296296296296295</v>
      </c>
      <c r="S17" s="207">
        <f t="shared" si="33"/>
        <v>17.190788954134671</v>
      </c>
      <c r="T17" s="146">
        <v>0.66</v>
      </c>
      <c r="U17" s="146">
        <v>0</v>
      </c>
      <c r="V17" s="146">
        <f t="shared" si="34"/>
        <v>0.66</v>
      </c>
      <c r="W17" s="208">
        <f t="shared" si="35"/>
        <v>1.5758223207956781</v>
      </c>
      <c r="X17" s="146">
        <f t="shared" si="36"/>
        <v>0</v>
      </c>
      <c r="Y17" s="146" t="s">
        <v>574</v>
      </c>
      <c r="Z17" s="157"/>
    </row>
    <row r="18" spans="1:26" s="159" customFormat="1">
      <c r="A18" s="161" t="s">
        <v>467</v>
      </c>
      <c r="B18" s="162" t="s">
        <v>391</v>
      </c>
      <c r="C18" s="148">
        <v>120</v>
      </c>
      <c r="D18" s="163">
        <f t="shared" si="5"/>
        <v>33.333333333333336</v>
      </c>
      <c r="E18" s="148"/>
      <c r="F18" s="148">
        <v>120</v>
      </c>
      <c r="G18" s="163">
        <f t="shared" ref="G18" si="37">F18/3.6</f>
        <v>33.333333333333336</v>
      </c>
      <c r="H18" s="163">
        <v>125</v>
      </c>
      <c r="I18" s="163">
        <f>D18*D18/H18</f>
        <v>8.8888888888888911</v>
      </c>
      <c r="J18" s="163">
        <v>125</v>
      </c>
      <c r="K18" s="163">
        <f t="shared" si="27"/>
        <v>8.8888888888888911</v>
      </c>
      <c r="L18" s="148">
        <v>0.76</v>
      </c>
      <c r="M18" s="148">
        <v>0.76</v>
      </c>
      <c r="N18" s="164">
        <f t="shared" si="2"/>
        <v>1.52</v>
      </c>
      <c r="O18" s="164"/>
      <c r="P18" s="163">
        <f t="shared" si="28"/>
        <v>3.7333333333333343</v>
      </c>
      <c r="Q18" s="163"/>
      <c r="R18" s="163">
        <f t="shared" si="32"/>
        <v>3.7333333333333343</v>
      </c>
      <c r="S18" s="163">
        <f t="shared" si="33"/>
        <v>26.880000000000006</v>
      </c>
      <c r="T18" s="148">
        <v>0.42</v>
      </c>
      <c r="U18" s="148">
        <v>0</v>
      </c>
      <c r="V18" s="148">
        <f t="shared" ref="V18" si="38">T18+U18</f>
        <v>0.42</v>
      </c>
      <c r="W18" s="164">
        <f t="shared" si="35"/>
        <v>1.5680000000000003</v>
      </c>
      <c r="X18" s="148">
        <f>Q18*T18</f>
        <v>0</v>
      </c>
      <c r="Y18" s="148" t="s">
        <v>574</v>
      </c>
    </row>
    <row r="19" spans="1:26" s="159" customFormat="1">
      <c r="A19" s="161" t="s">
        <v>588</v>
      </c>
      <c r="B19" s="162" t="s">
        <v>391</v>
      </c>
      <c r="C19" s="148">
        <v>80</v>
      </c>
      <c r="D19" s="163">
        <f t="shared" ref="D19:D21" si="39">C19/3.6</f>
        <v>22.222222222222221</v>
      </c>
      <c r="E19" s="148"/>
      <c r="F19" s="148">
        <v>80</v>
      </c>
      <c r="G19" s="163">
        <f t="shared" si="29"/>
        <v>22.222222222222221</v>
      </c>
      <c r="H19" s="163">
        <v>125</v>
      </c>
      <c r="I19" s="163">
        <f t="shared" si="31"/>
        <v>3.9506172839506171</v>
      </c>
      <c r="J19" s="163">
        <v>125</v>
      </c>
      <c r="K19" s="163">
        <f t="shared" si="27"/>
        <v>3.9506172839506171</v>
      </c>
      <c r="L19" s="148">
        <v>0.76</v>
      </c>
      <c r="M19" s="148">
        <v>0.76</v>
      </c>
      <c r="N19" s="164">
        <f t="shared" si="2"/>
        <v>1.52</v>
      </c>
      <c r="O19" s="164"/>
      <c r="P19" s="163">
        <f t="shared" si="28"/>
        <v>2.4888888888888889</v>
      </c>
      <c r="Q19" s="163"/>
      <c r="R19" s="163">
        <f t="shared" si="32"/>
        <v>2.4888888888888889</v>
      </c>
      <c r="S19" s="163">
        <f t="shared" si="33"/>
        <v>17.920000000000002</v>
      </c>
      <c r="T19" s="148">
        <v>0.63</v>
      </c>
      <c r="U19" s="148">
        <v>0</v>
      </c>
      <c r="V19" s="148">
        <f t="shared" si="34"/>
        <v>0.63</v>
      </c>
      <c r="W19" s="164">
        <f t="shared" si="35"/>
        <v>1.5680000000000001</v>
      </c>
      <c r="X19" s="148">
        <f>Q19*T19</f>
        <v>0</v>
      </c>
      <c r="Y19" s="148" t="s">
        <v>574</v>
      </c>
    </row>
    <row r="20" spans="1:26" s="159" customFormat="1">
      <c r="A20" s="161" t="s">
        <v>589</v>
      </c>
      <c r="B20" s="162" t="s">
        <v>410</v>
      </c>
      <c r="C20" s="148">
        <v>60</v>
      </c>
      <c r="D20" s="163">
        <f t="shared" si="39"/>
        <v>16.666666666666668</v>
      </c>
      <c r="E20" s="148"/>
      <c r="F20" s="148">
        <v>60</v>
      </c>
      <c r="G20" s="163">
        <f t="shared" si="29"/>
        <v>16.666666666666668</v>
      </c>
      <c r="H20" s="163">
        <v>125</v>
      </c>
      <c r="I20" s="163">
        <f t="shared" si="31"/>
        <v>2.2222222222222228</v>
      </c>
      <c r="J20" s="163">
        <v>125</v>
      </c>
      <c r="K20" s="163">
        <f t="shared" si="27"/>
        <v>2.2222222222222228</v>
      </c>
      <c r="L20" s="148">
        <v>0.76</v>
      </c>
      <c r="M20" s="148">
        <v>0.76</v>
      </c>
      <c r="N20" s="164">
        <f t="shared" si="2"/>
        <v>1.52</v>
      </c>
      <c r="O20" s="164"/>
      <c r="P20" s="163">
        <f t="shared" si="28"/>
        <v>1.8444444444444448</v>
      </c>
      <c r="Q20" s="163"/>
      <c r="R20" s="163">
        <f t="shared" si="32"/>
        <v>1.8444444444444448</v>
      </c>
      <c r="S20" s="163">
        <f t="shared" si="33"/>
        <v>13.280000000000003</v>
      </c>
      <c r="T20" s="148">
        <v>0.83</v>
      </c>
      <c r="U20" s="148">
        <v>0</v>
      </c>
      <c r="V20" s="148">
        <f t="shared" si="34"/>
        <v>0.83</v>
      </c>
      <c r="W20" s="164">
        <f t="shared" si="35"/>
        <v>1.5308888888888892</v>
      </c>
      <c r="X20" s="148">
        <f t="shared" ref="X20:X21" si="40">Q20*T20</f>
        <v>0</v>
      </c>
      <c r="Y20" s="148" t="s">
        <v>574</v>
      </c>
    </row>
    <row r="21" spans="1:26" s="160" customFormat="1" ht="14.45" customHeight="1">
      <c r="A21" s="161" t="s">
        <v>590</v>
      </c>
      <c r="B21" s="162" t="s">
        <v>410</v>
      </c>
      <c r="C21" s="148">
        <v>20</v>
      </c>
      <c r="D21" s="163">
        <f t="shared" si="39"/>
        <v>5.5555555555555554</v>
      </c>
      <c r="E21" s="148"/>
      <c r="F21" s="148">
        <v>20</v>
      </c>
      <c r="G21" s="163">
        <f t="shared" si="29"/>
        <v>5.5555555555555554</v>
      </c>
      <c r="H21" s="163">
        <v>125</v>
      </c>
      <c r="I21" s="163">
        <f t="shared" si="31"/>
        <v>0.24691358024691357</v>
      </c>
      <c r="J21" s="163">
        <v>125</v>
      </c>
      <c r="K21" s="163">
        <f t="shared" si="27"/>
        <v>0.24691358024691357</v>
      </c>
      <c r="L21" s="148">
        <v>0.76</v>
      </c>
      <c r="M21" s="148">
        <v>0.76</v>
      </c>
      <c r="N21" s="164">
        <f t="shared" si="2"/>
        <v>1.52</v>
      </c>
      <c r="O21" s="164"/>
      <c r="P21" s="163">
        <f t="shared" si="28"/>
        <v>0.61728395061728392</v>
      </c>
      <c r="Q21" s="163"/>
      <c r="R21" s="163">
        <f t="shared" si="32"/>
        <v>0.61728395061728392</v>
      </c>
      <c r="S21" s="163">
        <f t="shared" si="33"/>
        <v>4.4444444444444446</v>
      </c>
      <c r="T21" s="148">
        <v>2.5</v>
      </c>
      <c r="U21" s="148">
        <v>0</v>
      </c>
      <c r="V21" s="148">
        <f t="shared" si="34"/>
        <v>2.5</v>
      </c>
      <c r="W21" s="164">
        <f t="shared" si="35"/>
        <v>1.5432098765432098</v>
      </c>
      <c r="X21" s="148">
        <f t="shared" si="40"/>
        <v>0</v>
      </c>
      <c r="Y21" s="148" t="s">
        <v>574</v>
      </c>
      <c r="Z21" s="159"/>
    </row>
    <row r="22" spans="1:26" ht="14.45" customHeight="1">
      <c r="A22" s="66"/>
      <c r="B22" s="30"/>
      <c r="C22" s="35"/>
      <c r="D22" s="67"/>
      <c r="E22" s="67"/>
      <c r="F22" s="35"/>
      <c r="G22" s="67"/>
      <c r="H22" s="67"/>
      <c r="I22" s="67"/>
      <c r="J22" s="67"/>
      <c r="K22" s="67"/>
      <c r="L22" s="35"/>
      <c r="M22" s="35"/>
      <c r="N22" s="35"/>
      <c r="O22" s="35"/>
      <c r="P22" s="67"/>
      <c r="Q22" s="67"/>
      <c r="R22" s="67"/>
      <c r="S22" s="67"/>
      <c r="T22" s="35"/>
      <c r="U22" s="35"/>
      <c r="V22" s="35"/>
      <c r="W22" s="35"/>
      <c r="X22" s="35"/>
      <c r="Y22" s="35"/>
      <c r="Z22" s="81"/>
    </row>
    <row r="23" spans="1:26" ht="14.45" customHeight="1">
      <c r="A23" s="66"/>
      <c r="B23" s="30"/>
      <c r="C23" s="35"/>
      <c r="D23" s="67"/>
      <c r="E23" s="67"/>
      <c r="F23" s="35"/>
      <c r="G23" s="67"/>
      <c r="H23" s="67"/>
      <c r="I23" s="67"/>
      <c r="J23" s="67"/>
      <c r="K23" s="67"/>
      <c r="L23" s="35"/>
      <c r="M23" s="35"/>
      <c r="N23" s="94"/>
      <c r="O23" s="94"/>
      <c r="P23" s="67"/>
      <c r="Q23" s="67"/>
      <c r="R23" s="67"/>
      <c r="S23" s="67"/>
      <c r="T23" s="35"/>
      <c r="U23" s="35"/>
      <c r="V23" s="35"/>
      <c r="W23" s="35"/>
      <c r="X23" s="35"/>
      <c r="Y23" s="35"/>
      <c r="Z23" s="81"/>
    </row>
    <row r="24" spans="1:26" ht="14.45" customHeight="1">
      <c r="A24" s="66"/>
      <c r="B24" s="30"/>
      <c r="C24" s="35"/>
      <c r="D24" s="67"/>
      <c r="E24" s="67"/>
      <c r="F24" s="35"/>
      <c r="G24" s="67"/>
      <c r="H24" s="67" t="s">
        <v>591</v>
      </c>
      <c r="I24" s="67" t="s">
        <v>592</v>
      </c>
      <c r="J24" s="35" t="s">
        <v>593</v>
      </c>
      <c r="K24" s="35" t="s">
        <v>594</v>
      </c>
      <c r="L24" s="35" t="s">
        <v>595</v>
      </c>
      <c r="M24" s="35" t="s">
        <v>596</v>
      </c>
      <c r="N24" s="165"/>
      <c r="O24" s="165"/>
      <c r="P24" s="67"/>
      <c r="Q24" s="67"/>
      <c r="R24" s="67"/>
      <c r="S24" s="67"/>
      <c r="T24" s="35"/>
      <c r="U24" s="35"/>
      <c r="V24" s="35"/>
      <c r="W24" s="35"/>
      <c r="X24" s="35"/>
      <c r="Y24" s="35"/>
      <c r="Z24" s="81"/>
    </row>
    <row r="25" spans="1:26" ht="14.45" customHeight="1">
      <c r="A25" s="66"/>
      <c r="B25" s="30"/>
      <c r="C25" s="35"/>
      <c r="D25" s="67"/>
      <c r="E25" s="67"/>
      <c r="F25" s="35"/>
      <c r="G25" s="67"/>
      <c r="H25" s="67">
        <v>120</v>
      </c>
      <c r="I25" s="67">
        <v>10</v>
      </c>
      <c r="J25" s="35">
        <f>I25/M25</f>
        <v>0.93023255813953509</v>
      </c>
      <c r="K25" s="35">
        <v>8.6</v>
      </c>
      <c r="L25" s="94">
        <v>0.8</v>
      </c>
      <c r="M25" s="67">
        <f>K25/L25</f>
        <v>10.749999999999998</v>
      </c>
      <c r="N25" s="165"/>
      <c r="O25" s="165"/>
      <c r="P25" s="165"/>
      <c r="Q25" s="67"/>
      <c r="R25" s="67"/>
      <c r="S25" s="67"/>
      <c r="T25" s="35"/>
      <c r="U25" s="35"/>
      <c r="V25" s="35"/>
      <c r="W25" s="35"/>
      <c r="X25" s="35"/>
      <c r="Y25" s="35"/>
      <c r="Z25" s="81"/>
    </row>
    <row r="26" spans="1:26" ht="14.45" customHeight="1">
      <c r="A26" s="66"/>
      <c r="B26" s="30"/>
      <c r="C26" s="35"/>
      <c r="D26" s="67"/>
      <c r="E26" s="67"/>
      <c r="F26" s="35"/>
      <c r="G26" s="67"/>
      <c r="H26" s="67">
        <v>80</v>
      </c>
      <c r="I26" s="67">
        <v>20</v>
      </c>
      <c r="J26" s="35">
        <f>I26/M26</f>
        <v>1.7543859649122806</v>
      </c>
      <c r="K26" s="35">
        <v>17.100000000000001</v>
      </c>
      <c r="L26" s="35">
        <v>1.5</v>
      </c>
      <c r="M26" s="67">
        <f>K26/L26</f>
        <v>11.4</v>
      </c>
      <c r="N26" s="165"/>
      <c r="O26" s="165"/>
      <c r="P26" s="165"/>
      <c r="Q26" s="67"/>
      <c r="R26" s="67"/>
      <c r="S26" s="67"/>
      <c r="T26" s="35"/>
      <c r="U26" s="35"/>
      <c r="V26" s="35"/>
      <c r="W26" s="35"/>
      <c r="X26" s="35"/>
      <c r="Y26" s="35"/>
      <c r="Z26" s="81"/>
    </row>
    <row r="27" spans="1:26" s="81" customFormat="1">
      <c r="A27" s="95"/>
      <c r="B27" s="61"/>
      <c r="C27" s="35"/>
      <c r="D27" s="67"/>
      <c r="E27" s="35"/>
      <c r="F27" s="35"/>
      <c r="G27" s="67"/>
      <c r="H27" s="67">
        <v>60</v>
      </c>
      <c r="I27" s="67">
        <v>30</v>
      </c>
      <c r="J27" s="35">
        <f>I27/M27</f>
        <v>2.4513618677042803</v>
      </c>
      <c r="K27" s="35">
        <v>25.7</v>
      </c>
      <c r="L27" s="94">
        <v>2.1</v>
      </c>
      <c r="M27" s="67">
        <f>K27/L27</f>
        <v>12.238095238095237</v>
      </c>
      <c r="N27" s="35"/>
      <c r="O27" s="35"/>
      <c r="P27" s="35"/>
      <c r="Q27" s="67"/>
      <c r="R27" s="67"/>
      <c r="S27" s="67"/>
      <c r="T27" s="35"/>
      <c r="U27" s="35"/>
      <c r="V27" s="35"/>
      <c r="W27" s="35"/>
      <c r="X27" s="35"/>
      <c r="Y27" s="35"/>
    </row>
    <row r="28" spans="1:26" s="81" customFormat="1" ht="13.9">
      <c r="A28" s="95"/>
      <c r="B28" s="61"/>
      <c r="C28" s="35"/>
      <c r="D28" s="67"/>
      <c r="E28" s="35"/>
      <c r="F28" s="35"/>
      <c r="G28" s="67"/>
      <c r="H28" s="67">
        <v>20</v>
      </c>
      <c r="I28" s="67">
        <v>420</v>
      </c>
      <c r="J28" s="35">
        <f>I28/M28</f>
        <v>33.350106809078767</v>
      </c>
      <c r="K28" s="212">
        <v>419.44</v>
      </c>
      <c r="L28" s="212">
        <v>33.305639999999997</v>
      </c>
      <c r="M28" s="67">
        <f>K28/L28</f>
        <v>12.593662815066759</v>
      </c>
      <c r="N28" s="35"/>
      <c r="O28" s="35"/>
      <c r="P28" s="35"/>
      <c r="Q28" s="67"/>
      <c r="R28" s="67"/>
      <c r="S28" s="67"/>
      <c r="T28" s="35"/>
      <c r="U28" s="35"/>
      <c r="V28" s="35"/>
      <c r="W28" s="35"/>
      <c r="X28" s="35"/>
      <c r="Y28" s="35"/>
    </row>
    <row r="29" spans="1:26" s="81" customFormat="1">
      <c r="A29" s="95"/>
      <c r="B29" s="61"/>
      <c r="C29" s="35"/>
      <c r="D29" s="67"/>
      <c r="E29" s="35"/>
      <c r="F29" s="35"/>
      <c r="G29" s="67"/>
      <c r="H29" s="67"/>
      <c r="I29" s="67"/>
      <c r="J29" s="35"/>
      <c r="K29" s="35"/>
      <c r="L29" s="94"/>
      <c r="M29" s="94"/>
      <c r="N29" s="35"/>
      <c r="O29" s="35"/>
      <c r="P29" s="67"/>
      <c r="Q29" s="67"/>
      <c r="R29" s="67"/>
      <c r="S29" s="67"/>
      <c r="T29" s="35"/>
      <c r="U29" s="35"/>
      <c r="V29" s="35"/>
      <c r="W29" s="35"/>
      <c r="X29" s="35"/>
      <c r="Y29" s="35"/>
    </row>
    <row r="30" spans="1:26" s="81" customFormat="1">
      <c r="A30" s="95"/>
      <c r="B30" s="61"/>
      <c r="C30" s="35"/>
      <c r="D30" s="67"/>
      <c r="E30" s="35"/>
      <c r="F30" s="35"/>
      <c r="G30" s="67"/>
      <c r="H30" s="67"/>
      <c r="I30" s="67">
        <v>428</v>
      </c>
      <c r="J30" s="35">
        <v>34.1</v>
      </c>
      <c r="K30" s="35"/>
      <c r="L30" s="94"/>
      <c r="M30" s="94"/>
      <c r="N30" s="35"/>
      <c r="O30" s="35"/>
      <c r="P30" s="67"/>
      <c r="Q30" s="67"/>
      <c r="R30" s="67"/>
      <c r="S30" s="67"/>
      <c r="T30" s="35"/>
      <c r="U30" s="35"/>
      <c r="V30" s="35"/>
      <c r="W30" s="35"/>
      <c r="X30" s="35"/>
      <c r="Y30" s="35"/>
    </row>
    <row r="31" spans="1:26" s="81" customFormat="1">
      <c r="A31" s="95"/>
      <c r="B31" s="61"/>
      <c r="C31" s="35"/>
      <c r="D31" s="67"/>
      <c r="E31" s="35"/>
      <c r="F31" s="35"/>
      <c r="G31" s="67"/>
      <c r="H31" s="67"/>
      <c r="I31" s="67"/>
      <c r="J31" s="67"/>
      <c r="K31" s="67"/>
      <c r="L31" s="35"/>
      <c r="M31" s="35"/>
      <c r="N31" s="94"/>
      <c r="O31" s="94"/>
      <c r="P31" s="67"/>
      <c r="Q31" s="67"/>
      <c r="R31" s="67"/>
      <c r="S31" s="67"/>
      <c r="T31" s="35"/>
      <c r="U31" s="35"/>
      <c r="V31" s="35"/>
      <c r="W31" s="35"/>
      <c r="X31" s="35"/>
      <c r="Y31" s="35"/>
    </row>
    <row r="32" spans="1:26" s="81" customFormat="1">
      <c r="A32" s="95"/>
      <c r="B32" s="61"/>
      <c r="C32" s="35"/>
      <c r="D32" s="67"/>
      <c r="E32" s="35"/>
      <c r="F32" s="35"/>
      <c r="G32" s="67"/>
      <c r="H32" s="67"/>
      <c r="I32" s="67"/>
      <c r="J32" s="67"/>
      <c r="K32" s="67"/>
      <c r="L32" s="35"/>
      <c r="M32" s="35"/>
      <c r="N32" s="94"/>
      <c r="O32" s="94"/>
      <c r="P32" s="67"/>
      <c r="Q32" s="67"/>
      <c r="R32" s="67"/>
      <c r="S32" s="67"/>
      <c r="T32" s="35"/>
      <c r="U32" s="35"/>
      <c r="V32" s="35"/>
      <c r="W32" s="35"/>
      <c r="X32" s="35"/>
      <c r="Y32" s="35"/>
    </row>
    <row r="33" spans="1:25" s="81" customFormat="1">
      <c r="A33" s="95"/>
      <c r="B33" s="61"/>
      <c r="C33" s="35"/>
      <c r="D33" s="67"/>
      <c r="E33" s="35"/>
      <c r="F33" s="35"/>
      <c r="G33" s="67"/>
      <c r="H33" s="67"/>
      <c r="I33" s="67"/>
      <c r="J33" s="67"/>
      <c r="K33" s="67"/>
      <c r="L33" s="35"/>
      <c r="M33" s="35"/>
      <c r="N33" s="94"/>
      <c r="O33" s="94"/>
      <c r="P33" s="67"/>
      <c r="Q33" s="67"/>
      <c r="R33" s="67"/>
      <c r="S33" s="67"/>
      <c r="T33" s="35"/>
      <c r="U33" s="35"/>
      <c r="V33" s="35"/>
      <c r="W33" s="35"/>
      <c r="X33" s="35"/>
      <c r="Y33" s="35"/>
    </row>
    <row r="34" spans="1:25" s="81" customFormat="1">
      <c r="A34" s="95"/>
      <c r="B34" s="61"/>
      <c r="C34" s="35"/>
      <c r="D34" s="67"/>
      <c r="E34" s="35"/>
      <c r="F34" s="35"/>
      <c r="G34" s="67"/>
      <c r="H34" s="67"/>
      <c r="I34" s="67"/>
      <c r="J34" s="67"/>
      <c r="K34" s="67"/>
      <c r="L34" s="35"/>
      <c r="M34" s="35"/>
      <c r="N34" s="94"/>
      <c r="O34" s="94"/>
      <c r="P34" s="67"/>
      <c r="Q34" s="67"/>
      <c r="R34" s="67"/>
      <c r="S34" s="67"/>
      <c r="T34" s="35"/>
      <c r="U34" s="35"/>
      <c r="V34" s="35"/>
      <c r="W34" s="35"/>
      <c r="X34" s="35"/>
      <c r="Y34" s="35"/>
    </row>
    <row r="35" spans="1:25" s="81" customFormat="1">
      <c r="A35" s="95"/>
      <c r="B35" s="61"/>
      <c r="C35" s="35"/>
      <c r="D35" s="67"/>
      <c r="E35" s="35"/>
      <c r="F35" s="35"/>
      <c r="G35" s="67"/>
      <c r="H35" s="67"/>
      <c r="I35" s="67"/>
      <c r="J35" s="67"/>
      <c r="K35" s="67"/>
      <c r="L35" s="35"/>
      <c r="M35" s="35"/>
      <c r="N35" s="94"/>
      <c r="O35" s="94"/>
      <c r="P35" s="67"/>
      <c r="Q35" s="67"/>
      <c r="R35" s="67"/>
      <c r="S35" s="67"/>
      <c r="T35" s="35"/>
      <c r="U35" s="35"/>
      <c r="V35" s="35"/>
      <c r="W35" s="35"/>
      <c r="X35" s="35"/>
      <c r="Y35" s="35"/>
    </row>
    <row r="36" spans="1:25" s="81" customFormat="1">
      <c r="A36" s="95"/>
      <c r="B36" s="61"/>
      <c r="C36" s="35"/>
      <c r="D36" s="67"/>
      <c r="E36" s="35"/>
      <c r="F36" s="35"/>
      <c r="G36" s="67"/>
      <c r="H36" s="67"/>
      <c r="I36" s="67"/>
      <c r="J36" s="67"/>
      <c r="K36" s="67"/>
      <c r="L36" s="35"/>
      <c r="M36" s="35"/>
      <c r="N36" s="94"/>
      <c r="O36" s="94"/>
      <c r="P36" s="67"/>
      <c r="Q36" s="67"/>
      <c r="R36" s="67"/>
      <c r="S36" s="67"/>
      <c r="T36" s="35"/>
      <c r="U36" s="35"/>
      <c r="V36" s="35"/>
      <c r="W36" s="35"/>
      <c r="X36" s="35"/>
      <c r="Y36" s="35"/>
    </row>
    <row r="37" spans="1:25" s="81" customFormat="1">
      <c r="A37" s="95"/>
      <c r="B37" s="61"/>
      <c r="C37" s="35"/>
      <c r="D37" s="67"/>
      <c r="E37" s="35"/>
      <c r="F37" s="35"/>
      <c r="G37" s="67"/>
      <c r="H37" s="67"/>
      <c r="I37" s="67"/>
      <c r="J37" s="67"/>
      <c r="K37" s="67"/>
      <c r="L37" s="35"/>
      <c r="M37" s="35"/>
      <c r="N37" s="94"/>
      <c r="O37" s="94"/>
      <c r="P37" s="67"/>
      <c r="Q37" s="67"/>
      <c r="R37" s="67"/>
      <c r="S37" s="67"/>
      <c r="T37" s="35"/>
      <c r="U37" s="35"/>
      <c r="V37" s="35"/>
      <c r="W37" s="35"/>
      <c r="X37" s="35"/>
      <c r="Y37" s="35"/>
    </row>
    <row r="38" spans="1:25" s="81" customFormat="1">
      <c r="A38" s="95"/>
      <c r="B38" s="61"/>
      <c r="C38" s="35"/>
      <c r="D38" s="67"/>
      <c r="E38" s="35"/>
      <c r="F38" s="35"/>
      <c r="G38" s="67"/>
      <c r="H38" s="67"/>
      <c r="I38" s="67"/>
      <c r="J38" s="67"/>
      <c r="K38" s="67"/>
      <c r="L38" s="35"/>
      <c r="M38" s="35"/>
      <c r="N38" s="94"/>
      <c r="O38" s="94"/>
      <c r="P38" s="67"/>
      <c r="Q38" s="67"/>
      <c r="R38" s="67"/>
      <c r="S38" s="67"/>
      <c r="T38" s="35"/>
      <c r="U38" s="35"/>
      <c r="V38" s="35"/>
      <c r="W38" s="35"/>
      <c r="X38" s="35"/>
      <c r="Y38" s="35"/>
    </row>
    <row r="39" spans="1:25" s="81" customFormat="1">
      <c r="A39" s="95"/>
      <c r="B39" s="61"/>
      <c r="C39" s="35"/>
      <c r="D39" s="67"/>
      <c r="E39" s="35"/>
      <c r="F39" s="35"/>
      <c r="G39" s="67"/>
      <c r="H39" s="67"/>
      <c r="I39" s="67"/>
      <c r="J39" s="67"/>
      <c r="K39" s="67"/>
      <c r="L39" s="35"/>
      <c r="M39" s="35"/>
      <c r="N39" s="94"/>
      <c r="O39" s="94"/>
      <c r="P39" s="67"/>
      <c r="Q39" s="67"/>
      <c r="R39" s="67"/>
      <c r="S39" s="67"/>
      <c r="T39" s="35"/>
      <c r="U39" s="35"/>
      <c r="V39" s="35"/>
      <c r="W39" s="35"/>
      <c r="X39" s="35"/>
      <c r="Y39" s="35"/>
    </row>
    <row r="40" spans="1:25" s="81" customFormat="1">
      <c r="A40" s="95"/>
      <c r="B40" s="61"/>
      <c r="C40" s="35"/>
      <c r="D40" s="67"/>
      <c r="E40" s="35"/>
      <c r="F40" s="35"/>
      <c r="G40" s="67"/>
      <c r="H40" s="67"/>
      <c r="I40" s="67"/>
      <c r="J40" s="67"/>
      <c r="K40" s="67"/>
      <c r="L40" s="35"/>
      <c r="M40" s="35"/>
      <c r="N40" s="94"/>
      <c r="O40" s="94"/>
      <c r="P40" s="67"/>
      <c r="Q40" s="67"/>
      <c r="R40" s="67"/>
      <c r="S40" s="67"/>
      <c r="T40" s="35"/>
      <c r="U40" s="35"/>
      <c r="V40" s="35"/>
      <c r="W40" s="35"/>
      <c r="X40" s="35"/>
      <c r="Y40" s="35"/>
    </row>
    <row r="41" spans="1:25" s="81" customFormat="1">
      <c r="A41" s="95"/>
      <c r="B41" s="61"/>
      <c r="C41" s="35"/>
      <c r="D41" s="67"/>
      <c r="E41" s="35"/>
      <c r="F41" s="35"/>
      <c r="G41" s="67"/>
      <c r="H41" s="67"/>
      <c r="I41" s="67"/>
      <c r="J41" s="67"/>
      <c r="K41" s="67"/>
      <c r="L41" s="35"/>
      <c r="M41" s="35"/>
      <c r="N41" s="94"/>
      <c r="O41" s="94"/>
      <c r="P41" s="67"/>
      <c r="Q41" s="67"/>
      <c r="R41" s="67"/>
      <c r="S41" s="67"/>
      <c r="T41" s="35"/>
      <c r="U41" s="35"/>
      <c r="V41" s="35"/>
      <c r="W41" s="35"/>
      <c r="X41" s="35"/>
      <c r="Y41" s="35"/>
    </row>
    <row r="42" spans="1:25" s="81" customFormat="1">
      <c r="A42" s="95"/>
      <c r="B42" s="61"/>
      <c r="C42" s="35"/>
      <c r="D42" s="67"/>
      <c r="E42" s="35"/>
      <c r="F42" s="35"/>
      <c r="G42" s="67"/>
      <c r="H42" s="67"/>
      <c r="I42" s="67"/>
      <c r="J42" s="67"/>
      <c r="K42" s="67"/>
      <c r="L42" s="35"/>
      <c r="M42" s="35"/>
      <c r="N42" s="94"/>
      <c r="O42" s="94"/>
      <c r="P42" s="67"/>
      <c r="Q42" s="67"/>
      <c r="R42" s="67"/>
      <c r="S42" s="67"/>
      <c r="T42" s="35"/>
      <c r="U42" s="35"/>
      <c r="V42" s="35"/>
      <c r="W42" s="35"/>
      <c r="X42" s="35"/>
      <c r="Y42" s="35"/>
    </row>
    <row r="43" spans="1:25" s="81" customFormat="1">
      <c r="A43" s="95"/>
      <c r="B43" s="61"/>
      <c r="C43" s="35"/>
      <c r="D43" s="67"/>
      <c r="E43" s="35"/>
      <c r="F43" s="35"/>
      <c r="G43" s="67"/>
      <c r="H43" s="67"/>
      <c r="I43" s="67"/>
      <c r="J43" s="67"/>
      <c r="K43" s="67"/>
      <c r="L43" s="35"/>
      <c r="M43" s="35"/>
      <c r="N43" s="94"/>
      <c r="O43" s="94"/>
      <c r="P43" s="67"/>
      <c r="Q43" s="67"/>
      <c r="R43" s="67"/>
      <c r="S43" s="67"/>
      <c r="T43" s="35"/>
      <c r="U43" s="35"/>
      <c r="V43" s="35"/>
      <c r="W43" s="35"/>
      <c r="X43" s="35"/>
      <c r="Y43" s="35"/>
    </row>
  </sheetData>
  <phoneticPr fontId="21" type="noConversion"/>
  <pageMargins left="0.7" right="0.7" top="0.75" bottom="0.75" header="0.3" footer="0.3"/>
  <pageSetup paperSize="9" scale="31" orientation="portrait" r:id="rId1"/>
  <colBreaks count="1" manualBreakCount="1">
    <brk id="17" max="1048575" man="1"/>
  </colBreaks>
  <drawing r:id="rId2"/>
  <legacyDrawing r:id="rId3"/>
  <oleObjects>
    <mc:AlternateContent xmlns:mc="http://schemas.openxmlformats.org/markup-compatibility/2006">
      <mc:Choice Requires="x14">
        <oleObject progId="Visio.Drawing.15" shapeId="17409" r:id="rId4">
          <objectPr defaultSize="0" autoPict="0" r:id="rId5">
            <anchor moveWithCells="1" sizeWithCells="1">
              <from>
                <xdr:col>0</xdr:col>
                <xdr:colOff>327660</xdr:colOff>
                <xdr:row>44</xdr:row>
                <xdr:rowOff>144780</xdr:rowOff>
              </from>
              <to>
                <xdr:col>1</xdr:col>
                <xdr:colOff>3169920</xdr:colOff>
                <xdr:row>63</xdr:row>
                <xdr:rowOff>99060</xdr:rowOff>
              </to>
            </anchor>
          </objectPr>
        </oleObject>
      </mc:Choice>
      <mc:Fallback>
        <oleObject progId="Visio.Drawing.15" shapeId="17409" r:id="rId4"/>
      </mc:Fallback>
    </mc:AlternateContent>
    <mc:AlternateContent xmlns:mc="http://schemas.openxmlformats.org/markup-compatibility/2006">
      <mc:Choice Requires="x14">
        <oleObject progId="Visio.Drawing.15" shapeId="17410" r:id="rId6">
          <objectPr defaultSize="0" autoPict="0" r:id="rId7">
            <anchor moveWithCells="1" sizeWithCells="1">
              <from>
                <xdr:col>2</xdr:col>
                <xdr:colOff>167640</xdr:colOff>
                <xdr:row>45</xdr:row>
                <xdr:rowOff>99060</xdr:rowOff>
              </from>
              <to>
                <xdr:col>5</xdr:col>
                <xdr:colOff>0</xdr:colOff>
                <xdr:row>63</xdr:row>
                <xdr:rowOff>114300</xdr:rowOff>
              </to>
            </anchor>
          </objectPr>
        </oleObject>
      </mc:Choice>
      <mc:Fallback>
        <oleObject progId="Visio.Drawing.15" shapeId="17410" r:id="rId6"/>
      </mc:Fallback>
    </mc:AlternateContent>
    <mc:AlternateContent xmlns:mc="http://schemas.openxmlformats.org/markup-compatibility/2006">
      <mc:Choice Requires="x14">
        <oleObject progId="Visio.Drawing.15" shapeId="17411" r:id="rId8">
          <objectPr defaultSize="0" autoPict="0" r:id="rId9">
            <anchor moveWithCells="1" sizeWithCells="1">
              <from>
                <xdr:col>11</xdr:col>
                <xdr:colOff>716280</xdr:colOff>
                <xdr:row>44</xdr:row>
                <xdr:rowOff>152400</xdr:rowOff>
              </from>
              <to>
                <xdr:col>15</xdr:col>
                <xdr:colOff>365760</xdr:colOff>
                <xdr:row>65</xdr:row>
                <xdr:rowOff>83820</xdr:rowOff>
              </to>
            </anchor>
          </objectPr>
        </oleObject>
      </mc:Choice>
      <mc:Fallback>
        <oleObject progId="Visio.Drawing.15" shapeId="17411" r:id="rId8"/>
      </mc:Fallback>
    </mc:AlternateContent>
    <mc:AlternateContent xmlns:mc="http://schemas.openxmlformats.org/markup-compatibility/2006">
      <mc:Choice Requires="x14">
        <oleObject progId="Visio.Drawing.15" shapeId="17412" r:id="rId10">
          <objectPr defaultSize="0" autoPict="0" r:id="rId11">
            <anchor moveWithCells="1" sizeWithCells="1">
              <from>
                <xdr:col>16</xdr:col>
                <xdr:colOff>99060</xdr:colOff>
                <xdr:row>45</xdr:row>
                <xdr:rowOff>106680</xdr:rowOff>
              </from>
              <to>
                <xdr:col>21</xdr:col>
                <xdr:colOff>190500</xdr:colOff>
                <xdr:row>65</xdr:row>
                <xdr:rowOff>83820</xdr:rowOff>
              </to>
            </anchor>
          </objectPr>
        </oleObject>
      </mc:Choice>
      <mc:Fallback>
        <oleObject progId="Visio.Drawing.15" shapeId="17412" r:id="rId10"/>
      </mc:Fallback>
    </mc:AlternateContent>
    <mc:AlternateContent xmlns:mc="http://schemas.openxmlformats.org/markup-compatibility/2006">
      <mc:Choice Requires="x14">
        <oleObject progId="Visio.Drawing.15" shapeId="17413" r:id="rId12">
          <objectPr defaultSize="0" autoPict="0" r:id="rId13">
            <anchor moveWithCells="1" sizeWithCells="1">
              <from>
                <xdr:col>5</xdr:col>
                <xdr:colOff>0</xdr:colOff>
                <xdr:row>44</xdr:row>
                <xdr:rowOff>22860</xdr:rowOff>
              </from>
              <to>
                <xdr:col>11</xdr:col>
                <xdr:colOff>358140</xdr:colOff>
                <xdr:row>65</xdr:row>
                <xdr:rowOff>15240</xdr:rowOff>
              </to>
            </anchor>
          </objectPr>
        </oleObject>
      </mc:Choice>
      <mc:Fallback>
        <oleObject progId="Visio.Drawing.15" shapeId="17413" r:id="rId12"/>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37"/>
  <sheetViews>
    <sheetView view="pageBreakPreview" topLeftCell="I1" zoomScale="85" zoomScaleNormal="70" workbookViewId="0">
      <pane ySplit="1" topLeftCell="A2" activePane="bottomLeft" state="frozen"/>
      <selection pane="bottomLeft" activeCell="I1" sqref="A1:XFD1048576"/>
    </sheetView>
  </sheetViews>
  <sheetFormatPr defaultColWidth="9" defaultRowHeight="13.15"/>
  <cols>
    <col min="1" max="1" width="11.5" style="93" customWidth="1"/>
    <col min="2" max="2" width="50.5" style="86" customWidth="1"/>
    <col min="3" max="3" width="7.5" style="93" customWidth="1"/>
    <col min="4" max="4" width="8.125" style="93" customWidth="1"/>
    <col min="5" max="5" width="11.5" style="93" customWidth="1"/>
    <col min="6" max="6" width="7.5" style="93" customWidth="1"/>
    <col min="7" max="7" width="7.875" style="93" customWidth="1"/>
    <col min="8" max="8" width="11.5" style="93" customWidth="1"/>
    <col min="9" max="11" width="11.875" style="93" customWidth="1"/>
    <col min="12" max="13" width="12.75" style="93" customWidth="1"/>
    <col min="14" max="14" width="17.625" style="93" customWidth="1"/>
    <col min="15" max="15" width="14.5" style="93" customWidth="1"/>
    <col min="16" max="16" width="14.125" style="93" customWidth="1"/>
    <col min="17" max="17" width="16.625" style="93" customWidth="1"/>
    <col min="18" max="18" width="13.125" style="93" customWidth="1"/>
    <col min="19" max="19" width="10.5" style="93" customWidth="1"/>
    <col min="20" max="20" width="8" style="93" customWidth="1"/>
    <col min="21" max="21" width="8.125" style="93" customWidth="1"/>
    <col min="22" max="22" width="9" style="93"/>
    <col min="23" max="24" width="16.5" style="93" customWidth="1"/>
    <col min="25" max="25" width="20.5" style="93" customWidth="1"/>
    <col min="26" max="26" width="6.25" style="93" customWidth="1"/>
    <col min="27" max="16384" width="9" style="93"/>
  </cols>
  <sheetData>
    <row r="1" spans="1:26" s="100" customFormat="1" ht="40.15" customHeight="1">
      <c r="A1" s="96" t="s">
        <v>32</v>
      </c>
      <c r="B1" s="97" t="s">
        <v>511</v>
      </c>
      <c r="C1" s="96" t="s">
        <v>556</v>
      </c>
      <c r="D1" s="96" t="s">
        <v>556</v>
      </c>
      <c r="E1" s="96" t="s">
        <v>557</v>
      </c>
      <c r="F1" s="96" t="s">
        <v>558</v>
      </c>
      <c r="G1" s="96" t="s">
        <v>558</v>
      </c>
      <c r="H1" s="96" t="s">
        <v>559</v>
      </c>
      <c r="I1" s="96" t="s">
        <v>560</v>
      </c>
      <c r="J1" s="96" t="s">
        <v>561</v>
      </c>
      <c r="K1" s="96" t="s">
        <v>562</v>
      </c>
      <c r="L1" s="96" t="s">
        <v>563</v>
      </c>
      <c r="M1" s="96" t="s">
        <v>597</v>
      </c>
      <c r="N1" s="96" t="s">
        <v>565</v>
      </c>
      <c r="O1" s="96" t="s">
        <v>566</v>
      </c>
      <c r="P1" s="96" t="s">
        <v>598</v>
      </c>
      <c r="Q1" s="96" t="s">
        <v>568</v>
      </c>
      <c r="R1" s="96" t="s">
        <v>569</v>
      </c>
      <c r="S1" s="96" t="s">
        <v>599</v>
      </c>
      <c r="T1" s="98" t="s">
        <v>521</v>
      </c>
      <c r="U1" s="98" t="s">
        <v>522</v>
      </c>
      <c r="V1" s="98" t="s">
        <v>523</v>
      </c>
      <c r="W1" s="96" t="s">
        <v>571</v>
      </c>
      <c r="X1" s="96" t="s">
        <v>572</v>
      </c>
      <c r="Y1" s="96" t="s">
        <v>573</v>
      </c>
      <c r="Z1" s="99"/>
    </row>
    <row r="2" spans="1:26" s="160" customFormat="1" ht="14.45" customHeight="1">
      <c r="A2" s="161" t="s">
        <v>363</v>
      </c>
      <c r="B2" s="162" t="s">
        <v>364</v>
      </c>
      <c r="C2" s="148">
        <v>120</v>
      </c>
      <c r="D2" s="163">
        <f t="shared" ref="D2" si="0">C2/3.6</f>
        <v>33.333333333333336</v>
      </c>
      <c r="E2" s="148">
        <f>L24</f>
        <v>0.93023255813953509</v>
      </c>
      <c r="F2" s="148">
        <v>0</v>
      </c>
      <c r="G2" s="163">
        <v>0</v>
      </c>
      <c r="H2" s="163">
        <f>4.95/(2*SIN(E2*3.14/180))</f>
        <v>152.52659846269836</v>
      </c>
      <c r="I2" s="163">
        <f>D2*D2/H2</f>
        <v>7.2847039290844915</v>
      </c>
      <c r="J2" s="163"/>
      <c r="K2" s="163"/>
      <c r="L2" s="148">
        <v>0.76</v>
      </c>
      <c r="M2" s="148">
        <v>0.3</v>
      </c>
      <c r="N2" s="164">
        <f t="shared" ref="N2:N21" si="1">L2+M2</f>
        <v>1.06</v>
      </c>
      <c r="O2" s="164"/>
      <c r="P2" s="163">
        <f>I2*T2</f>
        <v>3.9337401217056258</v>
      </c>
      <c r="Q2" s="163"/>
      <c r="R2" s="163">
        <f>0</f>
        <v>0</v>
      </c>
      <c r="S2" s="163">
        <f t="shared" ref="S2:S9" si="2">(P2+R2)*3.6</f>
        <v>14.161464438140253</v>
      </c>
      <c r="T2" s="148">
        <v>0.54</v>
      </c>
      <c r="U2" s="148">
        <v>0</v>
      </c>
      <c r="V2" s="148">
        <f t="shared" ref="V2" si="3">T2+U2</f>
        <v>0.54</v>
      </c>
      <c r="W2" s="164">
        <f>0.5*I2*T2*T2</f>
        <v>1.062109832860519</v>
      </c>
      <c r="X2" s="148">
        <f>T2*Q2</f>
        <v>0</v>
      </c>
      <c r="Y2" s="148" t="s">
        <v>600</v>
      </c>
      <c r="Z2" s="159"/>
    </row>
    <row r="3" spans="1:26" s="160" customFormat="1" ht="14.45" customHeight="1">
      <c r="A3" s="161" t="s">
        <v>601</v>
      </c>
      <c r="B3" s="162" t="s">
        <v>364</v>
      </c>
      <c r="C3" s="148">
        <v>80</v>
      </c>
      <c r="D3" s="163">
        <f t="shared" ref="D3:D10" si="4">C3/3.6</f>
        <v>22.222222222222221</v>
      </c>
      <c r="E3" s="148">
        <f t="shared" ref="E3:E5" si="5">L25</f>
        <v>1.7543859649122806</v>
      </c>
      <c r="F3" s="148">
        <v>0</v>
      </c>
      <c r="G3" s="163">
        <v>0</v>
      </c>
      <c r="H3" s="163">
        <f t="shared" ref="H3:H5" si="6">4.95/(2*SIN(E3*3.14/180))</f>
        <v>80.88364475690932</v>
      </c>
      <c r="I3" s="163">
        <f t="shared" ref="I3:I5" si="7">D3*D3/H3</f>
        <v>6.1054019261618766</v>
      </c>
      <c r="J3" s="163"/>
      <c r="K3" s="163"/>
      <c r="L3" s="148">
        <v>0.76</v>
      </c>
      <c r="M3" s="148">
        <v>0.3</v>
      </c>
      <c r="N3" s="164">
        <f t="shared" si="1"/>
        <v>1.06</v>
      </c>
      <c r="O3" s="164"/>
      <c r="P3" s="163">
        <f>I3*T3</f>
        <v>3.6021871364355071</v>
      </c>
      <c r="Q3" s="163"/>
      <c r="R3" s="163">
        <f>0</f>
        <v>0</v>
      </c>
      <c r="S3" s="163">
        <f t="shared" si="2"/>
        <v>12.967873691167826</v>
      </c>
      <c r="T3" s="148">
        <v>0.59</v>
      </c>
      <c r="U3" s="148">
        <v>0</v>
      </c>
      <c r="V3" s="148">
        <f t="shared" ref="V3:V10" si="8">T3+U3</f>
        <v>0.59</v>
      </c>
      <c r="W3" s="164">
        <f>0.5*I3*T3*T3</f>
        <v>1.0626452052484745</v>
      </c>
      <c r="X3" s="148">
        <f>T3*Q3</f>
        <v>0</v>
      </c>
      <c r="Y3" s="148" t="s">
        <v>600</v>
      </c>
      <c r="Z3" s="159"/>
    </row>
    <row r="4" spans="1:26" s="160" customFormat="1" ht="14.45" customHeight="1">
      <c r="A4" s="161" t="s">
        <v>602</v>
      </c>
      <c r="B4" s="162" t="s">
        <v>380</v>
      </c>
      <c r="C4" s="148">
        <v>60</v>
      </c>
      <c r="D4" s="163">
        <f t="shared" si="4"/>
        <v>16.666666666666668</v>
      </c>
      <c r="E4" s="148">
        <f t="shared" si="5"/>
        <v>2.4513618677042803</v>
      </c>
      <c r="F4" s="148">
        <v>0</v>
      </c>
      <c r="G4" s="163">
        <f t="shared" ref="G4:G9" si="9">F4/3.6</f>
        <v>0</v>
      </c>
      <c r="H4" s="163">
        <f t="shared" si="6"/>
        <v>57.895259369986071</v>
      </c>
      <c r="I4" s="163">
        <f t="shared" si="7"/>
        <v>4.797936494292359</v>
      </c>
      <c r="J4" s="163"/>
      <c r="K4" s="163"/>
      <c r="L4" s="148">
        <v>0.76</v>
      </c>
      <c r="M4" s="148">
        <v>0.3</v>
      </c>
      <c r="N4" s="164">
        <f t="shared" si="1"/>
        <v>1.06</v>
      </c>
      <c r="O4" s="164"/>
      <c r="P4" s="163">
        <f>I4*T4</f>
        <v>3.2146174511758807</v>
      </c>
      <c r="Q4" s="163"/>
      <c r="R4" s="163">
        <f>0</f>
        <v>0</v>
      </c>
      <c r="S4" s="163">
        <f t="shared" si="2"/>
        <v>11.572622824233171</v>
      </c>
      <c r="T4" s="148">
        <v>0.67</v>
      </c>
      <c r="U4" s="148">
        <v>0</v>
      </c>
      <c r="V4" s="148">
        <f t="shared" si="8"/>
        <v>0.67</v>
      </c>
      <c r="W4" s="164">
        <f>0.5*I4*T4*T4</f>
        <v>1.0768968461439201</v>
      </c>
      <c r="X4" s="148">
        <f t="shared" ref="X4:X9" si="10">T4*Q4</f>
        <v>0</v>
      </c>
      <c r="Y4" s="148" t="s">
        <v>600</v>
      </c>
      <c r="Z4" s="159"/>
    </row>
    <row r="5" spans="1:26" s="160" customFormat="1" ht="14.45" customHeight="1">
      <c r="A5" s="161" t="s">
        <v>603</v>
      </c>
      <c r="B5" s="162" t="s">
        <v>380</v>
      </c>
      <c r="C5" s="148">
        <v>20</v>
      </c>
      <c r="D5" s="163">
        <f t="shared" si="4"/>
        <v>5.5555555555555554</v>
      </c>
      <c r="E5" s="148">
        <f t="shared" si="5"/>
        <v>33.350106809078767</v>
      </c>
      <c r="F5" s="148">
        <v>0</v>
      </c>
      <c r="G5" s="163">
        <f t="shared" si="9"/>
        <v>0</v>
      </c>
      <c r="H5" s="163">
        <f t="shared" si="6"/>
        <v>4.5040370108868588</v>
      </c>
      <c r="I5" s="163">
        <f t="shared" si="7"/>
        <v>6.8525630353972025</v>
      </c>
      <c r="J5" s="163"/>
      <c r="K5" s="163"/>
      <c r="L5" s="148">
        <v>0.76</v>
      </c>
      <c r="M5" s="148">
        <v>0.3</v>
      </c>
      <c r="N5" s="164">
        <f t="shared" si="1"/>
        <v>1.06</v>
      </c>
      <c r="O5" s="164"/>
      <c r="P5" s="163">
        <f>I5*T5</f>
        <v>3.8374352998224337</v>
      </c>
      <c r="Q5" s="163"/>
      <c r="R5" s="163">
        <f>0</f>
        <v>0</v>
      </c>
      <c r="S5" s="163">
        <f t="shared" si="2"/>
        <v>13.814767079360761</v>
      </c>
      <c r="T5" s="148">
        <v>0.56000000000000005</v>
      </c>
      <c r="U5" s="148">
        <v>0</v>
      </c>
      <c r="V5" s="148">
        <f t="shared" si="8"/>
        <v>0.56000000000000005</v>
      </c>
      <c r="W5" s="164">
        <f>0.5*I5*T5*T5</f>
        <v>1.0744818839502814</v>
      </c>
      <c r="X5" s="148">
        <f t="shared" si="10"/>
        <v>0</v>
      </c>
      <c r="Y5" s="148" t="s">
        <v>600</v>
      </c>
      <c r="Z5" s="159"/>
    </row>
    <row r="6" spans="1:26" s="171" customFormat="1" ht="14.45" customHeight="1">
      <c r="A6" s="167" t="s">
        <v>397</v>
      </c>
      <c r="B6" s="168" t="s">
        <v>398</v>
      </c>
      <c r="C6" s="128">
        <v>120</v>
      </c>
      <c r="D6" s="144">
        <f t="shared" ref="D6" si="11">C6/3.6</f>
        <v>33.333333333333336</v>
      </c>
      <c r="E6" s="144"/>
      <c r="F6" s="128">
        <v>0</v>
      </c>
      <c r="G6" s="144">
        <f t="shared" ref="G6" si="12">F6/3.6</f>
        <v>0</v>
      </c>
      <c r="H6" s="144"/>
      <c r="I6" s="144"/>
      <c r="J6" s="144">
        <v>125</v>
      </c>
      <c r="K6" s="144">
        <f>D6*D6/J6</f>
        <v>8.8888888888888911</v>
      </c>
      <c r="L6" s="128">
        <v>0.76</v>
      </c>
      <c r="M6" s="128">
        <v>0.3</v>
      </c>
      <c r="N6" s="169">
        <f t="shared" si="1"/>
        <v>1.06</v>
      </c>
      <c r="O6" s="169"/>
      <c r="P6" s="144">
        <f>D6*SIN(RADIANS(E6))</f>
        <v>0</v>
      </c>
      <c r="Q6" s="144"/>
      <c r="R6" s="144">
        <f>K6*T6</f>
        <v>4.355555555555557</v>
      </c>
      <c r="S6" s="144">
        <f t="shared" si="2"/>
        <v>15.680000000000005</v>
      </c>
      <c r="T6" s="128">
        <v>0.49</v>
      </c>
      <c r="U6" s="128">
        <v>0</v>
      </c>
      <c r="V6" s="128">
        <f t="shared" ref="V6" si="13">T6+U6</f>
        <v>0.49</v>
      </c>
      <c r="W6" s="169">
        <f>0.5*K6*T6*T6</f>
        <v>1.0671111111111113</v>
      </c>
      <c r="X6" s="128">
        <f t="shared" ref="X6" si="14">T6*Q6</f>
        <v>0</v>
      </c>
      <c r="Y6" s="128" t="s">
        <v>600</v>
      </c>
      <c r="Z6" s="170"/>
    </row>
    <row r="7" spans="1:26" s="171" customFormat="1" ht="14.45" customHeight="1">
      <c r="A7" s="167" t="s">
        <v>604</v>
      </c>
      <c r="B7" s="168" t="s">
        <v>398</v>
      </c>
      <c r="C7" s="128">
        <v>80</v>
      </c>
      <c r="D7" s="144">
        <f t="shared" si="4"/>
        <v>22.222222222222221</v>
      </c>
      <c r="E7" s="144"/>
      <c r="F7" s="128">
        <v>0</v>
      </c>
      <c r="G7" s="144">
        <f t="shared" si="9"/>
        <v>0</v>
      </c>
      <c r="H7" s="144"/>
      <c r="I7" s="144"/>
      <c r="J7" s="144">
        <v>125</v>
      </c>
      <c r="K7" s="144">
        <f t="shared" ref="K7:K9" si="15">D7*D7/J7</f>
        <v>3.9506172839506171</v>
      </c>
      <c r="L7" s="128">
        <v>0.76</v>
      </c>
      <c r="M7" s="128">
        <v>0.3</v>
      </c>
      <c r="N7" s="169">
        <f t="shared" si="1"/>
        <v>1.06</v>
      </c>
      <c r="O7" s="169"/>
      <c r="P7" s="144">
        <f>D7*SIN(RADIANS(E7))</f>
        <v>0</v>
      </c>
      <c r="Q7" s="144"/>
      <c r="R7" s="144">
        <f t="shared" ref="R7:R9" si="16">K7*T7</f>
        <v>2.9234567901234567</v>
      </c>
      <c r="S7" s="144">
        <f t="shared" si="2"/>
        <v>10.524444444444445</v>
      </c>
      <c r="T7" s="128">
        <v>0.74</v>
      </c>
      <c r="U7" s="128">
        <v>0</v>
      </c>
      <c r="V7" s="128">
        <f t="shared" si="8"/>
        <v>0.74</v>
      </c>
      <c r="W7" s="169">
        <f t="shared" ref="W7" si="17">0.5*K7*T7*T7</f>
        <v>1.081679012345679</v>
      </c>
      <c r="X7" s="128">
        <f t="shared" si="10"/>
        <v>0</v>
      </c>
      <c r="Y7" s="128" t="s">
        <v>600</v>
      </c>
      <c r="Z7" s="170"/>
    </row>
    <row r="8" spans="1:26" s="171" customFormat="1" ht="14.45" customHeight="1">
      <c r="A8" s="167" t="s">
        <v>605</v>
      </c>
      <c r="B8" s="168" t="s">
        <v>415</v>
      </c>
      <c r="C8" s="128">
        <v>60</v>
      </c>
      <c r="D8" s="144">
        <f t="shared" si="4"/>
        <v>16.666666666666668</v>
      </c>
      <c r="E8" s="144"/>
      <c r="F8" s="128">
        <v>0</v>
      </c>
      <c r="G8" s="144">
        <f t="shared" si="9"/>
        <v>0</v>
      </c>
      <c r="H8" s="144"/>
      <c r="I8" s="144"/>
      <c r="J8" s="144">
        <v>125</v>
      </c>
      <c r="K8" s="144">
        <f t="shared" si="15"/>
        <v>2.2222222222222228</v>
      </c>
      <c r="L8" s="128">
        <v>0.76</v>
      </c>
      <c r="M8" s="128">
        <v>0.3</v>
      </c>
      <c r="N8" s="169">
        <f t="shared" si="1"/>
        <v>1.06</v>
      </c>
      <c r="O8" s="169"/>
      <c r="P8" s="144">
        <f>D8*SIN(RADIANS(E8))</f>
        <v>0</v>
      </c>
      <c r="Q8" s="144"/>
      <c r="R8" s="144">
        <f t="shared" si="16"/>
        <v>2.1777777777777785</v>
      </c>
      <c r="S8" s="144">
        <f t="shared" si="2"/>
        <v>7.8400000000000025</v>
      </c>
      <c r="T8" s="128">
        <v>0.98</v>
      </c>
      <c r="U8" s="128">
        <v>0</v>
      </c>
      <c r="V8" s="128">
        <f t="shared" si="8"/>
        <v>0.98</v>
      </c>
      <c r="W8" s="169">
        <f>0.5*K8*T8*T8</f>
        <v>1.0671111111111113</v>
      </c>
      <c r="X8" s="128">
        <f t="shared" si="10"/>
        <v>0</v>
      </c>
      <c r="Y8" s="128" t="s">
        <v>600</v>
      </c>
      <c r="Z8" s="170"/>
    </row>
    <row r="9" spans="1:26" s="171" customFormat="1" ht="14.45" customHeight="1">
      <c r="A9" s="167" t="s">
        <v>606</v>
      </c>
      <c r="B9" s="168" t="s">
        <v>415</v>
      </c>
      <c r="C9" s="128">
        <v>20</v>
      </c>
      <c r="D9" s="144">
        <f t="shared" si="4"/>
        <v>5.5555555555555554</v>
      </c>
      <c r="E9" s="144"/>
      <c r="F9" s="128">
        <v>0</v>
      </c>
      <c r="G9" s="144">
        <f t="shared" si="9"/>
        <v>0</v>
      </c>
      <c r="H9" s="144"/>
      <c r="I9" s="144"/>
      <c r="J9" s="144">
        <v>125</v>
      </c>
      <c r="K9" s="144">
        <f t="shared" si="15"/>
        <v>0.24691358024691357</v>
      </c>
      <c r="L9" s="128">
        <v>0.76</v>
      </c>
      <c r="M9" s="128">
        <v>0.3</v>
      </c>
      <c r="N9" s="169">
        <f t="shared" si="1"/>
        <v>1.06</v>
      </c>
      <c r="O9" s="169"/>
      <c r="P9" s="144">
        <f>D9*SIN(RADIANS(E9))</f>
        <v>0</v>
      </c>
      <c r="Q9" s="144"/>
      <c r="R9" s="144">
        <f t="shared" si="16"/>
        <v>0.7407407407407407</v>
      </c>
      <c r="S9" s="144">
        <f t="shared" si="2"/>
        <v>2.6666666666666665</v>
      </c>
      <c r="T9" s="128">
        <v>3</v>
      </c>
      <c r="U9" s="128">
        <v>0</v>
      </c>
      <c r="V9" s="128">
        <f t="shared" si="8"/>
        <v>3</v>
      </c>
      <c r="W9" s="169">
        <f>0.5*K9*T9*T9</f>
        <v>1.1111111111111112</v>
      </c>
      <c r="X9" s="128">
        <f t="shared" si="10"/>
        <v>0</v>
      </c>
      <c r="Y9" s="128" t="s">
        <v>600</v>
      </c>
      <c r="Z9" s="170"/>
    </row>
    <row r="10" spans="1:26" s="158" customFormat="1" ht="14.45" customHeight="1">
      <c r="A10" s="205" t="s">
        <v>607</v>
      </c>
      <c r="B10" s="206" t="s">
        <v>364</v>
      </c>
      <c r="C10" s="146">
        <v>120</v>
      </c>
      <c r="D10" s="207">
        <f t="shared" si="4"/>
        <v>33.333333333333336</v>
      </c>
      <c r="E10" s="146">
        <v>34.1</v>
      </c>
      <c r="F10" s="146">
        <v>0</v>
      </c>
      <c r="G10" s="207">
        <v>0</v>
      </c>
      <c r="H10" s="207">
        <f>4.95/(2*SIN(E10*3.14/180))</f>
        <v>4.4165739124122103</v>
      </c>
      <c r="I10" s="207">
        <f>D10*D10/H10</f>
        <v>251.5776104161819</v>
      </c>
      <c r="J10" s="207"/>
      <c r="K10" s="207"/>
      <c r="L10" s="146">
        <v>0.76</v>
      </c>
      <c r="M10" s="146">
        <v>0.3</v>
      </c>
      <c r="N10" s="208">
        <f t="shared" si="1"/>
        <v>1.06</v>
      </c>
      <c r="O10" s="208"/>
      <c r="P10" s="207">
        <f>I10*T10</f>
        <v>25.15776104161819</v>
      </c>
      <c r="Q10" s="207"/>
      <c r="R10" s="207">
        <f>0</f>
        <v>0</v>
      </c>
      <c r="S10" s="207">
        <f t="shared" ref="S10:S21" si="18">(P10+R10)*3.6</f>
        <v>90.567939749825484</v>
      </c>
      <c r="T10" s="146">
        <v>0.1</v>
      </c>
      <c r="U10" s="146">
        <v>0</v>
      </c>
      <c r="V10" s="146">
        <f t="shared" si="8"/>
        <v>0.1</v>
      </c>
      <c r="W10" s="208">
        <f>0.5*I10*T10*T10</f>
        <v>1.2578880520809097</v>
      </c>
      <c r="X10" s="146">
        <f>T10*Q10</f>
        <v>0</v>
      </c>
      <c r="Y10" s="146" t="s">
        <v>600</v>
      </c>
      <c r="Z10" s="157"/>
    </row>
    <row r="11" spans="1:26" s="158" customFormat="1" ht="14.45" customHeight="1">
      <c r="A11" s="205" t="s">
        <v>608</v>
      </c>
      <c r="B11" s="206" t="s">
        <v>364</v>
      </c>
      <c r="C11" s="146">
        <v>80</v>
      </c>
      <c r="D11" s="207">
        <f t="shared" ref="D11:D13" si="19">C11/3.6</f>
        <v>22.222222222222221</v>
      </c>
      <c r="E11" s="146">
        <v>34.1</v>
      </c>
      <c r="F11" s="146">
        <v>0</v>
      </c>
      <c r="G11" s="207">
        <v>0</v>
      </c>
      <c r="H11" s="207">
        <f t="shared" ref="H11:H13" si="20">4.95/(2*SIN(E11*3.14/180))</f>
        <v>4.4165739124122103</v>
      </c>
      <c r="I11" s="207">
        <f t="shared" ref="I11:I13" si="21">D11*D11/H11</f>
        <v>111.81227129608082</v>
      </c>
      <c r="J11" s="207"/>
      <c r="K11" s="207"/>
      <c r="L11" s="146">
        <v>0.76</v>
      </c>
      <c r="M11" s="146">
        <v>0.3</v>
      </c>
      <c r="N11" s="208">
        <f t="shared" si="1"/>
        <v>1.06</v>
      </c>
      <c r="O11" s="208"/>
      <c r="P11" s="207">
        <f>I11*T11</f>
        <v>15.653717981451317</v>
      </c>
      <c r="Q11" s="207"/>
      <c r="R11" s="207">
        <f>0</f>
        <v>0</v>
      </c>
      <c r="S11" s="207">
        <f t="shared" si="18"/>
        <v>56.353384733224743</v>
      </c>
      <c r="T11" s="146">
        <v>0.14000000000000001</v>
      </c>
      <c r="U11" s="146">
        <v>0</v>
      </c>
      <c r="V11" s="146">
        <f t="shared" ref="V11:V13" si="22">T11+U11</f>
        <v>0.14000000000000001</v>
      </c>
      <c r="W11" s="208">
        <f>0.5*I11*T11*T11</f>
        <v>1.0957602587015922</v>
      </c>
      <c r="X11" s="146">
        <f>T11*Q11</f>
        <v>0</v>
      </c>
      <c r="Y11" s="146" t="s">
        <v>600</v>
      </c>
      <c r="Z11" s="157"/>
    </row>
    <row r="12" spans="1:26" s="158" customFormat="1" ht="14.45" customHeight="1">
      <c r="A12" s="205" t="s">
        <v>609</v>
      </c>
      <c r="B12" s="206" t="s">
        <v>380</v>
      </c>
      <c r="C12" s="146">
        <v>60</v>
      </c>
      <c r="D12" s="207">
        <f t="shared" si="19"/>
        <v>16.666666666666668</v>
      </c>
      <c r="E12" s="146">
        <v>34.1</v>
      </c>
      <c r="F12" s="146">
        <v>0</v>
      </c>
      <c r="G12" s="207">
        <f t="shared" ref="G12:G13" si="23">F12/3.6</f>
        <v>0</v>
      </c>
      <c r="H12" s="207">
        <f t="shared" si="20"/>
        <v>4.4165739124122103</v>
      </c>
      <c r="I12" s="207">
        <f t="shared" si="21"/>
        <v>62.894402604045474</v>
      </c>
      <c r="J12" s="207"/>
      <c r="K12" s="207"/>
      <c r="L12" s="146">
        <v>0.76</v>
      </c>
      <c r="M12" s="146">
        <v>0.3</v>
      </c>
      <c r="N12" s="208">
        <f t="shared" si="1"/>
        <v>1.06</v>
      </c>
      <c r="O12" s="208"/>
      <c r="P12" s="207">
        <f>I12*T12</f>
        <v>11.94993649476864</v>
      </c>
      <c r="Q12" s="207"/>
      <c r="R12" s="207">
        <f>0</f>
        <v>0</v>
      </c>
      <c r="S12" s="207">
        <f t="shared" si="18"/>
        <v>43.019771381167104</v>
      </c>
      <c r="T12" s="146">
        <v>0.19</v>
      </c>
      <c r="U12" s="146">
        <v>0</v>
      </c>
      <c r="V12" s="146">
        <f t="shared" si="22"/>
        <v>0.19</v>
      </c>
      <c r="W12" s="208">
        <f>0.5*I12*T12*T12</f>
        <v>1.1352439670030208</v>
      </c>
      <c r="X12" s="146">
        <f t="shared" ref="X12:X13" si="24">T12*Q12</f>
        <v>0</v>
      </c>
      <c r="Y12" s="146" t="s">
        <v>600</v>
      </c>
      <c r="Z12" s="157"/>
    </row>
    <row r="13" spans="1:26" s="158" customFormat="1" ht="14.45" customHeight="1">
      <c r="A13" s="205" t="s">
        <v>610</v>
      </c>
      <c r="B13" s="206" t="s">
        <v>380</v>
      </c>
      <c r="C13" s="146">
        <v>20</v>
      </c>
      <c r="D13" s="207">
        <f t="shared" si="19"/>
        <v>5.5555555555555554</v>
      </c>
      <c r="E13" s="146">
        <v>34.1</v>
      </c>
      <c r="F13" s="146">
        <v>0</v>
      </c>
      <c r="G13" s="207">
        <f t="shared" si="23"/>
        <v>0</v>
      </c>
      <c r="H13" s="207">
        <f t="shared" si="20"/>
        <v>4.4165739124122103</v>
      </c>
      <c r="I13" s="207">
        <f t="shared" si="21"/>
        <v>6.9882669560050514</v>
      </c>
      <c r="J13" s="207"/>
      <c r="K13" s="207"/>
      <c r="L13" s="146">
        <v>0.76</v>
      </c>
      <c r="M13" s="146">
        <v>0.3</v>
      </c>
      <c r="N13" s="208">
        <f t="shared" si="1"/>
        <v>1.06</v>
      </c>
      <c r="O13" s="208"/>
      <c r="P13" s="207">
        <f>I13*T13</f>
        <v>3.9134294953628292</v>
      </c>
      <c r="Q13" s="207"/>
      <c r="R13" s="207">
        <f>0</f>
        <v>0</v>
      </c>
      <c r="S13" s="207">
        <f t="shared" si="18"/>
        <v>14.088346183306186</v>
      </c>
      <c r="T13" s="146">
        <v>0.56000000000000005</v>
      </c>
      <c r="U13" s="146">
        <v>0</v>
      </c>
      <c r="V13" s="146">
        <f t="shared" si="22"/>
        <v>0.56000000000000005</v>
      </c>
      <c r="W13" s="208">
        <f>0.5*I13*T13*T13</f>
        <v>1.0957602587015922</v>
      </c>
      <c r="X13" s="146">
        <f t="shared" si="24"/>
        <v>0</v>
      </c>
      <c r="Y13" s="146" t="s">
        <v>600</v>
      </c>
      <c r="Z13" s="157"/>
    </row>
    <row r="14" spans="1:26" s="157" customFormat="1" ht="13.9" customHeight="1">
      <c r="A14" s="205" t="s">
        <v>611</v>
      </c>
      <c r="B14" s="206" t="s">
        <v>398</v>
      </c>
      <c r="C14" s="146">
        <v>120</v>
      </c>
      <c r="D14" s="207">
        <f t="shared" ref="D14:D21" si="25">C14/3.6</f>
        <v>33.333333333333336</v>
      </c>
      <c r="E14" s="146">
        <v>34.1</v>
      </c>
      <c r="F14" s="146">
        <v>0</v>
      </c>
      <c r="G14" s="207">
        <v>0</v>
      </c>
      <c r="H14" s="207">
        <f>4.95/(2*SIN(E14*3.14/180))</f>
        <v>4.4165739124122103</v>
      </c>
      <c r="I14" s="207">
        <f>D14*D14/H14</f>
        <v>251.5776104161819</v>
      </c>
      <c r="J14" s="207"/>
      <c r="K14" s="207"/>
      <c r="L14" s="146">
        <v>0.76</v>
      </c>
      <c r="M14" s="146">
        <v>0.3</v>
      </c>
      <c r="N14" s="208">
        <f t="shared" si="1"/>
        <v>1.06</v>
      </c>
      <c r="O14" s="208"/>
      <c r="P14" s="207">
        <f t="shared" ref="P14:P21" si="26">I14*T14</f>
        <v>25.15776104161819</v>
      </c>
      <c r="Q14" s="207"/>
      <c r="R14" s="207">
        <f>0</f>
        <v>0</v>
      </c>
      <c r="S14" s="207">
        <f t="shared" si="18"/>
        <v>90.567939749825484</v>
      </c>
      <c r="T14" s="146">
        <v>0.1</v>
      </c>
      <c r="U14" s="146">
        <v>0</v>
      </c>
      <c r="V14" s="146">
        <f t="shared" ref="V14:V21" si="27">T14+U14</f>
        <v>0.1</v>
      </c>
      <c r="W14" s="208">
        <f t="shared" ref="W14:W17" si="28">0.5*I14*T14*T14</f>
        <v>1.2578880520809097</v>
      </c>
      <c r="X14" s="146">
        <f>T14*Q14</f>
        <v>0</v>
      </c>
      <c r="Y14" s="146" t="s">
        <v>600</v>
      </c>
    </row>
    <row r="15" spans="1:26" s="157" customFormat="1" ht="13.9" customHeight="1">
      <c r="A15" s="205" t="s">
        <v>612</v>
      </c>
      <c r="B15" s="206" t="s">
        <v>398</v>
      </c>
      <c r="C15" s="146">
        <v>80</v>
      </c>
      <c r="D15" s="207">
        <f t="shared" ref="D15" si="29">C15/3.6</f>
        <v>22.222222222222221</v>
      </c>
      <c r="E15" s="146">
        <v>34.1</v>
      </c>
      <c r="F15" s="146">
        <v>0</v>
      </c>
      <c r="G15" s="207">
        <v>0</v>
      </c>
      <c r="H15" s="207">
        <f t="shared" ref="H15:H17" si="30">4.95/(2*SIN(E15*3.14/180))</f>
        <v>4.4165739124122103</v>
      </c>
      <c r="I15" s="207">
        <f t="shared" ref="I15:I17" si="31">D15*D15/H15</f>
        <v>111.81227129608082</v>
      </c>
      <c r="J15" s="207"/>
      <c r="K15" s="207"/>
      <c r="L15" s="146">
        <v>0.76</v>
      </c>
      <c r="M15" s="146">
        <v>0.3</v>
      </c>
      <c r="N15" s="208">
        <f t="shared" si="1"/>
        <v>1.06</v>
      </c>
      <c r="O15" s="208"/>
      <c r="P15" s="207">
        <f t="shared" si="26"/>
        <v>15.653717981451317</v>
      </c>
      <c r="Q15" s="207"/>
      <c r="R15" s="207">
        <f>0</f>
        <v>0</v>
      </c>
      <c r="S15" s="207">
        <f t="shared" si="18"/>
        <v>56.353384733224743</v>
      </c>
      <c r="T15" s="146">
        <v>0.14000000000000001</v>
      </c>
      <c r="U15" s="146">
        <v>0</v>
      </c>
      <c r="V15" s="146">
        <f t="shared" ref="V15" si="32">T15+U15</f>
        <v>0.14000000000000001</v>
      </c>
      <c r="W15" s="208">
        <f t="shared" si="28"/>
        <v>1.0957602587015922</v>
      </c>
      <c r="X15" s="146">
        <f>T15*Q15</f>
        <v>0</v>
      </c>
      <c r="Y15" s="146" t="s">
        <v>600</v>
      </c>
    </row>
    <row r="16" spans="1:26" s="157" customFormat="1">
      <c r="A16" s="205" t="s">
        <v>613</v>
      </c>
      <c r="B16" s="206" t="s">
        <v>415</v>
      </c>
      <c r="C16" s="146">
        <v>60</v>
      </c>
      <c r="D16" s="207">
        <f t="shared" si="25"/>
        <v>16.666666666666668</v>
      </c>
      <c r="E16" s="146">
        <v>34.1</v>
      </c>
      <c r="F16" s="146">
        <v>0</v>
      </c>
      <c r="G16" s="207">
        <f t="shared" ref="G16:G17" si="33">F16/3.6</f>
        <v>0</v>
      </c>
      <c r="H16" s="207">
        <f t="shared" si="30"/>
        <v>4.4165739124122103</v>
      </c>
      <c r="I16" s="207">
        <f t="shared" si="31"/>
        <v>62.894402604045474</v>
      </c>
      <c r="J16" s="207"/>
      <c r="K16" s="207"/>
      <c r="L16" s="146">
        <v>0.76</v>
      </c>
      <c r="M16" s="146">
        <v>0.3</v>
      </c>
      <c r="N16" s="208">
        <f t="shared" si="1"/>
        <v>1.06</v>
      </c>
      <c r="O16" s="208"/>
      <c r="P16" s="207">
        <f t="shared" si="26"/>
        <v>11.94993649476864</v>
      </c>
      <c r="Q16" s="207"/>
      <c r="R16" s="207">
        <f>0</f>
        <v>0</v>
      </c>
      <c r="S16" s="207">
        <f t="shared" si="18"/>
        <v>43.019771381167104</v>
      </c>
      <c r="T16" s="146">
        <v>0.19</v>
      </c>
      <c r="U16" s="146">
        <v>0</v>
      </c>
      <c r="V16" s="146">
        <f t="shared" si="27"/>
        <v>0.19</v>
      </c>
      <c r="W16" s="208">
        <f t="shared" si="28"/>
        <v>1.1352439670030208</v>
      </c>
      <c r="X16" s="146">
        <f t="shared" ref="X16:X17" si="34">T16*Q16</f>
        <v>0</v>
      </c>
      <c r="Y16" s="146" t="s">
        <v>600</v>
      </c>
    </row>
    <row r="17" spans="1:25" s="157" customFormat="1">
      <c r="A17" s="205" t="s">
        <v>614</v>
      </c>
      <c r="B17" s="206" t="s">
        <v>415</v>
      </c>
      <c r="C17" s="146">
        <v>20</v>
      </c>
      <c r="D17" s="207">
        <f t="shared" si="25"/>
        <v>5.5555555555555554</v>
      </c>
      <c r="E17" s="146">
        <v>34.1</v>
      </c>
      <c r="F17" s="146">
        <v>0</v>
      </c>
      <c r="G17" s="207">
        <f t="shared" si="33"/>
        <v>0</v>
      </c>
      <c r="H17" s="207">
        <f t="shared" si="30"/>
        <v>4.4165739124122103</v>
      </c>
      <c r="I17" s="207">
        <f t="shared" si="31"/>
        <v>6.9882669560050514</v>
      </c>
      <c r="J17" s="207"/>
      <c r="K17" s="207"/>
      <c r="L17" s="146">
        <v>0.76</v>
      </c>
      <c r="M17" s="146">
        <v>0.3</v>
      </c>
      <c r="N17" s="208">
        <f t="shared" si="1"/>
        <v>1.06</v>
      </c>
      <c r="O17" s="208"/>
      <c r="P17" s="207">
        <f t="shared" si="26"/>
        <v>3.9134294953628292</v>
      </c>
      <c r="Q17" s="207"/>
      <c r="R17" s="207">
        <f>0</f>
        <v>0</v>
      </c>
      <c r="S17" s="207">
        <f t="shared" si="18"/>
        <v>14.088346183306186</v>
      </c>
      <c r="T17" s="146">
        <v>0.56000000000000005</v>
      </c>
      <c r="U17" s="146">
        <v>0</v>
      </c>
      <c r="V17" s="146">
        <f t="shared" si="27"/>
        <v>0.56000000000000005</v>
      </c>
      <c r="W17" s="208">
        <f t="shared" si="28"/>
        <v>1.0957602587015922</v>
      </c>
      <c r="X17" s="146">
        <f t="shared" si="34"/>
        <v>0</v>
      </c>
      <c r="Y17" s="146" t="s">
        <v>600</v>
      </c>
    </row>
    <row r="18" spans="1:25" s="159" customFormat="1">
      <c r="A18" s="161" t="s">
        <v>615</v>
      </c>
      <c r="B18" s="162" t="s">
        <v>398</v>
      </c>
      <c r="C18" s="148">
        <v>120</v>
      </c>
      <c r="D18" s="163">
        <f t="shared" ref="D18" si="35">C18/3.6</f>
        <v>33.333333333333336</v>
      </c>
      <c r="E18" s="148"/>
      <c r="F18" s="148">
        <v>0</v>
      </c>
      <c r="G18" s="163">
        <v>0</v>
      </c>
      <c r="H18" s="163">
        <v>125</v>
      </c>
      <c r="I18" s="163">
        <f>D18*D18/H18</f>
        <v>8.8888888888888911</v>
      </c>
      <c r="J18" s="163">
        <v>125</v>
      </c>
      <c r="K18" s="163">
        <f>D18*D18/J18</f>
        <v>8.8888888888888911</v>
      </c>
      <c r="L18" s="148">
        <v>0.76</v>
      </c>
      <c r="M18" s="148">
        <v>0.3</v>
      </c>
      <c r="N18" s="164">
        <f t="shared" si="1"/>
        <v>1.06</v>
      </c>
      <c r="O18" s="164"/>
      <c r="P18" s="163">
        <f t="shared" si="26"/>
        <v>3.1111111111111116</v>
      </c>
      <c r="Q18" s="163"/>
      <c r="R18" s="163">
        <f t="shared" ref="R18:R21" si="36">K18*T18</f>
        <v>3.1111111111111116</v>
      </c>
      <c r="S18" s="163">
        <f t="shared" si="18"/>
        <v>22.400000000000006</v>
      </c>
      <c r="T18" s="148">
        <v>0.35</v>
      </c>
      <c r="U18" s="148">
        <v>0</v>
      </c>
      <c r="V18" s="148">
        <f t="shared" ref="V18" si="37">T18+U18</f>
        <v>0.35</v>
      </c>
      <c r="W18" s="164">
        <f>0.5*I18*T18*T18+0.5*K18*T18*T18</f>
        <v>1.088888888888889</v>
      </c>
      <c r="X18" s="148">
        <f>T18*Q18</f>
        <v>0</v>
      </c>
      <c r="Y18" s="148" t="s">
        <v>600</v>
      </c>
    </row>
    <row r="19" spans="1:25" s="159" customFormat="1">
      <c r="A19" s="161" t="s">
        <v>616</v>
      </c>
      <c r="B19" s="162" t="s">
        <v>398</v>
      </c>
      <c r="C19" s="148">
        <v>80</v>
      </c>
      <c r="D19" s="163">
        <f t="shared" si="25"/>
        <v>22.222222222222221</v>
      </c>
      <c r="E19" s="148"/>
      <c r="F19" s="148">
        <v>0</v>
      </c>
      <c r="G19" s="163">
        <v>0</v>
      </c>
      <c r="H19" s="163">
        <v>125</v>
      </c>
      <c r="I19" s="163">
        <f t="shared" ref="I19:I21" si="38">D19*D19/H19</f>
        <v>3.9506172839506171</v>
      </c>
      <c r="J19" s="163">
        <v>125</v>
      </c>
      <c r="K19" s="163">
        <f t="shared" ref="K19:K21" si="39">D19*D19/J19</f>
        <v>3.9506172839506171</v>
      </c>
      <c r="L19" s="148">
        <v>0.76</v>
      </c>
      <c r="M19" s="148">
        <v>0.3</v>
      </c>
      <c r="N19" s="164">
        <f t="shared" si="1"/>
        <v>1.06</v>
      </c>
      <c r="O19" s="164"/>
      <c r="P19" s="163">
        <f t="shared" si="26"/>
        <v>2.0543209876543211</v>
      </c>
      <c r="Q19" s="163"/>
      <c r="R19" s="163">
        <f t="shared" si="36"/>
        <v>2.0543209876543211</v>
      </c>
      <c r="S19" s="163">
        <f t="shared" si="18"/>
        <v>14.791111111111112</v>
      </c>
      <c r="T19" s="148">
        <v>0.52</v>
      </c>
      <c r="U19" s="148">
        <v>0</v>
      </c>
      <c r="V19" s="148">
        <f t="shared" si="27"/>
        <v>0.52</v>
      </c>
      <c r="W19" s="164">
        <f t="shared" ref="W19:W21" si="40">0.5*I19*T19*T19+0.5*K19*T19*T19</f>
        <v>1.068246913580247</v>
      </c>
      <c r="X19" s="148">
        <f>T19*Q19</f>
        <v>0</v>
      </c>
      <c r="Y19" s="148" t="s">
        <v>600</v>
      </c>
    </row>
    <row r="20" spans="1:25" s="159" customFormat="1">
      <c r="A20" s="161" t="s">
        <v>617</v>
      </c>
      <c r="B20" s="162" t="s">
        <v>415</v>
      </c>
      <c r="C20" s="148">
        <v>60</v>
      </c>
      <c r="D20" s="163">
        <f t="shared" si="25"/>
        <v>16.666666666666668</v>
      </c>
      <c r="E20" s="148"/>
      <c r="F20" s="148">
        <v>0</v>
      </c>
      <c r="G20" s="163">
        <f t="shared" ref="G20:G21" si="41">F20/3.6</f>
        <v>0</v>
      </c>
      <c r="H20" s="163">
        <v>125</v>
      </c>
      <c r="I20" s="163">
        <f t="shared" si="38"/>
        <v>2.2222222222222228</v>
      </c>
      <c r="J20" s="163">
        <v>125</v>
      </c>
      <c r="K20" s="163">
        <f t="shared" si="39"/>
        <v>2.2222222222222228</v>
      </c>
      <c r="L20" s="148">
        <v>0.76</v>
      </c>
      <c r="M20" s="148">
        <v>0.3</v>
      </c>
      <c r="N20" s="164">
        <f t="shared" si="1"/>
        <v>1.06</v>
      </c>
      <c r="O20" s="164"/>
      <c r="P20" s="163">
        <f t="shared" si="26"/>
        <v>1.5555555555555558</v>
      </c>
      <c r="Q20" s="163"/>
      <c r="R20" s="163">
        <f t="shared" si="36"/>
        <v>1.5555555555555558</v>
      </c>
      <c r="S20" s="163">
        <f t="shared" si="18"/>
        <v>11.200000000000003</v>
      </c>
      <c r="T20" s="148">
        <v>0.7</v>
      </c>
      <c r="U20" s="148">
        <v>0</v>
      </c>
      <c r="V20" s="148">
        <f t="shared" si="27"/>
        <v>0.7</v>
      </c>
      <c r="W20" s="164">
        <f t="shared" si="40"/>
        <v>1.088888888888889</v>
      </c>
      <c r="X20" s="148">
        <f t="shared" ref="X20:X21" si="42">T20*Q20</f>
        <v>0</v>
      </c>
      <c r="Y20" s="148" t="s">
        <v>600</v>
      </c>
    </row>
    <row r="21" spans="1:25" s="159" customFormat="1">
      <c r="A21" s="161" t="s">
        <v>618</v>
      </c>
      <c r="B21" s="162" t="s">
        <v>415</v>
      </c>
      <c r="C21" s="148">
        <v>20</v>
      </c>
      <c r="D21" s="163">
        <f t="shared" si="25"/>
        <v>5.5555555555555554</v>
      </c>
      <c r="E21" s="148"/>
      <c r="F21" s="148">
        <v>0</v>
      </c>
      <c r="G21" s="163">
        <f t="shared" si="41"/>
        <v>0</v>
      </c>
      <c r="H21" s="163">
        <v>125</v>
      </c>
      <c r="I21" s="163">
        <f t="shared" si="38"/>
        <v>0.24691358024691357</v>
      </c>
      <c r="J21" s="163">
        <v>125</v>
      </c>
      <c r="K21" s="163">
        <f t="shared" si="39"/>
        <v>0.24691358024691357</v>
      </c>
      <c r="L21" s="148">
        <v>0.76</v>
      </c>
      <c r="M21" s="148">
        <v>0.3</v>
      </c>
      <c r="N21" s="164">
        <f t="shared" si="1"/>
        <v>1.06</v>
      </c>
      <c r="O21" s="164"/>
      <c r="P21" s="163">
        <f t="shared" si="26"/>
        <v>0.51851851851851849</v>
      </c>
      <c r="Q21" s="163"/>
      <c r="R21" s="163">
        <f t="shared" si="36"/>
        <v>0.51851851851851849</v>
      </c>
      <c r="S21" s="163">
        <f t="shared" si="18"/>
        <v>3.7333333333333334</v>
      </c>
      <c r="T21" s="148">
        <v>2.1</v>
      </c>
      <c r="U21" s="148">
        <v>0</v>
      </c>
      <c r="V21" s="148">
        <f t="shared" si="27"/>
        <v>2.1</v>
      </c>
      <c r="W21" s="164">
        <f t="shared" si="40"/>
        <v>1.0888888888888888</v>
      </c>
      <c r="X21" s="148">
        <f t="shared" si="42"/>
        <v>0</v>
      </c>
      <c r="Y21" s="148" t="s">
        <v>600</v>
      </c>
    </row>
    <row r="22" spans="1:25" s="81" customFormat="1">
      <c r="A22" s="95"/>
      <c r="B22" s="61"/>
      <c r="C22" s="35"/>
      <c r="D22" s="67"/>
      <c r="E22" s="35"/>
      <c r="F22" s="35"/>
      <c r="G22" s="67"/>
      <c r="H22" s="67"/>
      <c r="I22" s="67"/>
      <c r="J22" s="67"/>
      <c r="K22" s="67"/>
      <c r="L22" s="35"/>
      <c r="M22" s="35"/>
      <c r="N22" s="94"/>
      <c r="O22" s="94"/>
      <c r="P22" s="67"/>
      <c r="Q22" s="67"/>
      <c r="R22" s="67"/>
      <c r="S22" s="67"/>
      <c r="T22" s="35"/>
      <c r="U22" s="35"/>
      <c r="V22" s="35"/>
      <c r="W22" s="35"/>
      <c r="X22" s="35"/>
      <c r="Y22" s="35"/>
    </row>
    <row r="23" spans="1:25" s="81" customFormat="1">
      <c r="A23" s="95"/>
      <c r="B23" s="61"/>
      <c r="C23" s="35"/>
      <c r="D23" s="67"/>
      <c r="E23" s="35"/>
      <c r="F23" s="35"/>
      <c r="G23" s="67"/>
      <c r="H23" s="67" t="s">
        <v>591</v>
      </c>
      <c r="I23" s="67" t="s">
        <v>592</v>
      </c>
      <c r="J23" s="67"/>
      <c r="K23" s="67"/>
      <c r="L23" s="35" t="s">
        <v>593</v>
      </c>
      <c r="M23" s="35" t="s">
        <v>594</v>
      </c>
      <c r="N23" s="35" t="s">
        <v>595</v>
      </c>
      <c r="O23" s="35" t="s">
        <v>596</v>
      </c>
      <c r="P23" s="67"/>
      <c r="Q23" s="67"/>
      <c r="R23" s="67"/>
      <c r="S23" s="67"/>
      <c r="T23" s="35"/>
      <c r="U23" s="35"/>
      <c r="V23" s="35"/>
      <c r="W23" s="35"/>
      <c r="X23" s="35"/>
      <c r="Y23" s="35"/>
    </row>
    <row r="24" spans="1:25" s="81" customFormat="1">
      <c r="A24" s="95"/>
      <c r="B24" s="61"/>
      <c r="C24" s="35"/>
      <c r="D24" s="67"/>
      <c r="E24" s="35"/>
      <c r="F24" s="35"/>
      <c r="G24" s="67"/>
      <c r="H24" s="67">
        <v>120</v>
      </c>
      <c r="I24" s="67">
        <v>10</v>
      </c>
      <c r="J24" s="67"/>
      <c r="K24" s="67"/>
      <c r="L24" s="35">
        <f>I24/O24</f>
        <v>0.93023255813953509</v>
      </c>
      <c r="M24" s="35">
        <v>8.6</v>
      </c>
      <c r="N24" s="94">
        <v>0.8</v>
      </c>
      <c r="O24" s="67">
        <f>M24/N24</f>
        <v>10.749999999999998</v>
      </c>
      <c r="P24" s="67"/>
      <c r="Q24" s="67"/>
      <c r="R24" s="67"/>
      <c r="S24" s="67"/>
      <c r="T24" s="35"/>
      <c r="U24" s="35"/>
      <c r="V24" s="35"/>
      <c r="W24" s="35"/>
      <c r="X24" s="35"/>
      <c r="Y24" s="35"/>
    </row>
    <row r="25" spans="1:25" s="81" customFormat="1">
      <c r="A25" s="95"/>
      <c r="B25" s="61"/>
      <c r="C25" s="35"/>
      <c r="D25" s="67"/>
      <c r="E25" s="35"/>
      <c r="F25" s="35"/>
      <c r="G25" s="67"/>
      <c r="H25" s="67">
        <v>80</v>
      </c>
      <c r="I25" s="67">
        <v>20</v>
      </c>
      <c r="J25" s="67"/>
      <c r="K25" s="67"/>
      <c r="L25" s="35">
        <f>I25/O25</f>
        <v>1.7543859649122806</v>
      </c>
      <c r="M25" s="35">
        <v>17.100000000000001</v>
      </c>
      <c r="N25" s="35">
        <v>1.5</v>
      </c>
      <c r="O25" s="67">
        <f>M25/N25</f>
        <v>11.4</v>
      </c>
      <c r="P25" s="67"/>
      <c r="Q25" s="67"/>
      <c r="R25" s="67"/>
      <c r="S25" s="67"/>
      <c r="T25" s="35"/>
      <c r="U25" s="35"/>
      <c r="V25" s="35"/>
      <c r="W25" s="35"/>
      <c r="X25" s="35"/>
      <c r="Y25" s="35"/>
    </row>
    <row r="26" spans="1:25" s="81" customFormat="1">
      <c r="A26" s="95"/>
      <c r="B26" s="61"/>
      <c r="C26" s="35"/>
      <c r="D26" s="67"/>
      <c r="E26" s="35"/>
      <c r="F26" s="35"/>
      <c r="G26" s="67"/>
      <c r="H26" s="67">
        <v>60</v>
      </c>
      <c r="I26" s="67">
        <v>30</v>
      </c>
      <c r="J26" s="67"/>
      <c r="K26" s="67"/>
      <c r="L26" s="35">
        <f>I26/O26</f>
        <v>2.4513618677042803</v>
      </c>
      <c r="M26" s="35">
        <v>25.7</v>
      </c>
      <c r="N26" s="94">
        <v>2.1</v>
      </c>
      <c r="O26" s="67">
        <f>M26/N26</f>
        <v>12.238095238095237</v>
      </c>
      <c r="P26" s="67"/>
      <c r="Q26" s="67"/>
      <c r="R26" s="67"/>
      <c r="S26" s="67"/>
      <c r="T26" s="35"/>
      <c r="U26" s="35"/>
      <c r="V26" s="35"/>
      <c r="W26" s="35"/>
      <c r="X26" s="35"/>
      <c r="Y26" s="35"/>
    </row>
    <row r="27" spans="1:25" s="81" customFormat="1" ht="13.9">
      <c r="A27" s="95"/>
      <c r="B27" s="61"/>
      <c r="C27" s="35"/>
      <c r="D27" s="67"/>
      <c r="E27" s="35"/>
      <c r="F27" s="35"/>
      <c r="G27" s="67"/>
      <c r="H27" s="67">
        <v>20</v>
      </c>
      <c r="I27" s="67">
        <v>420</v>
      </c>
      <c r="J27" s="67"/>
      <c r="K27" s="67"/>
      <c r="L27" s="35">
        <f>I27/O27</f>
        <v>33.350106809078767</v>
      </c>
      <c r="M27" s="212">
        <v>419.44</v>
      </c>
      <c r="N27" s="212">
        <v>33.305639999999997</v>
      </c>
      <c r="O27" s="67">
        <f>M27/N27</f>
        <v>12.593662815066759</v>
      </c>
      <c r="P27" s="67"/>
      <c r="Q27" s="67"/>
      <c r="R27" s="67"/>
      <c r="S27" s="67"/>
      <c r="T27" s="35"/>
      <c r="U27" s="35"/>
      <c r="V27" s="35"/>
      <c r="W27" s="35"/>
      <c r="X27" s="35"/>
      <c r="Y27" s="35"/>
    </row>
    <row r="28" spans="1:25" s="81" customFormat="1">
      <c r="A28" s="95"/>
      <c r="B28" s="61"/>
      <c r="C28" s="35"/>
      <c r="D28" s="67"/>
      <c r="E28" s="35"/>
      <c r="F28" s="35"/>
      <c r="G28" s="67"/>
      <c r="H28" s="67"/>
      <c r="I28" s="67"/>
      <c r="J28" s="67"/>
      <c r="K28" s="67"/>
      <c r="L28" s="35"/>
      <c r="M28" s="35"/>
      <c r="N28" s="94"/>
      <c r="O28" s="94"/>
      <c r="P28" s="67"/>
      <c r="Q28" s="67"/>
      <c r="R28" s="67"/>
      <c r="S28" s="67"/>
      <c r="T28" s="35"/>
      <c r="U28" s="35"/>
      <c r="V28" s="35"/>
      <c r="W28" s="35"/>
      <c r="X28" s="35"/>
      <c r="Y28" s="35"/>
    </row>
    <row r="29" spans="1:25" s="81" customFormat="1">
      <c r="A29" s="95"/>
      <c r="B29" s="61"/>
      <c r="C29" s="35"/>
      <c r="D29" s="67"/>
      <c r="E29" s="35"/>
      <c r="F29" s="35"/>
      <c r="G29" s="67"/>
      <c r="H29" s="67"/>
      <c r="I29" s="67"/>
      <c r="J29" s="67"/>
      <c r="K29" s="67"/>
      <c r="L29" s="35"/>
      <c r="M29" s="35"/>
      <c r="N29" s="94"/>
      <c r="O29" s="94"/>
      <c r="P29" s="67"/>
      <c r="Q29" s="67"/>
      <c r="R29" s="67"/>
      <c r="S29" s="67"/>
      <c r="T29" s="35"/>
      <c r="U29" s="35"/>
      <c r="V29" s="35"/>
      <c r="W29" s="35"/>
      <c r="X29" s="35"/>
      <c r="Y29" s="35"/>
    </row>
    <row r="30" spans="1:25" s="81" customFormat="1">
      <c r="A30" s="95"/>
      <c r="B30" s="61"/>
      <c r="C30" s="35"/>
      <c r="D30" s="67"/>
      <c r="E30" s="35"/>
      <c r="F30" s="35"/>
      <c r="G30" s="67"/>
      <c r="H30" s="67"/>
      <c r="I30" s="67"/>
      <c r="J30" s="67"/>
      <c r="K30" s="67"/>
      <c r="L30" s="35"/>
      <c r="M30" s="35"/>
      <c r="N30" s="94"/>
      <c r="O30" s="94"/>
      <c r="P30" s="67"/>
      <c r="Q30" s="67"/>
      <c r="R30" s="67"/>
      <c r="S30" s="67"/>
      <c r="T30" s="35"/>
      <c r="U30" s="35"/>
      <c r="V30" s="35"/>
      <c r="W30" s="35"/>
      <c r="X30" s="35"/>
      <c r="Y30" s="35"/>
    </row>
    <row r="31" spans="1:25" s="81" customFormat="1">
      <c r="A31" s="95"/>
      <c r="B31" s="61"/>
      <c r="C31" s="35"/>
      <c r="D31" s="67"/>
      <c r="E31" s="35"/>
      <c r="F31" s="35"/>
      <c r="G31" s="67"/>
      <c r="H31" s="67"/>
      <c r="I31" s="67"/>
      <c r="J31" s="67"/>
      <c r="K31" s="67"/>
      <c r="L31" s="35"/>
      <c r="M31" s="35"/>
      <c r="N31" s="94"/>
      <c r="O31" s="94"/>
      <c r="P31" s="67"/>
      <c r="Q31" s="67"/>
      <c r="R31" s="67"/>
      <c r="S31" s="67"/>
      <c r="T31" s="35"/>
      <c r="U31" s="35"/>
      <c r="V31" s="35"/>
      <c r="W31" s="35"/>
      <c r="X31" s="35"/>
      <c r="Y31" s="35"/>
    </row>
    <row r="32" spans="1:25" s="81" customFormat="1">
      <c r="A32" s="95"/>
      <c r="B32" s="61"/>
      <c r="C32" s="35"/>
      <c r="D32" s="67"/>
      <c r="E32" s="35"/>
      <c r="F32" s="35"/>
      <c r="G32" s="67"/>
      <c r="H32" s="67"/>
      <c r="I32" s="67"/>
      <c r="J32" s="67"/>
      <c r="K32" s="67"/>
      <c r="L32" s="35"/>
      <c r="M32" s="35"/>
      <c r="N32" s="94"/>
      <c r="O32" s="94"/>
      <c r="P32" s="67"/>
      <c r="Q32" s="67"/>
      <c r="R32" s="67"/>
      <c r="S32" s="67"/>
      <c r="T32" s="35"/>
      <c r="U32" s="35"/>
      <c r="V32" s="35"/>
      <c r="W32" s="35"/>
      <c r="X32" s="35"/>
      <c r="Y32" s="35"/>
    </row>
    <row r="33" spans="1:25" s="81" customFormat="1">
      <c r="A33" s="95"/>
      <c r="B33" s="61"/>
      <c r="C33" s="35"/>
      <c r="D33" s="67"/>
      <c r="E33" s="35"/>
      <c r="F33" s="35"/>
      <c r="G33" s="67"/>
      <c r="H33" s="67"/>
      <c r="I33" s="67"/>
      <c r="J33" s="67"/>
      <c r="K33" s="67"/>
      <c r="L33" s="35"/>
      <c r="M33" s="35"/>
      <c r="N33" s="94"/>
      <c r="O33" s="94"/>
      <c r="P33" s="67"/>
      <c r="Q33" s="67"/>
      <c r="R33" s="67"/>
      <c r="S33" s="67"/>
      <c r="T33" s="35"/>
      <c r="U33" s="35"/>
      <c r="V33" s="35"/>
      <c r="W33" s="35"/>
      <c r="X33" s="35"/>
      <c r="Y33" s="35"/>
    </row>
    <row r="34" spans="1:25" s="81" customFormat="1">
      <c r="A34" s="95"/>
      <c r="B34" s="61"/>
      <c r="C34" s="35"/>
      <c r="D34" s="67"/>
      <c r="E34" s="35"/>
      <c r="F34" s="35"/>
      <c r="G34" s="67"/>
      <c r="H34" s="67"/>
      <c r="I34" s="67"/>
      <c r="J34" s="67"/>
      <c r="K34" s="67"/>
      <c r="L34" s="35"/>
      <c r="M34" s="35"/>
      <c r="N34" s="94"/>
      <c r="O34" s="94"/>
      <c r="P34" s="67"/>
      <c r="Q34" s="67"/>
      <c r="R34" s="67"/>
      <c r="S34" s="67"/>
      <c r="T34" s="35"/>
      <c r="U34" s="35"/>
      <c r="V34" s="35"/>
      <c r="W34" s="35"/>
      <c r="X34" s="35"/>
      <c r="Y34" s="35"/>
    </row>
    <row r="35" spans="1:25" s="81" customFormat="1">
      <c r="A35" s="95"/>
      <c r="B35" s="61"/>
      <c r="C35" s="35"/>
      <c r="D35" s="67"/>
      <c r="E35" s="35"/>
      <c r="F35" s="35"/>
      <c r="G35" s="67"/>
      <c r="H35" s="67"/>
      <c r="I35" s="67"/>
      <c r="J35" s="67"/>
      <c r="K35" s="67"/>
      <c r="L35" s="35"/>
      <c r="M35" s="35"/>
      <c r="N35" s="94"/>
      <c r="O35" s="94"/>
      <c r="P35" s="67"/>
      <c r="Q35" s="67"/>
      <c r="R35" s="67"/>
      <c r="S35" s="67"/>
      <c r="T35" s="35"/>
      <c r="U35" s="35"/>
      <c r="V35" s="35"/>
      <c r="W35" s="35"/>
      <c r="X35" s="35"/>
      <c r="Y35" s="35"/>
    </row>
    <row r="36" spans="1:25" s="81" customFormat="1">
      <c r="A36" s="95"/>
      <c r="B36" s="61"/>
      <c r="C36" s="35"/>
      <c r="D36" s="67"/>
      <c r="E36" s="35"/>
      <c r="F36" s="35"/>
      <c r="G36" s="67"/>
      <c r="H36" s="67"/>
      <c r="I36" s="67"/>
      <c r="J36" s="67"/>
      <c r="K36" s="67"/>
      <c r="L36" s="35"/>
      <c r="M36" s="35"/>
      <c r="N36" s="94"/>
      <c r="O36" s="94"/>
      <c r="P36" s="67"/>
      <c r="Q36" s="67"/>
      <c r="R36" s="67"/>
      <c r="S36" s="67"/>
      <c r="T36" s="35"/>
      <c r="U36" s="35"/>
      <c r="V36" s="35"/>
      <c r="W36" s="35"/>
      <c r="X36" s="35"/>
      <c r="Y36" s="35"/>
    </row>
    <row r="37" spans="1:25" s="81" customFormat="1">
      <c r="A37" s="95"/>
      <c r="B37" s="61"/>
      <c r="C37" s="35"/>
      <c r="D37" s="67"/>
      <c r="E37" s="35"/>
      <c r="F37" s="35"/>
      <c r="G37" s="67"/>
      <c r="H37" s="67"/>
      <c r="I37" s="67"/>
      <c r="J37" s="67"/>
      <c r="K37" s="67"/>
      <c r="L37" s="35"/>
      <c r="M37" s="35"/>
      <c r="N37" s="94"/>
      <c r="O37" s="94"/>
      <c r="P37" s="67"/>
      <c r="Q37" s="67"/>
      <c r="R37" s="67"/>
      <c r="S37" s="67"/>
      <c r="T37" s="35"/>
      <c r="U37" s="35"/>
      <c r="V37" s="35"/>
      <c r="W37" s="35"/>
      <c r="X37" s="35"/>
      <c r="Y37" s="35"/>
    </row>
  </sheetData>
  <phoneticPr fontId="21" type="noConversion"/>
  <pageMargins left="0.7" right="0.7" top="0.75" bottom="0.75" header="0.3" footer="0.3"/>
  <pageSetup paperSize="9" scale="31" orientation="portrait" r:id="rId1"/>
  <colBreaks count="1" manualBreakCount="1">
    <brk id="17" max="1048575" man="1"/>
  </colBreaks>
  <drawing r:id="rId2"/>
  <legacyDrawing r:id="rId3"/>
  <oleObjects>
    <mc:AlternateContent xmlns:mc="http://schemas.openxmlformats.org/markup-compatibility/2006">
      <mc:Choice Requires="x14">
        <oleObject progId="Visio.Drawing.15" shapeId="16385" r:id="rId4">
          <objectPr defaultSize="0" autoPict="0" r:id="rId5">
            <anchor moveWithCells="1" sizeWithCells="1">
              <from>
                <xdr:col>0</xdr:col>
                <xdr:colOff>327660</xdr:colOff>
                <xdr:row>38</xdr:row>
                <xdr:rowOff>144780</xdr:rowOff>
              </from>
              <to>
                <xdr:col>1</xdr:col>
                <xdr:colOff>3169920</xdr:colOff>
                <xdr:row>57</xdr:row>
                <xdr:rowOff>99060</xdr:rowOff>
              </to>
            </anchor>
          </objectPr>
        </oleObject>
      </mc:Choice>
      <mc:Fallback>
        <oleObject progId="Visio.Drawing.15" shapeId="16385" r:id="rId4"/>
      </mc:Fallback>
    </mc:AlternateContent>
    <mc:AlternateContent xmlns:mc="http://schemas.openxmlformats.org/markup-compatibility/2006">
      <mc:Choice Requires="x14">
        <oleObject progId="Visio.Drawing.15" shapeId="16386" r:id="rId6">
          <objectPr defaultSize="0" autoPict="0" r:id="rId7">
            <anchor moveWithCells="1" sizeWithCells="1">
              <from>
                <xdr:col>2</xdr:col>
                <xdr:colOff>167640</xdr:colOff>
                <xdr:row>39</xdr:row>
                <xdr:rowOff>99060</xdr:rowOff>
              </from>
              <to>
                <xdr:col>5</xdr:col>
                <xdr:colOff>0</xdr:colOff>
                <xdr:row>57</xdr:row>
                <xdr:rowOff>114300</xdr:rowOff>
              </to>
            </anchor>
          </objectPr>
        </oleObject>
      </mc:Choice>
      <mc:Fallback>
        <oleObject progId="Visio.Drawing.15" shapeId="16386" r:id="rId6"/>
      </mc:Fallback>
    </mc:AlternateContent>
    <mc:AlternateContent xmlns:mc="http://schemas.openxmlformats.org/markup-compatibility/2006">
      <mc:Choice Requires="x14">
        <oleObject progId="Visio.Drawing.15" shapeId="16387" r:id="rId8">
          <objectPr defaultSize="0" autoPict="0" r:id="rId9">
            <anchor moveWithCells="1" sizeWithCells="1">
              <from>
                <xdr:col>11</xdr:col>
                <xdr:colOff>716280</xdr:colOff>
                <xdr:row>38</xdr:row>
                <xdr:rowOff>152400</xdr:rowOff>
              </from>
              <to>
                <xdr:col>15</xdr:col>
                <xdr:colOff>365760</xdr:colOff>
                <xdr:row>59</xdr:row>
                <xdr:rowOff>83820</xdr:rowOff>
              </to>
            </anchor>
          </objectPr>
        </oleObject>
      </mc:Choice>
      <mc:Fallback>
        <oleObject progId="Visio.Drawing.15" shapeId="16387" r:id="rId8"/>
      </mc:Fallback>
    </mc:AlternateContent>
    <mc:AlternateContent xmlns:mc="http://schemas.openxmlformats.org/markup-compatibility/2006">
      <mc:Choice Requires="x14">
        <oleObject progId="Visio.Drawing.15" shapeId="16388" r:id="rId10">
          <objectPr defaultSize="0" autoPict="0" r:id="rId11">
            <anchor moveWithCells="1" sizeWithCells="1">
              <from>
                <xdr:col>16</xdr:col>
                <xdr:colOff>99060</xdr:colOff>
                <xdr:row>39</xdr:row>
                <xdr:rowOff>106680</xdr:rowOff>
              </from>
              <to>
                <xdr:col>21</xdr:col>
                <xdr:colOff>190500</xdr:colOff>
                <xdr:row>59</xdr:row>
                <xdr:rowOff>83820</xdr:rowOff>
              </to>
            </anchor>
          </objectPr>
        </oleObject>
      </mc:Choice>
      <mc:Fallback>
        <oleObject progId="Visio.Drawing.15" shapeId="16388" r:id="rId10"/>
      </mc:Fallback>
    </mc:AlternateContent>
    <mc:AlternateContent xmlns:mc="http://schemas.openxmlformats.org/markup-compatibility/2006">
      <mc:Choice Requires="x14">
        <oleObject progId="Visio.Drawing.15" shapeId="16389" r:id="rId12">
          <objectPr defaultSize="0" autoPict="0" r:id="rId13">
            <anchor moveWithCells="1" sizeWithCells="1">
              <from>
                <xdr:col>5</xdr:col>
                <xdr:colOff>0</xdr:colOff>
                <xdr:row>38</xdr:row>
                <xdr:rowOff>22860</xdr:rowOff>
              </from>
              <to>
                <xdr:col>11</xdr:col>
                <xdr:colOff>358140</xdr:colOff>
                <xdr:row>59</xdr:row>
                <xdr:rowOff>15240</xdr:rowOff>
              </to>
            </anchor>
          </objectPr>
        </oleObject>
      </mc:Choice>
      <mc:Fallback>
        <oleObject progId="Visio.Drawing.15" shapeId="16389" r:id="rId12"/>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1"/>
  <sheetViews>
    <sheetView view="pageBreakPreview" topLeftCell="A4" zoomScale="130" zoomScaleNormal="100" workbookViewId="0">
      <selection activeCell="B15" sqref="B15"/>
    </sheetView>
  </sheetViews>
  <sheetFormatPr defaultColWidth="9" defaultRowHeight="13.9"/>
  <cols>
    <col min="1" max="1" width="40.5" style="55" customWidth="1"/>
    <col min="2" max="2" width="11.5" style="51" customWidth="1"/>
    <col min="3" max="16384" width="9" style="51"/>
  </cols>
  <sheetData>
    <row r="1" spans="1:3">
      <c r="A1" s="50" t="s">
        <v>619</v>
      </c>
      <c r="B1" s="50" t="s">
        <v>620</v>
      </c>
      <c r="C1" s="51" t="s">
        <v>621</v>
      </c>
    </row>
    <row r="2" spans="1:3">
      <c r="A2" s="52" t="s">
        <v>622</v>
      </c>
      <c r="B2" s="53">
        <v>4</v>
      </c>
    </row>
    <row r="3" spans="1:3">
      <c r="A3" s="52" t="s">
        <v>623</v>
      </c>
      <c r="B3" s="52">
        <v>4</v>
      </c>
    </row>
    <row r="4" spans="1:3">
      <c r="A4" s="52" t="s">
        <v>624</v>
      </c>
      <c r="B4" s="52">
        <v>4</v>
      </c>
    </row>
    <row r="5" spans="1:3">
      <c r="A5" s="52" t="s">
        <v>625</v>
      </c>
      <c r="B5" s="52">
        <v>3</v>
      </c>
    </row>
    <row r="6" spans="1:3">
      <c r="A6" s="52" t="s">
        <v>626</v>
      </c>
      <c r="B6" s="52">
        <v>2</v>
      </c>
    </row>
    <row r="7" spans="1:3">
      <c r="A7" s="52" t="s">
        <v>627</v>
      </c>
      <c r="B7" s="52">
        <v>2</v>
      </c>
    </row>
    <row r="8" spans="1:3">
      <c r="A8" s="53" t="s">
        <v>628</v>
      </c>
      <c r="B8" s="52">
        <v>2</v>
      </c>
    </row>
    <row r="9" spans="1:3">
      <c r="A9" s="52" t="s">
        <v>629</v>
      </c>
      <c r="B9" s="52">
        <v>3</v>
      </c>
    </row>
    <row r="10" spans="1:3">
      <c r="A10" s="52" t="s">
        <v>630</v>
      </c>
      <c r="B10" s="52">
        <v>2</v>
      </c>
    </row>
    <row r="11" spans="1:3">
      <c r="A11" s="52" t="s">
        <v>631</v>
      </c>
      <c r="B11" s="52">
        <v>2</v>
      </c>
    </row>
    <row r="12" spans="1:3">
      <c r="A12" s="52" t="s">
        <v>632</v>
      </c>
      <c r="B12" s="52">
        <v>3</v>
      </c>
    </row>
    <row r="13" spans="1:3">
      <c r="A13" s="52" t="s">
        <v>633</v>
      </c>
      <c r="B13" s="52">
        <v>2</v>
      </c>
    </row>
    <row r="14" spans="1:3">
      <c r="A14" s="52" t="s">
        <v>634</v>
      </c>
      <c r="B14" s="52">
        <v>2</v>
      </c>
    </row>
    <row r="15" spans="1:3">
      <c r="A15" s="52" t="s">
        <v>635</v>
      </c>
      <c r="B15" s="54" t="s">
        <v>636</v>
      </c>
    </row>
    <row r="16" spans="1:3">
      <c r="A16" s="52" t="s">
        <v>637</v>
      </c>
      <c r="B16" s="52">
        <v>1</v>
      </c>
    </row>
    <row r="17" spans="1:2">
      <c r="A17" s="52" t="s">
        <v>638</v>
      </c>
      <c r="B17" s="52">
        <v>1</v>
      </c>
    </row>
    <row r="18" spans="1:2">
      <c r="A18" s="52" t="s">
        <v>61</v>
      </c>
      <c r="B18" s="52">
        <v>4</v>
      </c>
    </row>
    <row r="19" spans="1:2">
      <c r="A19" s="52" t="s">
        <v>67</v>
      </c>
      <c r="B19" s="52">
        <v>4</v>
      </c>
    </row>
    <row r="20" spans="1:2">
      <c r="A20" s="52" t="s">
        <v>639</v>
      </c>
      <c r="B20" s="52">
        <v>4</v>
      </c>
    </row>
    <row r="21" spans="1:2">
      <c r="A21" s="52" t="s">
        <v>640</v>
      </c>
      <c r="B21" s="52">
        <v>4</v>
      </c>
    </row>
    <row r="22" spans="1:2">
      <c r="A22" s="52" t="s">
        <v>641</v>
      </c>
      <c r="B22" s="52">
        <v>3</v>
      </c>
    </row>
    <row r="23" spans="1:2">
      <c r="A23" s="52" t="s">
        <v>89</v>
      </c>
      <c r="B23" s="52">
        <v>2</v>
      </c>
    </row>
    <row r="24" spans="1:2">
      <c r="A24" s="52" t="s">
        <v>642</v>
      </c>
      <c r="B24" s="52">
        <v>2</v>
      </c>
    </row>
    <row r="25" spans="1:2">
      <c r="A25" s="52" t="s">
        <v>643</v>
      </c>
      <c r="B25" s="52">
        <v>2</v>
      </c>
    </row>
    <row r="26" spans="1:2">
      <c r="A26" s="52" t="s">
        <v>644</v>
      </c>
      <c r="B26" s="52">
        <v>1</v>
      </c>
    </row>
    <row r="27" spans="1:2">
      <c r="A27" s="52" t="s">
        <v>645</v>
      </c>
      <c r="B27" s="53">
        <v>1</v>
      </c>
    </row>
    <row r="28" spans="1:2">
      <c r="A28" s="52" t="s">
        <v>646</v>
      </c>
      <c r="B28" s="53">
        <v>1</v>
      </c>
    </row>
    <row r="29" spans="1:2">
      <c r="A29" s="52" t="s">
        <v>647</v>
      </c>
      <c r="B29" s="53">
        <v>4</v>
      </c>
    </row>
    <row r="30" spans="1:2">
      <c r="A30" s="52" t="s">
        <v>648</v>
      </c>
      <c r="B30" s="53">
        <v>4</v>
      </c>
    </row>
    <row r="31" spans="1:2">
      <c r="A31" s="53" t="s">
        <v>649</v>
      </c>
      <c r="B31" s="53">
        <v>1</v>
      </c>
    </row>
    <row r="32" spans="1:2">
      <c r="A32" s="53" t="s">
        <v>650</v>
      </c>
      <c r="B32" s="53">
        <v>4</v>
      </c>
    </row>
    <row r="33" spans="1:2">
      <c r="A33" s="53" t="s">
        <v>651</v>
      </c>
      <c r="B33" s="53">
        <v>3</v>
      </c>
    </row>
    <row r="34" spans="1:2">
      <c r="A34" s="53" t="s">
        <v>652</v>
      </c>
      <c r="B34" s="53">
        <v>2</v>
      </c>
    </row>
    <row r="35" spans="1:2">
      <c r="A35" s="53" t="s">
        <v>653</v>
      </c>
      <c r="B35" s="53">
        <v>3</v>
      </c>
    </row>
    <row r="36" spans="1:2">
      <c r="A36" s="53" t="s">
        <v>654</v>
      </c>
      <c r="B36" s="53">
        <v>3</v>
      </c>
    </row>
    <row r="37" spans="1:2">
      <c r="A37" s="53" t="s">
        <v>655</v>
      </c>
      <c r="B37" s="53">
        <v>3</v>
      </c>
    </row>
    <row r="38" spans="1:2">
      <c r="A38" s="53" t="s">
        <v>656</v>
      </c>
      <c r="B38" s="53">
        <v>3</v>
      </c>
    </row>
    <row r="39" spans="1:2">
      <c r="A39" s="53"/>
      <c r="B39" s="53"/>
    </row>
    <row r="40" spans="1:2">
      <c r="A40" s="53"/>
      <c r="B40" s="53"/>
    </row>
    <row r="41" spans="1:2">
      <c r="A41" s="53"/>
      <c r="B41" s="53"/>
    </row>
  </sheetData>
  <sheetProtection formatCells="0" insertHyperlinks="0" autoFilter="0"/>
  <phoneticPr fontId="21" type="noConversion"/>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F9"/>
  <sheetViews>
    <sheetView workbookViewId="0">
      <selection activeCell="F7" sqref="F7"/>
    </sheetView>
  </sheetViews>
  <sheetFormatPr defaultColWidth="9" defaultRowHeight="13.9"/>
  <cols>
    <col min="1" max="16384" width="9" style="51"/>
  </cols>
  <sheetData>
    <row r="2" spans="1:6">
      <c r="A2" s="56"/>
      <c r="B2" s="53" t="s">
        <v>657</v>
      </c>
      <c r="C2" s="53" t="s">
        <v>658</v>
      </c>
      <c r="D2" s="53" t="s">
        <v>524</v>
      </c>
      <c r="E2" s="53" t="s">
        <v>659</v>
      </c>
      <c r="F2" s="53" t="s">
        <v>660</v>
      </c>
    </row>
    <row r="3" spans="1:6">
      <c r="A3" s="269" t="s">
        <v>661</v>
      </c>
      <c r="B3" s="53" t="s">
        <v>662</v>
      </c>
      <c r="C3" s="53" t="s">
        <v>663</v>
      </c>
      <c r="D3" s="53" t="s">
        <v>664</v>
      </c>
      <c r="E3" s="53" t="s">
        <v>665</v>
      </c>
      <c r="F3" s="53" t="s">
        <v>666</v>
      </c>
    </row>
    <row r="4" spans="1:6">
      <c r="A4" s="269"/>
      <c r="B4" s="53" t="s">
        <v>667</v>
      </c>
      <c r="C4" s="53" t="s">
        <v>668</v>
      </c>
      <c r="D4" s="53" t="s">
        <v>669</v>
      </c>
      <c r="E4" s="53" t="s">
        <v>670</v>
      </c>
      <c r="F4" s="53" t="s">
        <v>663</v>
      </c>
    </row>
    <row r="5" spans="1:6">
      <c r="A5" s="269" t="s">
        <v>671</v>
      </c>
      <c r="B5" s="53" t="s">
        <v>662</v>
      </c>
      <c r="C5" s="53" t="s">
        <v>663</v>
      </c>
      <c r="D5" s="53" t="s">
        <v>664</v>
      </c>
      <c r="E5" s="53" t="s">
        <v>665</v>
      </c>
      <c r="F5" s="53" t="s">
        <v>666</v>
      </c>
    </row>
    <row r="6" spans="1:6">
      <c r="A6" s="269"/>
      <c r="B6" s="53" t="s">
        <v>667</v>
      </c>
      <c r="C6" s="53" t="s">
        <v>668</v>
      </c>
      <c r="D6" s="53" t="s">
        <v>669</v>
      </c>
      <c r="E6" s="53" t="s">
        <v>670</v>
      </c>
      <c r="F6" s="53" t="s">
        <v>663</v>
      </c>
    </row>
    <row r="7" spans="1:6">
      <c r="A7" s="269" t="s">
        <v>672</v>
      </c>
      <c r="B7" s="1" t="s">
        <v>662</v>
      </c>
      <c r="C7" s="1" t="s">
        <v>663</v>
      </c>
      <c r="D7" s="24" t="s">
        <v>673</v>
      </c>
      <c r="E7" s="24" t="s">
        <v>674</v>
      </c>
      <c r="F7" s="24" t="s">
        <v>675</v>
      </c>
    </row>
    <row r="8" spans="1:6">
      <c r="A8" s="269"/>
      <c r="B8" s="1" t="s">
        <v>667</v>
      </c>
      <c r="C8" s="24" t="s">
        <v>676</v>
      </c>
      <c r="D8" s="24" t="s">
        <v>677</v>
      </c>
      <c r="E8" s="24" t="s">
        <v>678</v>
      </c>
      <c r="F8" s="1" t="s">
        <v>663</v>
      </c>
    </row>
    <row r="9" spans="1:6">
      <c r="A9" s="270" t="s">
        <v>679</v>
      </c>
      <c r="B9" s="270"/>
      <c r="C9" s="270"/>
      <c r="D9" s="270"/>
      <c r="E9" s="270"/>
      <c r="F9" s="270"/>
    </row>
  </sheetData>
  <sheetProtection formatCells="0" insertHyperlinks="0" autoFilter="0"/>
  <mergeCells count="4">
    <mergeCell ref="A3:A4"/>
    <mergeCell ref="A5:A6"/>
    <mergeCell ref="A7:A8"/>
    <mergeCell ref="A9:F9"/>
  </mergeCells>
  <phoneticPr fontId="21"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zoomScale="107" zoomScaleNormal="107" workbookViewId="0">
      <selection activeCell="E11" sqref="E11"/>
    </sheetView>
  </sheetViews>
  <sheetFormatPr defaultColWidth="9" defaultRowHeight="13.9"/>
  <cols>
    <col min="1" max="1" width="22.625" style="51" customWidth="1"/>
    <col min="2" max="4" width="9" style="51"/>
    <col min="5" max="5" width="10.125" style="51" customWidth="1"/>
    <col min="6" max="6" width="9" style="51"/>
    <col min="7" max="7" width="10.375" style="51" bestFit="1" customWidth="1"/>
    <col min="8" max="8" width="24.25" style="76" customWidth="1"/>
    <col min="9" max="16384" width="9" style="51"/>
  </cols>
  <sheetData>
    <row r="1" spans="1:5">
      <c r="A1" s="106" t="s">
        <v>680</v>
      </c>
      <c r="B1" s="53" t="s">
        <v>681</v>
      </c>
      <c r="C1" s="53" t="s">
        <v>682</v>
      </c>
      <c r="D1" s="53" t="s">
        <v>683</v>
      </c>
      <c r="E1" s="53" t="s">
        <v>684</v>
      </c>
    </row>
    <row r="2" spans="1:5">
      <c r="A2" s="53" t="s">
        <v>685</v>
      </c>
      <c r="B2" s="53" t="s">
        <v>686</v>
      </c>
      <c r="C2" s="53" t="s">
        <v>687</v>
      </c>
      <c r="D2" s="53" t="s">
        <v>688</v>
      </c>
      <c r="E2" s="53" t="s">
        <v>689</v>
      </c>
    </row>
    <row r="3" spans="1:5">
      <c r="A3" s="53" t="s">
        <v>690</v>
      </c>
      <c r="B3" s="271" t="s">
        <v>691</v>
      </c>
      <c r="C3" s="272"/>
      <c r="D3" s="272"/>
      <c r="E3" s="273"/>
    </row>
    <row r="4" spans="1:5">
      <c r="A4" s="105"/>
      <c r="B4" s="105"/>
      <c r="C4" s="105"/>
      <c r="D4" s="105"/>
      <c r="E4" s="105"/>
    </row>
    <row r="5" spans="1:5">
      <c r="B5" s="76"/>
    </row>
    <row r="6" spans="1:5">
      <c r="B6" s="76"/>
    </row>
  </sheetData>
  <mergeCells count="1">
    <mergeCell ref="B3:E3"/>
  </mergeCells>
  <phoneticPr fontId="21" type="noConversion"/>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9"/>
  <sheetViews>
    <sheetView view="pageBreakPreview" zoomScale="145" zoomScaleNormal="130" workbookViewId="0">
      <selection activeCell="C7" sqref="C7"/>
    </sheetView>
  </sheetViews>
  <sheetFormatPr defaultColWidth="9" defaultRowHeight="13.9"/>
  <cols>
    <col min="1" max="1" width="7.5" style="51" customWidth="1"/>
    <col min="2" max="2" width="9" style="51"/>
    <col min="3" max="3" width="60.5" style="51" customWidth="1"/>
    <col min="4" max="16384" width="9" style="51"/>
  </cols>
  <sheetData>
    <row r="1" spans="1:3" ht="14.45">
      <c r="A1" s="57" t="s">
        <v>32</v>
      </c>
      <c r="B1" s="57" t="s">
        <v>692</v>
      </c>
      <c r="C1" s="57" t="s">
        <v>39</v>
      </c>
    </row>
    <row r="2" spans="1:3" ht="14.45">
      <c r="A2" s="274">
        <v>1</v>
      </c>
      <c r="B2" s="274" t="s">
        <v>693</v>
      </c>
      <c r="C2" s="58" t="s">
        <v>694</v>
      </c>
    </row>
    <row r="3" spans="1:3" ht="14.45">
      <c r="A3" s="275"/>
      <c r="B3" s="275"/>
      <c r="C3" s="58" t="s">
        <v>695</v>
      </c>
    </row>
    <row r="4" spans="1:3" ht="14.45">
      <c r="A4" s="274">
        <v>2</v>
      </c>
      <c r="B4" s="274" t="s">
        <v>696</v>
      </c>
      <c r="C4" s="59" t="s">
        <v>697</v>
      </c>
    </row>
    <row r="5" spans="1:3" ht="14.45">
      <c r="A5" s="276"/>
      <c r="B5" s="276"/>
      <c r="C5" s="59" t="s">
        <v>698</v>
      </c>
    </row>
    <row r="6" spans="1:3" ht="14.45">
      <c r="A6" s="275"/>
      <c r="B6" s="275"/>
      <c r="C6" s="77" t="s">
        <v>699</v>
      </c>
    </row>
    <row r="7" spans="1:3">
      <c r="A7" s="60"/>
      <c r="B7" s="60"/>
      <c r="C7" s="60"/>
    </row>
    <row r="8" spans="1:3">
      <c r="A8" s="60"/>
      <c r="B8" s="60"/>
      <c r="C8" s="60"/>
    </row>
    <row r="9" spans="1:3">
      <c r="A9" s="60"/>
      <c r="B9" s="60"/>
      <c r="C9" s="60"/>
    </row>
  </sheetData>
  <mergeCells count="4">
    <mergeCell ref="B2:B3"/>
    <mergeCell ref="A2:A3"/>
    <mergeCell ref="B4:B6"/>
    <mergeCell ref="A4:A6"/>
  </mergeCells>
  <phoneticPr fontId="21" type="noConversion"/>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7"/>
  <sheetViews>
    <sheetView view="pageBreakPreview" zoomScaleNormal="85" workbookViewId="0">
      <selection activeCell="C21" sqref="C21:D21"/>
    </sheetView>
  </sheetViews>
  <sheetFormatPr defaultColWidth="9.125" defaultRowHeight="13.9"/>
  <cols>
    <col min="1" max="1" width="10.125" style="36" customWidth="1"/>
    <col min="2" max="2" width="10.5" style="36" customWidth="1"/>
    <col min="3" max="3" width="71" style="36" customWidth="1"/>
    <col min="4" max="4" width="10.5" style="36" customWidth="1"/>
    <col min="5" max="5" width="22.375" style="36" customWidth="1"/>
    <col min="6" max="6" width="14.5" style="36" customWidth="1"/>
    <col min="7" max="16384" width="9.125" style="36"/>
  </cols>
  <sheetData>
    <row r="1" spans="1:6">
      <c r="A1" s="234" t="s">
        <v>13</v>
      </c>
      <c r="B1" s="234"/>
      <c r="C1" s="234"/>
      <c r="D1" s="234"/>
      <c r="E1" s="234"/>
      <c r="F1" s="234"/>
    </row>
    <row r="2" spans="1:6">
      <c r="A2" s="235"/>
      <c r="B2" s="235"/>
      <c r="C2" s="235"/>
      <c r="D2" s="235"/>
      <c r="E2" s="235"/>
      <c r="F2" s="235"/>
    </row>
    <row r="3" spans="1:6">
      <c r="A3" s="37" t="s">
        <v>14</v>
      </c>
      <c r="B3" s="236" t="s">
        <v>15</v>
      </c>
      <c r="C3" s="236"/>
      <c r="D3" s="37" t="s">
        <v>16</v>
      </c>
      <c r="E3" s="37" t="s">
        <v>17</v>
      </c>
      <c r="F3" s="37" t="s">
        <v>18</v>
      </c>
    </row>
    <row r="4" spans="1:6">
      <c r="A4" s="38">
        <v>1</v>
      </c>
      <c r="B4" s="237" t="s">
        <v>19</v>
      </c>
      <c r="C4" s="237"/>
      <c r="D4" s="38">
        <v>2</v>
      </c>
      <c r="E4" s="38" t="s">
        <v>20</v>
      </c>
      <c r="F4" s="39">
        <v>43435</v>
      </c>
    </row>
    <row r="5" spans="1:6">
      <c r="A5" s="38">
        <v>2</v>
      </c>
      <c r="B5" s="237" t="s">
        <v>21</v>
      </c>
      <c r="C5" s="237"/>
      <c r="D5" s="38">
        <v>2</v>
      </c>
      <c r="E5" s="38" t="s">
        <v>22</v>
      </c>
      <c r="F5" s="40">
        <v>45108</v>
      </c>
    </row>
    <row r="6" spans="1:6">
      <c r="A6" s="38">
        <v>3</v>
      </c>
      <c r="B6" s="237" t="s">
        <v>23</v>
      </c>
      <c r="C6" s="237"/>
      <c r="D6" s="45" t="s">
        <v>24</v>
      </c>
      <c r="E6" s="45" t="s">
        <v>25</v>
      </c>
      <c r="F6" s="44">
        <v>44933</v>
      </c>
    </row>
    <row r="7" spans="1:6">
      <c r="A7" s="38">
        <v>4</v>
      </c>
      <c r="B7" s="237" t="s">
        <v>26</v>
      </c>
      <c r="C7" s="237"/>
      <c r="D7" s="45" t="s">
        <v>24</v>
      </c>
      <c r="E7" s="45" t="s">
        <v>25</v>
      </c>
      <c r="F7" s="44">
        <v>44936</v>
      </c>
    </row>
    <row r="8" spans="1:6">
      <c r="A8" s="38">
        <v>5</v>
      </c>
      <c r="B8" s="238"/>
      <c r="C8" s="238"/>
      <c r="D8" s="41"/>
      <c r="E8" s="38"/>
      <c r="F8" s="38"/>
    </row>
    <row r="9" spans="1:6">
      <c r="A9" s="277" t="s">
        <v>27</v>
      </c>
      <c r="B9" s="277"/>
      <c r="C9" s="277"/>
      <c r="D9" s="277"/>
      <c r="E9" s="277"/>
      <c r="F9" s="277"/>
    </row>
    <row r="10" spans="1:6">
      <c r="A10" s="235"/>
      <c r="B10" s="235"/>
      <c r="C10" s="235"/>
      <c r="D10" s="235"/>
      <c r="E10" s="235"/>
      <c r="F10" s="235"/>
    </row>
    <row r="11" spans="1:6">
      <c r="A11" s="42" t="s">
        <v>16</v>
      </c>
      <c r="B11" s="42" t="s">
        <v>18</v>
      </c>
      <c r="C11" s="239" t="s">
        <v>28</v>
      </c>
      <c r="D11" s="240"/>
      <c r="E11" s="37" t="s">
        <v>17</v>
      </c>
      <c r="F11" s="37" t="s">
        <v>29</v>
      </c>
    </row>
    <row r="12" spans="1:6">
      <c r="A12" s="43" t="s">
        <v>24</v>
      </c>
      <c r="B12" s="44">
        <v>44941</v>
      </c>
      <c r="C12" s="241" t="s">
        <v>30</v>
      </c>
      <c r="D12" s="242"/>
      <c r="E12" s="45" t="s">
        <v>25</v>
      </c>
      <c r="F12" s="45" t="s">
        <v>31</v>
      </c>
    </row>
    <row r="13" spans="1:6">
      <c r="A13" s="41"/>
      <c r="B13" s="46"/>
      <c r="C13" s="243"/>
      <c r="D13" s="244"/>
      <c r="E13" s="38"/>
      <c r="F13" s="38"/>
    </row>
    <row r="14" spans="1:6" ht="13.9" customHeight="1">
      <c r="A14" s="41"/>
      <c r="B14" s="46"/>
      <c r="C14" s="243"/>
      <c r="D14" s="244"/>
      <c r="E14" s="38"/>
      <c r="F14" s="38"/>
    </row>
    <row r="15" spans="1:6">
      <c r="A15" s="41"/>
      <c r="B15" s="40"/>
      <c r="C15" s="245"/>
      <c r="D15" s="246"/>
      <c r="E15" s="38"/>
      <c r="F15" s="38"/>
    </row>
    <row r="16" spans="1:6">
      <c r="A16" s="41"/>
      <c r="B16" s="40"/>
      <c r="C16" s="247"/>
      <c r="D16" s="248"/>
      <c r="E16" s="38"/>
      <c r="F16" s="38"/>
    </row>
    <row r="17" spans="1:6">
      <c r="A17" s="41"/>
      <c r="B17" s="40"/>
      <c r="C17" s="247"/>
      <c r="D17" s="248"/>
      <c r="E17" s="38"/>
      <c r="F17" s="38"/>
    </row>
    <row r="18" spans="1:6">
      <c r="A18" s="41"/>
      <c r="B18" s="40"/>
      <c r="C18" s="247"/>
      <c r="D18" s="248"/>
      <c r="E18" s="38"/>
      <c r="F18" s="38"/>
    </row>
    <row r="19" spans="1:6">
      <c r="A19" s="41"/>
      <c r="B19" s="40"/>
      <c r="C19" s="249"/>
      <c r="D19" s="250"/>
      <c r="E19" s="38"/>
      <c r="F19" s="38"/>
    </row>
    <row r="20" spans="1:6">
      <c r="A20" s="41"/>
      <c r="B20" s="40"/>
      <c r="C20" s="249"/>
      <c r="D20" s="250"/>
      <c r="E20" s="38"/>
      <c r="F20" s="38"/>
    </row>
    <row r="21" spans="1:6">
      <c r="A21" s="47"/>
      <c r="B21" s="47"/>
      <c r="C21" s="249"/>
      <c r="D21" s="250"/>
      <c r="E21" s="47"/>
      <c r="F21" s="47"/>
    </row>
    <row r="22" spans="1:6">
      <c r="A22" s="47"/>
      <c r="B22" s="47"/>
      <c r="C22" s="249"/>
      <c r="D22" s="250"/>
      <c r="E22" s="47"/>
      <c r="F22" s="47"/>
    </row>
    <row r="23" spans="1:6">
      <c r="A23" s="47"/>
      <c r="B23" s="47"/>
      <c r="C23" s="249"/>
      <c r="D23" s="250"/>
      <c r="E23" s="47"/>
      <c r="F23" s="47"/>
    </row>
    <row r="24" spans="1:6">
      <c r="A24" s="47"/>
      <c r="B24" s="47"/>
      <c r="C24" s="249"/>
      <c r="D24" s="250"/>
      <c r="E24" s="47"/>
      <c r="F24" s="47"/>
    </row>
    <row r="25" spans="1:6">
      <c r="A25" s="47"/>
      <c r="B25" s="47"/>
      <c r="C25" s="249"/>
      <c r="D25" s="250"/>
      <c r="E25" s="47"/>
      <c r="F25" s="47"/>
    </row>
    <row r="26" spans="1:6">
      <c r="A26" s="47"/>
      <c r="B26" s="47"/>
      <c r="C26" s="249"/>
      <c r="D26" s="250"/>
      <c r="E26" s="47"/>
      <c r="F26" s="47"/>
    </row>
    <row r="27" spans="1:6">
      <c r="A27" s="47"/>
      <c r="B27" s="47"/>
      <c r="C27" s="249"/>
      <c r="D27" s="250"/>
      <c r="E27" s="47"/>
      <c r="F27" s="47"/>
    </row>
  </sheetData>
  <mergeCells count="27">
    <mergeCell ref="C26:D26"/>
    <mergeCell ref="C27:D27"/>
    <mergeCell ref="C21:D21"/>
    <mergeCell ref="C22:D22"/>
    <mergeCell ref="C23:D23"/>
    <mergeCell ref="C24:D24"/>
    <mergeCell ref="C25:D25"/>
    <mergeCell ref="C16:D16"/>
    <mergeCell ref="C17:D17"/>
    <mergeCell ref="C18:D18"/>
    <mergeCell ref="C19:D19"/>
    <mergeCell ref="C20:D20"/>
    <mergeCell ref="C11:D11"/>
    <mergeCell ref="C12:D12"/>
    <mergeCell ref="C13:D13"/>
    <mergeCell ref="C14:D14"/>
    <mergeCell ref="C15:D15"/>
    <mergeCell ref="B6:C6"/>
    <mergeCell ref="B7:C7"/>
    <mergeCell ref="B8:C8"/>
    <mergeCell ref="A9:F9"/>
    <mergeCell ref="A10:F10"/>
    <mergeCell ref="A1:F1"/>
    <mergeCell ref="A2:F2"/>
    <mergeCell ref="B3:C3"/>
    <mergeCell ref="B4:C4"/>
    <mergeCell ref="B5:C5"/>
  </mergeCells>
  <phoneticPr fontId="21" type="noConversion"/>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view="pageBreakPreview" zoomScaleNormal="100" workbookViewId="0">
      <selection activeCell="E9" sqref="E9"/>
    </sheetView>
  </sheetViews>
  <sheetFormatPr defaultColWidth="9" defaultRowHeight="13.9"/>
  <cols>
    <col min="2" max="2" width="20.25" customWidth="1"/>
    <col min="3" max="3" width="21.5" customWidth="1"/>
    <col min="4" max="4" width="22.375" customWidth="1"/>
    <col min="5" max="5" width="13.875" customWidth="1"/>
    <col min="6" max="6" width="11.75" customWidth="1"/>
    <col min="7" max="7" width="25.5" style="2" customWidth="1"/>
    <col min="8" max="8" width="21.5" style="2" customWidth="1"/>
  </cols>
  <sheetData>
    <row r="1" spans="1:8">
      <c r="A1" s="255" t="s">
        <v>32</v>
      </c>
      <c r="B1" s="251" t="s">
        <v>33</v>
      </c>
      <c r="C1" s="251"/>
      <c r="D1" s="251"/>
      <c r="E1" s="251"/>
      <c r="F1" s="251"/>
      <c r="G1" s="251"/>
      <c r="H1" s="251"/>
    </row>
    <row r="2" spans="1:8">
      <c r="A2" s="255"/>
      <c r="B2" s="278" t="s">
        <v>34</v>
      </c>
      <c r="C2" s="278" t="s">
        <v>35</v>
      </c>
      <c r="D2" s="279" t="s">
        <v>36</v>
      </c>
      <c r="E2" s="280"/>
      <c r="F2" s="281"/>
      <c r="G2" s="278" t="s">
        <v>37</v>
      </c>
      <c r="H2" s="278" t="s">
        <v>38</v>
      </c>
    </row>
    <row r="3" spans="1:8" ht="131.44999999999999" customHeight="1">
      <c r="A3" s="255" t="s">
        <v>39</v>
      </c>
      <c r="B3" s="252"/>
      <c r="C3" s="253"/>
      <c r="D3" s="253"/>
      <c r="E3" s="253"/>
      <c r="F3" s="253"/>
      <c r="G3" s="253"/>
      <c r="H3" s="254"/>
    </row>
    <row r="4" spans="1:8">
      <c r="A4" s="255"/>
      <c r="B4" s="20" t="s">
        <v>40</v>
      </c>
      <c r="C4" s="20" t="s">
        <v>41</v>
      </c>
      <c r="D4" s="20" t="s">
        <v>42</v>
      </c>
      <c r="E4" s="20" t="s">
        <v>43</v>
      </c>
      <c r="F4" s="20" t="s">
        <v>44</v>
      </c>
      <c r="G4" s="20" t="s">
        <v>45</v>
      </c>
      <c r="H4" s="20" t="s">
        <v>46</v>
      </c>
    </row>
    <row r="5" spans="1:8">
      <c r="A5" s="3">
        <v>1</v>
      </c>
      <c r="B5" s="1" t="s">
        <v>47</v>
      </c>
      <c r="C5" s="1" t="s">
        <v>48</v>
      </c>
      <c r="D5" s="1" t="s">
        <v>49</v>
      </c>
      <c r="E5" s="1" t="s">
        <v>50</v>
      </c>
      <c r="F5" s="1" t="s">
        <v>51</v>
      </c>
      <c r="G5" s="1" t="s">
        <v>52</v>
      </c>
      <c r="H5" s="1" t="s">
        <v>53</v>
      </c>
    </row>
    <row r="6" spans="1:8">
      <c r="A6" s="3">
        <v>2</v>
      </c>
      <c r="B6" s="1" t="s">
        <v>54</v>
      </c>
      <c r="C6" s="1" t="s">
        <v>55</v>
      </c>
      <c r="D6" s="1" t="s">
        <v>56</v>
      </c>
      <c r="E6" s="1" t="s">
        <v>57</v>
      </c>
      <c r="F6" s="2" t="s">
        <v>58</v>
      </c>
      <c r="G6" s="1" t="s">
        <v>59</v>
      </c>
      <c r="H6" s="1" t="s">
        <v>60</v>
      </c>
    </row>
    <row r="7" spans="1:8">
      <c r="A7" s="3">
        <v>3</v>
      </c>
      <c r="B7" s="1" t="s">
        <v>61</v>
      </c>
      <c r="C7" s="2" t="s">
        <v>54</v>
      </c>
      <c r="D7" s="1" t="s">
        <v>62</v>
      </c>
      <c r="E7" s="1" t="s">
        <v>63</v>
      </c>
      <c r="F7" s="21" t="s">
        <v>64</v>
      </c>
      <c r="G7" s="1" t="s">
        <v>65</v>
      </c>
      <c r="H7" s="1" t="s">
        <v>66</v>
      </c>
    </row>
    <row r="8" spans="1:8">
      <c r="A8" s="3">
        <v>4</v>
      </c>
      <c r="B8" s="1" t="s">
        <v>67</v>
      </c>
      <c r="C8" s="22" t="s">
        <v>61</v>
      </c>
      <c r="D8" s="1" t="s">
        <v>68</v>
      </c>
      <c r="E8" s="1" t="s">
        <v>69</v>
      </c>
      <c r="F8" s="21" t="s">
        <v>70</v>
      </c>
      <c r="G8" s="1" t="s">
        <v>71</v>
      </c>
      <c r="H8" s="1" t="s">
        <v>72</v>
      </c>
    </row>
    <row r="9" spans="1:8">
      <c r="A9" s="3">
        <v>5</v>
      </c>
      <c r="B9" s="1" t="s">
        <v>73</v>
      </c>
      <c r="C9" s="1" t="s">
        <v>67</v>
      </c>
      <c r="D9" s="1" t="s">
        <v>74</v>
      </c>
      <c r="E9" s="1" t="s">
        <v>75</v>
      </c>
      <c r="F9" s="21" t="s">
        <v>76</v>
      </c>
      <c r="G9" s="1" t="s">
        <v>77</v>
      </c>
      <c r="H9" s="1" t="s">
        <v>78</v>
      </c>
    </row>
    <row r="10" spans="1:8">
      <c r="A10" s="3">
        <v>6</v>
      </c>
      <c r="B10" s="1" t="s">
        <v>79</v>
      </c>
      <c r="C10" s="23" t="s">
        <v>79</v>
      </c>
      <c r="D10" s="1" t="s">
        <v>80</v>
      </c>
      <c r="E10" s="1" t="s">
        <v>81</v>
      </c>
      <c r="F10" s="1" t="s">
        <v>82</v>
      </c>
      <c r="G10" s="1"/>
      <c r="H10" s="1" t="s">
        <v>83</v>
      </c>
    </row>
    <row r="11" spans="1:8">
      <c r="A11" s="3">
        <v>7</v>
      </c>
      <c r="B11" s="1" t="s">
        <v>84</v>
      </c>
      <c r="C11" s="1" t="s">
        <v>85</v>
      </c>
      <c r="D11" s="1" t="s">
        <v>86</v>
      </c>
      <c r="E11" s="1"/>
      <c r="F11" s="3"/>
      <c r="G11" s="1"/>
      <c r="H11" s="1" t="s">
        <v>87</v>
      </c>
    </row>
    <row r="12" spans="1:8">
      <c r="A12" s="3">
        <v>8</v>
      </c>
      <c r="B12" s="1" t="s">
        <v>88</v>
      </c>
      <c r="C12" s="1" t="s">
        <v>89</v>
      </c>
      <c r="D12" s="1" t="s">
        <v>90</v>
      </c>
      <c r="E12" s="3"/>
      <c r="F12" s="3"/>
      <c r="G12" s="1"/>
      <c r="H12" s="1" t="s">
        <v>91</v>
      </c>
    </row>
    <row r="13" spans="1:8">
      <c r="A13" s="3">
        <v>9</v>
      </c>
      <c r="B13" s="1" t="s">
        <v>92</v>
      </c>
      <c r="C13" s="1" t="s">
        <v>93</v>
      </c>
      <c r="D13" s="1" t="s">
        <v>94</v>
      </c>
      <c r="E13" s="3"/>
      <c r="F13" s="3"/>
      <c r="G13" s="1"/>
      <c r="H13" s="1" t="s">
        <v>95</v>
      </c>
    </row>
    <row r="14" spans="1:8">
      <c r="A14" s="3">
        <v>10</v>
      </c>
      <c r="B14" s="1" t="s">
        <v>96</v>
      </c>
      <c r="C14" s="3"/>
      <c r="D14" s="1"/>
      <c r="E14" s="3"/>
      <c r="F14" s="3"/>
      <c r="G14" s="1"/>
      <c r="H14" s="1"/>
    </row>
  </sheetData>
  <mergeCells count="5">
    <mergeCell ref="B1:H1"/>
    <mergeCell ref="D2:F2"/>
    <mergeCell ref="B3:H3"/>
    <mergeCell ref="A1:A2"/>
    <mergeCell ref="A3:A4"/>
  </mergeCells>
  <phoneticPr fontId="21" type="noConversion"/>
  <pageMargins left="0.7" right="0.7" top="0.75" bottom="0.75" header="0.3" footer="0.3"/>
  <pageSetup paperSize="9"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view="pageBreakPreview" zoomScale="98" zoomScaleNormal="85" zoomScaleSheetLayoutView="98" workbookViewId="0">
      <pane ySplit="1" topLeftCell="A2" activePane="bottomLeft" state="frozen"/>
      <selection pane="bottomLeft" activeCell="C12" sqref="C12"/>
    </sheetView>
  </sheetViews>
  <sheetFormatPr defaultColWidth="9" defaultRowHeight="13.15"/>
  <cols>
    <col min="1" max="1" width="8.125" style="33" customWidth="1"/>
    <col min="2" max="2" width="20.5" style="33" customWidth="1"/>
    <col min="3" max="3" width="21.75" style="33" customWidth="1"/>
    <col min="4" max="4" width="88.625" style="33" customWidth="1"/>
    <col min="5" max="16384" width="9" style="33"/>
  </cols>
  <sheetData>
    <row r="1" spans="1:4">
      <c r="A1" s="31" t="s">
        <v>97</v>
      </c>
      <c r="B1" s="31" t="s">
        <v>98</v>
      </c>
      <c r="C1" s="32" t="s">
        <v>99</v>
      </c>
      <c r="D1" s="32" t="s">
        <v>100</v>
      </c>
    </row>
    <row r="2" spans="1:4" ht="26.45">
      <c r="A2" s="34">
        <v>1</v>
      </c>
      <c r="B2" s="256" t="s">
        <v>101</v>
      </c>
      <c r="C2" s="35" t="s">
        <v>102</v>
      </c>
      <c r="D2" s="30" t="s">
        <v>103</v>
      </c>
    </row>
    <row r="3" spans="1:4" ht="26.45">
      <c r="A3" s="34">
        <v>2</v>
      </c>
      <c r="B3" s="256"/>
      <c r="C3" s="35" t="s">
        <v>104</v>
      </c>
      <c r="D3" s="30" t="s">
        <v>105</v>
      </c>
    </row>
    <row r="4" spans="1:4" ht="26.45">
      <c r="A4" s="34">
        <v>3</v>
      </c>
      <c r="B4" s="256"/>
      <c r="C4" s="35" t="s">
        <v>106</v>
      </c>
      <c r="D4" s="30" t="s">
        <v>107</v>
      </c>
    </row>
    <row r="5" spans="1:4">
      <c r="A5" s="34">
        <v>4</v>
      </c>
      <c r="B5" s="256"/>
      <c r="C5" s="35" t="s">
        <v>108</v>
      </c>
      <c r="D5" s="102" t="s">
        <v>109</v>
      </c>
    </row>
    <row r="6" spans="1:4" ht="26.45">
      <c r="A6" s="34">
        <v>5</v>
      </c>
      <c r="B6" s="256"/>
      <c r="C6" s="35" t="s">
        <v>110</v>
      </c>
      <c r="D6" s="30" t="s">
        <v>111</v>
      </c>
    </row>
    <row r="7" spans="1:4" ht="42" customHeight="1">
      <c r="A7" s="34">
        <v>6</v>
      </c>
      <c r="B7" s="256"/>
      <c r="C7" s="35" t="s">
        <v>112</v>
      </c>
      <c r="D7" s="30" t="s">
        <v>113</v>
      </c>
    </row>
  </sheetData>
  <mergeCells count="1">
    <mergeCell ref="B2:B7"/>
  </mergeCells>
  <phoneticPr fontId="21" type="noConversion"/>
  <pageMargins left="0.75" right="0.75" top="1" bottom="1" header="0.5" footer="0.5"/>
  <pageSetup paperSize="9" scale="5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
  <sheetViews>
    <sheetView view="pageBreakPreview" zoomScaleNormal="100" workbookViewId="0">
      <selection activeCell="C2" sqref="C2:C28"/>
    </sheetView>
  </sheetViews>
  <sheetFormatPr defaultColWidth="8.875" defaultRowHeight="13.15"/>
  <cols>
    <col min="1" max="1" width="6.875" style="49" customWidth="1"/>
    <col min="2" max="2" width="15.5" style="49" customWidth="1"/>
    <col min="3" max="3" width="31.5" style="49" customWidth="1"/>
    <col min="4" max="4" width="46.5" style="49" customWidth="1"/>
    <col min="5" max="16384" width="8.875" style="49"/>
  </cols>
  <sheetData>
    <row r="1" spans="1:4">
      <c r="A1" s="48" t="s">
        <v>32</v>
      </c>
      <c r="B1" s="48" t="s">
        <v>98</v>
      </c>
      <c r="C1" s="48" t="s">
        <v>114</v>
      </c>
      <c r="D1" s="48" t="s">
        <v>115</v>
      </c>
    </row>
    <row r="2" spans="1:4" ht="13.9" customHeight="1">
      <c r="A2" s="266">
        <v>1</v>
      </c>
      <c r="B2" s="263" t="s">
        <v>101</v>
      </c>
      <c r="C2" s="260" t="s">
        <v>116</v>
      </c>
      <c r="D2" s="257" t="s">
        <v>117</v>
      </c>
    </row>
    <row r="3" spans="1:4" ht="13.9" customHeight="1">
      <c r="A3" s="267"/>
      <c r="B3" s="264"/>
      <c r="C3" s="261"/>
      <c r="D3" s="258"/>
    </row>
    <row r="4" spans="1:4">
      <c r="A4" s="267"/>
      <c r="B4" s="264"/>
      <c r="C4" s="261"/>
      <c r="D4" s="258"/>
    </row>
    <row r="5" spans="1:4">
      <c r="A5" s="267"/>
      <c r="B5" s="264"/>
      <c r="C5" s="261"/>
      <c r="D5" s="258"/>
    </row>
    <row r="6" spans="1:4">
      <c r="A6" s="267"/>
      <c r="B6" s="264"/>
      <c r="C6" s="261"/>
      <c r="D6" s="258"/>
    </row>
    <row r="7" spans="1:4">
      <c r="A7" s="267"/>
      <c r="B7" s="264"/>
      <c r="C7" s="261"/>
      <c r="D7" s="258"/>
    </row>
    <row r="8" spans="1:4">
      <c r="A8" s="267"/>
      <c r="B8" s="264"/>
      <c r="C8" s="261"/>
      <c r="D8" s="258"/>
    </row>
    <row r="9" spans="1:4">
      <c r="A9" s="267"/>
      <c r="B9" s="264"/>
      <c r="C9" s="261"/>
      <c r="D9" s="258"/>
    </row>
    <row r="10" spans="1:4">
      <c r="A10" s="267"/>
      <c r="B10" s="264"/>
      <c r="C10" s="261"/>
      <c r="D10" s="258"/>
    </row>
    <row r="11" spans="1:4">
      <c r="A11" s="267"/>
      <c r="B11" s="264"/>
      <c r="C11" s="261"/>
      <c r="D11" s="258"/>
    </row>
    <row r="12" spans="1:4">
      <c r="A12" s="267"/>
      <c r="B12" s="264"/>
      <c r="C12" s="261"/>
      <c r="D12" s="258"/>
    </row>
    <row r="13" spans="1:4">
      <c r="A13" s="267"/>
      <c r="B13" s="264"/>
      <c r="C13" s="261"/>
      <c r="D13" s="258"/>
    </row>
    <row r="14" spans="1:4">
      <c r="A14" s="267"/>
      <c r="B14" s="264"/>
      <c r="C14" s="261"/>
      <c r="D14" s="258"/>
    </row>
    <row r="15" spans="1:4">
      <c r="A15" s="267"/>
      <c r="B15" s="264"/>
      <c r="C15" s="261"/>
      <c r="D15" s="258"/>
    </row>
    <row r="16" spans="1:4">
      <c r="A16" s="267"/>
      <c r="B16" s="264"/>
      <c r="C16" s="261"/>
      <c r="D16" s="258"/>
    </row>
    <row r="17" spans="1:4">
      <c r="A17" s="267"/>
      <c r="B17" s="264"/>
      <c r="C17" s="261"/>
      <c r="D17" s="258"/>
    </row>
    <row r="18" spans="1:4">
      <c r="A18" s="267"/>
      <c r="B18" s="264"/>
      <c r="C18" s="261"/>
      <c r="D18" s="258"/>
    </row>
    <row r="19" spans="1:4">
      <c r="A19" s="267"/>
      <c r="B19" s="264"/>
      <c r="C19" s="261"/>
      <c r="D19" s="258"/>
    </row>
    <row r="20" spans="1:4">
      <c r="A20" s="267"/>
      <c r="B20" s="264"/>
      <c r="C20" s="261"/>
      <c r="D20" s="258"/>
    </row>
    <row r="21" spans="1:4">
      <c r="A21" s="267"/>
      <c r="B21" s="264"/>
      <c r="C21" s="261"/>
      <c r="D21" s="258"/>
    </row>
    <row r="22" spans="1:4">
      <c r="A22" s="267"/>
      <c r="B22" s="264"/>
      <c r="C22" s="261"/>
      <c r="D22" s="258"/>
    </row>
    <row r="23" spans="1:4">
      <c r="A23" s="267"/>
      <c r="B23" s="264"/>
      <c r="C23" s="261"/>
      <c r="D23" s="258"/>
    </row>
    <row r="24" spans="1:4">
      <c r="A24" s="267"/>
      <c r="B24" s="264"/>
      <c r="C24" s="261"/>
      <c r="D24" s="258"/>
    </row>
    <row r="25" spans="1:4">
      <c r="A25" s="267"/>
      <c r="B25" s="264"/>
      <c r="C25" s="261"/>
      <c r="D25" s="258"/>
    </row>
    <row r="26" spans="1:4">
      <c r="A26" s="267"/>
      <c r="B26" s="264"/>
      <c r="C26" s="261"/>
      <c r="D26" s="258"/>
    </row>
    <row r="27" spans="1:4">
      <c r="A27" s="267"/>
      <c r="B27" s="264"/>
      <c r="C27" s="261"/>
      <c r="D27" s="258"/>
    </row>
    <row r="28" spans="1:4">
      <c r="A28" s="268"/>
      <c r="B28" s="265"/>
      <c r="C28" s="262"/>
      <c r="D28" s="259"/>
    </row>
  </sheetData>
  <mergeCells count="4">
    <mergeCell ref="D2:D28"/>
    <mergeCell ref="C2:C28"/>
    <mergeCell ref="B2:B28"/>
    <mergeCell ref="A2:A28"/>
  </mergeCells>
  <phoneticPr fontId="21" type="noConversion"/>
  <pageMargins left="0.7" right="0.7" top="0.75" bottom="0.75" header="0.3" footer="0.3"/>
  <pageSetup paperSize="9"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S98"/>
  <sheetViews>
    <sheetView tabSelected="1" view="pageBreakPreview" zoomScaleNormal="55" zoomScaleSheetLayoutView="100" workbookViewId="0">
      <pane ySplit="1" topLeftCell="A2" activePane="bottomLeft" state="frozen"/>
      <selection pane="bottomLeft" activeCell="B7" sqref="B7"/>
    </sheetView>
  </sheetViews>
  <sheetFormatPr defaultColWidth="9" defaultRowHeight="11.45"/>
  <cols>
    <col min="1" max="1" width="6.75" style="172" customWidth="1"/>
    <col min="2" max="2" width="14.875" style="172" customWidth="1"/>
    <col min="3" max="3" width="13.125" style="182" customWidth="1"/>
    <col min="4" max="4" width="39.25" style="172" customWidth="1"/>
    <col min="5" max="5" width="10" style="172" customWidth="1"/>
    <col min="6" max="6" width="25.75" style="172" customWidth="1"/>
    <col min="7" max="7" width="32.625" style="172" customWidth="1"/>
    <col min="8" max="8" width="4" style="172" customWidth="1"/>
    <col min="9" max="9" width="19.5" style="182" customWidth="1"/>
    <col min="10" max="10" width="3.75" style="172" customWidth="1"/>
    <col min="11" max="11" width="30" style="172" customWidth="1"/>
    <col min="12" max="12" width="3.5" style="172" customWidth="1"/>
    <col min="13" max="13" width="30.5" style="172" customWidth="1"/>
    <col min="14" max="14" width="9" style="172"/>
    <col min="15" max="15" width="25.5" style="172" customWidth="1"/>
    <col min="16" max="16" width="13.625" style="182" customWidth="1"/>
    <col min="17" max="17" width="18.5" style="183" customWidth="1"/>
    <col min="18" max="18" width="20.25" style="183" customWidth="1"/>
    <col min="19" max="19" width="25.5" style="172" customWidth="1"/>
    <col min="20" max="16384" width="9" style="172"/>
  </cols>
  <sheetData>
    <row r="1" spans="1:19">
      <c r="A1" s="26" t="s">
        <v>32</v>
      </c>
      <c r="B1" s="26" t="s">
        <v>98</v>
      </c>
      <c r="C1" s="26" t="s">
        <v>118</v>
      </c>
      <c r="D1" s="26" t="s">
        <v>119</v>
      </c>
      <c r="E1" s="26" t="s">
        <v>97</v>
      </c>
      <c r="F1" s="26" t="s">
        <v>120</v>
      </c>
      <c r="G1" s="26" t="s">
        <v>121</v>
      </c>
      <c r="H1" s="26" t="s">
        <v>122</v>
      </c>
      <c r="I1" s="26" t="s">
        <v>123</v>
      </c>
      <c r="J1" s="26" t="s">
        <v>124</v>
      </c>
      <c r="K1" s="26" t="s">
        <v>125</v>
      </c>
      <c r="L1" s="26" t="s">
        <v>126</v>
      </c>
      <c r="M1" s="26" t="s">
        <v>127</v>
      </c>
      <c r="N1" s="27" t="s">
        <v>128</v>
      </c>
      <c r="O1" s="26" t="s">
        <v>129</v>
      </c>
      <c r="P1" s="26" t="s">
        <v>130</v>
      </c>
      <c r="Q1" s="26" t="s">
        <v>131</v>
      </c>
      <c r="R1" s="26" t="s">
        <v>132</v>
      </c>
      <c r="S1" s="26" t="s">
        <v>133</v>
      </c>
    </row>
    <row r="2" spans="1:19" s="189" customFormat="1" ht="34.15">
      <c r="A2" s="184">
        <v>1</v>
      </c>
      <c r="B2" s="185" t="s">
        <v>101</v>
      </c>
      <c r="C2" s="185" t="s">
        <v>134</v>
      </c>
      <c r="D2" s="185" t="s">
        <v>135</v>
      </c>
      <c r="E2" s="186" t="s">
        <v>136</v>
      </c>
      <c r="F2" s="185" t="s">
        <v>137</v>
      </c>
      <c r="G2" s="185" t="s">
        <v>138</v>
      </c>
      <c r="H2" s="186">
        <v>4</v>
      </c>
      <c r="I2" s="187" t="s">
        <v>139</v>
      </c>
      <c r="J2" s="186">
        <v>2</v>
      </c>
      <c r="K2" s="187" t="s">
        <v>140</v>
      </c>
      <c r="L2" s="186">
        <v>3</v>
      </c>
      <c r="M2" s="187" t="s">
        <v>141</v>
      </c>
      <c r="N2" s="186" t="s">
        <v>142</v>
      </c>
      <c r="O2" s="186" t="s">
        <v>143</v>
      </c>
      <c r="P2" s="188" t="s">
        <v>144</v>
      </c>
      <c r="Q2" s="186"/>
      <c r="R2" s="186"/>
      <c r="S2" s="187"/>
    </row>
    <row r="3" spans="1:19" s="189" customFormat="1" ht="45.6">
      <c r="A3" s="184">
        <v>2</v>
      </c>
      <c r="B3" s="185" t="s">
        <v>101</v>
      </c>
      <c r="C3" s="185" t="s">
        <v>134</v>
      </c>
      <c r="D3" s="185" t="s">
        <v>135</v>
      </c>
      <c r="E3" s="186" t="s">
        <v>145</v>
      </c>
      <c r="F3" s="185" t="s">
        <v>137</v>
      </c>
      <c r="G3" s="185" t="s">
        <v>146</v>
      </c>
      <c r="H3" s="186">
        <v>3</v>
      </c>
      <c r="I3" s="187" t="s">
        <v>147</v>
      </c>
      <c r="J3" s="186">
        <v>3</v>
      </c>
      <c r="K3" s="187" t="s">
        <v>148</v>
      </c>
      <c r="L3" s="186">
        <v>3</v>
      </c>
      <c r="M3" s="187" t="s">
        <v>141</v>
      </c>
      <c r="N3" s="186" t="s">
        <v>142</v>
      </c>
      <c r="O3" s="186" t="s">
        <v>143</v>
      </c>
      <c r="P3" s="188" t="s">
        <v>149</v>
      </c>
      <c r="Q3" s="190"/>
      <c r="R3" s="190"/>
      <c r="S3" s="187"/>
    </row>
    <row r="4" spans="1:19" s="174" customFormat="1" ht="34.15">
      <c r="A4" s="109">
        <v>3</v>
      </c>
      <c r="B4" s="110" t="s">
        <v>101</v>
      </c>
      <c r="C4" s="110" t="s">
        <v>134</v>
      </c>
      <c r="D4" s="110" t="s">
        <v>135</v>
      </c>
      <c r="E4" s="111" t="s">
        <v>150</v>
      </c>
      <c r="F4" s="110" t="s">
        <v>137</v>
      </c>
      <c r="G4" s="110" t="s">
        <v>151</v>
      </c>
      <c r="H4" s="112">
        <v>4</v>
      </c>
      <c r="I4" s="113" t="s">
        <v>139</v>
      </c>
      <c r="J4" s="111">
        <v>2</v>
      </c>
      <c r="K4" s="114" t="s">
        <v>140</v>
      </c>
      <c r="L4" s="111">
        <v>3</v>
      </c>
      <c r="M4" s="114" t="s">
        <v>141</v>
      </c>
      <c r="N4" s="111" t="s">
        <v>142</v>
      </c>
      <c r="O4" s="111" t="s">
        <v>143</v>
      </c>
      <c r="P4" s="173" t="s">
        <v>152</v>
      </c>
      <c r="Q4" s="111"/>
      <c r="R4" s="111"/>
      <c r="S4" s="114"/>
    </row>
    <row r="5" spans="1:19" s="174" customFormat="1" ht="45.6">
      <c r="A5" s="109">
        <v>4</v>
      </c>
      <c r="B5" s="110" t="s">
        <v>101</v>
      </c>
      <c r="C5" s="110" t="s">
        <v>134</v>
      </c>
      <c r="D5" s="110" t="s">
        <v>135</v>
      </c>
      <c r="E5" s="111" t="s">
        <v>153</v>
      </c>
      <c r="F5" s="110" t="s">
        <v>137</v>
      </c>
      <c r="G5" s="110" t="s">
        <v>154</v>
      </c>
      <c r="H5" s="112">
        <v>3</v>
      </c>
      <c r="I5" s="113" t="s">
        <v>147</v>
      </c>
      <c r="J5" s="111">
        <v>3</v>
      </c>
      <c r="K5" s="114" t="s">
        <v>155</v>
      </c>
      <c r="L5" s="111">
        <v>3</v>
      </c>
      <c r="M5" s="114" t="s">
        <v>141</v>
      </c>
      <c r="N5" s="111" t="s">
        <v>142</v>
      </c>
      <c r="O5" s="111" t="s">
        <v>143</v>
      </c>
      <c r="P5" s="173" t="s">
        <v>156</v>
      </c>
      <c r="Q5" s="115"/>
      <c r="R5" s="115"/>
      <c r="S5" s="114"/>
    </row>
    <row r="6" spans="1:19" s="174" customFormat="1" ht="34.15">
      <c r="A6" s="109">
        <v>5</v>
      </c>
      <c r="B6" s="110" t="s">
        <v>101</v>
      </c>
      <c r="C6" s="110" t="s">
        <v>134</v>
      </c>
      <c r="D6" s="110" t="s">
        <v>135</v>
      </c>
      <c r="E6" s="111" t="s">
        <v>157</v>
      </c>
      <c r="F6" s="110" t="s">
        <v>158</v>
      </c>
      <c r="G6" s="110" t="s">
        <v>159</v>
      </c>
      <c r="H6" s="112">
        <v>4</v>
      </c>
      <c r="I6" s="113" t="s">
        <v>160</v>
      </c>
      <c r="J6" s="111">
        <v>2</v>
      </c>
      <c r="K6" s="114" t="s">
        <v>140</v>
      </c>
      <c r="L6" s="111">
        <v>3</v>
      </c>
      <c r="M6" s="114" t="s">
        <v>141</v>
      </c>
      <c r="N6" s="111" t="s">
        <v>142</v>
      </c>
      <c r="O6" s="111" t="s">
        <v>143</v>
      </c>
      <c r="P6" s="173" t="s">
        <v>161</v>
      </c>
      <c r="Q6" s="111"/>
      <c r="R6" s="111"/>
      <c r="S6" s="114"/>
    </row>
    <row r="7" spans="1:19" s="174" customFormat="1" ht="45.6">
      <c r="A7" s="109">
        <v>6</v>
      </c>
      <c r="B7" s="110" t="s">
        <v>101</v>
      </c>
      <c r="C7" s="110" t="s">
        <v>134</v>
      </c>
      <c r="D7" s="110" t="s">
        <v>135</v>
      </c>
      <c r="E7" s="111" t="s">
        <v>162</v>
      </c>
      <c r="F7" s="110" t="s">
        <v>163</v>
      </c>
      <c r="G7" s="116" t="s">
        <v>164</v>
      </c>
      <c r="H7" s="112">
        <v>3</v>
      </c>
      <c r="I7" s="113" t="s">
        <v>165</v>
      </c>
      <c r="J7" s="111">
        <v>3</v>
      </c>
      <c r="K7" s="114" t="s">
        <v>155</v>
      </c>
      <c r="L7" s="111">
        <v>3</v>
      </c>
      <c r="M7" s="114" t="s">
        <v>141</v>
      </c>
      <c r="N7" s="111" t="s">
        <v>142</v>
      </c>
      <c r="O7" s="111" t="s">
        <v>143</v>
      </c>
      <c r="P7" s="173" t="s">
        <v>166</v>
      </c>
      <c r="Q7" s="115"/>
      <c r="R7" s="115"/>
      <c r="S7" s="114"/>
    </row>
    <row r="8" spans="1:19" s="174" customFormat="1" ht="34.15">
      <c r="A8" s="109">
        <v>7</v>
      </c>
      <c r="B8" s="110" t="s">
        <v>101</v>
      </c>
      <c r="C8" s="110" t="s">
        <v>134</v>
      </c>
      <c r="D8" s="110" t="s">
        <v>135</v>
      </c>
      <c r="E8" s="111" t="s">
        <v>167</v>
      </c>
      <c r="F8" s="110" t="s">
        <v>158</v>
      </c>
      <c r="G8" s="110" t="s">
        <v>168</v>
      </c>
      <c r="H8" s="112">
        <v>4</v>
      </c>
      <c r="I8" s="113" t="s">
        <v>160</v>
      </c>
      <c r="J8" s="111">
        <v>1</v>
      </c>
      <c r="K8" s="114" t="s">
        <v>169</v>
      </c>
      <c r="L8" s="111">
        <v>3</v>
      </c>
      <c r="M8" s="114" t="s">
        <v>141</v>
      </c>
      <c r="N8" s="111" t="s">
        <v>170</v>
      </c>
      <c r="O8" s="111" t="s">
        <v>143</v>
      </c>
      <c r="P8" s="173" t="s">
        <v>171</v>
      </c>
      <c r="Q8" s="111"/>
      <c r="R8" s="111"/>
      <c r="S8" s="114"/>
    </row>
    <row r="9" spans="1:19" s="174" customFormat="1" ht="45.6">
      <c r="A9" s="109">
        <v>8</v>
      </c>
      <c r="B9" s="110" t="s">
        <v>101</v>
      </c>
      <c r="C9" s="110" t="s">
        <v>134</v>
      </c>
      <c r="D9" s="110" t="s">
        <v>135</v>
      </c>
      <c r="E9" s="111" t="s">
        <v>172</v>
      </c>
      <c r="F9" s="110" t="s">
        <v>163</v>
      </c>
      <c r="G9" s="116" t="s">
        <v>173</v>
      </c>
      <c r="H9" s="112">
        <v>3</v>
      </c>
      <c r="I9" s="113" t="s">
        <v>165</v>
      </c>
      <c r="J9" s="111">
        <v>2</v>
      </c>
      <c r="K9" s="114" t="s">
        <v>174</v>
      </c>
      <c r="L9" s="111">
        <v>3</v>
      </c>
      <c r="M9" s="114" t="s">
        <v>141</v>
      </c>
      <c r="N9" s="111" t="s">
        <v>170</v>
      </c>
      <c r="O9" s="111" t="s">
        <v>143</v>
      </c>
      <c r="P9" s="173" t="s">
        <v>175</v>
      </c>
      <c r="Q9" s="111"/>
      <c r="R9" s="111"/>
      <c r="S9" s="114"/>
    </row>
    <row r="10" spans="1:19" s="195" customFormat="1" ht="34.15">
      <c r="A10" s="191">
        <v>9</v>
      </c>
      <c r="B10" s="192" t="s">
        <v>101</v>
      </c>
      <c r="C10" s="192" t="s">
        <v>176</v>
      </c>
      <c r="D10" s="192" t="s">
        <v>177</v>
      </c>
      <c r="E10" s="193" t="s">
        <v>178</v>
      </c>
      <c r="F10" s="192" t="s">
        <v>179</v>
      </c>
      <c r="G10" s="192" t="s">
        <v>180</v>
      </c>
      <c r="H10" s="193">
        <v>4</v>
      </c>
      <c r="I10" s="194" t="s">
        <v>139</v>
      </c>
      <c r="J10" s="193">
        <v>0</v>
      </c>
      <c r="K10" s="194" t="s">
        <v>181</v>
      </c>
      <c r="L10" s="193">
        <v>0</v>
      </c>
      <c r="M10" s="194" t="s">
        <v>182</v>
      </c>
      <c r="N10" s="193" t="s">
        <v>183</v>
      </c>
      <c r="O10" s="193"/>
      <c r="P10" s="193"/>
      <c r="Q10" s="193"/>
      <c r="R10" s="193"/>
      <c r="S10" s="194"/>
    </row>
    <row r="11" spans="1:19" s="195" customFormat="1" ht="34.15">
      <c r="A11" s="191">
        <v>10</v>
      </c>
      <c r="B11" s="192" t="s">
        <v>101</v>
      </c>
      <c r="C11" s="192" t="s">
        <v>176</v>
      </c>
      <c r="D11" s="192" t="s">
        <v>177</v>
      </c>
      <c r="E11" s="193" t="s">
        <v>184</v>
      </c>
      <c r="F11" s="192" t="s">
        <v>179</v>
      </c>
      <c r="G11" s="192" t="s">
        <v>185</v>
      </c>
      <c r="H11" s="193">
        <v>4</v>
      </c>
      <c r="I11" s="194" t="s">
        <v>139</v>
      </c>
      <c r="J11" s="193">
        <v>0</v>
      </c>
      <c r="K11" s="194" t="s">
        <v>181</v>
      </c>
      <c r="L11" s="193">
        <v>0</v>
      </c>
      <c r="M11" s="194" t="s">
        <v>182</v>
      </c>
      <c r="N11" s="193" t="s">
        <v>183</v>
      </c>
      <c r="O11" s="193"/>
      <c r="P11" s="193"/>
      <c r="Q11" s="193"/>
      <c r="R11" s="193"/>
      <c r="S11" s="194"/>
    </row>
    <row r="12" spans="1:19" s="175" customFormat="1" ht="57">
      <c r="A12" s="120">
        <v>11</v>
      </c>
      <c r="B12" s="121" t="s">
        <v>101</v>
      </c>
      <c r="C12" s="121" t="s">
        <v>176</v>
      </c>
      <c r="D12" s="121" t="s">
        <v>177</v>
      </c>
      <c r="E12" s="122" t="s">
        <v>186</v>
      </c>
      <c r="F12" s="121" t="s">
        <v>179</v>
      </c>
      <c r="G12" s="121" t="s">
        <v>187</v>
      </c>
      <c r="H12" s="122">
        <v>3</v>
      </c>
      <c r="I12" s="123" t="s">
        <v>188</v>
      </c>
      <c r="J12" s="122">
        <v>2</v>
      </c>
      <c r="K12" s="124" t="s">
        <v>189</v>
      </c>
      <c r="L12" s="122">
        <v>2</v>
      </c>
      <c r="M12" s="124" t="s">
        <v>190</v>
      </c>
      <c r="N12" s="122" t="s">
        <v>191</v>
      </c>
      <c r="O12" s="122" t="s">
        <v>192</v>
      </c>
      <c r="P12" s="122" t="s">
        <v>193</v>
      </c>
      <c r="Q12" s="125"/>
      <c r="R12" s="125"/>
      <c r="S12" s="124"/>
    </row>
    <row r="13" spans="1:19" s="175" customFormat="1" ht="34.15">
      <c r="A13" s="120">
        <v>12</v>
      </c>
      <c r="B13" s="121" t="s">
        <v>101</v>
      </c>
      <c r="C13" s="121" t="s">
        <v>176</v>
      </c>
      <c r="D13" s="121" t="s">
        <v>177</v>
      </c>
      <c r="E13" s="122" t="s">
        <v>194</v>
      </c>
      <c r="F13" s="121" t="s">
        <v>195</v>
      </c>
      <c r="G13" s="121" t="s">
        <v>196</v>
      </c>
      <c r="H13" s="122">
        <v>4</v>
      </c>
      <c r="I13" s="123" t="s">
        <v>160</v>
      </c>
      <c r="J13" s="122">
        <v>0</v>
      </c>
      <c r="K13" s="124" t="s">
        <v>181</v>
      </c>
      <c r="L13" s="122">
        <v>0</v>
      </c>
      <c r="M13" s="124" t="s">
        <v>182</v>
      </c>
      <c r="N13" s="122" t="s">
        <v>183</v>
      </c>
      <c r="O13" s="122"/>
      <c r="P13" s="122"/>
      <c r="Q13" s="122"/>
      <c r="R13" s="122"/>
      <c r="S13" s="124"/>
    </row>
    <row r="14" spans="1:19" s="175" customFormat="1" ht="57">
      <c r="A14" s="120">
        <v>13</v>
      </c>
      <c r="B14" s="121" t="s">
        <v>101</v>
      </c>
      <c r="C14" s="121" t="s">
        <v>176</v>
      </c>
      <c r="D14" s="121" t="s">
        <v>177</v>
      </c>
      <c r="E14" s="122" t="s">
        <v>197</v>
      </c>
      <c r="F14" s="121" t="s">
        <v>195</v>
      </c>
      <c r="G14" s="121" t="s">
        <v>198</v>
      </c>
      <c r="H14" s="122">
        <v>3</v>
      </c>
      <c r="I14" s="123" t="s">
        <v>199</v>
      </c>
      <c r="J14" s="122">
        <v>2</v>
      </c>
      <c r="K14" s="124" t="s">
        <v>189</v>
      </c>
      <c r="L14" s="122">
        <v>3</v>
      </c>
      <c r="M14" s="124" t="s">
        <v>200</v>
      </c>
      <c r="N14" s="122" t="s">
        <v>170</v>
      </c>
      <c r="O14" s="122" t="s">
        <v>192</v>
      </c>
      <c r="P14" s="122" t="s">
        <v>201</v>
      </c>
      <c r="Q14" s="125"/>
      <c r="R14" s="125"/>
      <c r="S14" s="124"/>
    </row>
    <row r="15" spans="1:19" s="175" customFormat="1" ht="34.15">
      <c r="A15" s="120">
        <v>14</v>
      </c>
      <c r="B15" s="121" t="s">
        <v>101</v>
      </c>
      <c r="C15" s="121" t="s">
        <v>176</v>
      </c>
      <c r="D15" s="121" t="s">
        <v>177</v>
      </c>
      <c r="E15" s="122" t="s">
        <v>202</v>
      </c>
      <c r="F15" s="121" t="s">
        <v>195</v>
      </c>
      <c r="G15" s="121" t="s">
        <v>203</v>
      </c>
      <c r="H15" s="122">
        <v>4</v>
      </c>
      <c r="I15" s="123" t="s">
        <v>160</v>
      </c>
      <c r="J15" s="122">
        <v>0</v>
      </c>
      <c r="K15" s="124" t="s">
        <v>181</v>
      </c>
      <c r="L15" s="122">
        <v>0</v>
      </c>
      <c r="M15" s="124" t="s">
        <v>182</v>
      </c>
      <c r="N15" s="122" t="s">
        <v>183</v>
      </c>
      <c r="O15" s="122"/>
      <c r="P15" s="122"/>
      <c r="Q15" s="122"/>
      <c r="R15" s="122"/>
      <c r="S15" s="124"/>
    </row>
    <row r="16" spans="1:19" s="175" customFormat="1" ht="57">
      <c r="A16" s="120">
        <v>15</v>
      </c>
      <c r="B16" s="121" t="s">
        <v>101</v>
      </c>
      <c r="C16" s="121" t="s">
        <v>176</v>
      </c>
      <c r="D16" s="121" t="s">
        <v>177</v>
      </c>
      <c r="E16" s="122" t="s">
        <v>204</v>
      </c>
      <c r="F16" s="121" t="s">
        <v>195</v>
      </c>
      <c r="G16" s="121" t="s">
        <v>205</v>
      </c>
      <c r="H16" s="122">
        <v>3</v>
      </c>
      <c r="I16" s="123" t="s">
        <v>206</v>
      </c>
      <c r="J16" s="122">
        <v>2</v>
      </c>
      <c r="K16" s="124" t="s">
        <v>189</v>
      </c>
      <c r="L16" s="122">
        <v>3</v>
      </c>
      <c r="M16" s="124" t="s">
        <v>200</v>
      </c>
      <c r="N16" s="122" t="s">
        <v>191</v>
      </c>
      <c r="O16" s="122" t="s">
        <v>192</v>
      </c>
      <c r="P16" s="126" t="s">
        <v>207</v>
      </c>
      <c r="Q16" s="125"/>
      <c r="R16" s="125"/>
      <c r="S16" s="124"/>
    </row>
    <row r="17" spans="1:19" s="201" customFormat="1" ht="34.15">
      <c r="A17" s="196">
        <v>16</v>
      </c>
      <c r="B17" s="197" t="s">
        <v>101</v>
      </c>
      <c r="C17" s="197" t="s">
        <v>208</v>
      </c>
      <c r="D17" s="197" t="s">
        <v>209</v>
      </c>
      <c r="E17" s="198" t="s">
        <v>210</v>
      </c>
      <c r="F17" s="197" t="s">
        <v>137</v>
      </c>
      <c r="G17" s="197" t="s">
        <v>211</v>
      </c>
      <c r="H17" s="198">
        <v>4</v>
      </c>
      <c r="I17" s="199" t="s">
        <v>139</v>
      </c>
      <c r="J17" s="198">
        <v>3</v>
      </c>
      <c r="K17" s="199" t="s">
        <v>212</v>
      </c>
      <c r="L17" s="198">
        <v>3</v>
      </c>
      <c r="M17" s="199" t="s">
        <v>141</v>
      </c>
      <c r="N17" s="198" t="s">
        <v>213</v>
      </c>
      <c r="O17" s="198" t="s">
        <v>214</v>
      </c>
      <c r="P17" s="200" t="s">
        <v>161</v>
      </c>
      <c r="Q17" s="198"/>
      <c r="R17" s="198"/>
      <c r="S17" s="199"/>
    </row>
    <row r="18" spans="1:19" s="201" customFormat="1" ht="45.6">
      <c r="A18" s="196">
        <v>17</v>
      </c>
      <c r="B18" s="197" t="s">
        <v>101</v>
      </c>
      <c r="C18" s="197" t="s">
        <v>208</v>
      </c>
      <c r="D18" s="197" t="s">
        <v>209</v>
      </c>
      <c r="E18" s="198" t="s">
        <v>215</v>
      </c>
      <c r="F18" s="197" t="s">
        <v>216</v>
      </c>
      <c r="G18" s="197" t="s">
        <v>217</v>
      </c>
      <c r="H18" s="198">
        <v>3</v>
      </c>
      <c r="I18" s="199" t="s">
        <v>147</v>
      </c>
      <c r="J18" s="198">
        <v>3</v>
      </c>
      <c r="K18" s="199" t="s">
        <v>218</v>
      </c>
      <c r="L18" s="198">
        <v>3</v>
      </c>
      <c r="M18" s="199" t="s">
        <v>141</v>
      </c>
      <c r="N18" s="198" t="s">
        <v>142</v>
      </c>
      <c r="O18" s="198" t="s">
        <v>214</v>
      </c>
      <c r="P18" s="200" t="s">
        <v>166</v>
      </c>
      <c r="Q18" s="202"/>
      <c r="R18" s="202"/>
      <c r="S18" s="199"/>
    </row>
    <row r="19" spans="1:19" s="177" customFormat="1" ht="34.15">
      <c r="A19" s="137">
        <v>18</v>
      </c>
      <c r="B19" s="138" t="s">
        <v>101</v>
      </c>
      <c r="C19" s="138" t="s">
        <v>208</v>
      </c>
      <c r="D19" s="138" t="s">
        <v>209</v>
      </c>
      <c r="E19" s="139" t="s">
        <v>210</v>
      </c>
      <c r="F19" s="138" t="s">
        <v>137</v>
      </c>
      <c r="G19" s="138" t="s">
        <v>219</v>
      </c>
      <c r="H19" s="139">
        <v>4</v>
      </c>
      <c r="I19" s="140" t="s">
        <v>139</v>
      </c>
      <c r="J19" s="139">
        <v>3</v>
      </c>
      <c r="K19" s="141" t="s">
        <v>212</v>
      </c>
      <c r="L19" s="139">
        <v>3</v>
      </c>
      <c r="M19" s="140" t="s">
        <v>141</v>
      </c>
      <c r="N19" s="139" t="s">
        <v>213</v>
      </c>
      <c r="O19" s="139" t="s">
        <v>214</v>
      </c>
      <c r="P19" s="176" t="s">
        <v>220</v>
      </c>
      <c r="Q19" s="139"/>
      <c r="R19" s="139"/>
      <c r="S19" s="140"/>
    </row>
    <row r="20" spans="1:19" s="177" customFormat="1" ht="45.6">
      <c r="A20" s="137">
        <v>19</v>
      </c>
      <c r="B20" s="138" t="s">
        <v>101</v>
      </c>
      <c r="C20" s="138" t="s">
        <v>208</v>
      </c>
      <c r="D20" s="138" t="s">
        <v>209</v>
      </c>
      <c r="E20" s="139" t="s">
        <v>215</v>
      </c>
      <c r="F20" s="138" t="s">
        <v>216</v>
      </c>
      <c r="G20" s="133" t="s">
        <v>221</v>
      </c>
      <c r="H20" s="139">
        <v>3</v>
      </c>
      <c r="I20" s="141" t="s">
        <v>147</v>
      </c>
      <c r="J20" s="139">
        <v>3</v>
      </c>
      <c r="K20" s="140" t="s">
        <v>218</v>
      </c>
      <c r="L20" s="139">
        <v>3</v>
      </c>
      <c r="M20" s="140" t="s">
        <v>141</v>
      </c>
      <c r="N20" s="139" t="s">
        <v>142</v>
      </c>
      <c r="O20" s="139" t="s">
        <v>214</v>
      </c>
      <c r="P20" s="176" t="s">
        <v>171</v>
      </c>
      <c r="Q20" s="142"/>
      <c r="R20" s="142"/>
      <c r="S20" s="140"/>
    </row>
    <row r="21" spans="1:19" s="177" customFormat="1" ht="34.15">
      <c r="A21" s="137">
        <v>20</v>
      </c>
      <c r="B21" s="138" t="s">
        <v>101</v>
      </c>
      <c r="C21" s="138" t="s">
        <v>208</v>
      </c>
      <c r="D21" s="138" t="s">
        <v>209</v>
      </c>
      <c r="E21" s="139" t="s">
        <v>222</v>
      </c>
      <c r="F21" s="138" t="s">
        <v>158</v>
      </c>
      <c r="G21" s="138" t="s">
        <v>223</v>
      </c>
      <c r="H21" s="139">
        <v>4</v>
      </c>
      <c r="I21" s="141" t="s">
        <v>160</v>
      </c>
      <c r="J21" s="139">
        <v>2</v>
      </c>
      <c r="K21" s="141" t="s">
        <v>224</v>
      </c>
      <c r="L21" s="139">
        <v>3</v>
      </c>
      <c r="M21" s="140" t="s">
        <v>141</v>
      </c>
      <c r="N21" s="139" t="s">
        <v>142</v>
      </c>
      <c r="O21" s="139" t="s">
        <v>214</v>
      </c>
      <c r="P21" s="176" t="s">
        <v>225</v>
      </c>
      <c r="Q21" s="139"/>
      <c r="R21" s="139"/>
      <c r="S21" s="140"/>
    </row>
    <row r="22" spans="1:19" s="178" customFormat="1" ht="45.6">
      <c r="A22" s="137">
        <v>21</v>
      </c>
      <c r="B22" s="138" t="s">
        <v>101</v>
      </c>
      <c r="C22" s="138" t="s">
        <v>208</v>
      </c>
      <c r="D22" s="138" t="s">
        <v>209</v>
      </c>
      <c r="E22" s="139" t="s">
        <v>226</v>
      </c>
      <c r="F22" s="138" t="s">
        <v>163</v>
      </c>
      <c r="G22" s="138" t="s">
        <v>227</v>
      </c>
      <c r="H22" s="139">
        <v>3</v>
      </c>
      <c r="I22" s="140" t="s">
        <v>165</v>
      </c>
      <c r="J22" s="139">
        <v>3</v>
      </c>
      <c r="K22" s="141" t="s">
        <v>218</v>
      </c>
      <c r="L22" s="139">
        <v>3</v>
      </c>
      <c r="M22" s="140" t="s">
        <v>141</v>
      </c>
      <c r="N22" s="139" t="s">
        <v>142</v>
      </c>
      <c r="O22" s="139" t="s">
        <v>214</v>
      </c>
      <c r="P22" s="176" t="s">
        <v>228</v>
      </c>
      <c r="Q22" s="142"/>
      <c r="R22" s="142"/>
      <c r="S22" s="140"/>
    </row>
    <row r="23" spans="1:19" s="178" customFormat="1" ht="34.15">
      <c r="A23" s="137">
        <v>22</v>
      </c>
      <c r="B23" s="138" t="s">
        <v>101</v>
      </c>
      <c r="C23" s="138" t="s">
        <v>208</v>
      </c>
      <c r="D23" s="138" t="s">
        <v>209</v>
      </c>
      <c r="E23" s="139" t="s">
        <v>229</v>
      </c>
      <c r="F23" s="138" t="s">
        <v>158</v>
      </c>
      <c r="G23" s="138" t="s">
        <v>230</v>
      </c>
      <c r="H23" s="139">
        <v>4</v>
      </c>
      <c r="I23" s="140" t="s">
        <v>160</v>
      </c>
      <c r="J23" s="139">
        <v>2</v>
      </c>
      <c r="K23" s="141" t="s">
        <v>224</v>
      </c>
      <c r="L23" s="139">
        <v>3</v>
      </c>
      <c r="M23" s="140" t="s">
        <v>141</v>
      </c>
      <c r="N23" s="139" t="s">
        <v>142</v>
      </c>
      <c r="O23" s="139" t="s">
        <v>214</v>
      </c>
      <c r="P23" s="176" t="s">
        <v>231</v>
      </c>
      <c r="Q23" s="142"/>
      <c r="R23" s="142"/>
      <c r="S23" s="140"/>
    </row>
    <row r="24" spans="1:19" s="177" customFormat="1" ht="45.6">
      <c r="A24" s="137">
        <v>23</v>
      </c>
      <c r="B24" s="138" t="s">
        <v>101</v>
      </c>
      <c r="C24" s="138" t="s">
        <v>208</v>
      </c>
      <c r="D24" s="138" t="s">
        <v>209</v>
      </c>
      <c r="E24" s="139" t="s">
        <v>232</v>
      </c>
      <c r="F24" s="138" t="s">
        <v>163</v>
      </c>
      <c r="G24" s="133" t="s">
        <v>233</v>
      </c>
      <c r="H24" s="139">
        <v>3</v>
      </c>
      <c r="I24" s="141" t="s">
        <v>165</v>
      </c>
      <c r="J24" s="139">
        <v>2</v>
      </c>
      <c r="K24" s="140" t="s">
        <v>234</v>
      </c>
      <c r="L24" s="139">
        <v>3</v>
      </c>
      <c r="M24" s="140" t="s">
        <v>141</v>
      </c>
      <c r="N24" s="139" t="s">
        <v>170</v>
      </c>
      <c r="O24" s="139" t="s">
        <v>214</v>
      </c>
      <c r="P24" s="176" t="s">
        <v>231</v>
      </c>
      <c r="Q24" s="142"/>
      <c r="R24" s="142"/>
      <c r="S24" s="140"/>
    </row>
    <row r="25" spans="1:19" s="189" customFormat="1" ht="34.15">
      <c r="A25" s="184">
        <v>24</v>
      </c>
      <c r="B25" s="185" t="s">
        <v>101</v>
      </c>
      <c r="C25" s="185" t="s">
        <v>235</v>
      </c>
      <c r="D25" s="185" t="s">
        <v>236</v>
      </c>
      <c r="E25" s="186" t="s">
        <v>237</v>
      </c>
      <c r="F25" s="185" t="s">
        <v>179</v>
      </c>
      <c r="G25" s="185" t="s">
        <v>238</v>
      </c>
      <c r="H25" s="186">
        <v>4</v>
      </c>
      <c r="I25" s="187" t="s">
        <v>139</v>
      </c>
      <c r="J25" s="186">
        <v>0</v>
      </c>
      <c r="K25" s="187" t="s">
        <v>239</v>
      </c>
      <c r="L25" s="186">
        <v>0</v>
      </c>
      <c r="M25" s="187" t="s">
        <v>182</v>
      </c>
      <c r="N25" s="186" t="s">
        <v>183</v>
      </c>
      <c r="O25" s="186"/>
      <c r="P25" s="186"/>
      <c r="Q25" s="186"/>
      <c r="R25" s="186"/>
      <c r="S25" s="187"/>
    </row>
    <row r="26" spans="1:19" s="189" customFormat="1" ht="34.15">
      <c r="A26" s="184">
        <v>25</v>
      </c>
      <c r="B26" s="185" t="s">
        <v>101</v>
      </c>
      <c r="C26" s="185" t="s">
        <v>235</v>
      </c>
      <c r="D26" s="185" t="s">
        <v>236</v>
      </c>
      <c r="E26" s="186" t="s">
        <v>240</v>
      </c>
      <c r="F26" s="185" t="s">
        <v>179</v>
      </c>
      <c r="G26" s="185" t="s">
        <v>241</v>
      </c>
      <c r="H26" s="186">
        <v>4</v>
      </c>
      <c r="I26" s="187" t="s">
        <v>139</v>
      </c>
      <c r="J26" s="186">
        <v>0</v>
      </c>
      <c r="K26" s="187" t="s">
        <v>239</v>
      </c>
      <c r="L26" s="186">
        <v>0</v>
      </c>
      <c r="M26" s="187" t="s">
        <v>182</v>
      </c>
      <c r="N26" s="186" t="s">
        <v>183</v>
      </c>
      <c r="O26" s="186"/>
      <c r="P26" s="186"/>
      <c r="Q26" s="186"/>
      <c r="R26" s="186"/>
      <c r="S26" s="187"/>
    </row>
    <row r="27" spans="1:19" s="174" customFormat="1" ht="57">
      <c r="A27" s="109">
        <v>26</v>
      </c>
      <c r="B27" s="110" t="s">
        <v>101</v>
      </c>
      <c r="C27" s="110" t="s">
        <v>235</v>
      </c>
      <c r="D27" s="110" t="s">
        <v>236</v>
      </c>
      <c r="E27" s="111" t="s">
        <v>242</v>
      </c>
      <c r="F27" s="110" t="s">
        <v>179</v>
      </c>
      <c r="G27" s="110" t="s">
        <v>243</v>
      </c>
      <c r="H27" s="111">
        <v>3</v>
      </c>
      <c r="I27" s="113" t="s">
        <v>188</v>
      </c>
      <c r="J27" s="111">
        <v>2</v>
      </c>
      <c r="K27" s="114" t="s">
        <v>244</v>
      </c>
      <c r="L27" s="111">
        <v>2</v>
      </c>
      <c r="M27" s="114" t="s">
        <v>245</v>
      </c>
      <c r="N27" s="111" t="s">
        <v>191</v>
      </c>
      <c r="O27" s="111" t="s">
        <v>246</v>
      </c>
      <c r="P27" s="111" t="s">
        <v>247</v>
      </c>
      <c r="Q27" s="115"/>
      <c r="R27" s="115"/>
      <c r="S27" s="114"/>
    </row>
    <row r="28" spans="1:19" s="174" customFormat="1" ht="34.15">
      <c r="A28" s="109">
        <v>27</v>
      </c>
      <c r="B28" s="110" t="s">
        <v>101</v>
      </c>
      <c r="C28" s="110" t="s">
        <v>235</v>
      </c>
      <c r="D28" s="110" t="s">
        <v>236</v>
      </c>
      <c r="E28" s="111" t="s">
        <v>248</v>
      </c>
      <c r="F28" s="110" t="s">
        <v>195</v>
      </c>
      <c r="G28" s="110" t="s">
        <v>249</v>
      </c>
      <c r="H28" s="111">
        <v>4</v>
      </c>
      <c r="I28" s="113" t="s">
        <v>160</v>
      </c>
      <c r="J28" s="111">
        <v>1</v>
      </c>
      <c r="K28" s="114" t="s">
        <v>250</v>
      </c>
      <c r="L28" s="111">
        <v>1</v>
      </c>
      <c r="M28" s="114" t="s">
        <v>251</v>
      </c>
      <c r="N28" s="111" t="s">
        <v>183</v>
      </c>
      <c r="O28" s="111"/>
      <c r="P28" s="111"/>
      <c r="Q28" s="111"/>
      <c r="R28" s="111"/>
      <c r="S28" s="114"/>
    </row>
    <row r="29" spans="1:19" s="174" customFormat="1" ht="57">
      <c r="A29" s="109">
        <v>28</v>
      </c>
      <c r="B29" s="110" t="s">
        <v>101</v>
      </c>
      <c r="C29" s="110" t="s">
        <v>235</v>
      </c>
      <c r="D29" s="110" t="s">
        <v>236</v>
      </c>
      <c r="E29" s="111" t="s">
        <v>252</v>
      </c>
      <c r="F29" s="110" t="s">
        <v>195</v>
      </c>
      <c r="G29" s="110" t="s">
        <v>253</v>
      </c>
      <c r="H29" s="111">
        <v>3</v>
      </c>
      <c r="I29" s="113" t="s">
        <v>199</v>
      </c>
      <c r="J29" s="111">
        <v>2</v>
      </c>
      <c r="K29" s="114" t="s">
        <v>244</v>
      </c>
      <c r="L29" s="111">
        <v>3</v>
      </c>
      <c r="M29" s="114" t="s">
        <v>200</v>
      </c>
      <c r="N29" s="111" t="s">
        <v>191</v>
      </c>
      <c r="O29" s="111" t="s">
        <v>246</v>
      </c>
      <c r="P29" s="111" t="s">
        <v>254</v>
      </c>
      <c r="Q29" s="115"/>
      <c r="R29" s="115"/>
      <c r="S29" s="114"/>
    </row>
    <row r="30" spans="1:19" s="174" customFormat="1" ht="34.15">
      <c r="A30" s="109">
        <v>29</v>
      </c>
      <c r="B30" s="110" t="s">
        <v>101</v>
      </c>
      <c r="C30" s="110" t="s">
        <v>235</v>
      </c>
      <c r="D30" s="110" t="s">
        <v>236</v>
      </c>
      <c r="E30" s="111" t="s">
        <v>255</v>
      </c>
      <c r="F30" s="110" t="s">
        <v>195</v>
      </c>
      <c r="G30" s="110" t="s">
        <v>256</v>
      </c>
      <c r="H30" s="111">
        <v>4</v>
      </c>
      <c r="I30" s="113" t="s">
        <v>160</v>
      </c>
      <c r="J30" s="111">
        <v>0</v>
      </c>
      <c r="K30" s="114" t="s">
        <v>257</v>
      </c>
      <c r="L30" s="111">
        <v>2</v>
      </c>
      <c r="M30" s="114" t="s">
        <v>258</v>
      </c>
      <c r="N30" s="111" t="s">
        <v>183</v>
      </c>
      <c r="O30" s="111"/>
      <c r="P30" s="111"/>
      <c r="Q30" s="111"/>
      <c r="R30" s="111"/>
      <c r="S30" s="114"/>
    </row>
    <row r="31" spans="1:19" s="174" customFormat="1" ht="57">
      <c r="A31" s="109">
        <v>30</v>
      </c>
      <c r="B31" s="110" t="s">
        <v>101</v>
      </c>
      <c r="C31" s="110" t="s">
        <v>235</v>
      </c>
      <c r="D31" s="110" t="s">
        <v>236</v>
      </c>
      <c r="E31" s="111" t="s">
        <v>259</v>
      </c>
      <c r="F31" s="110" t="s">
        <v>195</v>
      </c>
      <c r="G31" s="110" t="s">
        <v>260</v>
      </c>
      <c r="H31" s="111">
        <v>3</v>
      </c>
      <c r="I31" s="113" t="s">
        <v>206</v>
      </c>
      <c r="J31" s="111">
        <v>2</v>
      </c>
      <c r="K31" s="114" t="s">
        <v>244</v>
      </c>
      <c r="L31" s="111">
        <v>3</v>
      </c>
      <c r="M31" s="114" t="s">
        <v>200</v>
      </c>
      <c r="N31" s="111" t="s">
        <v>170</v>
      </c>
      <c r="O31" s="111" t="s">
        <v>246</v>
      </c>
      <c r="P31" s="111" t="s">
        <v>261</v>
      </c>
      <c r="Q31" s="115"/>
      <c r="R31" s="115"/>
      <c r="S31" s="114"/>
    </row>
    <row r="32" spans="1:19" s="195" customFormat="1" ht="34.15">
      <c r="A32" s="191">
        <v>31</v>
      </c>
      <c r="B32" s="192" t="s">
        <v>101</v>
      </c>
      <c r="C32" s="192" t="s">
        <v>262</v>
      </c>
      <c r="D32" s="192" t="s">
        <v>263</v>
      </c>
      <c r="E32" s="193" t="s">
        <v>264</v>
      </c>
      <c r="F32" s="192" t="s">
        <v>137</v>
      </c>
      <c r="G32" s="192" t="s">
        <v>265</v>
      </c>
      <c r="H32" s="193">
        <v>4</v>
      </c>
      <c r="I32" s="194" t="s">
        <v>139</v>
      </c>
      <c r="J32" s="193">
        <v>3</v>
      </c>
      <c r="K32" s="194" t="s">
        <v>266</v>
      </c>
      <c r="L32" s="193">
        <v>3</v>
      </c>
      <c r="M32" s="194" t="s">
        <v>141</v>
      </c>
      <c r="N32" s="193" t="s">
        <v>213</v>
      </c>
      <c r="O32" s="193" t="s">
        <v>267</v>
      </c>
      <c r="P32" s="203" t="s">
        <v>268</v>
      </c>
      <c r="Q32" s="193"/>
      <c r="R32" s="193"/>
      <c r="S32" s="194"/>
    </row>
    <row r="33" spans="1:19" s="195" customFormat="1" ht="45.6">
      <c r="A33" s="191">
        <v>32</v>
      </c>
      <c r="B33" s="192" t="s">
        <v>101</v>
      </c>
      <c r="C33" s="192" t="s">
        <v>262</v>
      </c>
      <c r="D33" s="192" t="s">
        <v>263</v>
      </c>
      <c r="E33" s="193" t="s">
        <v>269</v>
      </c>
      <c r="F33" s="192" t="s">
        <v>216</v>
      </c>
      <c r="G33" s="192" t="s">
        <v>270</v>
      </c>
      <c r="H33" s="193">
        <v>3</v>
      </c>
      <c r="I33" s="194" t="s">
        <v>147</v>
      </c>
      <c r="J33" s="193">
        <v>3</v>
      </c>
      <c r="K33" s="194" t="s">
        <v>218</v>
      </c>
      <c r="L33" s="193">
        <v>3</v>
      </c>
      <c r="M33" s="194" t="s">
        <v>141</v>
      </c>
      <c r="N33" s="193" t="s">
        <v>142</v>
      </c>
      <c r="O33" s="193" t="s">
        <v>267</v>
      </c>
      <c r="P33" s="203" t="s">
        <v>271</v>
      </c>
      <c r="Q33" s="204"/>
      <c r="R33" s="204"/>
      <c r="S33" s="194"/>
    </row>
    <row r="34" spans="1:19" s="175" customFormat="1" ht="34.15">
      <c r="A34" s="120">
        <v>33</v>
      </c>
      <c r="B34" s="121" t="s">
        <v>101</v>
      </c>
      <c r="C34" s="121" t="s">
        <v>262</v>
      </c>
      <c r="D34" s="121" t="s">
        <v>263</v>
      </c>
      <c r="E34" s="122" t="s">
        <v>272</v>
      </c>
      <c r="F34" s="121" t="s">
        <v>137</v>
      </c>
      <c r="G34" s="121" t="s">
        <v>273</v>
      </c>
      <c r="H34" s="122">
        <v>4</v>
      </c>
      <c r="I34" s="124" t="s">
        <v>139</v>
      </c>
      <c r="J34" s="122">
        <v>2</v>
      </c>
      <c r="K34" s="124" t="s">
        <v>274</v>
      </c>
      <c r="L34" s="122">
        <v>3</v>
      </c>
      <c r="M34" s="124" t="s">
        <v>141</v>
      </c>
      <c r="N34" s="122" t="s">
        <v>142</v>
      </c>
      <c r="O34" s="122" t="s">
        <v>267</v>
      </c>
      <c r="P34" s="179" t="s">
        <v>161</v>
      </c>
      <c r="Q34" s="122"/>
      <c r="R34" s="122"/>
      <c r="S34" s="124"/>
    </row>
    <row r="35" spans="1:19" s="175" customFormat="1" ht="45.6">
      <c r="A35" s="120">
        <v>34</v>
      </c>
      <c r="B35" s="121" t="s">
        <v>101</v>
      </c>
      <c r="C35" s="121" t="s">
        <v>262</v>
      </c>
      <c r="D35" s="121" t="s">
        <v>263</v>
      </c>
      <c r="E35" s="122" t="s">
        <v>275</v>
      </c>
      <c r="F35" s="121" t="s">
        <v>216</v>
      </c>
      <c r="G35" s="131" t="s">
        <v>276</v>
      </c>
      <c r="H35" s="122">
        <v>3</v>
      </c>
      <c r="I35" s="123" t="s">
        <v>147</v>
      </c>
      <c r="J35" s="122">
        <v>3</v>
      </c>
      <c r="K35" s="124" t="s">
        <v>218</v>
      </c>
      <c r="L35" s="122">
        <v>3</v>
      </c>
      <c r="M35" s="124" t="s">
        <v>141</v>
      </c>
      <c r="N35" s="122" t="s">
        <v>142</v>
      </c>
      <c r="O35" s="122" t="s">
        <v>267</v>
      </c>
      <c r="P35" s="179" t="s">
        <v>271</v>
      </c>
      <c r="Q35" s="143"/>
      <c r="R35" s="143"/>
      <c r="S35" s="124"/>
    </row>
    <row r="36" spans="1:19" s="175" customFormat="1" ht="34.15">
      <c r="A36" s="120">
        <v>35</v>
      </c>
      <c r="B36" s="121" t="s">
        <v>101</v>
      </c>
      <c r="C36" s="121" t="s">
        <v>262</v>
      </c>
      <c r="D36" s="121" t="s">
        <v>263</v>
      </c>
      <c r="E36" s="122" t="s">
        <v>277</v>
      </c>
      <c r="F36" s="121" t="s">
        <v>158</v>
      </c>
      <c r="G36" s="121" t="s">
        <v>278</v>
      </c>
      <c r="H36" s="122">
        <v>4</v>
      </c>
      <c r="I36" s="123" t="s">
        <v>160</v>
      </c>
      <c r="J36" s="122">
        <v>2</v>
      </c>
      <c r="K36" s="124" t="s">
        <v>234</v>
      </c>
      <c r="L36" s="122">
        <v>3</v>
      </c>
      <c r="M36" s="124" t="s">
        <v>141</v>
      </c>
      <c r="N36" s="122" t="s">
        <v>142</v>
      </c>
      <c r="O36" s="122" t="s">
        <v>267</v>
      </c>
      <c r="P36" s="179" t="s">
        <v>279</v>
      </c>
      <c r="Q36" s="122"/>
      <c r="R36" s="122"/>
      <c r="S36" s="124"/>
    </row>
    <row r="37" spans="1:19" s="175" customFormat="1" ht="45.6">
      <c r="A37" s="120">
        <v>36</v>
      </c>
      <c r="B37" s="121" t="s">
        <v>101</v>
      </c>
      <c r="C37" s="121" t="s">
        <v>262</v>
      </c>
      <c r="D37" s="121" t="s">
        <v>263</v>
      </c>
      <c r="E37" s="122" t="s">
        <v>280</v>
      </c>
      <c r="F37" s="121" t="s">
        <v>163</v>
      </c>
      <c r="G37" s="121" t="s">
        <v>281</v>
      </c>
      <c r="H37" s="122">
        <v>3</v>
      </c>
      <c r="I37" s="124" t="s">
        <v>165</v>
      </c>
      <c r="J37" s="122">
        <v>2</v>
      </c>
      <c r="K37" s="124" t="s">
        <v>234</v>
      </c>
      <c r="L37" s="122">
        <v>3</v>
      </c>
      <c r="M37" s="124" t="s">
        <v>141</v>
      </c>
      <c r="N37" s="122" t="s">
        <v>170</v>
      </c>
      <c r="O37" s="122" t="s">
        <v>267</v>
      </c>
      <c r="P37" s="179" t="s">
        <v>271</v>
      </c>
      <c r="Q37" s="122"/>
      <c r="R37" s="122"/>
      <c r="S37" s="124"/>
    </row>
    <row r="38" spans="1:19" s="175" customFormat="1" ht="34.15">
      <c r="A38" s="120">
        <v>37</v>
      </c>
      <c r="B38" s="121" t="s">
        <v>101</v>
      </c>
      <c r="C38" s="121" t="s">
        <v>262</v>
      </c>
      <c r="D38" s="121" t="s">
        <v>263</v>
      </c>
      <c r="E38" s="122" t="s">
        <v>282</v>
      </c>
      <c r="F38" s="121" t="s">
        <v>158</v>
      </c>
      <c r="G38" s="121" t="s">
        <v>283</v>
      </c>
      <c r="H38" s="122">
        <v>4</v>
      </c>
      <c r="I38" s="124" t="s">
        <v>160</v>
      </c>
      <c r="J38" s="122">
        <v>1</v>
      </c>
      <c r="K38" s="124" t="s">
        <v>284</v>
      </c>
      <c r="L38" s="122">
        <v>3</v>
      </c>
      <c r="M38" s="124" t="s">
        <v>141</v>
      </c>
      <c r="N38" s="122" t="s">
        <v>170</v>
      </c>
      <c r="O38" s="122" t="s">
        <v>267</v>
      </c>
      <c r="P38" s="179" t="s">
        <v>285</v>
      </c>
      <c r="Q38" s="143"/>
      <c r="R38" s="143"/>
      <c r="S38" s="124"/>
    </row>
    <row r="39" spans="1:19" s="175" customFormat="1" ht="45.6">
      <c r="A39" s="120">
        <v>38</v>
      </c>
      <c r="B39" s="121" t="s">
        <v>101</v>
      </c>
      <c r="C39" s="121" t="s">
        <v>262</v>
      </c>
      <c r="D39" s="121" t="s">
        <v>263</v>
      </c>
      <c r="E39" s="122" t="s">
        <v>286</v>
      </c>
      <c r="F39" s="121" t="s">
        <v>163</v>
      </c>
      <c r="G39" s="131" t="s">
        <v>287</v>
      </c>
      <c r="H39" s="122">
        <v>3</v>
      </c>
      <c r="I39" s="123" t="s">
        <v>165</v>
      </c>
      <c r="J39" s="122">
        <v>2</v>
      </c>
      <c r="K39" s="124" t="s">
        <v>288</v>
      </c>
      <c r="L39" s="122">
        <v>3</v>
      </c>
      <c r="M39" s="124" t="s">
        <v>141</v>
      </c>
      <c r="N39" s="122" t="s">
        <v>170</v>
      </c>
      <c r="O39" s="122" t="s">
        <v>267</v>
      </c>
      <c r="P39" s="179" t="s">
        <v>271</v>
      </c>
      <c r="Q39" s="122"/>
      <c r="R39" s="122"/>
      <c r="S39" s="124"/>
    </row>
    <row r="40" spans="1:19" s="175" customFormat="1" ht="45.6">
      <c r="A40" s="120">
        <v>39</v>
      </c>
      <c r="B40" s="121" t="s">
        <v>101</v>
      </c>
      <c r="C40" s="121" t="s">
        <v>262</v>
      </c>
      <c r="D40" s="121" t="s">
        <v>263</v>
      </c>
      <c r="E40" s="122" t="s">
        <v>289</v>
      </c>
      <c r="F40" s="121" t="s">
        <v>137</v>
      </c>
      <c r="G40" s="121" t="s">
        <v>290</v>
      </c>
      <c r="H40" s="122">
        <v>3</v>
      </c>
      <c r="I40" s="124" t="s">
        <v>291</v>
      </c>
      <c r="J40" s="122">
        <v>3</v>
      </c>
      <c r="K40" s="124" t="s">
        <v>266</v>
      </c>
      <c r="L40" s="122">
        <v>3</v>
      </c>
      <c r="M40" s="124" t="s">
        <v>141</v>
      </c>
      <c r="N40" s="122" t="s">
        <v>142</v>
      </c>
      <c r="O40" s="122" t="s">
        <v>267</v>
      </c>
      <c r="P40" s="179" t="s">
        <v>161</v>
      </c>
      <c r="Q40" s="122"/>
      <c r="R40" s="122"/>
      <c r="S40" s="124"/>
    </row>
    <row r="41" spans="1:19" s="175" customFormat="1" ht="45.6">
      <c r="A41" s="120">
        <v>40</v>
      </c>
      <c r="B41" s="121" t="s">
        <v>101</v>
      </c>
      <c r="C41" s="121" t="s">
        <v>262</v>
      </c>
      <c r="D41" s="121" t="s">
        <v>263</v>
      </c>
      <c r="E41" s="122" t="s">
        <v>292</v>
      </c>
      <c r="F41" s="121" t="s">
        <v>137</v>
      </c>
      <c r="G41" s="121" t="s">
        <v>293</v>
      </c>
      <c r="H41" s="122">
        <v>3</v>
      </c>
      <c r="I41" s="124" t="s">
        <v>291</v>
      </c>
      <c r="J41" s="122">
        <v>3</v>
      </c>
      <c r="K41" s="124" t="s">
        <v>266</v>
      </c>
      <c r="L41" s="122">
        <v>3</v>
      </c>
      <c r="M41" s="124" t="s">
        <v>141</v>
      </c>
      <c r="N41" s="122" t="s">
        <v>142</v>
      </c>
      <c r="O41" s="122" t="s">
        <v>267</v>
      </c>
      <c r="P41" s="179" t="s">
        <v>220</v>
      </c>
      <c r="Q41" s="122"/>
      <c r="R41" s="122"/>
      <c r="S41" s="124"/>
    </row>
    <row r="42" spans="1:19" s="175" customFormat="1" ht="45.6">
      <c r="A42" s="120">
        <v>41</v>
      </c>
      <c r="B42" s="121" t="s">
        <v>101</v>
      </c>
      <c r="C42" s="121" t="s">
        <v>262</v>
      </c>
      <c r="D42" s="121" t="s">
        <v>263</v>
      </c>
      <c r="E42" s="122" t="s">
        <v>294</v>
      </c>
      <c r="F42" s="121" t="s">
        <v>158</v>
      </c>
      <c r="G42" s="121" t="s">
        <v>295</v>
      </c>
      <c r="H42" s="122">
        <v>3</v>
      </c>
      <c r="I42" s="123" t="s">
        <v>296</v>
      </c>
      <c r="J42" s="122">
        <v>2</v>
      </c>
      <c r="K42" s="124" t="s">
        <v>274</v>
      </c>
      <c r="L42" s="122">
        <v>3</v>
      </c>
      <c r="M42" s="124" t="s">
        <v>141</v>
      </c>
      <c r="N42" s="122" t="s">
        <v>170</v>
      </c>
      <c r="O42" s="122" t="s">
        <v>267</v>
      </c>
      <c r="P42" s="179" t="s">
        <v>225</v>
      </c>
      <c r="Q42" s="143"/>
      <c r="R42" s="143"/>
      <c r="S42" s="124"/>
    </row>
    <row r="43" spans="1:19" s="175" customFormat="1" ht="45.6">
      <c r="A43" s="120">
        <v>42</v>
      </c>
      <c r="B43" s="121" t="s">
        <v>101</v>
      </c>
      <c r="C43" s="121" t="s">
        <v>262</v>
      </c>
      <c r="D43" s="121" t="s">
        <v>263</v>
      </c>
      <c r="E43" s="122" t="s">
        <v>297</v>
      </c>
      <c r="F43" s="121" t="s">
        <v>158</v>
      </c>
      <c r="G43" s="121" t="s">
        <v>298</v>
      </c>
      <c r="H43" s="122">
        <v>3</v>
      </c>
      <c r="I43" s="124" t="s">
        <v>296</v>
      </c>
      <c r="J43" s="122">
        <v>1</v>
      </c>
      <c r="K43" s="124" t="s">
        <v>299</v>
      </c>
      <c r="L43" s="122">
        <v>3</v>
      </c>
      <c r="M43" s="124" t="s">
        <v>141</v>
      </c>
      <c r="N43" s="122" t="s">
        <v>191</v>
      </c>
      <c r="O43" s="122" t="s">
        <v>267</v>
      </c>
      <c r="P43" s="179" t="s">
        <v>300</v>
      </c>
      <c r="Q43" s="143"/>
      <c r="R43" s="143"/>
      <c r="S43" s="124"/>
    </row>
    <row r="44" spans="1:19" s="175" customFormat="1" ht="45.6">
      <c r="A44" s="120">
        <v>43</v>
      </c>
      <c r="B44" s="121" t="s">
        <v>101</v>
      </c>
      <c r="C44" s="121" t="s">
        <v>262</v>
      </c>
      <c r="D44" s="121" t="s">
        <v>263</v>
      </c>
      <c r="E44" s="122" t="s">
        <v>301</v>
      </c>
      <c r="F44" s="121" t="s">
        <v>137</v>
      </c>
      <c r="G44" s="121" t="s">
        <v>302</v>
      </c>
      <c r="H44" s="122">
        <v>2</v>
      </c>
      <c r="I44" s="124" t="s">
        <v>303</v>
      </c>
      <c r="J44" s="122">
        <v>3</v>
      </c>
      <c r="K44" s="124" t="s">
        <v>266</v>
      </c>
      <c r="L44" s="122">
        <v>3</v>
      </c>
      <c r="M44" s="124" t="s">
        <v>141</v>
      </c>
      <c r="N44" s="122" t="s">
        <v>170</v>
      </c>
      <c r="O44" s="122" t="s">
        <v>267</v>
      </c>
      <c r="P44" s="179" t="s">
        <v>304</v>
      </c>
      <c r="Q44" s="122"/>
      <c r="R44" s="122"/>
      <c r="S44" s="124"/>
    </row>
    <row r="45" spans="1:19" s="175" customFormat="1" ht="45.6">
      <c r="A45" s="120">
        <v>44</v>
      </c>
      <c r="B45" s="121" t="s">
        <v>101</v>
      </c>
      <c r="C45" s="121" t="s">
        <v>262</v>
      </c>
      <c r="D45" s="121" t="s">
        <v>263</v>
      </c>
      <c r="E45" s="122" t="s">
        <v>305</v>
      </c>
      <c r="F45" s="121" t="s">
        <v>137</v>
      </c>
      <c r="G45" s="121" t="s">
        <v>306</v>
      </c>
      <c r="H45" s="122">
        <v>2</v>
      </c>
      <c r="I45" s="124" t="s">
        <v>303</v>
      </c>
      <c r="J45" s="122">
        <v>3</v>
      </c>
      <c r="K45" s="124" t="s">
        <v>266</v>
      </c>
      <c r="L45" s="122">
        <v>3</v>
      </c>
      <c r="M45" s="124" t="s">
        <v>141</v>
      </c>
      <c r="N45" s="122" t="s">
        <v>170</v>
      </c>
      <c r="O45" s="122" t="s">
        <v>267</v>
      </c>
      <c r="P45" s="179" t="s">
        <v>307</v>
      </c>
      <c r="Q45" s="122"/>
      <c r="R45" s="122"/>
      <c r="S45" s="124"/>
    </row>
    <row r="46" spans="1:19" s="175" customFormat="1" ht="45.6">
      <c r="A46" s="120">
        <v>45</v>
      </c>
      <c r="B46" s="121" t="s">
        <v>101</v>
      </c>
      <c r="C46" s="121" t="s">
        <v>262</v>
      </c>
      <c r="D46" s="121" t="s">
        <v>263</v>
      </c>
      <c r="E46" s="122" t="s">
        <v>308</v>
      </c>
      <c r="F46" s="121" t="s">
        <v>158</v>
      </c>
      <c r="G46" s="121" t="s">
        <v>309</v>
      </c>
      <c r="H46" s="122">
        <v>2</v>
      </c>
      <c r="I46" s="123" t="s">
        <v>310</v>
      </c>
      <c r="J46" s="122">
        <v>2</v>
      </c>
      <c r="K46" s="124" t="s">
        <v>311</v>
      </c>
      <c r="L46" s="122">
        <v>3</v>
      </c>
      <c r="M46" s="124" t="s">
        <v>141</v>
      </c>
      <c r="N46" s="122" t="s">
        <v>191</v>
      </c>
      <c r="O46" s="122" t="s">
        <v>267</v>
      </c>
      <c r="P46" s="179" t="s">
        <v>312</v>
      </c>
      <c r="Q46" s="122"/>
      <c r="R46" s="122"/>
      <c r="S46" s="124"/>
    </row>
    <row r="47" spans="1:19" s="175" customFormat="1" ht="45.6">
      <c r="A47" s="120">
        <v>46</v>
      </c>
      <c r="B47" s="121" t="s">
        <v>101</v>
      </c>
      <c r="C47" s="121" t="s">
        <v>262</v>
      </c>
      <c r="D47" s="121" t="s">
        <v>263</v>
      </c>
      <c r="E47" s="122" t="s">
        <v>313</v>
      </c>
      <c r="F47" s="121" t="s">
        <v>158</v>
      </c>
      <c r="G47" s="121" t="s">
        <v>314</v>
      </c>
      <c r="H47" s="122">
        <v>2</v>
      </c>
      <c r="I47" s="124" t="s">
        <v>310</v>
      </c>
      <c r="J47" s="122">
        <v>1</v>
      </c>
      <c r="K47" s="124" t="s">
        <v>299</v>
      </c>
      <c r="L47" s="122">
        <v>3</v>
      </c>
      <c r="M47" s="124" t="s">
        <v>141</v>
      </c>
      <c r="N47" s="122" t="s">
        <v>183</v>
      </c>
      <c r="O47" s="122" t="s">
        <v>267</v>
      </c>
      <c r="P47" s="179" t="s">
        <v>315</v>
      </c>
      <c r="Q47" s="122"/>
      <c r="R47" s="122"/>
      <c r="S47" s="124"/>
    </row>
    <row r="48" spans="1:19" s="201" customFormat="1" ht="34.15">
      <c r="A48" s="196">
        <v>47</v>
      </c>
      <c r="B48" s="197" t="s">
        <v>101</v>
      </c>
      <c r="C48" s="197" t="s">
        <v>316</v>
      </c>
      <c r="D48" s="197" t="s">
        <v>317</v>
      </c>
      <c r="E48" s="198" t="s">
        <v>318</v>
      </c>
      <c r="F48" s="197" t="s">
        <v>179</v>
      </c>
      <c r="G48" s="197" t="s">
        <v>319</v>
      </c>
      <c r="H48" s="198">
        <v>4</v>
      </c>
      <c r="I48" s="199" t="s">
        <v>139</v>
      </c>
      <c r="J48" s="198">
        <v>3</v>
      </c>
      <c r="K48" s="199" t="s">
        <v>320</v>
      </c>
      <c r="L48" s="198">
        <v>2</v>
      </c>
      <c r="M48" s="199" t="s">
        <v>321</v>
      </c>
      <c r="N48" s="198" t="s">
        <v>142</v>
      </c>
      <c r="O48" s="198" t="s">
        <v>322</v>
      </c>
      <c r="P48" s="198" t="s">
        <v>323</v>
      </c>
      <c r="Q48" s="202"/>
      <c r="R48" s="202"/>
      <c r="S48" s="199"/>
    </row>
    <row r="49" spans="1:19" s="201" customFormat="1" ht="34.15">
      <c r="A49" s="196">
        <v>48</v>
      </c>
      <c r="B49" s="197" t="s">
        <v>101</v>
      </c>
      <c r="C49" s="197" t="s">
        <v>316</v>
      </c>
      <c r="D49" s="197" t="s">
        <v>317</v>
      </c>
      <c r="E49" s="198" t="s">
        <v>324</v>
      </c>
      <c r="F49" s="197" t="s">
        <v>179</v>
      </c>
      <c r="G49" s="197" t="s">
        <v>325</v>
      </c>
      <c r="H49" s="198">
        <v>4</v>
      </c>
      <c r="I49" s="199" t="s">
        <v>139</v>
      </c>
      <c r="J49" s="198">
        <v>2</v>
      </c>
      <c r="K49" s="199" t="s">
        <v>326</v>
      </c>
      <c r="L49" s="198">
        <v>2</v>
      </c>
      <c r="M49" s="199" t="s">
        <v>327</v>
      </c>
      <c r="N49" s="198" t="s">
        <v>170</v>
      </c>
      <c r="O49" s="198" t="s">
        <v>322</v>
      </c>
      <c r="P49" s="198" t="s">
        <v>156</v>
      </c>
      <c r="Q49" s="202"/>
      <c r="R49" s="202"/>
      <c r="S49" s="199"/>
    </row>
    <row r="50" spans="1:19" s="177" customFormat="1" ht="57">
      <c r="A50" s="137">
        <v>49</v>
      </c>
      <c r="B50" s="138" t="s">
        <v>101</v>
      </c>
      <c r="C50" s="138" t="s">
        <v>316</v>
      </c>
      <c r="D50" s="138" t="s">
        <v>317</v>
      </c>
      <c r="E50" s="139" t="s">
        <v>328</v>
      </c>
      <c r="F50" s="138" t="s">
        <v>179</v>
      </c>
      <c r="G50" s="138" t="s">
        <v>329</v>
      </c>
      <c r="H50" s="139">
        <v>3</v>
      </c>
      <c r="I50" s="141" t="s">
        <v>188</v>
      </c>
      <c r="J50" s="132">
        <v>3</v>
      </c>
      <c r="K50" s="141" t="s">
        <v>330</v>
      </c>
      <c r="L50" s="139">
        <v>2</v>
      </c>
      <c r="M50" s="140" t="s">
        <v>331</v>
      </c>
      <c r="N50" s="139" t="s">
        <v>170</v>
      </c>
      <c r="O50" s="139" t="s">
        <v>322</v>
      </c>
      <c r="P50" s="139" t="s">
        <v>332</v>
      </c>
      <c r="Q50" s="142"/>
      <c r="R50" s="142"/>
      <c r="S50" s="140"/>
    </row>
    <row r="51" spans="1:19" s="177" customFormat="1" ht="34.15">
      <c r="A51" s="137">
        <v>50</v>
      </c>
      <c r="B51" s="138" t="s">
        <v>101</v>
      </c>
      <c r="C51" s="138" t="s">
        <v>316</v>
      </c>
      <c r="D51" s="138" t="s">
        <v>317</v>
      </c>
      <c r="E51" s="139" t="s">
        <v>333</v>
      </c>
      <c r="F51" s="138" t="s">
        <v>195</v>
      </c>
      <c r="G51" s="138" t="s">
        <v>334</v>
      </c>
      <c r="H51" s="139">
        <v>4</v>
      </c>
      <c r="I51" s="141" t="s">
        <v>160</v>
      </c>
      <c r="J51" s="139">
        <v>2</v>
      </c>
      <c r="K51" s="141" t="s">
        <v>326</v>
      </c>
      <c r="L51" s="139">
        <v>2</v>
      </c>
      <c r="M51" s="140" t="s">
        <v>335</v>
      </c>
      <c r="N51" s="139" t="s">
        <v>170</v>
      </c>
      <c r="O51" s="139" t="s">
        <v>322</v>
      </c>
      <c r="P51" s="139" t="s">
        <v>336</v>
      </c>
      <c r="Q51" s="142"/>
      <c r="R51" s="142"/>
      <c r="S51" s="140"/>
    </row>
    <row r="52" spans="1:19" s="177" customFormat="1" ht="57">
      <c r="A52" s="137">
        <v>51</v>
      </c>
      <c r="B52" s="138" t="s">
        <v>101</v>
      </c>
      <c r="C52" s="138" t="s">
        <v>316</v>
      </c>
      <c r="D52" s="138" t="s">
        <v>317</v>
      </c>
      <c r="E52" s="139" t="s">
        <v>337</v>
      </c>
      <c r="F52" s="138" t="s">
        <v>195</v>
      </c>
      <c r="G52" s="138" t="s">
        <v>338</v>
      </c>
      <c r="H52" s="139">
        <v>3</v>
      </c>
      <c r="I52" s="141" t="s">
        <v>199</v>
      </c>
      <c r="J52" s="132">
        <v>3</v>
      </c>
      <c r="K52" s="141" t="s">
        <v>330</v>
      </c>
      <c r="L52" s="139">
        <v>3</v>
      </c>
      <c r="M52" s="140" t="s">
        <v>200</v>
      </c>
      <c r="N52" s="139" t="s">
        <v>142</v>
      </c>
      <c r="O52" s="139" t="s">
        <v>322</v>
      </c>
      <c r="P52" s="139" t="s">
        <v>339</v>
      </c>
      <c r="Q52" s="142"/>
      <c r="R52" s="142"/>
      <c r="S52" s="140"/>
    </row>
    <row r="53" spans="1:19" s="177" customFormat="1" ht="34.15">
      <c r="A53" s="137">
        <v>52</v>
      </c>
      <c r="B53" s="138" t="s">
        <v>101</v>
      </c>
      <c r="C53" s="138" t="s">
        <v>316</v>
      </c>
      <c r="D53" s="138" t="s">
        <v>317</v>
      </c>
      <c r="E53" s="139" t="s">
        <v>340</v>
      </c>
      <c r="F53" s="138" t="s">
        <v>195</v>
      </c>
      <c r="G53" s="138" t="s">
        <v>341</v>
      </c>
      <c r="H53" s="139">
        <v>4</v>
      </c>
      <c r="I53" s="141" t="s">
        <v>160</v>
      </c>
      <c r="J53" s="139">
        <v>1</v>
      </c>
      <c r="K53" s="141" t="s">
        <v>342</v>
      </c>
      <c r="L53" s="139">
        <v>2</v>
      </c>
      <c r="M53" s="140" t="s">
        <v>343</v>
      </c>
      <c r="N53" s="139" t="s">
        <v>191</v>
      </c>
      <c r="O53" s="139" t="s">
        <v>322</v>
      </c>
      <c r="P53" s="139" t="s">
        <v>344</v>
      </c>
      <c r="Q53" s="142"/>
      <c r="R53" s="142"/>
      <c r="S53" s="140"/>
    </row>
    <row r="54" spans="1:19" s="177" customFormat="1" ht="57">
      <c r="A54" s="137">
        <v>53</v>
      </c>
      <c r="B54" s="138" t="s">
        <v>101</v>
      </c>
      <c r="C54" s="138" t="s">
        <v>316</v>
      </c>
      <c r="D54" s="138" t="s">
        <v>317</v>
      </c>
      <c r="E54" s="139" t="s">
        <v>345</v>
      </c>
      <c r="F54" s="138" t="s">
        <v>195</v>
      </c>
      <c r="G54" s="138" t="s">
        <v>346</v>
      </c>
      <c r="H54" s="139">
        <v>3</v>
      </c>
      <c r="I54" s="141" t="s">
        <v>206</v>
      </c>
      <c r="J54" s="139">
        <v>2</v>
      </c>
      <c r="K54" s="141" t="s">
        <v>347</v>
      </c>
      <c r="L54" s="139">
        <v>3</v>
      </c>
      <c r="M54" s="140" t="s">
        <v>200</v>
      </c>
      <c r="N54" s="139" t="s">
        <v>170</v>
      </c>
      <c r="O54" s="139" t="s">
        <v>322</v>
      </c>
      <c r="P54" s="139" t="s">
        <v>348</v>
      </c>
      <c r="Q54" s="142"/>
      <c r="R54" s="142"/>
      <c r="S54" s="140"/>
    </row>
    <row r="55" spans="1:19" s="177" customFormat="1" ht="34.15">
      <c r="A55" s="137">
        <v>54</v>
      </c>
      <c r="B55" s="138" t="s">
        <v>101</v>
      </c>
      <c r="C55" s="138" t="s">
        <v>316</v>
      </c>
      <c r="D55" s="138" t="s">
        <v>317</v>
      </c>
      <c r="E55" s="139" t="s">
        <v>349</v>
      </c>
      <c r="F55" s="138" t="s">
        <v>350</v>
      </c>
      <c r="G55" s="138" t="s">
        <v>351</v>
      </c>
      <c r="H55" s="139">
        <v>4</v>
      </c>
      <c r="I55" s="141" t="s">
        <v>160</v>
      </c>
      <c r="J55" s="139">
        <v>3</v>
      </c>
      <c r="K55" s="141" t="s">
        <v>330</v>
      </c>
      <c r="L55" s="139">
        <v>3</v>
      </c>
      <c r="M55" s="140" t="s">
        <v>352</v>
      </c>
      <c r="N55" s="139" t="s">
        <v>213</v>
      </c>
      <c r="O55" s="139" t="s">
        <v>353</v>
      </c>
      <c r="P55" s="180" t="s">
        <v>354</v>
      </c>
      <c r="Q55" s="142"/>
      <c r="R55" s="142"/>
      <c r="S55" s="140"/>
    </row>
    <row r="56" spans="1:19" s="189" customFormat="1" ht="34.15">
      <c r="A56" s="184">
        <v>55</v>
      </c>
      <c r="B56" s="185" t="s">
        <v>101</v>
      </c>
      <c r="C56" s="185" t="s">
        <v>355</v>
      </c>
      <c r="D56" s="185" t="s">
        <v>356</v>
      </c>
      <c r="E56" s="186" t="s">
        <v>357</v>
      </c>
      <c r="F56" s="185" t="s">
        <v>358</v>
      </c>
      <c r="G56" s="185" t="s">
        <v>359</v>
      </c>
      <c r="H56" s="186">
        <v>4</v>
      </c>
      <c r="I56" s="187" t="s">
        <v>139</v>
      </c>
      <c r="J56" s="186">
        <v>2</v>
      </c>
      <c r="K56" s="187" t="s">
        <v>360</v>
      </c>
      <c r="L56" s="186">
        <v>3</v>
      </c>
      <c r="M56" s="187" t="s">
        <v>141</v>
      </c>
      <c r="N56" s="186" t="s">
        <v>142</v>
      </c>
      <c r="O56" s="186" t="s">
        <v>361</v>
      </c>
      <c r="P56" s="186" t="s">
        <v>362</v>
      </c>
      <c r="Q56" s="186"/>
      <c r="R56" s="186"/>
      <c r="S56" s="187"/>
    </row>
    <row r="57" spans="1:19" s="189" customFormat="1" ht="34.15">
      <c r="A57" s="184">
        <v>56</v>
      </c>
      <c r="B57" s="185" t="s">
        <v>101</v>
      </c>
      <c r="C57" s="185" t="s">
        <v>355</v>
      </c>
      <c r="D57" s="185" t="s">
        <v>356</v>
      </c>
      <c r="E57" s="186" t="s">
        <v>363</v>
      </c>
      <c r="F57" s="185" t="s">
        <v>364</v>
      </c>
      <c r="G57" s="185" t="s">
        <v>365</v>
      </c>
      <c r="H57" s="186">
        <v>4</v>
      </c>
      <c r="I57" s="187" t="s">
        <v>139</v>
      </c>
      <c r="J57" s="186">
        <v>1</v>
      </c>
      <c r="K57" s="187" t="s">
        <v>366</v>
      </c>
      <c r="L57" s="186">
        <v>3</v>
      </c>
      <c r="M57" s="187" t="s">
        <v>141</v>
      </c>
      <c r="N57" s="186" t="s">
        <v>170</v>
      </c>
      <c r="O57" s="186" t="s">
        <v>361</v>
      </c>
      <c r="P57" s="186" t="s">
        <v>367</v>
      </c>
      <c r="Q57" s="186"/>
      <c r="R57" s="186"/>
      <c r="S57" s="187"/>
    </row>
    <row r="58" spans="1:19" s="174" customFormat="1" ht="34.15">
      <c r="A58" s="109">
        <v>57</v>
      </c>
      <c r="B58" s="110" t="s">
        <v>101</v>
      </c>
      <c r="C58" s="110" t="s">
        <v>355</v>
      </c>
      <c r="D58" s="110" t="s">
        <v>356</v>
      </c>
      <c r="E58" s="111" t="s">
        <v>368</v>
      </c>
      <c r="F58" s="110" t="s">
        <v>358</v>
      </c>
      <c r="G58" s="110" t="s">
        <v>369</v>
      </c>
      <c r="H58" s="111">
        <v>4</v>
      </c>
      <c r="I58" s="114" t="s">
        <v>139</v>
      </c>
      <c r="J58" s="112">
        <v>2</v>
      </c>
      <c r="K58" s="113" t="s">
        <v>360</v>
      </c>
      <c r="L58" s="112">
        <v>3</v>
      </c>
      <c r="M58" s="113" t="s">
        <v>141</v>
      </c>
      <c r="N58" s="112" t="s">
        <v>142</v>
      </c>
      <c r="O58" s="112" t="s">
        <v>361</v>
      </c>
      <c r="P58" s="112" t="s">
        <v>370</v>
      </c>
      <c r="Q58" s="111"/>
      <c r="R58" s="111"/>
      <c r="S58" s="114"/>
    </row>
    <row r="59" spans="1:19" s="174" customFormat="1" ht="34.15">
      <c r="A59" s="109">
        <v>58</v>
      </c>
      <c r="B59" s="110" t="s">
        <v>101</v>
      </c>
      <c r="C59" s="110" t="s">
        <v>355</v>
      </c>
      <c r="D59" s="110" t="s">
        <v>356</v>
      </c>
      <c r="E59" s="111" t="s">
        <v>371</v>
      </c>
      <c r="F59" s="110" t="s">
        <v>364</v>
      </c>
      <c r="G59" s="110" t="s">
        <v>372</v>
      </c>
      <c r="H59" s="112">
        <v>4</v>
      </c>
      <c r="I59" s="114" t="s">
        <v>139</v>
      </c>
      <c r="J59" s="112">
        <v>1</v>
      </c>
      <c r="K59" s="113" t="s">
        <v>366</v>
      </c>
      <c r="L59" s="112">
        <v>3</v>
      </c>
      <c r="M59" s="113" t="s">
        <v>141</v>
      </c>
      <c r="N59" s="112" t="s">
        <v>170</v>
      </c>
      <c r="O59" s="112" t="s">
        <v>361</v>
      </c>
      <c r="P59" s="112" t="s">
        <v>373</v>
      </c>
      <c r="Q59" s="111"/>
      <c r="R59" s="111"/>
      <c r="S59" s="114"/>
    </row>
    <row r="60" spans="1:19" s="174" customFormat="1" ht="34.15">
      <c r="A60" s="109">
        <v>59</v>
      </c>
      <c r="B60" s="110" t="s">
        <v>101</v>
      </c>
      <c r="C60" s="110" t="s">
        <v>355</v>
      </c>
      <c r="D60" s="110" t="s">
        <v>356</v>
      </c>
      <c r="E60" s="111" t="s">
        <v>374</v>
      </c>
      <c r="F60" s="110" t="s">
        <v>375</v>
      </c>
      <c r="G60" s="110" t="s">
        <v>376</v>
      </c>
      <c r="H60" s="112">
        <v>4</v>
      </c>
      <c r="I60" s="113" t="s">
        <v>160</v>
      </c>
      <c r="J60" s="112">
        <v>1</v>
      </c>
      <c r="K60" s="113" t="s">
        <v>377</v>
      </c>
      <c r="L60" s="112">
        <v>3</v>
      </c>
      <c r="M60" s="113" t="s">
        <v>141</v>
      </c>
      <c r="N60" s="112" t="s">
        <v>170</v>
      </c>
      <c r="O60" s="112" t="s">
        <v>361</v>
      </c>
      <c r="P60" s="112" t="s">
        <v>378</v>
      </c>
      <c r="Q60" s="111"/>
      <c r="R60" s="111"/>
      <c r="S60" s="114"/>
    </row>
    <row r="61" spans="1:19" s="174" customFormat="1" ht="34.15">
      <c r="A61" s="109">
        <v>60</v>
      </c>
      <c r="B61" s="110" t="s">
        <v>101</v>
      </c>
      <c r="C61" s="110" t="s">
        <v>355</v>
      </c>
      <c r="D61" s="110" t="s">
        <v>356</v>
      </c>
      <c r="E61" s="111" t="s">
        <v>379</v>
      </c>
      <c r="F61" s="110" t="s">
        <v>380</v>
      </c>
      <c r="G61" s="110" t="s">
        <v>381</v>
      </c>
      <c r="H61" s="112">
        <v>4</v>
      </c>
      <c r="I61" s="113" t="s">
        <v>160</v>
      </c>
      <c r="J61" s="112">
        <v>1</v>
      </c>
      <c r="K61" s="113" t="s">
        <v>366</v>
      </c>
      <c r="L61" s="112">
        <v>3</v>
      </c>
      <c r="M61" s="113" t="s">
        <v>141</v>
      </c>
      <c r="N61" s="112" t="s">
        <v>170</v>
      </c>
      <c r="O61" s="112" t="s">
        <v>361</v>
      </c>
      <c r="P61" s="112" t="s">
        <v>382</v>
      </c>
      <c r="Q61" s="111"/>
      <c r="R61" s="111"/>
      <c r="S61" s="114"/>
    </row>
    <row r="62" spans="1:19" s="174" customFormat="1" ht="34.15">
      <c r="A62" s="109">
        <v>61</v>
      </c>
      <c r="B62" s="110" t="s">
        <v>101</v>
      </c>
      <c r="C62" s="110" t="s">
        <v>355</v>
      </c>
      <c r="D62" s="110" t="s">
        <v>356</v>
      </c>
      <c r="E62" s="111" t="s">
        <v>383</v>
      </c>
      <c r="F62" s="110" t="s">
        <v>375</v>
      </c>
      <c r="G62" s="110" t="s">
        <v>384</v>
      </c>
      <c r="H62" s="111">
        <v>4</v>
      </c>
      <c r="I62" s="114" t="s">
        <v>160</v>
      </c>
      <c r="J62" s="112">
        <v>2</v>
      </c>
      <c r="K62" s="113" t="s">
        <v>360</v>
      </c>
      <c r="L62" s="112">
        <v>3</v>
      </c>
      <c r="M62" s="113" t="s">
        <v>141</v>
      </c>
      <c r="N62" s="112" t="s">
        <v>142</v>
      </c>
      <c r="O62" s="112" t="s">
        <v>361</v>
      </c>
      <c r="P62" s="112" t="s">
        <v>382</v>
      </c>
      <c r="Q62" s="115"/>
      <c r="R62" s="115"/>
      <c r="S62" s="114"/>
    </row>
    <row r="63" spans="1:19" s="174" customFormat="1" ht="34.15">
      <c r="A63" s="109">
        <v>62</v>
      </c>
      <c r="B63" s="110" t="s">
        <v>101</v>
      </c>
      <c r="C63" s="110" t="s">
        <v>355</v>
      </c>
      <c r="D63" s="110" t="s">
        <v>356</v>
      </c>
      <c r="E63" s="111" t="s">
        <v>385</v>
      </c>
      <c r="F63" s="110" t="s">
        <v>380</v>
      </c>
      <c r="G63" s="110" t="s">
        <v>386</v>
      </c>
      <c r="H63" s="111">
        <v>4</v>
      </c>
      <c r="I63" s="114" t="s">
        <v>160</v>
      </c>
      <c r="J63" s="112">
        <v>1</v>
      </c>
      <c r="K63" s="113" t="s">
        <v>366</v>
      </c>
      <c r="L63" s="112">
        <v>3</v>
      </c>
      <c r="M63" s="113" t="s">
        <v>141</v>
      </c>
      <c r="N63" s="112" t="s">
        <v>170</v>
      </c>
      <c r="O63" s="112" t="s">
        <v>361</v>
      </c>
      <c r="P63" s="112" t="s">
        <v>387</v>
      </c>
      <c r="Q63" s="111"/>
      <c r="R63" s="111"/>
      <c r="S63" s="114"/>
    </row>
    <row r="64" spans="1:19" s="195" customFormat="1" ht="34.15">
      <c r="A64" s="191">
        <v>63</v>
      </c>
      <c r="B64" s="192" t="s">
        <v>101</v>
      </c>
      <c r="C64" s="192" t="s">
        <v>388</v>
      </c>
      <c r="D64" s="192" t="s">
        <v>389</v>
      </c>
      <c r="E64" s="193" t="s">
        <v>390</v>
      </c>
      <c r="F64" s="192" t="s">
        <v>391</v>
      </c>
      <c r="G64" s="192" t="s">
        <v>392</v>
      </c>
      <c r="H64" s="193">
        <v>4</v>
      </c>
      <c r="I64" s="194" t="s">
        <v>393</v>
      </c>
      <c r="J64" s="193">
        <v>2</v>
      </c>
      <c r="K64" s="194" t="s">
        <v>394</v>
      </c>
      <c r="L64" s="193">
        <v>3</v>
      </c>
      <c r="M64" s="194" t="s">
        <v>141</v>
      </c>
      <c r="N64" s="193" t="s">
        <v>142</v>
      </c>
      <c r="O64" s="193" t="s">
        <v>395</v>
      </c>
      <c r="P64" s="193" t="s">
        <v>396</v>
      </c>
      <c r="Q64" s="193"/>
      <c r="R64" s="193"/>
      <c r="S64" s="194"/>
    </row>
    <row r="65" spans="1:19" s="195" customFormat="1" ht="34.15">
      <c r="A65" s="191">
        <v>64</v>
      </c>
      <c r="B65" s="192" t="s">
        <v>101</v>
      </c>
      <c r="C65" s="192" t="s">
        <v>388</v>
      </c>
      <c r="D65" s="192" t="s">
        <v>389</v>
      </c>
      <c r="E65" s="193" t="s">
        <v>397</v>
      </c>
      <c r="F65" s="192" t="s">
        <v>398</v>
      </c>
      <c r="G65" s="192" t="s">
        <v>399</v>
      </c>
      <c r="H65" s="193">
        <v>4</v>
      </c>
      <c r="I65" s="194" t="s">
        <v>393</v>
      </c>
      <c r="J65" s="193">
        <v>2</v>
      </c>
      <c r="K65" s="194" t="s">
        <v>400</v>
      </c>
      <c r="L65" s="193">
        <v>3</v>
      </c>
      <c r="M65" s="194" t="s">
        <v>141</v>
      </c>
      <c r="N65" s="193" t="s">
        <v>142</v>
      </c>
      <c r="O65" s="193" t="s">
        <v>395</v>
      </c>
      <c r="P65" s="193" t="s">
        <v>401</v>
      </c>
      <c r="Q65" s="193"/>
      <c r="R65" s="193"/>
      <c r="S65" s="194"/>
    </row>
    <row r="66" spans="1:19" s="175" customFormat="1" ht="34.15">
      <c r="A66" s="120">
        <v>65</v>
      </c>
      <c r="B66" s="121" t="s">
        <v>101</v>
      </c>
      <c r="C66" s="121" t="s">
        <v>388</v>
      </c>
      <c r="D66" s="121" t="s">
        <v>389</v>
      </c>
      <c r="E66" s="122" t="s">
        <v>402</v>
      </c>
      <c r="F66" s="121" t="s">
        <v>391</v>
      </c>
      <c r="G66" s="121" t="s">
        <v>403</v>
      </c>
      <c r="H66" s="122">
        <v>4</v>
      </c>
      <c r="I66" s="124" t="s">
        <v>393</v>
      </c>
      <c r="J66" s="166">
        <v>1</v>
      </c>
      <c r="K66" s="124" t="s">
        <v>404</v>
      </c>
      <c r="L66" s="122">
        <v>3</v>
      </c>
      <c r="M66" s="124" t="s">
        <v>141</v>
      </c>
      <c r="N66" s="122" t="s">
        <v>170</v>
      </c>
      <c r="O66" s="166" t="s">
        <v>395</v>
      </c>
      <c r="P66" s="166" t="s">
        <v>405</v>
      </c>
      <c r="Q66" s="122"/>
      <c r="R66" s="122"/>
      <c r="S66" s="124"/>
    </row>
    <row r="67" spans="1:19" s="175" customFormat="1" ht="34.15">
      <c r="A67" s="120">
        <v>66</v>
      </c>
      <c r="B67" s="121" t="s">
        <v>101</v>
      </c>
      <c r="C67" s="121" t="s">
        <v>388</v>
      </c>
      <c r="D67" s="121" t="s">
        <v>389</v>
      </c>
      <c r="E67" s="122" t="s">
        <v>406</v>
      </c>
      <c r="F67" s="121" t="s">
        <v>398</v>
      </c>
      <c r="G67" s="121" t="s">
        <v>407</v>
      </c>
      <c r="H67" s="166">
        <v>4</v>
      </c>
      <c r="I67" s="124" t="s">
        <v>393</v>
      </c>
      <c r="J67" s="166">
        <v>1</v>
      </c>
      <c r="K67" s="123" t="s">
        <v>366</v>
      </c>
      <c r="L67" s="122">
        <v>3</v>
      </c>
      <c r="M67" s="124" t="s">
        <v>141</v>
      </c>
      <c r="N67" s="122" t="s">
        <v>170</v>
      </c>
      <c r="O67" s="166" t="s">
        <v>395</v>
      </c>
      <c r="P67" s="166" t="s">
        <v>408</v>
      </c>
      <c r="Q67" s="122"/>
      <c r="R67" s="122"/>
      <c r="S67" s="124"/>
    </row>
    <row r="68" spans="1:19" s="175" customFormat="1" ht="34.15">
      <c r="A68" s="120">
        <v>67</v>
      </c>
      <c r="B68" s="121" t="s">
        <v>101</v>
      </c>
      <c r="C68" s="121" t="s">
        <v>388</v>
      </c>
      <c r="D68" s="121" t="s">
        <v>389</v>
      </c>
      <c r="E68" s="122" t="s">
        <v>409</v>
      </c>
      <c r="F68" s="121" t="s">
        <v>410</v>
      </c>
      <c r="G68" s="121" t="s">
        <v>411</v>
      </c>
      <c r="H68" s="166">
        <v>4</v>
      </c>
      <c r="I68" s="124" t="s">
        <v>412</v>
      </c>
      <c r="J68" s="166">
        <v>1</v>
      </c>
      <c r="K68" s="124" t="s">
        <v>404</v>
      </c>
      <c r="L68" s="122">
        <v>3</v>
      </c>
      <c r="M68" s="124" t="s">
        <v>141</v>
      </c>
      <c r="N68" s="122" t="s">
        <v>170</v>
      </c>
      <c r="O68" s="166" t="s">
        <v>395</v>
      </c>
      <c r="P68" s="166" t="s">
        <v>413</v>
      </c>
      <c r="Q68" s="122"/>
      <c r="R68" s="122"/>
      <c r="S68" s="124"/>
    </row>
    <row r="69" spans="1:19" s="175" customFormat="1" ht="34.15">
      <c r="A69" s="120">
        <v>68</v>
      </c>
      <c r="B69" s="121" t="s">
        <v>101</v>
      </c>
      <c r="C69" s="121" t="s">
        <v>388</v>
      </c>
      <c r="D69" s="121" t="s">
        <v>389</v>
      </c>
      <c r="E69" s="122" t="s">
        <v>414</v>
      </c>
      <c r="F69" s="121" t="s">
        <v>415</v>
      </c>
      <c r="G69" s="121" t="s">
        <v>416</v>
      </c>
      <c r="H69" s="166">
        <v>4</v>
      </c>
      <c r="I69" s="124" t="s">
        <v>412</v>
      </c>
      <c r="J69" s="166">
        <v>1</v>
      </c>
      <c r="K69" s="123" t="s">
        <v>366</v>
      </c>
      <c r="L69" s="122">
        <v>3</v>
      </c>
      <c r="M69" s="124" t="s">
        <v>141</v>
      </c>
      <c r="N69" s="122" t="s">
        <v>170</v>
      </c>
      <c r="O69" s="166" t="s">
        <v>395</v>
      </c>
      <c r="P69" s="166" t="s">
        <v>417</v>
      </c>
      <c r="Q69" s="122"/>
      <c r="R69" s="122"/>
      <c r="S69" s="124"/>
    </row>
    <row r="70" spans="1:19" s="175" customFormat="1" ht="34.15">
      <c r="A70" s="120">
        <v>69</v>
      </c>
      <c r="B70" s="121" t="s">
        <v>101</v>
      </c>
      <c r="C70" s="121" t="s">
        <v>388</v>
      </c>
      <c r="D70" s="121" t="s">
        <v>389</v>
      </c>
      <c r="E70" s="122" t="s">
        <v>418</v>
      </c>
      <c r="F70" s="121" t="s">
        <v>410</v>
      </c>
      <c r="G70" s="121" t="s">
        <v>419</v>
      </c>
      <c r="H70" s="166">
        <v>4</v>
      </c>
      <c r="I70" s="124" t="s">
        <v>412</v>
      </c>
      <c r="J70" s="166">
        <v>1</v>
      </c>
      <c r="K70" s="124" t="s">
        <v>404</v>
      </c>
      <c r="L70" s="122">
        <v>3</v>
      </c>
      <c r="M70" s="124" t="s">
        <v>141</v>
      </c>
      <c r="N70" s="122" t="s">
        <v>170</v>
      </c>
      <c r="O70" s="166" t="s">
        <v>395</v>
      </c>
      <c r="P70" s="166" t="s">
        <v>420</v>
      </c>
      <c r="Q70" s="122"/>
      <c r="R70" s="122"/>
      <c r="S70" s="124"/>
    </row>
    <row r="71" spans="1:19" s="175" customFormat="1" ht="34.15">
      <c r="A71" s="120">
        <v>70</v>
      </c>
      <c r="B71" s="121" t="s">
        <v>101</v>
      </c>
      <c r="C71" s="121" t="s">
        <v>388</v>
      </c>
      <c r="D71" s="121" t="s">
        <v>389</v>
      </c>
      <c r="E71" s="122" t="s">
        <v>421</v>
      </c>
      <c r="F71" s="121" t="s">
        <v>415</v>
      </c>
      <c r="G71" s="121" t="s">
        <v>422</v>
      </c>
      <c r="H71" s="166">
        <v>4</v>
      </c>
      <c r="I71" s="124" t="s">
        <v>412</v>
      </c>
      <c r="J71" s="166">
        <v>1</v>
      </c>
      <c r="K71" s="123" t="s">
        <v>366</v>
      </c>
      <c r="L71" s="122">
        <v>3</v>
      </c>
      <c r="M71" s="124" t="s">
        <v>141</v>
      </c>
      <c r="N71" s="122" t="s">
        <v>170</v>
      </c>
      <c r="O71" s="166" t="s">
        <v>395</v>
      </c>
      <c r="P71" s="166" t="s">
        <v>423</v>
      </c>
      <c r="Q71" s="122"/>
      <c r="R71" s="122"/>
      <c r="S71" s="124"/>
    </row>
    <row r="72" spans="1:19" s="201" customFormat="1" ht="34.15">
      <c r="A72" s="196">
        <v>71</v>
      </c>
      <c r="B72" s="197" t="s">
        <v>101</v>
      </c>
      <c r="C72" s="197" t="s">
        <v>424</v>
      </c>
      <c r="D72" s="197" t="s">
        <v>425</v>
      </c>
      <c r="E72" s="198" t="s">
        <v>426</v>
      </c>
      <c r="F72" s="197" t="s">
        <v>358</v>
      </c>
      <c r="G72" s="197" t="s">
        <v>427</v>
      </c>
      <c r="H72" s="198">
        <v>4</v>
      </c>
      <c r="I72" s="199" t="s">
        <v>139</v>
      </c>
      <c r="J72" s="198">
        <v>3</v>
      </c>
      <c r="K72" s="199" t="s">
        <v>428</v>
      </c>
      <c r="L72" s="198">
        <v>3</v>
      </c>
      <c r="M72" s="199" t="s">
        <v>141</v>
      </c>
      <c r="N72" s="198" t="s">
        <v>213</v>
      </c>
      <c r="O72" s="198" t="s">
        <v>429</v>
      </c>
      <c r="P72" s="198" t="s">
        <v>430</v>
      </c>
      <c r="Q72" s="198"/>
      <c r="R72" s="198"/>
      <c r="S72" s="199"/>
    </row>
    <row r="73" spans="1:19" s="201" customFormat="1" ht="34.15">
      <c r="A73" s="196">
        <v>72</v>
      </c>
      <c r="B73" s="197" t="s">
        <v>101</v>
      </c>
      <c r="C73" s="197" t="s">
        <v>424</v>
      </c>
      <c r="D73" s="197" t="s">
        <v>425</v>
      </c>
      <c r="E73" s="198" t="s">
        <v>431</v>
      </c>
      <c r="F73" s="197" t="s">
        <v>364</v>
      </c>
      <c r="G73" s="197" t="s">
        <v>432</v>
      </c>
      <c r="H73" s="198">
        <v>4</v>
      </c>
      <c r="I73" s="199" t="s">
        <v>139</v>
      </c>
      <c r="J73" s="198">
        <v>3</v>
      </c>
      <c r="K73" s="199" t="s">
        <v>433</v>
      </c>
      <c r="L73" s="198">
        <v>3</v>
      </c>
      <c r="M73" s="199" t="s">
        <v>141</v>
      </c>
      <c r="N73" s="198" t="s">
        <v>213</v>
      </c>
      <c r="O73" s="198" t="s">
        <v>429</v>
      </c>
      <c r="P73" s="198" t="s">
        <v>434</v>
      </c>
      <c r="Q73" s="198"/>
      <c r="R73" s="198"/>
      <c r="S73" s="199"/>
    </row>
    <row r="74" spans="1:19" s="177" customFormat="1" ht="34.15">
      <c r="A74" s="137">
        <v>73</v>
      </c>
      <c r="B74" s="138" t="s">
        <v>101</v>
      </c>
      <c r="C74" s="138" t="s">
        <v>424</v>
      </c>
      <c r="D74" s="138" t="s">
        <v>425</v>
      </c>
      <c r="E74" s="139" t="s">
        <v>435</v>
      </c>
      <c r="F74" s="138" t="s">
        <v>358</v>
      </c>
      <c r="G74" s="138" t="s">
        <v>436</v>
      </c>
      <c r="H74" s="139">
        <v>4</v>
      </c>
      <c r="I74" s="140" t="s">
        <v>139</v>
      </c>
      <c r="J74" s="132">
        <v>3</v>
      </c>
      <c r="K74" s="141" t="s">
        <v>428</v>
      </c>
      <c r="L74" s="132">
        <v>3</v>
      </c>
      <c r="M74" s="141" t="s">
        <v>141</v>
      </c>
      <c r="N74" s="132" t="s">
        <v>213</v>
      </c>
      <c r="O74" s="132" t="s">
        <v>429</v>
      </c>
      <c r="P74" s="132" t="s">
        <v>437</v>
      </c>
      <c r="Q74" s="139"/>
      <c r="R74" s="139"/>
      <c r="S74" s="140"/>
    </row>
    <row r="75" spans="1:19" s="177" customFormat="1" ht="34.15">
      <c r="A75" s="137">
        <v>74</v>
      </c>
      <c r="B75" s="138" t="s">
        <v>101</v>
      </c>
      <c r="C75" s="138" t="s">
        <v>424</v>
      </c>
      <c r="D75" s="138" t="s">
        <v>425</v>
      </c>
      <c r="E75" s="139" t="s">
        <v>438</v>
      </c>
      <c r="F75" s="138" t="s">
        <v>364</v>
      </c>
      <c r="G75" s="138" t="s">
        <v>439</v>
      </c>
      <c r="H75" s="132">
        <v>4</v>
      </c>
      <c r="I75" s="140" t="s">
        <v>139</v>
      </c>
      <c r="J75" s="132">
        <v>3</v>
      </c>
      <c r="K75" s="141" t="s">
        <v>433</v>
      </c>
      <c r="L75" s="132">
        <v>3</v>
      </c>
      <c r="M75" s="141" t="s">
        <v>141</v>
      </c>
      <c r="N75" s="132" t="s">
        <v>213</v>
      </c>
      <c r="O75" s="132" t="s">
        <v>429</v>
      </c>
      <c r="P75" s="132" t="s">
        <v>440</v>
      </c>
      <c r="Q75" s="139"/>
      <c r="R75" s="139"/>
      <c r="S75" s="140"/>
    </row>
    <row r="76" spans="1:19" s="177" customFormat="1" ht="34.15">
      <c r="A76" s="137">
        <v>75</v>
      </c>
      <c r="B76" s="138" t="s">
        <v>101</v>
      </c>
      <c r="C76" s="138" t="s">
        <v>424</v>
      </c>
      <c r="D76" s="138" t="s">
        <v>425</v>
      </c>
      <c r="E76" s="139" t="s">
        <v>441</v>
      </c>
      <c r="F76" s="138" t="s">
        <v>375</v>
      </c>
      <c r="G76" s="138" t="s">
        <v>442</v>
      </c>
      <c r="H76" s="132">
        <v>4</v>
      </c>
      <c r="I76" s="141" t="s">
        <v>160</v>
      </c>
      <c r="J76" s="132">
        <v>3</v>
      </c>
      <c r="K76" s="141" t="s">
        <v>428</v>
      </c>
      <c r="L76" s="132">
        <v>3</v>
      </c>
      <c r="M76" s="141" t="s">
        <v>141</v>
      </c>
      <c r="N76" s="132" t="s">
        <v>213</v>
      </c>
      <c r="O76" s="132" t="s">
        <v>429</v>
      </c>
      <c r="P76" s="132" t="s">
        <v>443</v>
      </c>
      <c r="Q76" s="139"/>
      <c r="R76" s="139"/>
      <c r="S76" s="140"/>
    </row>
    <row r="77" spans="1:19" s="177" customFormat="1" ht="34.15">
      <c r="A77" s="137">
        <v>76</v>
      </c>
      <c r="B77" s="138" t="s">
        <v>101</v>
      </c>
      <c r="C77" s="138" t="s">
        <v>424</v>
      </c>
      <c r="D77" s="138" t="s">
        <v>425</v>
      </c>
      <c r="E77" s="139" t="s">
        <v>444</v>
      </c>
      <c r="F77" s="138" t="s">
        <v>380</v>
      </c>
      <c r="G77" s="138" t="s">
        <v>445</v>
      </c>
      <c r="H77" s="132">
        <v>4</v>
      </c>
      <c r="I77" s="141" t="s">
        <v>160</v>
      </c>
      <c r="J77" s="132">
        <v>3</v>
      </c>
      <c r="K77" s="141" t="s">
        <v>433</v>
      </c>
      <c r="L77" s="132">
        <v>3</v>
      </c>
      <c r="M77" s="141" t="s">
        <v>141</v>
      </c>
      <c r="N77" s="132" t="s">
        <v>213</v>
      </c>
      <c r="O77" s="132" t="s">
        <v>429</v>
      </c>
      <c r="P77" s="132" t="s">
        <v>446</v>
      </c>
      <c r="Q77" s="139"/>
      <c r="R77" s="139"/>
      <c r="S77" s="140"/>
    </row>
    <row r="78" spans="1:19" s="177" customFormat="1" ht="34.15">
      <c r="A78" s="137">
        <v>77</v>
      </c>
      <c r="B78" s="138" t="s">
        <v>101</v>
      </c>
      <c r="C78" s="138" t="s">
        <v>424</v>
      </c>
      <c r="D78" s="138" t="s">
        <v>425</v>
      </c>
      <c r="E78" s="139" t="s">
        <v>447</v>
      </c>
      <c r="F78" s="138" t="s">
        <v>375</v>
      </c>
      <c r="G78" s="138" t="s">
        <v>448</v>
      </c>
      <c r="H78" s="139">
        <v>4</v>
      </c>
      <c r="I78" s="140" t="s">
        <v>160</v>
      </c>
      <c r="J78" s="132">
        <v>2</v>
      </c>
      <c r="K78" s="141" t="s">
        <v>360</v>
      </c>
      <c r="L78" s="132">
        <v>3</v>
      </c>
      <c r="M78" s="141" t="s">
        <v>141</v>
      </c>
      <c r="N78" s="132" t="s">
        <v>142</v>
      </c>
      <c r="O78" s="132" t="s">
        <v>429</v>
      </c>
      <c r="P78" s="132" t="s">
        <v>449</v>
      </c>
      <c r="Q78" s="142"/>
      <c r="R78" s="142"/>
      <c r="S78" s="140"/>
    </row>
    <row r="79" spans="1:19" s="177" customFormat="1" ht="34.15">
      <c r="A79" s="137">
        <v>78</v>
      </c>
      <c r="B79" s="138" t="s">
        <v>101</v>
      </c>
      <c r="C79" s="138" t="s">
        <v>424</v>
      </c>
      <c r="D79" s="138" t="s">
        <v>425</v>
      </c>
      <c r="E79" s="139" t="s">
        <v>450</v>
      </c>
      <c r="F79" s="138" t="s">
        <v>380</v>
      </c>
      <c r="G79" s="138" t="s">
        <v>451</v>
      </c>
      <c r="H79" s="139">
        <v>4</v>
      </c>
      <c r="I79" s="140" t="s">
        <v>160</v>
      </c>
      <c r="J79" s="132">
        <v>1</v>
      </c>
      <c r="K79" s="141" t="s">
        <v>452</v>
      </c>
      <c r="L79" s="132">
        <v>3</v>
      </c>
      <c r="M79" s="141" t="s">
        <v>141</v>
      </c>
      <c r="N79" s="132" t="s">
        <v>170</v>
      </c>
      <c r="O79" s="132" t="s">
        <v>429</v>
      </c>
      <c r="P79" s="132" t="s">
        <v>387</v>
      </c>
      <c r="Q79" s="139"/>
      <c r="R79" s="139"/>
      <c r="S79" s="140"/>
    </row>
    <row r="80" spans="1:19" s="201" customFormat="1" ht="34.15">
      <c r="A80" s="196">
        <v>79</v>
      </c>
      <c r="B80" s="197" t="s">
        <v>101</v>
      </c>
      <c r="C80" s="197" t="s">
        <v>424</v>
      </c>
      <c r="D80" s="197" t="s">
        <v>425</v>
      </c>
      <c r="E80" s="198" t="s">
        <v>453</v>
      </c>
      <c r="F80" s="197" t="s">
        <v>391</v>
      </c>
      <c r="G80" s="197" t="s">
        <v>454</v>
      </c>
      <c r="H80" s="198">
        <v>4</v>
      </c>
      <c r="I80" s="199" t="s">
        <v>393</v>
      </c>
      <c r="J80" s="198">
        <v>3</v>
      </c>
      <c r="K80" s="199" t="s">
        <v>428</v>
      </c>
      <c r="L80" s="198">
        <v>3</v>
      </c>
      <c r="M80" s="199" t="s">
        <v>141</v>
      </c>
      <c r="N80" s="198" t="s">
        <v>213</v>
      </c>
      <c r="O80" s="198" t="s">
        <v>429</v>
      </c>
      <c r="P80" s="198" t="s">
        <v>430</v>
      </c>
      <c r="Q80" s="198"/>
      <c r="R80" s="202"/>
      <c r="S80" s="199"/>
    </row>
    <row r="81" spans="1:19" s="201" customFormat="1" ht="34.15">
      <c r="A81" s="196">
        <v>80</v>
      </c>
      <c r="B81" s="197" t="s">
        <v>101</v>
      </c>
      <c r="C81" s="197" t="s">
        <v>424</v>
      </c>
      <c r="D81" s="197" t="s">
        <v>425</v>
      </c>
      <c r="E81" s="198" t="s">
        <v>455</v>
      </c>
      <c r="F81" s="197" t="s">
        <v>398</v>
      </c>
      <c r="G81" s="197" t="s">
        <v>432</v>
      </c>
      <c r="H81" s="198">
        <v>4</v>
      </c>
      <c r="I81" s="199" t="s">
        <v>393</v>
      </c>
      <c r="J81" s="198">
        <v>3</v>
      </c>
      <c r="K81" s="199" t="s">
        <v>433</v>
      </c>
      <c r="L81" s="198">
        <v>3</v>
      </c>
      <c r="M81" s="199" t="s">
        <v>141</v>
      </c>
      <c r="N81" s="198" t="s">
        <v>213</v>
      </c>
      <c r="O81" s="198" t="s">
        <v>429</v>
      </c>
      <c r="P81" s="198" t="s">
        <v>434</v>
      </c>
      <c r="Q81" s="198"/>
      <c r="R81" s="202"/>
      <c r="S81" s="199"/>
    </row>
    <row r="82" spans="1:19" s="211" customFormat="1" ht="34.15">
      <c r="A82" s="209">
        <v>81</v>
      </c>
      <c r="B82" s="133" t="s">
        <v>101</v>
      </c>
      <c r="C82" s="133" t="s">
        <v>424</v>
      </c>
      <c r="D82" s="133" t="s">
        <v>425</v>
      </c>
      <c r="E82" s="132" t="s">
        <v>456</v>
      </c>
      <c r="F82" s="133" t="s">
        <v>391</v>
      </c>
      <c r="G82" s="133" t="s">
        <v>457</v>
      </c>
      <c r="H82" s="132">
        <v>4</v>
      </c>
      <c r="I82" s="141" t="s">
        <v>393</v>
      </c>
      <c r="J82" s="132">
        <v>3</v>
      </c>
      <c r="K82" s="141" t="s">
        <v>428</v>
      </c>
      <c r="L82" s="132">
        <v>3</v>
      </c>
      <c r="M82" s="141" t="s">
        <v>141</v>
      </c>
      <c r="N82" s="132" t="s">
        <v>213</v>
      </c>
      <c r="O82" s="132" t="s">
        <v>429</v>
      </c>
      <c r="P82" s="132" t="s">
        <v>437</v>
      </c>
      <c r="Q82" s="132"/>
      <c r="R82" s="210"/>
      <c r="S82" s="141"/>
    </row>
    <row r="83" spans="1:19" s="211" customFormat="1" ht="34.15">
      <c r="A83" s="209">
        <v>82</v>
      </c>
      <c r="B83" s="133" t="s">
        <v>101</v>
      </c>
      <c r="C83" s="133" t="s">
        <v>424</v>
      </c>
      <c r="D83" s="133" t="s">
        <v>425</v>
      </c>
      <c r="E83" s="132" t="s">
        <v>458</v>
      </c>
      <c r="F83" s="133" t="s">
        <v>398</v>
      </c>
      <c r="G83" s="133" t="s">
        <v>439</v>
      </c>
      <c r="H83" s="132">
        <v>4</v>
      </c>
      <c r="I83" s="141" t="s">
        <v>393</v>
      </c>
      <c r="J83" s="132">
        <v>3</v>
      </c>
      <c r="K83" s="141" t="s">
        <v>433</v>
      </c>
      <c r="L83" s="132">
        <v>3</v>
      </c>
      <c r="M83" s="141" t="s">
        <v>141</v>
      </c>
      <c r="N83" s="132" t="s">
        <v>213</v>
      </c>
      <c r="O83" s="132" t="s">
        <v>429</v>
      </c>
      <c r="P83" s="132" t="s">
        <v>440</v>
      </c>
      <c r="Q83" s="132"/>
      <c r="R83" s="210"/>
      <c r="S83" s="141"/>
    </row>
    <row r="84" spans="1:19" s="211" customFormat="1" ht="34.15">
      <c r="A84" s="209">
        <v>83</v>
      </c>
      <c r="B84" s="133" t="s">
        <v>101</v>
      </c>
      <c r="C84" s="133" t="s">
        <v>424</v>
      </c>
      <c r="D84" s="133" t="s">
        <v>425</v>
      </c>
      <c r="E84" s="132" t="s">
        <v>459</v>
      </c>
      <c r="F84" s="133" t="s">
        <v>410</v>
      </c>
      <c r="G84" s="133" t="s">
        <v>460</v>
      </c>
      <c r="H84" s="132">
        <v>4</v>
      </c>
      <c r="I84" s="141" t="s">
        <v>412</v>
      </c>
      <c r="J84" s="132">
        <v>3</v>
      </c>
      <c r="K84" s="141" t="s">
        <v>428</v>
      </c>
      <c r="L84" s="132">
        <v>3</v>
      </c>
      <c r="M84" s="141" t="s">
        <v>141</v>
      </c>
      <c r="N84" s="132" t="s">
        <v>213</v>
      </c>
      <c r="O84" s="132" t="s">
        <v>429</v>
      </c>
      <c r="P84" s="132" t="s">
        <v>443</v>
      </c>
      <c r="Q84" s="132"/>
      <c r="R84" s="210"/>
      <c r="S84" s="141"/>
    </row>
    <row r="85" spans="1:19" s="211" customFormat="1" ht="34.15">
      <c r="A85" s="209">
        <v>84</v>
      </c>
      <c r="B85" s="133" t="s">
        <v>101</v>
      </c>
      <c r="C85" s="133" t="s">
        <v>424</v>
      </c>
      <c r="D85" s="133" t="s">
        <v>425</v>
      </c>
      <c r="E85" s="132" t="s">
        <v>461</v>
      </c>
      <c r="F85" s="133" t="s">
        <v>415</v>
      </c>
      <c r="G85" s="133" t="s">
        <v>445</v>
      </c>
      <c r="H85" s="132">
        <v>4</v>
      </c>
      <c r="I85" s="141" t="s">
        <v>412</v>
      </c>
      <c r="J85" s="132">
        <v>3</v>
      </c>
      <c r="K85" s="141" t="s">
        <v>433</v>
      </c>
      <c r="L85" s="132">
        <v>3</v>
      </c>
      <c r="M85" s="141" t="s">
        <v>141</v>
      </c>
      <c r="N85" s="132" t="s">
        <v>213</v>
      </c>
      <c r="O85" s="132" t="s">
        <v>429</v>
      </c>
      <c r="P85" s="132" t="s">
        <v>446</v>
      </c>
      <c r="Q85" s="132"/>
      <c r="R85" s="210"/>
      <c r="S85" s="141"/>
    </row>
    <row r="86" spans="1:19" s="211" customFormat="1" ht="34.15">
      <c r="A86" s="209">
        <v>85</v>
      </c>
      <c r="B86" s="133" t="s">
        <v>101</v>
      </c>
      <c r="C86" s="133" t="s">
        <v>424</v>
      </c>
      <c r="D86" s="133" t="s">
        <v>425</v>
      </c>
      <c r="E86" s="132" t="s">
        <v>462</v>
      </c>
      <c r="F86" s="133" t="s">
        <v>410</v>
      </c>
      <c r="G86" s="133" t="s">
        <v>463</v>
      </c>
      <c r="H86" s="132">
        <v>4</v>
      </c>
      <c r="I86" s="141" t="s">
        <v>412</v>
      </c>
      <c r="J86" s="132">
        <v>2</v>
      </c>
      <c r="K86" s="141" t="s">
        <v>360</v>
      </c>
      <c r="L86" s="132">
        <v>3</v>
      </c>
      <c r="M86" s="141" t="s">
        <v>141</v>
      </c>
      <c r="N86" s="132" t="s">
        <v>142</v>
      </c>
      <c r="O86" s="132" t="s">
        <v>429</v>
      </c>
      <c r="P86" s="132" t="s">
        <v>449</v>
      </c>
      <c r="Q86" s="210"/>
      <c r="R86" s="132"/>
      <c r="S86" s="141"/>
    </row>
    <row r="87" spans="1:19" s="211" customFormat="1" ht="34.15">
      <c r="A87" s="209">
        <v>86</v>
      </c>
      <c r="B87" s="133" t="s">
        <v>101</v>
      </c>
      <c r="C87" s="133" t="s">
        <v>424</v>
      </c>
      <c r="D87" s="133" t="s">
        <v>425</v>
      </c>
      <c r="E87" s="132" t="s">
        <v>464</v>
      </c>
      <c r="F87" s="133" t="s">
        <v>415</v>
      </c>
      <c r="G87" s="133" t="s">
        <v>451</v>
      </c>
      <c r="H87" s="132">
        <v>4</v>
      </c>
      <c r="I87" s="141" t="s">
        <v>412</v>
      </c>
      <c r="J87" s="132">
        <v>1</v>
      </c>
      <c r="K87" s="141" t="s">
        <v>452</v>
      </c>
      <c r="L87" s="132">
        <v>3</v>
      </c>
      <c r="M87" s="141" t="s">
        <v>141</v>
      </c>
      <c r="N87" s="132" t="s">
        <v>170</v>
      </c>
      <c r="O87" s="132" t="s">
        <v>429</v>
      </c>
      <c r="P87" s="132" t="s">
        <v>387</v>
      </c>
      <c r="Q87" s="132"/>
      <c r="R87" s="132"/>
      <c r="S87" s="141"/>
    </row>
    <row r="88" spans="1:19" s="189" customFormat="1" ht="34.15">
      <c r="A88" s="184">
        <v>87</v>
      </c>
      <c r="B88" s="185" t="s">
        <v>101</v>
      </c>
      <c r="C88" s="185" t="s">
        <v>465</v>
      </c>
      <c r="D88" s="185" t="s">
        <v>466</v>
      </c>
      <c r="E88" s="186" t="s">
        <v>467</v>
      </c>
      <c r="F88" s="185" t="s">
        <v>391</v>
      </c>
      <c r="G88" s="185" t="s">
        <v>468</v>
      </c>
      <c r="H88" s="186">
        <v>4</v>
      </c>
      <c r="I88" s="187" t="s">
        <v>393</v>
      </c>
      <c r="J88" s="186">
        <v>2</v>
      </c>
      <c r="K88" s="187" t="s">
        <v>360</v>
      </c>
      <c r="L88" s="186">
        <v>3</v>
      </c>
      <c r="M88" s="187" t="s">
        <v>141</v>
      </c>
      <c r="N88" s="186" t="s">
        <v>142</v>
      </c>
      <c r="O88" s="186" t="s">
        <v>469</v>
      </c>
      <c r="P88" s="186" t="s">
        <v>261</v>
      </c>
      <c r="Q88" s="186"/>
      <c r="R88" s="186"/>
      <c r="S88" s="187"/>
    </row>
    <row r="89" spans="1:19" s="189" customFormat="1" ht="34.15">
      <c r="A89" s="184">
        <v>88</v>
      </c>
      <c r="B89" s="185" t="s">
        <v>101</v>
      </c>
      <c r="C89" s="185" t="s">
        <v>465</v>
      </c>
      <c r="D89" s="185" t="s">
        <v>466</v>
      </c>
      <c r="E89" s="186" t="s">
        <v>470</v>
      </c>
      <c r="F89" s="185" t="s">
        <v>398</v>
      </c>
      <c r="G89" s="185" t="s">
        <v>471</v>
      </c>
      <c r="H89" s="186">
        <v>4</v>
      </c>
      <c r="I89" s="187" t="s">
        <v>393</v>
      </c>
      <c r="J89" s="186">
        <v>2</v>
      </c>
      <c r="K89" s="187" t="s">
        <v>472</v>
      </c>
      <c r="L89" s="186">
        <v>3</v>
      </c>
      <c r="M89" s="187" t="s">
        <v>141</v>
      </c>
      <c r="N89" s="186" t="s">
        <v>142</v>
      </c>
      <c r="O89" s="186" t="s">
        <v>469</v>
      </c>
      <c r="P89" s="186" t="s">
        <v>473</v>
      </c>
      <c r="Q89" s="186"/>
      <c r="R89" s="186"/>
      <c r="S89" s="187"/>
    </row>
    <row r="90" spans="1:19" s="174" customFormat="1" ht="34.15">
      <c r="A90" s="109">
        <v>89</v>
      </c>
      <c r="B90" s="110" t="s">
        <v>101</v>
      </c>
      <c r="C90" s="110" t="s">
        <v>465</v>
      </c>
      <c r="D90" s="110" t="s">
        <v>466</v>
      </c>
      <c r="E90" s="111" t="s">
        <v>474</v>
      </c>
      <c r="F90" s="110" t="s">
        <v>391</v>
      </c>
      <c r="G90" s="110" t="s">
        <v>475</v>
      </c>
      <c r="H90" s="111">
        <v>4</v>
      </c>
      <c r="I90" s="114" t="s">
        <v>393</v>
      </c>
      <c r="J90" s="112">
        <v>2</v>
      </c>
      <c r="K90" s="113" t="s">
        <v>360</v>
      </c>
      <c r="L90" s="112">
        <v>3</v>
      </c>
      <c r="M90" s="113" t="s">
        <v>141</v>
      </c>
      <c r="N90" s="112" t="s">
        <v>142</v>
      </c>
      <c r="O90" s="111" t="s">
        <v>469</v>
      </c>
      <c r="P90" s="112" t="s">
        <v>476</v>
      </c>
      <c r="Q90" s="111"/>
      <c r="R90" s="111"/>
      <c r="S90" s="114"/>
    </row>
    <row r="91" spans="1:19" s="174" customFormat="1" ht="34.15">
      <c r="A91" s="109">
        <v>90</v>
      </c>
      <c r="B91" s="110" t="s">
        <v>101</v>
      </c>
      <c r="C91" s="110" t="s">
        <v>465</v>
      </c>
      <c r="D91" s="110" t="s">
        <v>466</v>
      </c>
      <c r="E91" s="111" t="s">
        <v>477</v>
      </c>
      <c r="F91" s="110" t="s">
        <v>398</v>
      </c>
      <c r="G91" s="110" t="s">
        <v>478</v>
      </c>
      <c r="H91" s="112">
        <v>4</v>
      </c>
      <c r="I91" s="114" t="s">
        <v>393</v>
      </c>
      <c r="J91" s="112">
        <v>1</v>
      </c>
      <c r="K91" s="113" t="s">
        <v>479</v>
      </c>
      <c r="L91" s="112">
        <v>3</v>
      </c>
      <c r="M91" s="113" t="s">
        <v>141</v>
      </c>
      <c r="N91" s="112" t="s">
        <v>170</v>
      </c>
      <c r="O91" s="111" t="s">
        <v>469</v>
      </c>
      <c r="P91" s="112" t="s">
        <v>480</v>
      </c>
      <c r="Q91" s="111"/>
      <c r="R91" s="111"/>
      <c r="S91" s="114"/>
    </row>
    <row r="92" spans="1:19" s="174" customFormat="1" ht="34.15">
      <c r="A92" s="109">
        <v>91</v>
      </c>
      <c r="B92" s="110" t="s">
        <v>101</v>
      </c>
      <c r="C92" s="110" t="s">
        <v>465</v>
      </c>
      <c r="D92" s="110" t="s">
        <v>466</v>
      </c>
      <c r="E92" s="111" t="s">
        <v>481</v>
      </c>
      <c r="F92" s="110" t="s">
        <v>410</v>
      </c>
      <c r="G92" s="110" t="s">
        <v>482</v>
      </c>
      <c r="H92" s="112">
        <v>4</v>
      </c>
      <c r="I92" s="114" t="s">
        <v>412</v>
      </c>
      <c r="J92" s="112">
        <v>1</v>
      </c>
      <c r="K92" s="113" t="s">
        <v>483</v>
      </c>
      <c r="L92" s="112">
        <v>3</v>
      </c>
      <c r="M92" s="113" t="s">
        <v>141</v>
      </c>
      <c r="N92" s="112" t="s">
        <v>170</v>
      </c>
      <c r="O92" s="111" t="s">
        <v>469</v>
      </c>
      <c r="P92" s="112" t="s">
        <v>484</v>
      </c>
      <c r="Q92" s="112"/>
      <c r="R92" s="112"/>
      <c r="S92" s="113"/>
    </row>
    <row r="93" spans="1:19" s="174" customFormat="1" ht="34.15">
      <c r="A93" s="109">
        <v>92</v>
      </c>
      <c r="B93" s="110" t="s">
        <v>101</v>
      </c>
      <c r="C93" s="110" t="s">
        <v>465</v>
      </c>
      <c r="D93" s="110" t="s">
        <v>466</v>
      </c>
      <c r="E93" s="111" t="s">
        <v>485</v>
      </c>
      <c r="F93" s="110" t="s">
        <v>415</v>
      </c>
      <c r="G93" s="110" t="s">
        <v>486</v>
      </c>
      <c r="H93" s="112">
        <v>4</v>
      </c>
      <c r="I93" s="114" t="s">
        <v>412</v>
      </c>
      <c r="J93" s="112">
        <v>1</v>
      </c>
      <c r="K93" s="113" t="s">
        <v>479</v>
      </c>
      <c r="L93" s="112">
        <v>3</v>
      </c>
      <c r="M93" s="113" t="s">
        <v>141</v>
      </c>
      <c r="N93" s="112" t="s">
        <v>170</v>
      </c>
      <c r="O93" s="111" t="s">
        <v>469</v>
      </c>
      <c r="P93" s="112" t="s">
        <v>487</v>
      </c>
      <c r="Q93" s="112"/>
      <c r="R93" s="112"/>
      <c r="S93" s="113"/>
    </row>
    <row r="94" spans="1:19" s="174" customFormat="1" ht="34.15">
      <c r="A94" s="109">
        <v>93</v>
      </c>
      <c r="B94" s="110" t="s">
        <v>101</v>
      </c>
      <c r="C94" s="110" t="s">
        <v>465</v>
      </c>
      <c r="D94" s="110" t="s">
        <v>466</v>
      </c>
      <c r="E94" s="111" t="s">
        <v>488</v>
      </c>
      <c r="F94" s="110" t="s">
        <v>410</v>
      </c>
      <c r="G94" s="110" t="s">
        <v>489</v>
      </c>
      <c r="H94" s="112">
        <v>4</v>
      </c>
      <c r="I94" s="114" t="s">
        <v>412</v>
      </c>
      <c r="J94" s="112">
        <v>1</v>
      </c>
      <c r="K94" s="113" t="s">
        <v>483</v>
      </c>
      <c r="L94" s="112">
        <v>3</v>
      </c>
      <c r="M94" s="113" t="s">
        <v>141</v>
      </c>
      <c r="N94" s="112" t="s">
        <v>170</v>
      </c>
      <c r="O94" s="111" t="s">
        <v>469</v>
      </c>
      <c r="P94" s="112" t="s">
        <v>490</v>
      </c>
      <c r="Q94" s="115"/>
      <c r="R94" s="115"/>
      <c r="S94" s="114"/>
    </row>
    <row r="95" spans="1:19" s="174" customFormat="1" ht="34.15">
      <c r="A95" s="109">
        <v>94</v>
      </c>
      <c r="B95" s="110" t="s">
        <v>101</v>
      </c>
      <c r="C95" s="110" t="s">
        <v>465</v>
      </c>
      <c r="D95" s="110" t="s">
        <v>466</v>
      </c>
      <c r="E95" s="111" t="s">
        <v>491</v>
      </c>
      <c r="F95" s="110" t="s">
        <v>415</v>
      </c>
      <c r="G95" s="110" t="s">
        <v>492</v>
      </c>
      <c r="H95" s="112">
        <v>4</v>
      </c>
      <c r="I95" s="114" t="s">
        <v>412</v>
      </c>
      <c r="J95" s="112">
        <v>1</v>
      </c>
      <c r="K95" s="113" t="s">
        <v>479</v>
      </c>
      <c r="L95" s="112">
        <v>3</v>
      </c>
      <c r="M95" s="113" t="s">
        <v>141</v>
      </c>
      <c r="N95" s="112" t="s">
        <v>170</v>
      </c>
      <c r="O95" s="111" t="s">
        <v>469</v>
      </c>
      <c r="P95" s="112" t="s">
        <v>493</v>
      </c>
      <c r="Q95" s="112"/>
      <c r="R95" s="112"/>
      <c r="S95" s="113"/>
    </row>
    <row r="96" spans="1:19" s="175" customFormat="1" ht="34.15">
      <c r="A96" s="120">
        <v>95</v>
      </c>
      <c r="B96" s="121" t="s">
        <v>101</v>
      </c>
      <c r="C96" s="121" t="s">
        <v>494</v>
      </c>
      <c r="D96" s="121" t="s">
        <v>495</v>
      </c>
      <c r="E96" s="120" t="s">
        <v>496</v>
      </c>
      <c r="F96" s="123" t="s">
        <v>497</v>
      </c>
      <c r="G96" s="123" t="s">
        <v>498</v>
      </c>
      <c r="H96" s="166">
        <v>4</v>
      </c>
      <c r="I96" s="124" t="s">
        <v>499</v>
      </c>
      <c r="J96" s="166">
        <v>3</v>
      </c>
      <c r="K96" s="123" t="s">
        <v>500</v>
      </c>
      <c r="L96" s="166">
        <v>3</v>
      </c>
      <c r="M96" s="123" t="s">
        <v>501</v>
      </c>
      <c r="N96" s="166" t="s">
        <v>213</v>
      </c>
      <c r="O96" s="166" t="s">
        <v>502</v>
      </c>
      <c r="P96" s="179" t="s">
        <v>503</v>
      </c>
      <c r="Q96" s="143"/>
      <c r="R96" s="143"/>
      <c r="S96" s="123"/>
    </row>
    <row r="97" spans="1:19">
      <c r="A97" s="101"/>
      <c r="B97" s="25"/>
      <c r="C97" s="181"/>
      <c r="D97" s="181"/>
      <c r="E97" s="29"/>
      <c r="F97" s="75"/>
      <c r="G97" s="75"/>
      <c r="H97" s="75"/>
      <c r="I97" s="75"/>
      <c r="J97" s="75"/>
      <c r="K97" s="75"/>
      <c r="L97" s="75"/>
      <c r="M97" s="75"/>
      <c r="N97" s="75"/>
      <c r="O97" s="75"/>
      <c r="P97" s="75"/>
      <c r="Q97" s="107"/>
      <c r="R97" s="107"/>
      <c r="S97" s="75"/>
    </row>
    <row r="98" spans="1:19">
      <c r="A98" s="101"/>
      <c r="B98" s="25"/>
      <c r="C98" s="181"/>
      <c r="D98" s="101"/>
      <c r="E98" s="29"/>
      <c r="F98" s="75"/>
      <c r="G98" s="75"/>
      <c r="H98" s="75"/>
      <c r="I98" s="75"/>
      <c r="J98" s="75"/>
      <c r="K98" s="75"/>
      <c r="L98" s="75"/>
      <c r="M98" s="75"/>
      <c r="N98" s="75"/>
      <c r="O98" s="75"/>
      <c r="P98" s="75"/>
      <c r="Q98" s="107"/>
      <c r="R98" s="107"/>
      <c r="S98" s="75"/>
    </row>
  </sheetData>
  <autoFilter ref="A1:O98" xr:uid="{00000000-0009-0000-0000-000005000000}"/>
  <phoneticPr fontId="21" type="noConversion"/>
  <pageMargins left="0.7" right="0.7" top="0.75" bottom="0.75" header="0.3" footer="0.3"/>
  <pageSetup paperSize="9" scale="24"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G16"/>
  <sheetViews>
    <sheetView view="pageBreakPreview" zoomScale="145" zoomScaleNormal="70" zoomScaleSheetLayoutView="145" workbookViewId="0">
      <selection activeCell="D19" sqref="D19"/>
    </sheetView>
  </sheetViews>
  <sheetFormatPr defaultColWidth="9" defaultRowHeight="13.15"/>
  <cols>
    <col min="1" max="1" width="6.5" style="49" customWidth="1"/>
    <col min="2" max="2" width="31.625" style="49" customWidth="1"/>
    <col min="3" max="3" width="8.5" style="49" customWidth="1"/>
    <col min="4" max="4" width="9.625" style="49" customWidth="1"/>
    <col min="5" max="5" width="18.375" style="49" customWidth="1"/>
    <col min="6" max="6" width="12" style="49" customWidth="1"/>
    <col min="7" max="7" width="13.5" style="49" customWidth="1"/>
    <col min="8" max="16384" width="9" style="49"/>
  </cols>
  <sheetData>
    <row r="1" spans="1:7">
      <c r="A1" s="103" t="s">
        <v>32</v>
      </c>
      <c r="B1" s="104" t="s">
        <v>129</v>
      </c>
      <c r="C1" s="103" t="s">
        <v>128</v>
      </c>
      <c r="D1" s="156" t="s">
        <v>130</v>
      </c>
      <c r="E1" s="156" t="s">
        <v>131</v>
      </c>
      <c r="F1" s="156" t="s">
        <v>132</v>
      </c>
      <c r="G1" s="156" t="s">
        <v>133</v>
      </c>
    </row>
    <row r="2" spans="1:7">
      <c r="A2" s="35">
        <v>1</v>
      </c>
      <c r="B2" s="213" t="s">
        <v>504</v>
      </c>
      <c r="C2" s="35" t="s">
        <v>142</v>
      </c>
      <c r="D2" s="35" t="s">
        <v>175</v>
      </c>
      <c r="E2" s="108"/>
      <c r="F2" s="108"/>
      <c r="G2" s="28"/>
    </row>
    <row r="3" spans="1:7">
      <c r="A3" s="35">
        <v>2</v>
      </c>
      <c r="B3" s="213" t="s">
        <v>192</v>
      </c>
      <c r="C3" s="35" t="s">
        <v>170</v>
      </c>
      <c r="D3" s="35" t="s">
        <v>207</v>
      </c>
      <c r="E3" s="108"/>
      <c r="F3" s="108"/>
      <c r="G3" s="28"/>
    </row>
    <row r="4" spans="1:7">
      <c r="A4" s="35">
        <v>3</v>
      </c>
      <c r="B4" s="213" t="s">
        <v>214</v>
      </c>
      <c r="C4" s="35" t="s">
        <v>213</v>
      </c>
      <c r="D4" s="35" t="s">
        <v>231</v>
      </c>
      <c r="E4" s="35"/>
      <c r="F4" s="35"/>
      <c r="G4" s="30"/>
    </row>
    <row r="5" spans="1:7">
      <c r="A5" s="35">
        <v>4</v>
      </c>
      <c r="B5" s="213" t="s">
        <v>505</v>
      </c>
      <c r="C5" s="35" t="s">
        <v>170</v>
      </c>
      <c r="D5" s="35" t="s">
        <v>261</v>
      </c>
      <c r="E5" s="108"/>
      <c r="F5" s="108"/>
      <c r="G5" s="28"/>
    </row>
    <row r="6" spans="1:7">
      <c r="A6" s="35">
        <v>5</v>
      </c>
      <c r="B6" s="213" t="s">
        <v>267</v>
      </c>
      <c r="C6" s="29" t="s">
        <v>213</v>
      </c>
      <c r="D6" s="29" t="s">
        <v>300</v>
      </c>
      <c r="E6" s="108"/>
      <c r="F6" s="108"/>
      <c r="G6" s="28"/>
    </row>
    <row r="7" spans="1:7">
      <c r="A7" s="35">
        <v>6</v>
      </c>
      <c r="B7" s="213" t="s">
        <v>322</v>
      </c>
      <c r="C7" s="35" t="s">
        <v>142</v>
      </c>
      <c r="D7" s="35" t="s">
        <v>348</v>
      </c>
      <c r="E7" s="108"/>
      <c r="F7" s="108"/>
      <c r="G7" s="28"/>
    </row>
    <row r="8" spans="1:7">
      <c r="A8" s="35">
        <v>7</v>
      </c>
      <c r="B8" s="213" t="s">
        <v>506</v>
      </c>
      <c r="C8" s="35" t="s">
        <v>213</v>
      </c>
      <c r="D8" s="35" t="s">
        <v>354</v>
      </c>
      <c r="E8" s="108"/>
      <c r="F8" s="108"/>
      <c r="G8" s="28"/>
    </row>
    <row r="9" spans="1:7">
      <c r="A9" s="35">
        <v>8</v>
      </c>
      <c r="B9" s="213" t="s">
        <v>507</v>
      </c>
      <c r="C9" s="35" t="s">
        <v>142</v>
      </c>
      <c r="D9" s="35" t="s">
        <v>387</v>
      </c>
      <c r="E9" s="108"/>
      <c r="F9" s="108"/>
      <c r="G9" s="28"/>
    </row>
    <row r="10" spans="1:7">
      <c r="A10" s="35">
        <v>9</v>
      </c>
      <c r="B10" s="213" t="s">
        <v>395</v>
      </c>
      <c r="C10" s="35" t="s">
        <v>170</v>
      </c>
      <c r="D10" s="35" t="s">
        <v>508</v>
      </c>
      <c r="E10" s="108"/>
      <c r="F10" s="108"/>
      <c r="G10" s="28"/>
    </row>
    <row r="11" spans="1:7">
      <c r="A11" s="35">
        <v>10</v>
      </c>
      <c r="B11" s="213" t="s">
        <v>429</v>
      </c>
      <c r="C11" s="35" t="s">
        <v>213</v>
      </c>
      <c r="D11" s="35" t="s">
        <v>440</v>
      </c>
      <c r="E11" s="108"/>
      <c r="F11" s="108"/>
      <c r="G11" s="28"/>
    </row>
    <row r="12" spans="1:7">
      <c r="A12" s="35">
        <v>11</v>
      </c>
      <c r="B12" s="213" t="s">
        <v>469</v>
      </c>
      <c r="C12" s="35" t="s">
        <v>142</v>
      </c>
      <c r="D12" s="35" t="s">
        <v>480</v>
      </c>
      <c r="E12" s="108"/>
      <c r="F12" s="108"/>
      <c r="G12" s="28"/>
    </row>
    <row r="13" spans="1:7">
      <c r="A13" s="35">
        <v>12</v>
      </c>
      <c r="B13" s="213" t="s">
        <v>502</v>
      </c>
      <c r="C13" s="35" t="s">
        <v>213</v>
      </c>
      <c r="D13" s="35" t="s">
        <v>503</v>
      </c>
      <c r="E13" s="108"/>
      <c r="F13" s="108"/>
      <c r="G13" s="28"/>
    </row>
    <row r="14" spans="1:7">
      <c r="A14" s="35">
        <v>13</v>
      </c>
      <c r="B14" s="213" t="s">
        <v>509</v>
      </c>
      <c r="C14" s="63"/>
      <c r="D14" s="63"/>
      <c r="E14" s="214"/>
      <c r="F14" s="214"/>
      <c r="G14" s="218"/>
    </row>
    <row r="15" spans="1:7">
      <c r="A15" s="165">
        <v>14</v>
      </c>
      <c r="B15" s="217" t="s">
        <v>510</v>
      </c>
      <c r="C15" s="219"/>
      <c r="D15" s="219"/>
      <c r="E15" s="214"/>
      <c r="F15" s="214"/>
      <c r="G15" s="218"/>
    </row>
    <row r="16" spans="1:7">
      <c r="A16" s="81"/>
      <c r="B16" s="215"/>
      <c r="C16" s="81"/>
      <c r="D16" s="81"/>
      <c r="E16" s="183"/>
      <c r="F16" s="183"/>
      <c r="G16" s="216"/>
    </row>
  </sheetData>
  <phoneticPr fontId="21" type="noConversion"/>
  <pageMargins left="0.7" right="0.7" top="0.75" bottom="0.75" header="0.3" footer="0.3"/>
  <pageSetup paperSize="9" fitToWidth="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53"/>
  <sheetViews>
    <sheetView view="pageBreakPreview" topLeftCell="F1" zoomScaleNormal="70" zoomScaleSheetLayoutView="100" workbookViewId="0">
      <pane ySplit="1" topLeftCell="A2" activePane="bottomLeft" state="frozen"/>
      <selection pane="bottomLeft" activeCell="J11" sqref="J11"/>
    </sheetView>
  </sheetViews>
  <sheetFormatPr defaultColWidth="9" defaultRowHeight="13.15"/>
  <cols>
    <col min="1" max="1" width="13.625" style="49" customWidth="1"/>
    <col min="2" max="2" width="52.75" style="49" customWidth="1"/>
    <col min="3" max="3" width="9" style="49" customWidth="1"/>
    <col min="4" max="4" width="8.75" style="49" customWidth="1"/>
    <col min="5" max="6" width="9" style="49" customWidth="1"/>
    <col min="7" max="7" width="9.875" style="49" customWidth="1"/>
    <col min="8" max="10" width="9" style="49" customWidth="1"/>
    <col min="11" max="11" width="11.875" style="49" customWidth="1"/>
    <col min="12" max="12" width="11.75" style="49" customWidth="1"/>
    <col min="13" max="13" width="9" style="71"/>
    <col min="14" max="15" width="9" style="49"/>
    <col min="16" max="16" width="9" style="74"/>
    <col min="17" max="19" width="9" style="49"/>
    <col min="20" max="20" width="17.875" style="49" customWidth="1"/>
    <col min="21" max="21" width="14.75" style="49" customWidth="1"/>
    <col min="22" max="22" width="14.25" style="49" customWidth="1"/>
    <col min="23" max="23" width="19.125" style="49" customWidth="1"/>
    <col min="24" max="24" width="22.375" style="49" customWidth="1"/>
    <col min="25" max="16384" width="9" style="49"/>
  </cols>
  <sheetData>
    <row r="1" spans="1:24">
      <c r="A1" s="62" t="s">
        <v>32</v>
      </c>
      <c r="B1" s="62" t="s">
        <v>511</v>
      </c>
      <c r="C1" s="62" t="s">
        <v>512</v>
      </c>
      <c r="D1" s="62" t="s">
        <v>512</v>
      </c>
      <c r="E1" s="62" t="s">
        <v>513</v>
      </c>
      <c r="F1" s="62" t="s">
        <v>514</v>
      </c>
      <c r="G1" s="62" t="s">
        <v>514</v>
      </c>
      <c r="H1" s="62" t="s">
        <v>515</v>
      </c>
      <c r="I1" s="62" t="s">
        <v>516</v>
      </c>
      <c r="J1" s="62" t="s">
        <v>517</v>
      </c>
      <c r="K1" s="62" t="s">
        <v>518</v>
      </c>
      <c r="L1" s="62" t="s">
        <v>519</v>
      </c>
      <c r="M1" s="70" t="s">
        <v>520</v>
      </c>
      <c r="N1" s="63" t="s">
        <v>521</v>
      </c>
      <c r="O1" s="63" t="s">
        <v>522</v>
      </c>
      <c r="P1" s="72" t="s">
        <v>523</v>
      </c>
      <c r="Q1" s="62" t="s">
        <v>524</v>
      </c>
      <c r="R1" s="62" t="s">
        <v>525</v>
      </c>
      <c r="S1" s="62" t="s">
        <v>526</v>
      </c>
      <c r="T1" s="64" t="s">
        <v>527</v>
      </c>
      <c r="U1" s="64" t="s">
        <v>528</v>
      </c>
      <c r="V1" s="64" t="s">
        <v>529</v>
      </c>
      <c r="W1" s="62" t="s">
        <v>530</v>
      </c>
      <c r="X1" s="62" t="s">
        <v>531</v>
      </c>
    </row>
    <row r="2" spans="1:24" ht="26.45">
      <c r="A2" s="62"/>
      <c r="B2" s="62"/>
      <c r="C2" s="62"/>
      <c r="D2" s="62"/>
      <c r="E2" s="62"/>
      <c r="F2" s="62"/>
      <c r="G2" s="62"/>
      <c r="H2" s="62"/>
      <c r="I2" s="62"/>
      <c r="J2" s="62"/>
      <c r="K2" s="65" t="s">
        <v>532</v>
      </c>
      <c r="L2" s="65" t="s">
        <v>533</v>
      </c>
      <c r="M2" s="70"/>
      <c r="N2" s="65"/>
      <c r="O2" s="65"/>
      <c r="P2" s="73"/>
      <c r="Q2" s="65"/>
      <c r="R2" s="65"/>
      <c r="S2" s="65"/>
      <c r="T2" s="65" t="s">
        <v>534</v>
      </c>
      <c r="U2" s="65"/>
      <c r="V2" s="65"/>
      <c r="W2" s="62"/>
      <c r="X2" s="62"/>
    </row>
    <row r="3" spans="1:24" s="119" customFormat="1">
      <c r="A3" s="112" t="s">
        <v>136</v>
      </c>
      <c r="B3" s="116" t="s">
        <v>137</v>
      </c>
      <c r="C3" s="117">
        <v>120</v>
      </c>
      <c r="D3" s="117">
        <f t="shared" ref="D3:D4" si="0">C3/3.6</f>
        <v>33.333333333333336</v>
      </c>
      <c r="E3" s="117">
        <v>0</v>
      </c>
      <c r="F3" s="117">
        <v>120</v>
      </c>
      <c r="G3" s="117">
        <f t="shared" ref="G3:G4" si="1">F3/3.6</f>
        <v>33.333333333333336</v>
      </c>
      <c r="H3" s="118">
        <v>3</v>
      </c>
      <c r="I3" s="118">
        <v>0</v>
      </c>
      <c r="J3" s="117">
        <f>G3*1.2</f>
        <v>40</v>
      </c>
      <c r="K3" s="117">
        <f t="shared" ref="K3:K4" si="2">D3+(N3+O3)*E3</f>
        <v>33.333333333333336</v>
      </c>
      <c r="L3" s="117">
        <f t="shared" ref="L3:L4" si="3">G3+H3*N3+I3*O3</f>
        <v>48.843333333333334</v>
      </c>
      <c r="M3" s="117">
        <f t="shared" ref="M3:M4" si="4">(L3-K3)*3.6</f>
        <v>55.835999999999991</v>
      </c>
      <c r="N3" s="117">
        <v>5.17</v>
      </c>
      <c r="O3" s="117">
        <v>0</v>
      </c>
      <c r="P3" s="117">
        <f t="shared" ref="P3:P4" si="5">N3+O3</f>
        <v>5.17</v>
      </c>
      <c r="Q3" s="117">
        <f t="shared" ref="Q3:Q4" si="6">D3*(N3+O3)+0.5*E3*(N3+O3)*(N3+O3)</f>
        <v>172.33333333333334</v>
      </c>
      <c r="R3" s="117">
        <f t="shared" ref="R3:R4" si="7">G3*N3+0.5*H3*N3*N3</f>
        <v>212.42668333333336</v>
      </c>
      <c r="S3" s="117">
        <f t="shared" ref="S3:S4" si="8">(G3+H3*N3)*O3+0.5*I3*O3*O3</f>
        <v>0</v>
      </c>
      <c r="T3" s="117" t="e">
        <f t="shared" ref="T3:T4" si="9">(D3+K3)*(K3-D3)/2/E3+J3</f>
        <v>#DIV/0!</v>
      </c>
      <c r="U3" s="117">
        <f t="shared" ref="U3:U4" si="10">J3+Q3</f>
        <v>212.33333333333334</v>
      </c>
      <c r="V3" s="117">
        <f>R3+S3</f>
        <v>212.42668333333336</v>
      </c>
      <c r="W3" s="117" t="s">
        <v>535</v>
      </c>
      <c r="X3" s="117" t="s">
        <v>536</v>
      </c>
    </row>
    <row r="4" spans="1:24" s="119" customFormat="1">
      <c r="A4" s="112" t="s">
        <v>145</v>
      </c>
      <c r="B4" s="116" t="s">
        <v>216</v>
      </c>
      <c r="C4" s="117">
        <v>0</v>
      </c>
      <c r="D4" s="117">
        <f t="shared" si="0"/>
        <v>0</v>
      </c>
      <c r="E4" s="117">
        <v>0</v>
      </c>
      <c r="F4" s="117">
        <v>120</v>
      </c>
      <c r="G4" s="117">
        <f t="shared" si="1"/>
        <v>33.333333333333336</v>
      </c>
      <c r="H4" s="118">
        <v>3</v>
      </c>
      <c r="I4" s="118">
        <v>0</v>
      </c>
      <c r="J4" s="117">
        <f>G4*2.7</f>
        <v>90.000000000000014</v>
      </c>
      <c r="K4" s="117">
        <f t="shared" si="2"/>
        <v>0</v>
      </c>
      <c r="L4" s="117">
        <f t="shared" si="3"/>
        <v>40.653333333333336</v>
      </c>
      <c r="M4" s="117">
        <f t="shared" si="4"/>
        <v>146.352</v>
      </c>
      <c r="N4" s="117">
        <v>2.44</v>
      </c>
      <c r="O4" s="117">
        <v>0</v>
      </c>
      <c r="P4" s="117">
        <f t="shared" si="5"/>
        <v>2.44</v>
      </c>
      <c r="Q4" s="117">
        <f t="shared" si="6"/>
        <v>0</v>
      </c>
      <c r="R4" s="117">
        <f t="shared" si="7"/>
        <v>90.263733333333349</v>
      </c>
      <c r="S4" s="117">
        <f t="shared" si="8"/>
        <v>0</v>
      </c>
      <c r="T4" s="117" t="e">
        <f t="shared" si="9"/>
        <v>#DIV/0!</v>
      </c>
      <c r="U4" s="117">
        <f t="shared" si="10"/>
        <v>90.000000000000014</v>
      </c>
      <c r="V4" s="117">
        <f t="shared" ref="V4" si="11">R4+S4</f>
        <v>90.263733333333349</v>
      </c>
      <c r="W4" s="117" t="s">
        <v>535</v>
      </c>
      <c r="X4" s="117" t="s">
        <v>536</v>
      </c>
    </row>
    <row r="5" spans="1:24" s="119" customFormat="1">
      <c r="A5" s="112" t="s">
        <v>150</v>
      </c>
      <c r="B5" s="116" t="s">
        <v>137</v>
      </c>
      <c r="C5" s="117">
        <v>80</v>
      </c>
      <c r="D5" s="117">
        <f t="shared" ref="D5" si="12">C5/3.6</f>
        <v>22.222222222222221</v>
      </c>
      <c r="E5" s="117">
        <v>0</v>
      </c>
      <c r="F5" s="117">
        <v>80</v>
      </c>
      <c r="G5" s="117">
        <f t="shared" ref="G5" si="13">F5/3.6</f>
        <v>22.222222222222221</v>
      </c>
      <c r="H5" s="118">
        <v>3</v>
      </c>
      <c r="I5" s="118">
        <v>0</v>
      </c>
      <c r="J5" s="117">
        <f>G5*1.2</f>
        <v>26.666666666666664</v>
      </c>
      <c r="K5" s="117">
        <f t="shared" ref="K5:K26" si="14">D5+(N5+O5)*E5</f>
        <v>22.222222222222221</v>
      </c>
      <c r="L5" s="117">
        <f t="shared" ref="L5" si="15">G5+H5*N5+I5*O5</f>
        <v>34.882222222222225</v>
      </c>
      <c r="M5" s="117">
        <f t="shared" ref="M5" si="16">(L5-K5)*3.6</f>
        <v>45.576000000000015</v>
      </c>
      <c r="N5" s="117">
        <v>4.22</v>
      </c>
      <c r="O5" s="117">
        <v>0</v>
      </c>
      <c r="P5" s="117">
        <f t="shared" ref="P5" si="17">N5+O5</f>
        <v>4.22</v>
      </c>
      <c r="Q5" s="117">
        <f t="shared" ref="Q5" si="18">D5*(N5+O5)+0.5*E5*(N5+O5)*(N5+O5)</f>
        <v>93.777777777777771</v>
      </c>
      <c r="R5" s="117">
        <f t="shared" ref="R5" si="19">G5*N5+0.5*H5*N5*N5</f>
        <v>120.49037777777777</v>
      </c>
      <c r="S5" s="117">
        <f t="shared" ref="S5" si="20">(G5+H5*N5)*O5+0.5*I5*O5*O5</f>
        <v>0</v>
      </c>
      <c r="T5" s="117" t="e">
        <f t="shared" ref="T5:T18" si="21">(D5+K5)*(K5-D5)/2/E5+J5</f>
        <v>#DIV/0!</v>
      </c>
      <c r="U5" s="117">
        <f t="shared" ref="U5" si="22">J5+Q5</f>
        <v>120.44444444444443</v>
      </c>
      <c r="V5" s="117">
        <f t="shared" ref="V5" si="23">R5+S5</f>
        <v>120.49037777777777</v>
      </c>
      <c r="W5" s="117" t="s">
        <v>535</v>
      </c>
      <c r="X5" s="117" t="s">
        <v>536</v>
      </c>
    </row>
    <row r="6" spans="1:24" s="119" customFormat="1">
      <c r="A6" s="112" t="s">
        <v>153</v>
      </c>
      <c r="B6" s="116" t="s">
        <v>216</v>
      </c>
      <c r="C6" s="117">
        <v>0</v>
      </c>
      <c r="D6" s="117">
        <f t="shared" ref="D6:D7" si="24">C6/3.6</f>
        <v>0</v>
      </c>
      <c r="E6" s="117">
        <v>0</v>
      </c>
      <c r="F6" s="117">
        <v>80</v>
      </c>
      <c r="G6" s="117">
        <f t="shared" ref="G6:G7" si="25">F6/3.6</f>
        <v>22.222222222222221</v>
      </c>
      <c r="H6" s="118">
        <v>3</v>
      </c>
      <c r="I6" s="118">
        <v>0</v>
      </c>
      <c r="J6" s="117">
        <f>G6*2.7</f>
        <v>60</v>
      </c>
      <c r="K6" s="117">
        <f t="shared" si="14"/>
        <v>0</v>
      </c>
      <c r="L6" s="117">
        <f t="shared" ref="L6:L7" si="26">G6+H6*N6+I6*O6</f>
        <v>29.242222222222221</v>
      </c>
      <c r="M6" s="117">
        <f t="shared" ref="M6:M7" si="27">(L6-K6)*3.6</f>
        <v>105.27199999999999</v>
      </c>
      <c r="N6" s="117">
        <v>2.34</v>
      </c>
      <c r="O6" s="117">
        <v>0</v>
      </c>
      <c r="P6" s="117">
        <f t="shared" ref="P6:P7" si="28">N6+O6</f>
        <v>2.34</v>
      </c>
      <c r="Q6" s="117">
        <f t="shared" ref="Q6:Q7" si="29">D6*(N6+O6)+0.5*E6*(N6+O6)*(N6+O6)</f>
        <v>0</v>
      </c>
      <c r="R6" s="117">
        <f t="shared" ref="R6:R7" si="30">G6*N6+0.5*H6*N6*N6</f>
        <v>60.213399999999993</v>
      </c>
      <c r="S6" s="117">
        <f t="shared" ref="S6:S7" si="31">(G6+H6*N6)*O6+0.5*I6*O6*O6</f>
        <v>0</v>
      </c>
      <c r="T6" s="117" t="e">
        <f t="shared" si="21"/>
        <v>#DIV/0!</v>
      </c>
      <c r="U6" s="117">
        <f t="shared" ref="U6:U7" si="32">J6+Q6</f>
        <v>60</v>
      </c>
      <c r="V6" s="117">
        <f t="shared" ref="V6:V7" si="33">R6+S6</f>
        <v>60.213399999999993</v>
      </c>
      <c r="W6" s="117" t="s">
        <v>535</v>
      </c>
      <c r="X6" s="117" t="s">
        <v>536</v>
      </c>
    </row>
    <row r="7" spans="1:24" s="119" customFormat="1">
      <c r="A7" s="112" t="s">
        <v>157</v>
      </c>
      <c r="B7" s="116" t="s">
        <v>158</v>
      </c>
      <c r="C7" s="117">
        <v>60</v>
      </c>
      <c r="D7" s="117">
        <f t="shared" si="24"/>
        <v>16.666666666666668</v>
      </c>
      <c r="E7" s="117">
        <v>0</v>
      </c>
      <c r="F7" s="117">
        <v>60</v>
      </c>
      <c r="G7" s="117">
        <f t="shared" si="25"/>
        <v>16.666666666666668</v>
      </c>
      <c r="H7" s="118">
        <v>3</v>
      </c>
      <c r="I7" s="118">
        <v>0</v>
      </c>
      <c r="J7" s="117">
        <f>G7*1.2</f>
        <v>20</v>
      </c>
      <c r="K7" s="117">
        <f t="shared" si="14"/>
        <v>16.666666666666668</v>
      </c>
      <c r="L7" s="117">
        <f t="shared" si="26"/>
        <v>27.646666666666668</v>
      </c>
      <c r="M7" s="117">
        <f t="shared" si="27"/>
        <v>39.528000000000006</v>
      </c>
      <c r="N7" s="117">
        <v>3.66</v>
      </c>
      <c r="O7" s="117">
        <v>0</v>
      </c>
      <c r="P7" s="117">
        <f t="shared" si="28"/>
        <v>3.66</v>
      </c>
      <c r="Q7" s="117">
        <f t="shared" si="29"/>
        <v>61.000000000000007</v>
      </c>
      <c r="R7" s="117">
        <f t="shared" si="30"/>
        <v>81.093400000000003</v>
      </c>
      <c r="S7" s="117">
        <f t="shared" si="31"/>
        <v>0</v>
      </c>
      <c r="T7" s="117" t="e">
        <f t="shared" si="21"/>
        <v>#DIV/0!</v>
      </c>
      <c r="U7" s="117">
        <f t="shared" si="32"/>
        <v>81</v>
      </c>
      <c r="V7" s="117">
        <f t="shared" si="33"/>
        <v>81.093400000000003</v>
      </c>
      <c r="W7" s="117" t="s">
        <v>535</v>
      </c>
      <c r="X7" s="117" t="s">
        <v>536</v>
      </c>
    </row>
    <row r="8" spans="1:24" s="119" customFormat="1">
      <c r="A8" s="112" t="s">
        <v>162</v>
      </c>
      <c r="B8" s="116" t="s">
        <v>163</v>
      </c>
      <c r="C8" s="117">
        <v>0</v>
      </c>
      <c r="D8" s="117">
        <f t="shared" ref="D8:D9" si="34">C8/3.6</f>
        <v>0</v>
      </c>
      <c r="E8" s="117">
        <v>0</v>
      </c>
      <c r="F8" s="117">
        <v>60</v>
      </c>
      <c r="G8" s="117">
        <f t="shared" ref="G8:G9" si="35">F8/3.6</f>
        <v>16.666666666666668</v>
      </c>
      <c r="H8" s="118">
        <v>3</v>
      </c>
      <c r="I8" s="118">
        <v>0</v>
      </c>
      <c r="J8" s="117">
        <f>G8*2.7</f>
        <v>45.000000000000007</v>
      </c>
      <c r="K8" s="117">
        <f t="shared" si="14"/>
        <v>0</v>
      </c>
      <c r="L8" s="117">
        <f t="shared" ref="L8:L9" si="36">G8+H8*N8+I8*O8</f>
        <v>23.416666666666668</v>
      </c>
      <c r="M8" s="117">
        <f t="shared" ref="M8:M9" si="37">(L8-K8)*3.6</f>
        <v>84.300000000000011</v>
      </c>
      <c r="N8" s="117">
        <v>2.25</v>
      </c>
      <c r="O8" s="117">
        <v>0</v>
      </c>
      <c r="P8" s="117">
        <f t="shared" ref="P8:P9" si="38">N8+O8</f>
        <v>2.25</v>
      </c>
      <c r="Q8" s="117">
        <f t="shared" ref="Q8:Q9" si="39">D8*(N8+O8)+0.5*E8*(N8+O8)*(N8+O8)</f>
        <v>0</v>
      </c>
      <c r="R8" s="117">
        <f t="shared" ref="R8:R9" si="40">G8*N8+0.5*H8*N8*N8</f>
        <v>45.09375</v>
      </c>
      <c r="S8" s="117">
        <f t="shared" ref="S8:S9" si="41">(G8+H8*N8)*O8+0.5*I8*O8*O8</f>
        <v>0</v>
      </c>
      <c r="T8" s="117" t="e">
        <f t="shared" si="21"/>
        <v>#DIV/0!</v>
      </c>
      <c r="U8" s="117">
        <f t="shared" ref="U8:U9" si="42">J8+Q8</f>
        <v>45.000000000000007</v>
      </c>
      <c r="V8" s="117">
        <f t="shared" ref="V8:V9" si="43">R8+S8</f>
        <v>45.09375</v>
      </c>
      <c r="W8" s="117" t="s">
        <v>535</v>
      </c>
      <c r="X8" s="117" t="s">
        <v>536</v>
      </c>
    </row>
    <row r="9" spans="1:24" s="119" customFormat="1">
      <c r="A9" s="112" t="s">
        <v>167</v>
      </c>
      <c r="B9" s="116" t="s">
        <v>158</v>
      </c>
      <c r="C9" s="117">
        <v>20</v>
      </c>
      <c r="D9" s="117">
        <f t="shared" si="34"/>
        <v>5.5555555555555554</v>
      </c>
      <c r="E9" s="117">
        <v>0</v>
      </c>
      <c r="F9" s="117">
        <v>20</v>
      </c>
      <c r="G9" s="117">
        <f t="shared" si="35"/>
        <v>5.5555555555555554</v>
      </c>
      <c r="H9" s="118">
        <v>3</v>
      </c>
      <c r="I9" s="118">
        <v>0</v>
      </c>
      <c r="J9" s="117">
        <f>G9*1.2</f>
        <v>6.6666666666666661</v>
      </c>
      <c r="K9" s="117">
        <f t="shared" si="14"/>
        <v>5.5555555555555554</v>
      </c>
      <c r="L9" s="117">
        <f t="shared" si="36"/>
        <v>11.885555555555555</v>
      </c>
      <c r="M9" s="117">
        <f t="shared" si="37"/>
        <v>22.788</v>
      </c>
      <c r="N9" s="117">
        <v>2.11</v>
      </c>
      <c r="O9" s="117">
        <v>0</v>
      </c>
      <c r="P9" s="117">
        <f t="shared" si="38"/>
        <v>2.11</v>
      </c>
      <c r="Q9" s="117">
        <f t="shared" si="39"/>
        <v>11.722222222222221</v>
      </c>
      <c r="R9" s="117">
        <f t="shared" si="40"/>
        <v>18.40037222222222</v>
      </c>
      <c r="S9" s="117">
        <f t="shared" si="41"/>
        <v>0</v>
      </c>
      <c r="T9" s="117" t="e">
        <f t="shared" si="21"/>
        <v>#DIV/0!</v>
      </c>
      <c r="U9" s="117">
        <f t="shared" si="42"/>
        <v>18.388888888888886</v>
      </c>
      <c r="V9" s="117">
        <f t="shared" si="43"/>
        <v>18.40037222222222</v>
      </c>
      <c r="W9" s="117" t="s">
        <v>535</v>
      </c>
      <c r="X9" s="117" t="s">
        <v>536</v>
      </c>
    </row>
    <row r="10" spans="1:24" s="119" customFormat="1">
      <c r="A10" s="112" t="s">
        <v>172</v>
      </c>
      <c r="B10" s="116" t="s">
        <v>163</v>
      </c>
      <c r="C10" s="117">
        <v>0</v>
      </c>
      <c r="D10" s="117">
        <f t="shared" ref="D10:D17" si="44">C10/3.6</f>
        <v>0</v>
      </c>
      <c r="E10" s="117">
        <v>0</v>
      </c>
      <c r="F10" s="117">
        <v>20</v>
      </c>
      <c r="G10" s="117">
        <f t="shared" ref="G10:G17" si="45">F10/3.6</f>
        <v>5.5555555555555554</v>
      </c>
      <c r="H10" s="118">
        <v>3</v>
      </c>
      <c r="I10" s="118">
        <v>0</v>
      </c>
      <c r="J10" s="117">
        <f>G10*2.7</f>
        <v>15</v>
      </c>
      <c r="K10" s="117">
        <f t="shared" si="14"/>
        <v>0</v>
      </c>
      <c r="L10" s="117">
        <f t="shared" ref="L10:L17" si="46">G10+H10*N10+I10*O10</f>
        <v>11.015555555555554</v>
      </c>
      <c r="M10" s="117">
        <f t="shared" ref="M10:M17" si="47">(L10-K10)*3.6</f>
        <v>39.655999999999999</v>
      </c>
      <c r="N10" s="117">
        <v>1.82</v>
      </c>
      <c r="O10" s="117">
        <v>0</v>
      </c>
      <c r="P10" s="117">
        <f t="shared" ref="P10:P17" si="48">N10+O10</f>
        <v>1.82</v>
      </c>
      <c r="Q10" s="117">
        <f t="shared" ref="Q10:Q17" si="49">D10*(N10+O10)+0.5*E10*(N10+O10)*(N10+O10)</f>
        <v>0</v>
      </c>
      <c r="R10" s="117">
        <f t="shared" ref="R10:R17" si="50">G10*N10+0.5*H10*N10*N10</f>
        <v>15.079711111111111</v>
      </c>
      <c r="S10" s="117">
        <f t="shared" ref="S10:S17" si="51">(G10+H10*N10)*O10+0.5*I10*O10*O10</f>
        <v>0</v>
      </c>
      <c r="T10" s="117" t="e">
        <f t="shared" si="21"/>
        <v>#DIV/0!</v>
      </c>
      <c r="U10" s="117">
        <f t="shared" ref="U10:U17" si="52">J10+Q10</f>
        <v>15</v>
      </c>
      <c r="V10" s="117">
        <f t="shared" ref="V10:V17" si="53">R10+S10</f>
        <v>15.079711111111111</v>
      </c>
      <c r="W10" s="117" t="s">
        <v>535</v>
      </c>
      <c r="X10" s="117" t="s">
        <v>536</v>
      </c>
    </row>
    <row r="11" spans="1:24" s="136" customFormat="1">
      <c r="A11" s="132" t="s">
        <v>210</v>
      </c>
      <c r="B11" s="133" t="s">
        <v>137</v>
      </c>
      <c r="C11" s="134">
        <v>120</v>
      </c>
      <c r="D11" s="134">
        <f t="shared" si="44"/>
        <v>33.333333333333336</v>
      </c>
      <c r="E11" s="134">
        <v>0</v>
      </c>
      <c r="F11" s="134">
        <v>120</v>
      </c>
      <c r="G11" s="134">
        <f t="shared" si="45"/>
        <v>33.333333333333336</v>
      </c>
      <c r="H11" s="135">
        <v>6</v>
      </c>
      <c r="I11" s="135">
        <v>0</v>
      </c>
      <c r="J11" s="134">
        <f>G11*1.2</f>
        <v>40</v>
      </c>
      <c r="K11" s="134">
        <f t="shared" si="14"/>
        <v>33.333333333333336</v>
      </c>
      <c r="L11" s="134">
        <f t="shared" si="46"/>
        <v>55.293333333333337</v>
      </c>
      <c r="M11" s="134">
        <f t="shared" si="47"/>
        <v>79.056000000000012</v>
      </c>
      <c r="N11" s="134">
        <v>3.66</v>
      </c>
      <c r="O11" s="134">
        <v>0</v>
      </c>
      <c r="P11" s="134">
        <f t="shared" si="48"/>
        <v>3.66</v>
      </c>
      <c r="Q11" s="134">
        <f t="shared" si="49"/>
        <v>122.00000000000001</v>
      </c>
      <c r="R11" s="134">
        <f t="shared" si="50"/>
        <v>162.18680000000001</v>
      </c>
      <c r="S11" s="134">
        <f t="shared" si="51"/>
        <v>0</v>
      </c>
      <c r="T11" s="134" t="e">
        <f t="shared" si="21"/>
        <v>#DIV/0!</v>
      </c>
      <c r="U11" s="134">
        <f t="shared" si="52"/>
        <v>162</v>
      </c>
      <c r="V11" s="134">
        <f t="shared" si="53"/>
        <v>162.18680000000001</v>
      </c>
      <c r="W11" s="134" t="s">
        <v>535</v>
      </c>
      <c r="X11" s="134" t="s">
        <v>536</v>
      </c>
    </row>
    <row r="12" spans="1:24" s="136" customFormat="1">
      <c r="A12" s="132" t="s">
        <v>215</v>
      </c>
      <c r="B12" s="133" t="s">
        <v>216</v>
      </c>
      <c r="C12" s="134">
        <v>0</v>
      </c>
      <c r="D12" s="134">
        <f t="shared" si="44"/>
        <v>0</v>
      </c>
      <c r="E12" s="134">
        <v>0</v>
      </c>
      <c r="F12" s="134">
        <v>120</v>
      </c>
      <c r="G12" s="134">
        <f t="shared" si="45"/>
        <v>33.333333333333336</v>
      </c>
      <c r="H12" s="135">
        <v>6</v>
      </c>
      <c r="I12" s="135">
        <v>0</v>
      </c>
      <c r="J12" s="134">
        <f>G12*2.7</f>
        <v>90.000000000000014</v>
      </c>
      <c r="K12" s="134">
        <f t="shared" si="14"/>
        <v>0</v>
      </c>
      <c r="L12" s="134">
        <f t="shared" si="46"/>
        <v>46.833333333333336</v>
      </c>
      <c r="M12" s="134">
        <f t="shared" si="47"/>
        <v>168.60000000000002</v>
      </c>
      <c r="N12" s="134">
        <v>2.25</v>
      </c>
      <c r="O12" s="134">
        <v>0</v>
      </c>
      <c r="P12" s="134">
        <f t="shared" si="48"/>
        <v>2.25</v>
      </c>
      <c r="Q12" s="134">
        <f t="shared" si="49"/>
        <v>0</v>
      </c>
      <c r="R12" s="134">
        <f t="shared" si="50"/>
        <v>90.1875</v>
      </c>
      <c r="S12" s="134">
        <f t="shared" si="51"/>
        <v>0</v>
      </c>
      <c r="T12" s="134" t="e">
        <f t="shared" si="21"/>
        <v>#DIV/0!</v>
      </c>
      <c r="U12" s="134">
        <f t="shared" si="52"/>
        <v>90.000000000000014</v>
      </c>
      <c r="V12" s="134">
        <f t="shared" si="53"/>
        <v>90.1875</v>
      </c>
      <c r="W12" s="134" t="s">
        <v>535</v>
      </c>
      <c r="X12" s="134" t="s">
        <v>536</v>
      </c>
    </row>
    <row r="13" spans="1:24" s="136" customFormat="1">
      <c r="A13" s="132" t="s">
        <v>222</v>
      </c>
      <c r="B13" s="133" t="s">
        <v>137</v>
      </c>
      <c r="C13" s="134">
        <v>80</v>
      </c>
      <c r="D13" s="134">
        <f t="shared" ref="D13:D14" si="54">C13/3.6</f>
        <v>22.222222222222221</v>
      </c>
      <c r="E13" s="134">
        <v>0</v>
      </c>
      <c r="F13" s="134">
        <v>80</v>
      </c>
      <c r="G13" s="134">
        <f t="shared" ref="G13:G14" si="55">F13/3.6</f>
        <v>22.222222222222221</v>
      </c>
      <c r="H13" s="135">
        <v>6</v>
      </c>
      <c r="I13" s="135">
        <v>0</v>
      </c>
      <c r="J13" s="134">
        <f>G13*1.2</f>
        <v>26.666666666666664</v>
      </c>
      <c r="K13" s="134">
        <f t="shared" ref="K13:K14" si="56">D13+(N13+O13)*E13</f>
        <v>22.222222222222221</v>
      </c>
      <c r="L13" s="134">
        <f t="shared" ref="L13:L14" si="57">G13+H13*N13+I13*O13</f>
        <v>40.162222222222226</v>
      </c>
      <c r="M13" s="134">
        <f t="shared" ref="M13:M14" si="58">(L13-K13)*3.6</f>
        <v>64.584000000000017</v>
      </c>
      <c r="N13" s="134">
        <v>2.99</v>
      </c>
      <c r="O13" s="134">
        <v>0</v>
      </c>
      <c r="P13" s="134">
        <f t="shared" ref="P13:P14" si="59">N13+O13</f>
        <v>2.99</v>
      </c>
      <c r="Q13" s="134">
        <f t="shared" ref="Q13:Q14" si="60">D13*(N13+O13)+0.5*E13*(N13+O13)*(N13+O13)</f>
        <v>66.444444444444443</v>
      </c>
      <c r="R13" s="134">
        <f t="shared" ref="R13:R14" si="61">G13*N13+0.5*H13*N13*N13</f>
        <v>93.264744444444446</v>
      </c>
      <c r="S13" s="134">
        <f t="shared" ref="S13:S14" si="62">(G13+H13*N13)*O13+0.5*I13*O13*O13</f>
        <v>0</v>
      </c>
      <c r="T13" s="134" t="e">
        <f t="shared" ref="T13:T14" si="63">(D13+K13)*(K13-D13)/2/E13+J13</f>
        <v>#DIV/0!</v>
      </c>
      <c r="U13" s="134">
        <f t="shared" ref="U13:U14" si="64">J13+Q13</f>
        <v>93.111111111111114</v>
      </c>
      <c r="V13" s="134">
        <f t="shared" ref="V13:V14" si="65">R13+S13</f>
        <v>93.264744444444446</v>
      </c>
      <c r="W13" s="134" t="s">
        <v>535</v>
      </c>
      <c r="X13" s="134" t="s">
        <v>536</v>
      </c>
    </row>
    <row r="14" spans="1:24" s="136" customFormat="1">
      <c r="A14" s="132" t="s">
        <v>226</v>
      </c>
      <c r="B14" s="133" t="s">
        <v>216</v>
      </c>
      <c r="C14" s="134">
        <v>0</v>
      </c>
      <c r="D14" s="134">
        <f t="shared" si="54"/>
        <v>0</v>
      </c>
      <c r="E14" s="134">
        <v>0</v>
      </c>
      <c r="F14" s="134">
        <v>80</v>
      </c>
      <c r="G14" s="134">
        <f t="shared" si="55"/>
        <v>22.222222222222221</v>
      </c>
      <c r="H14" s="135">
        <v>6</v>
      </c>
      <c r="I14" s="135">
        <v>0</v>
      </c>
      <c r="J14" s="134">
        <f>G14*2.7</f>
        <v>60</v>
      </c>
      <c r="K14" s="134">
        <f t="shared" si="56"/>
        <v>0</v>
      </c>
      <c r="L14" s="134">
        <f t="shared" si="57"/>
        <v>34.882222222222225</v>
      </c>
      <c r="M14" s="134">
        <f t="shared" si="58"/>
        <v>125.57600000000001</v>
      </c>
      <c r="N14" s="134">
        <v>2.11</v>
      </c>
      <c r="O14" s="134">
        <v>0</v>
      </c>
      <c r="P14" s="134">
        <f t="shared" si="59"/>
        <v>2.11</v>
      </c>
      <c r="Q14" s="134">
        <f t="shared" si="60"/>
        <v>0</v>
      </c>
      <c r="R14" s="134">
        <f t="shared" si="61"/>
        <v>60.245188888888883</v>
      </c>
      <c r="S14" s="134">
        <f t="shared" si="62"/>
        <v>0</v>
      </c>
      <c r="T14" s="134" t="e">
        <f t="shared" si="63"/>
        <v>#DIV/0!</v>
      </c>
      <c r="U14" s="134">
        <f t="shared" si="64"/>
        <v>60</v>
      </c>
      <c r="V14" s="134">
        <f t="shared" si="65"/>
        <v>60.245188888888883</v>
      </c>
      <c r="W14" s="134" t="s">
        <v>535</v>
      </c>
      <c r="X14" s="134" t="s">
        <v>536</v>
      </c>
    </row>
    <row r="15" spans="1:24" s="136" customFormat="1">
      <c r="A15" s="132" t="s">
        <v>229</v>
      </c>
      <c r="B15" s="133" t="s">
        <v>158</v>
      </c>
      <c r="C15" s="134">
        <v>60</v>
      </c>
      <c r="D15" s="134">
        <f t="shared" si="44"/>
        <v>16.666666666666668</v>
      </c>
      <c r="E15" s="134">
        <v>0</v>
      </c>
      <c r="F15" s="134">
        <v>60</v>
      </c>
      <c r="G15" s="134">
        <f t="shared" si="45"/>
        <v>16.666666666666668</v>
      </c>
      <c r="H15" s="135">
        <v>6</v>
      </c>
      <c r="I15" s="135">
        <v>0</v>
      </c>
      <c r="J15" s="134">
        <f>G15*1.2</f>
        <v>20</v>
      </c>
      <c r="K15" s="134">
        <f t="shared" si="14"/>
        <v>16.666666666666668</v>
      </c>
      <c r="L15" s="134">
        <f t="shared" si="46"/>
        <v>32.206666666666663</v>
      </c>
      <c r="M15" s="134">
        <f>(L15-K15)*3.6</f>
        <v>55.943999999999988</v>
      </c>
      <c r="N15" s="134">
        <v>2.59</v>
      </c>
      <c r="O15" s="134">
        <v>0</v>
      </c>
      <c r="P15" s="134">
        <f t="shared" si="48"/>
        <v>2.59</v>
      </c>
      <c r="Q15" s="134">
        <f t="shared" si="49"/>
        <v>43.166666666666664</v>
      </c>
      <c r="R15" s="134">
        <f t="shared" si="50"/>
        <v>63.290966666666662</v>
      </c>
      <c r="S15" s="134">
        <f t="shared" si="51"/>
        <v>0</v>
      </c>
      <c r="T15" s="134" t="e">
        <f t="shared" si="21"/>
        <v>#DIV/0!</v>
      </c>
      <c r="U15" s="134">
        <f t="shared" si="52"/>
        <v>63.166666666666664</v>
      </c>
      <c r="V15" s="134">
        <f t="shared" si="53"/>
        <v>63.290966666666662</v>
      </c>
      <c r="W15" s="134" t="s">
        <v>535</v>
      </c>
      <c r="X15" s="134" t="s">
        <v>536</v>
      </c>
    </row>
    <row r="16" spans="1:24" s="136" customFormat="1">
      <c r="A16" s="132" t="s">
        <v>232</v>
      </c>
      <c r="B16" s="133" t="s">
        <v>163</v>
      </c>
      <c r="C16" s="134">
        <v>0</v>
      </c>
      <c r="D16" s="134">
        <f t="shared" si="44"/>
        <v>0</v>
      </c>
      <c r="E16" s="134">
        <v>0</v>
      </c>
      <c r="F16" s="134">
        <v>60</v>
      </c>
      <c r="G16" s="134">
        <f t="shared" si="45"/>
        <v>16.666666666666668</v>
      </c>
      <c r="H16" s="135">
        <v>6</v>
      </c>
      <c r="I16" s="135">
        <v>0</v>
      </c>
      <c r="J16" s="134">
        <f>G16*2.7</f>
        <v>45.000000000000007</v>
      </c>
      <c r="K16" s="134">
        <f t="shared" si="14"/>
        <v>0</v>
      </c>
      <c r="L16" s="134">
        <f t="shared" si="46"/>
        <v>28.606666666666669</v>
      </c>
      <c r="M16" s="134">
        <f t="shared" si="47"/>
        <v>102.98400000000001</v>
      </c>
      <c r="N16" s="134">
        <v>1.99</v>
      </c>
      <c r="O16" s="134">
        <v>0</v>
      </c>
      <c r="P16" s="134">
        <f t="shared" si="48"/>
        <v>1.99</v>
      </c>
      <c r="Q16" s="134">
        <f t="shared" si="49"/>
        <v>0</v>
      </c>
      <c r="R16" s="134">
        <f t="shared" si="50"/>
        <v>45.04696666666667</v>
      </c>
      <c r="S16" s="134">
        <f t="shared" si="51"/>
        <v>0</v>
      </c>
      <c r="T16" s="134" t="e">
        <f t="shared" si="21"/>
        <v>#DIV/0!</v>
      </c>
      <c r="U16" s="134">
        <f t="shared" si="52"/>
        <v>45.000000000000007</v>
      </c>
      <c r="V16" s="134">
        <f t="shared" si="53"/>
        <v>45.04696666666667</v>
      </c>
      <c r="W16" s="134" t="s">
        <v>535</v>
      </c>
      <c r="X16" s="134" t="s">
        <v>536</v>
      </c>
    </row>
    <row r="17" spans="1:24" s="136" customFormat="1">
      <c r="A17" s="132" t="s">
        <v>537</v>
      </c>
      <c r="B17" s="133" t="s">
        <v>158</v>
      </c>
      <c r="C17" s="134">
        <v>20</v>
      </c>
      <c r="D17" s="134">
        <f t="shared" si="44"/>
        <v>5.5555555555555554</v>
      </c>
      <c r="E17" s="134">
        <v>0</v>
      </c>
      <c r="F17" s="134">
        <v>20</v>
      </c>
      <c r="G17" s="134">
        <f t="shared" si="45"/>
        <v>5.5555555555555554</v>
      </c>
      <c r="H17" s="135">
        <v>6</v>
      </c>
      <c r="I17" s="135">
        <v>0</v>
      </c>
      <c r="J17" s="134">
        <f>G17*1.2</f>
        <v>6.6666666666666661</v>
      </c>
      <c r="K17" s="134">
        <f t="shared" si="14"/>
        <v>5.5555555555555554</v>
      </c>
      <c r="L17" s="134">
        <f t="shared" si="46"/>
        <v>14.555555555555555</v>
      </c>
      <c r="M17" s="134">
        <f t="shared" si="47"/>
        <v>32.4</v>
      </c>
      <c r="N17" s="134">
        <v>1.5</v>
      </c>
      <c r="O17" s="134">
        <v>0</v>
      </c>
      <c r="P17" s="134">
        <f t="shared" si="48"/>
        <v>1.5</v>
      </c>
      <c r="Q17" s="134">
        <f t="shared" si="49"/>
        <v>8.3333333333333321</v>
      </c>
      <c r="R17" s="134">
        <f t="shared" si="50"/>
        <v>15.083333333333332</v>
      </c>
      <c r="S17" s="134">
        <f t="shared" si="51"/>
        <v>0</v>
      </c>
      <c r="T17" s="134" t="e">
        <f t="shared" si="21"/>
        <v>#DIV/0!</v>
      </c>
      <c r="U17" s="134">
        <f t="shared" si="52"/>
        <v>14.999999999999998</v>
      </c>
      <c r="V17" s="134">
        <f t="shared" si="53"/>
        <v>15.083333333333332</v>
      </c>
      <c r="W17" s="134" t="s">
        <v>535</v>
      </c>
      <c r="X17" s="134" t="s">
        <v>536</v>
      </c>
    </row>
    <row r="18" spans="1:24" s="136" customFormat="1">
      <c r="A18" s="132" t="s">
        <v>538</v>
      </c>
      <c r="B18" s="133" t="s">
        <v>163</v>
      </c>
      <c r="C18" s="134">
        <v>0</v>
      </c>
      <c r="D18" s="134">
        <f t="shared" ref="D18:D20" si="66">C18/3.6</f>
        <v>0</v>
      </c>
      <c r="E18" s="134">
        <v>0</v>
      </c>
      <c r="F18" s="134">
        <v>20</v>
      </c>
      <c r="G18" s="134">
        <f t="shared" ref="G18:G20" si="67">F18/3.6</f>
        <v>5.5555555555555554</v>
      </c>
      <c r="H18" s="135">
        <v>6</v>
      </c>
      <c r="I18" s="135">
        <v>0</v>
      </c>
      <c r="J18" s="134">
        <f>G18*2.7</f>
        <v>15</v>
      </c>
      <c r="K18" s="134">
        <f t="shared" si="14"/>
        <v>0</v>
      </c>
      <c r="L18" s="134">
        <f t="shared" ref="L18:L20" si="68">G18+H18*N18+I18*O18</f>
        <v>14.555555555555555</v>
      </c>
      <c r="M18" s="134">
        <f t="shared" ref="M18:M20" si="69">(L18-K18)*3.6</f>
        <v>52.4</v>
      </c>
      <c r="N18" s="134">
        <v>1.5</v>
      </c>
      <c r="O18" s="134">
        <v>0</v>
      </c>
      <c r="P18" s="134">
        <f t="shared" ref="P18:P20" si="70">N18+O18</f>
        <v>1.5</v>
      </c>
      <c r="Q18" s="134">
        <f t="shared" ref="Q18:Q20" si="71">D18*(N18+O18)+0.5*E18*(N18+O18)*(N18+O18)</f>
        <v>0</v>
      </c>
      <c r="R18" s="134">
        <f t="shared" ref="R18:R20" si="72">G18*N18+0.5*H18*N18*N18</f>
        <v>15.083333333333332</v>
      </c>
      <c r="S18" s="134">
        <f t="shared" ref="S18:S20" si="73">(G18+H18*N18)*O18+0.5*I18*O18*O18</f>
        <v>0</v>
      </c>
      <c r="T18" s="134" t="e">
        <f t="shared" si="21"/>
        <v>#DIV/0!</v>
      </c>
      <c r="U18" s="134">
        <f t="shared" ref="U18:U20" si="74">J18+Q18</f>
        <v>15</v>
      </c>
      <c r="V18" s="134">
        <f t="shared" ref="V18:V20" si="75">R18+S18</f>
        <v>15.083333333333332</v>
      </c>
      <c r="W18" s="134" t="s">
        <v>539</v>
      </c>
      <c r="X18" s="134" t="s">
        <v>536</v>
      </c>
    </row>
    <row r="19" spans="1:24" s="130" customFormat="1">
      <c r="A19" s="122" t="s">
        <v>264</v>
      </c>
      <c r="B19" s="121" t="s">
        <v>137</v>
      </c>
      <c r="C19" s="128">
        <v>120</v>
      </c>
      <c r="D19" s="128">
        <f t="shared" si="66"/>
        <v>33.333333333333336</v>
      </c>
      <c r="E19" s="128">
        <v>-4</v>
      </c>
      <c r="F19" s="128">
        <v>120</v>
      </c>
      <c r="G19" s="128">
        <f t="shared" si="67"/>
        <v>33.333333333333336</v>
      </c>
      <c r="H19" s="144">
        <v>0</v>
      </c>
      <c r="I19" s="144">
        <v>0</v>
      </c>
      <c r="J19" s="128">
        <f>G19*1.2</f>
        <v>40</v>
      </c>
      <c r="K19" s="128">
        <f t="shared" si="14"/>
        <v>15.413333333333334</v>
      </c>
      <c r="L19" s="128">
        <f t="shared" si="68"/>
        <v>33.333333333333336</v>
      </c>
      <c r="M19" s="128">
        <f t="shared" si="69"/>
        <v>64.512000000000015</v>
      </c>
      <c r="N19" s="128">
        <v>4.4800000000000004</v>
      </c>
      <c r="O19" s="128">
        <v>0</v>
      </c>
      <c r="P19" s="128">
        <f>N19+O19</f>
        <v>4.4800000000000004</v>
      </c>
      <c r="Q19" s="128">
        <f t="shared" si="71"/>
        <v>109.19253333333336</v>
      </c>
      <c r="R19" s="128">
        <f t="shared" si="72"/>
        <v>149.33333333333337</v>
      </c>
      <c r="S19" s="128">
        <f t="shared" si="73"/>
        <v>0</v>
      </c>
      <c r="T19" s="128">
        <f t="shared" ref="T19:T20" si="76">(D19+K19)*(K19-D19)/2/E19+J19</f>
        <v>149.19253333333336</v>
      </c>
      <c r="U19" s="128">
        <f t="shared" si="74"/>
        <v>149.19253333333336</v>
      </c>
      <c r="V19" s="128">
        <f t="shared" si="75"/>
        <v>149.33333333333337</v>
      </c>
      <c r="W19" s="128" t="s">
        <v>539</v>
      </c>
      <c r="X19" s="128" t="s">
        <v>536</v>
      </c>
    </row>
    <row r="20" spans="1:24" s="130" customFormat="1">
      <c r="A20" s="122" t="s">
        <v>269</v>
      </c>
      <c r="B20" s="121" t="s">
        <v>216</v>
      </c>
      <c r="C20" s="128">
        <v>0</v>
      </c>
      <c r="D20" s="128">
        <f t="shared" si="66"/>
        <v>0</v>
      </c>
      <c r="E20" s="128">
        <v>0</v>
      </c>
      <c r="F20" s="128">
        <v>120</v>
      </c>
      <c r="G20" s="128">
        <f t="shared" si="67"/>
        <v>33.333333333333336</v>
      </c>
      <c r="H20" s="144">
        <v>0</v>
      </c>
      <c r="I20" s="144">
        <v>0</v>
      </c>
      <c r="J20" s="128">
        <f>G20*2.7</f>
        <v>90.000000000000014</v>
      </c>
      <c r="K20" s="128">
        <f t="shared" si="14"/>
        <v>0</v>
      </c>
      <c r="L20" s="128">
        <f t="shared" si="68"/>
        <v>33.333333333333336</v>
      </c>
      <c r="M20" s="128">
        <f t="shared" si="69"/>
        <v>120.00000000000001</v>
      </c>
      <c r="N20" s="128">
        <v>2.7</v>
      </c>
      <c r="O20" s="128">
        <v>0</v>
      </c>
      <c r="P20" s="128">
        <f t="shared" si="70"/>
        <v>2.7</v>
      </c>
      <c r="Q20" s="128">
        <f t="shared" si="71"/>
        <v>0</v>
      </c>
      <c r="R20" s="128">
        <f t="shared" si="72"/>
        <v>90.000000000000014</v>
      </c>
      <c r="S20" s="128">
        <f t="shared" si="73"/>
        <v>0</v>
      </c>
      <c r="T20" s="128" t="e">
        <f t="shared" si="76"/>
        <v>#DIV/0!</v>
      </c>
      <c r="U20" s="128">
        <f t="shared" si="74"/>
        <v>90.000000000000014</v>
      </c>
      <c r="V20" s="128">
        <f t="shared" si="75"/>
        <v>90.000000000000014</v>
      </c>
      <c r="W20" s="128" t="s">
        <v>539</v>
      </c>
      <c r="X20" s="128" t="s">
        <v>536</v>
      </c>
    </row>
    <row r="21" spans="1:24" s="130" customFormat="1">
      <c r="A21" s="122" t="s">
        <v>272</v>
      </c>
      <c r="B21" s="121" t="s">
        <v>137</v>
      </c>
      <c r="C21" s="128">
        <v>80</v>
      </c>
      <c r="D21" s="128">
        <f t="shared" ref="D21:D27" si="77">C21/3.6</f>
        <v>22.222222222222221</v>
      </c>
      <c r="E21" s="128">
        <v>-4</v>
      </c>
      <c r="F21" s="128">
        <v>80</v>
      </c>
      <c r="G21" s="128">
        <f t="shared" ref="G21:G27" si="78">F21/3.6</f>
        <v>22.222222222222221</v>
      </c>
      <c r="H21" s="144">
        <v>0</v>
      </c>
      <c r="I21" s="144">
        <v>0</v>
      </c>
      <c r="J21" s="128">
        <f>G21*1.2</f>
        <v>26.666666666666664</v>
      </c>
      <c r="K21" s="128">
        <f t="shared" si="14"/>
        <v>7.5822222222222209</v>
      </c>
      <c r="L21" s="128">
        <f t="shared" ref="L21:L27" si="79">G21+H21*N21+I21*O21</f>
        <v>22.222222222222221</v>
      </c>
      <c r="M21" s="128">
        <f t="shared" ref="M21:M27" si="80">(L21-K21)*3.6</f>
        <v>52.704000000000001</v>
      </c>
      <c r="N21" s="128">
        <v>3.66</v>
      </c>
      <c r="O21" s="128">
        <v>0</v>
      </c>
      <c r="P21" s="128">
        <f t="shared" ref="P21:P27" si="81">N21+O21</f>
        <v>3.66</v>
      </c>
      <c r="Q21" s="128">
        <f t="shared" ref="Q21:Q27" si="82">D21*(N21+O21)+0.5*E21*(N21+O21)*(N21+O21)</f>
        <v>54.542133333333325</v>
      </c>
      <c r="R21" s="128">
        <f t="shared" ref="R21:R27" si="83">G21*N21+0.5*H21*N21*N21</f>
        <v>81.333333333333329</v>
      </c>
      <c r="S21" s="128">
        <f t="shared" ref="S21:S27" si="84">(G21+H21*N21)*O21+0.5*I21*O21*O21</f>
        <v>0</v>
      </c>
      <c r="T21" s="128">
        <f t="shared" ref="T21:T27" si="85">(D21+K21)*(K21-D21)/2/E21+J21</f>
        <v>81.208799999999997</v>
      </c>
      <c r="U21" s="128">
        <f t="shared" ref="U21:U27" si="86">J21+Q21</f>
        <v>81.208799999999997</v>
      </c>
      <c r="V21" s="128">
        <f t="shared" ref="V21:V27" si="87">R21+S21</f>
        <v>81.333333333333329</v>
      </c>
      <c r="W21" s="128" t="s">
        <v>539</v>
      </c>
      <c r="X21" s="128" t="s">
        <v>536</v>
      </c>
    </row>
    <row r="22" spans="1:24" s="130" customFormat="1">
      <c r="A22" s="122" t="s">
        <v>275</v>
      </c>
      <c r="B22" s="121" t="s">
        <v>216</v>
      </c>
      <c r="C22" s="128">
        <v>0</v>
      </c>
      <c r="D22" s="128">
        <f t="shared" si="77"/>
        <v>0</v>
      </c>
      <c r="E22" s="128">
        <v>0</v>
      </c>
      <c r="F22" s="128">
        <v>80</v>
      </c>
      <c r="G22" s="128">
        <f t="shared" si="78"/>
        <v>22.222222222222221</v>
      </c>
      <c r="H22" s="144">
        <v>0</v>
      </c>
      <c r="I22" s="144">
        <v>0</v>
      </c>
      <c r="J22" s="128">
        <f>G22*2.7</f>
        <v>60</v>
      </c>
      <c r="K22" s="128">
        <f t="shared" si="14"/>
        <v>0</v>
      </c>
      <c r="L22" s="128">
        <f t="shared" si="79"/>
        <v>22.222222222222221</v>
      </c>
      <c r="M22" s="128">
        <f t="shared" si="80"/>
        <v>80</v>
      </c>
      <c r="N22" s="128">
        <v>2.7</v>
      </c>
      <c r="O22" s="128">
        <v>0</v>
      </c>
      <c r="P22" s="128">
        <f t="shared" si="81"/>
        <v>2.7</v>
      </c>
      <c r="Q22" s="128">
        <f t="shared" si="82"/>
        <v>0</v>
      </c>
      <c r="R22" s="128">
        <f t="shared" si="83"/>
        <v>60</v>
      </c>
      <c r="S22" s="128">
        <f t="shared" si="84"/>
        <v>0</v>
      </c>
      <c r="T22" s="128" t="e">
        <f t="shared" si="85"/>
        <v>#DIV/0!</v>
      </c>
      <c r="U22" s="128">
        <f t="shared" si="86"/>
        <v>60</v>
      </c>
      <c r="V22" s="128">
        <f t="shared" si="87"/>
        <v>60</v>
      </c>
      <c r="W22" s="128" t="s">
        <v>539</v>
      </c>
      <c r="X22" s="128" t="s">
        <v>536</v>
      </c>
    </row>
    <row r="23" spans="1:24" s="130" customFormat="1">
      <c r="A23" s="122" t="s">
        <v>277</v>
      </c>
      <c r="B23" s="121" t="s">
        <v>158</v>
      </c>
      <c r="C23" s="128">
        <v>60</v>
      </c>
      <c r="D23" s="128">
        <f t="shared" si="77"/>
        <v>16.666666666666668</v>
      </c>
      <c r="E23" s="128">
        <v>-4</v>
      </c>
      <c r="F23" s="128">
        <v>60</v>
      </c>
      <c r="G23" s="128">
        <f t="shared" si="78"/>
        <v>16.666666666666668</v>
      </c>
      <c r="H23" s="144">
        <v>0</v>
      </c>
      <c r="I23" s="144">
        <v>0</v>
      </c>
      <c r="J23" s="128">
        <f>G23*1.2</f>
        <v>20</v>
      </c>
      <c r="K23" s="128">
        <f t="shared" si="14"/>
        <v>3.9866666666666681</v>
      </c>
      <c r="L23" s="128">
        <f t="shared" si="79"/>
        <v>16.666666666666668</v>
      </c>
      <c r="M23" s="128">
        <f t="shared" si="80"/>
        <v>45.648000000000003</v>
      </c>
      <c r="N23" s="128">
        <v>3.17</v>
      </c>
      <c r="O23" s="128">
        <v>0</v>
      </c>
      <c r="P23" s="128">
        <f t="shared" si="81"/>
        <v>3.17</v>
      </c>
      <c r="Q23" s="128">
        <f t="shared" si="82"/>
        <v>32.735533333333336</v>
      </c>
      <c r="R23" s="128">
        <f t="shared" si="83"/>
        <v>52.833333333333336</v>
      </c>
      <c r="S23" s="128">
        <f t="shared" si="84"/>
        <v>0</v>
      </c>
      <c r="T23" s="128">
        <f t="shared" si="85"/>
        <v>52.735533333333336</v>
      </c>
      <c r="U23" s="128">
        <f t="shared" si="86"/>
        <v>52.735533333333336</v>
      </c>
      <c r="V23" s="128">
        <f t="shared" si="87"/>
        <v>52.833333333333336</v>
      </c>
      <c r="W23" s="128" t="s">
        <v>539</v>
      </c>
      <c r="X23" s="128" t="s">
        <v>536</v>
      </c>
    </row>
    <row r="24" spans="1:24" s="130" customFormat="1">
      <c r="A24" s="122" t="s">
        <v>280</v>
      </c>
      <c r="B24" s="121" t="s">
        <v>163</v>
      </c>
      <c r="C24" s="128">
        <v>0</v>
      </c>
      <c r="D24" s="128">
        <f t="shared" si="77"/>
        <v>0</v>
      </c>
      <c r="E24" s="128">
        <v>0</v>
      </c>
      <c r="F24" s="128">
        <v>60</v>
      </c>
      <c r="G24" s="128">
        <f t="shared" si="78"/>
        <v>16.666666666666668</v>
      </c>
      <c r="H24" s="144">
        <v>0</v>
      </c>
      <c r="I24" s="144">
        <v>0</v>
      </c>
      <c r="J24" s="128">
        <f>G24*2.7</f>
        <v>45.000000000000007</v>
      </c>
      <c r="K24" s="128">
        <f t="shared" si="14"/>
        <v>0</v>
      </c>
      <c r="L24" s="128">
        <f t="shared" si="79"/>
        <v>16.666666666666668</v>
      </c>
      <c r="M24" s="128">
        <f t="shared" si="80"/>
        <v>60.000000000000007</v>
      </c>
      <c r="N24" s="128">
        <v>2.7</v>
      </c>
      <c r="O24" s="128">
        <v>0</v>
      </c>
      <c r="P24" s="128">
        <f t="shared" si="81"/>
        <v>2.7</v>
      </c>
      <c r="Q24" s="128">
        <f t="shared" si="82"/>
        <v>0</v>
      </c>
      <c r="R24" s="128">
        <f t="shared" si="83"/>
        <v>45.000000000000007</v>
      </c>
      <c r="S24" s="128">
        <f t="shared" si="84"/>
        <v>0</v>
      </c>
      <c r="T24" s="128" t="e">
        <f t="shared" si="85"/>
        <v>#DIV/0!</v>
      </c>
      <c r="U24" s="128">
        <f t="shared" si="86"/>
        <v>45.000000000000007</v>
      </c>
      <c r="V24" s="128">
        <f t="shared" si="87"/>
        <v>45.000000000000007</v>
      </c>
      <c r="W24" s="128" t="s">
        <v>539</v>
      </c>
      <c r="X24" s="128" t="s">
        <v>536</v>
      </c>
    </row>
    <row r="25" spans="1:24" s="130" customFormat="1">
      <c r="A25" s="122" t="s">
        <v>282</v>
      </c>
      <c r="B25" s="121" t="s">
        <v>158</v>
      </c>
      <c r="C25" s="128">
        <v>20</v>
      </c>
      <c r="D25" s="128">
        <f t="shared" si="77"/>
        <v>5.5555555555555554</v>
      </c>
      <c r="E25" s="128">
        <v>-4</v>
      </c>
      <c r="F25" s="128">
        <v>20</v>
      </c>
      <c r="G25" s="128">
        <f t="shared" si="78"/>
        <v>5.5555555555555554</v>
      </c>
      <c r="H25" s="144">
        <v>0</v>
      </c>
      <c r="I25" s="144">
        <v>0</v>
      </c>
      <c r="J25" s="128">
        <f>G25*1.2</f>
        <v>6.6666666666666661</v>
      </c>
      <c r="K25" s="145">
        <v>0</v>
      </c>
      <c r="L25" s="128">
        <f t="shared" si="79"/>
        <v>5.5555555555555554</v>
      </c>
      <c r="M25" s="128">
        <f t="shared" si="80"/>
        <v>20</v>
      </c>
      <c r="N25" s="128">
        <v>1.9</v>
      </c>
      <c r="O25" s="128">
        <v>0</v>
      </c>
      <c r="P25" s="128">
        <f t="shared" si="81"/>
        <v>1.9</v>
      </c>
      <c r="Q25" s="128">
        <f t="shared" si="82"/>
        <v>3.3355555555555556</v>
      </c>
      <c r="R25" s="128">
        <f t="shared" si="83"/>
        <v>10.555555555555555</v>
      </c>
      <c r="S25" s="128">
        <f t="shared" si="84"/>
        <v>0</v>
      </c>
      <c r="T25" s="128">
        <f t="shared" si="85"/>
        <v>10.52469135802469</v>
      </c>
      <c r="U25" s="128">
        <f t="shared" si="86"/>
        <v>10.002222222222223</v>
      </c>
      <c r="V25" s="128">
        <f t="shared" si="87"/>
        <v>10.555555555555555</v>
      </c>
      <c r="W25" s="128" t="s">
        <v>539</v>
      </c>
      <c r="X25" s="128" t="s">
        <v>536</v>
      </c>
    </row>
    <row r="26" spans="1:24" s="130" customFormat="1">
      <c r="A26" s="122" t="s">
        <v>286</v>
      </c>
      <c r="B26" s="121" t="s">
        <v>163</v>
      </c>
      <c r="C26" s="128">
        <v>0</v>
      </c>
      <c r="D26" s="128">
        <f t="shared" si="77"/>
        <v>0</v>
      </c>
      <c r="E26" s="128">
        <v>0</v>
      </c>
      <c r="F26" s="128">
        <v>20</v>
      </c>
      <c r="G26" s="128">
        <f t="shared" si="78"/>
        <v>5.5555555555555554</v>
      </c>
      <c r="H26" s="144">
        <v>0</v>
      </c>
      <c r="I26" s="144">
        <v>0</v>
      </c>
      <c r="J26" s="128">
        <f>G26*2.7</f>
        <v>15</v>
      </c>
      <c r="K26" s="128">
        <f t="shared" si="14"/>
        <v>0</v>
      </c>
      <c r="L26" s="128">
        <f t="shared" si="79"/>
        <v>5.5555555555555554</v>
      </c>
      <c r="M26" s="128">
        <f t="shared" si="80"/>
        <v>20</v>
      </c>
      <c r="N26" s="128">
        <v>2.7</v>
      </c>
      <c r="O26" s="128">
        <v>0</v>
      </c>
      <c r="P26" s="128">
        <f t="shared" si="81"/>
        <v>2.7</v>
      </c>
      <c r="Q26" s="128">
        <f t="shared" si="82"/>
        <v>0</v>
      </c>
      <c r="R26" s="128">
        <f t="shared" si="83"/>
        <v>15</v>
      </c>
      <c r="S26" s="128">
        <f t="shared" si="84"/>
        <v>0</v>
      </c>
      <c r="T26" s="128" t="e">
        <f t="shared" si="85"/>
        <v>#DIV/0!</v>
      </c>
      <c r="U26" s="128">
        <f t="shared" si="86"/>
        <v>15</v>
      </c>
      <c r="V26" s="128">
        <f t="shared" si="87"/>
        <v>15</v>
      </c>
      <c r="W26" s="128" t="s">
        <v>539</v>
      </c>
      <c r="X26" s="128" t="s">
        <v>536</v>
      </c>
    </row>
    <row r="27" spans="1:24" s="130" customFormat="1">
      <c r="A27" s="122" t="s">
        <v>289</v>
      </c>
      <c r="B27" s="121" t="s">
        <v>137</v>
      </c>
      <c r="C27" s="128">
        <v>120</v>
      </c>
      <c r="D27" s="128">
        <f t="shared" si="77"/>
        <v>33.333333333333336</v>
      </c>
      <c r="E27" s="128">
        <v>-6</v>
      </c>
      <c r="F27" s="128">
        <v>120</v>
      </c>
      <c r="G27" s="128">
        <f t="shared" si="78"/>
        <v>33.333333333333336</v>
      </c>
      <c r="H27" s="144">
        <v>0</v>
      </c>
      <c r="I27" s="144">
        <v>0</v>
      </c>
      <c r="J27" s="128">
        <f t="shared" ref="J27" si="88">G27*1.2</f>
        <v>40</v>
      </c>
      <c r="K27" s="128">
        <f>D27+(N27+O27)*E27</f>
        <v>11.373333333333335</v>
      </c>
      <c r="L27" s="128">
        <f t="shared" si="79"/>
        <v>33.333333333333336</v>
      </c>
      <c r="M27" s="128">
        <f t="shared" si="80"/>
        <v>79.056000000000012</v>
      </c>
      <c r="N27" s="128">
        <v>3.66</v>
      </c>
      <c r="O27" s="128">
        <v>0</v>
      </c>
      <c r="P27" s="128">
        <f t="shared" si="81"/>
        <v>3.66</v>
      </c>
      <c r="Q27" s="128">
        <f t="shared" si="82"/>
        <v>81.813200000000009</v>
      </c>
      <c r="R27" s="128">
        <f t="shared" si="83"/>
        <v>122.00000000000001</v>
      </c>
      <c r="S27" s="128">
        <f t="shared" si="84"/>
        <v>0</v>
      </c>
      <c r="T27" s="128">
        <f t="shared" si="85"/>
        <v>121.81320000000001</v>
      </c>
      <c r="U27" s="128">
        <f t="shared" si="86"/>
        <v>121.81320000000001</v>
      </c>
      <c r="V27" s="128">
        <f t="shared" si="87"/>
        <v>122.00000000000001</v>
      </c>
      <c r="W27" s="128" t="s">
        <v>539</v>
      </c>
      <c r="X27" s="128" t="s">
        <v>536</v>
      </c>
    </row>
    <row r="28" spans="1:24" s="130" customFormat="1">
      <c r="A28" s="122" t="s">
        <v>292</v>
      </c>
      <c r="B28" s="121" t="s">
        <v>137</v>
      </c>
      <c r="C28" s="128">
        <v>80</v>
      </c>
      <c r="D28" s="128">
        <f t="shared" ref="D28:D31" si="89">C28/3.6</f>
        <v>22.222222222222221</v>
      </c>
      <c r="E28" s="128">
        <v>-6</v>
      </c>
      <c r="F28" s="128">
        <v>80</v>
      </c>
      <c r="G28" s="128">
        <f t="shared" ref="G28:G31" si="90">F28/3.6</f>
        <v>22.222222222222221</v>
      </c>
      <c r="H28" s="144">
        <v>0</v>
      </c>
      <c r="I28" s="144">
        <v>0</v>
      </c>
      <c r="J28" s="128">
        <f t="shared" ref="J28:J34" si="91">G28*1.2</f>
        <v>26.666666666666664</v>
      </c>
      <c r="K28" s="128">
        <f>D28+(N28+O28)*E28</f>
        <v>4.2822222222222202</v>
      </c>
      <c r="L28" s="128">
        <f t="shared" ref="L28:L31" si="92">G28+H28*N28+I28*O28</f>
        <v>22.222222222222221</v>
      </c>
      <c r="M28" s="128">
        <f t="shared" ref="M28:M31" si="93">(L28-K28)*3.6</f>
        <v>64.584000000000003</v>
      </c>
      <c r="N28" s="128">
        <v>2.99</v>
      </c>
      <c r="O28" s="128">
        <v>0</v>
      </c>
      <c r="P28" s="128">
        <f t="shared" ref="P28:P31" si="94">N28+O28</f>
        <v>2.99</v>
      </c>
      <c r="Q28" s="128">
        <f t="shared" ref="Q28:Q31" si="95">D28*(N28+O28)+0.5*E28*(N28+O28)*(N28+O28)</f>
        <v>39.62414444444444</v>
      </c>
      <c r="R28" s="128">
        <f t="shared" ref="R28:R31" si="96">G28*N28+0.5*H28*N28*N28</f>
        <v>66.444444444444443</v>
      </c>
      <c r="S28" s="128">
        <f t="shared" ref="S28:S31" si="97">(G28+H28*N28)*O28+0.5*I28*O28*O28</f>
        <v>0</v>
      </c>
      <c r="T28" s="128">
        <f t="shared" ref="T28:T31" si="98">(D28+K28)*(K28-D28)/2/E28+J28</f>
        <v>66.290811111111111</v>
      </c>
      <c r="U28" s="128">
        <f t="shared" ref="U28:U31" si="99">J28+Q28</f>
        <v>66.290811111111111</v>
      </c>
      <c r="V28" s="128">
        <f t="shared" ref="V28:V31" si="100">R28+S28</f>
        <v>66.444444444444443</v>
      </c>
      <c r="W28" s="128" t="s">
        <v>539</v>
      </c>
      <c r="X28" s="128" t="s">
        <v>536</v>
      </c>
    </row>
    <row r="29" spans="1:24" s="130" customFormat="1">
      <c r="A29" s="122" t="s">
        <v>294</v>
      </c>
      <c r="B29" s="121" t="s">
        <v>158</v>
      </c>
      <c r="C29" s="128">
        <v>60</v>
      </c>
      <c r="D29" s="128">
        <f t="shared" si="89"/>
        <v>16.666666666666668</v>
      </c>
      <c r="E29" s="128">
        <v>-6</v>
      </c>
      <c r="F29" s="128">
        <v>60</v>
      </c>
      <c r="G29" s="128">
        <f t="shared" si="90"/>
        <v>16.666666666666668</v>
      </c>
      <c r="H29" s="144">
        <v>0</v>
      </c>
      <c r="I29" s="144">
        <v>0</v>
      </c>
      <c r="J29" s="128">
        <f t="shared" si="91"/>
        <v>20</v>
      </c>
      <c r="K29" s="128">
        <f t="shared" ref="K29:K32" si="101">D29+(N29+O29)*E29</f>
        <v>1.1266666666666687</v>
      </c>
      <c r="L29" s="128">
        <f t="shared" si="92"/>
        <v>16.666666666666668</v>
      </c>
      <c r="M29" s="128">
        <f t="shared" si="93"/>
        <v>55.943999999999996</v>
      </c>
      <c r="N29" s="128">
        <v>2.59</v>
      </c>
      <c r="O29" s="128">
        <v>0</v>
      </c>
      <c r="P29" s="128">
        <f t="shared" si="94"/>
        <v>2.59</v>
      </c>
      <c r="Q29" s="128">
        <f t="shared" si="95"/>
        <v>23.042366666666666</v>
      </c>
      <c r="R29" s="128">
        <f t="shared" si="96"/>
        <v>43.166666666666664</v>
      </c>
      <c r="S29" s="128">
        <f t="shared" si="97"/>
        <v>0</v>
      </c>
      <c r="T29" s="128">
        <f t="shared" si="98"/>
        <v>43.042366666666666</v>
      </c>
      <c r="U29" s="128">
        <f t="shared" si="99"/>
        <v>43.042366666666666</v>
      </c>
      <c r="V29" s="128">
        <f t="shared" si="100"/>
        <v>43.166666666666664</v>
      </c>
      <c r="W29" s="128" t="s">
        <v>539</v>
      </c>
      <c r="X29" s="128" t="s">
        <v>536</v>
      </c>
    </row>
    <row r="30" spans="1:24" s="130" customFormat="1">
      <c r="A30" s="122" t="s">
        <v>297</v>
      </c>
      <c r="B30" s="121" t="s">
        <v>158</v>
      </c>
      <c r="C30" s="128">
        <v>20</v>
      </c>
      <c r="D30" s="128">
        <f t="shared" si="89"/>
        <v>5.5555555555555554</v>
      </c>
      <c r="E30" s="128">
        <v>-6</v>
      </c>
      <c r="F30" s="128">
        <v>20</v>
      </c>
      <c r="G30" s="128">
        <f t="shared" si="90"/>
        <v>5.5555555555555554</v>
      </c>
      <c r="H30" s="144">
        <v>0</v>
      </c>
      <c r="I30" s="144">
        <v>0</v>
      </c>
      <c r="J30" s="128">
        <f t="shared" si="91"/>
        <v>6.6666666666666661</v>
      </c>
      <c r="K30" s="145">
        <v>0</v>
      </c>
      <c r="L30" s="128">
        <f t="shared" si="92"/>
        <v>5.5555555555555554</v>
      </c>
      <c r="M30" s="128">
        <f t="shared" si="93"/>
        <v>20</v>
      </c>
      <c r="N30" s="128">
        <v>1.67</v>
      </c>
      <c r="O30" s="128">
        <v>0</v>
      </c>
      <c r="P30" s="128">
        <f t="shared" si="94"/>
        <v>1.67</v>
      </c>
      <c r="Q30" s="128">
        <f t="shared" si="95"/>
        <v>0.91107777777777699</v>
      </c>
      <c r="R30" s="128">
        <f t="shared" si="96"/>
        <v>9.2777777777777768</v>
      </c>
      <c r="S30" s="128">
        <f t="shared" si="97"/>
        <v>0</v>
      </c>
      <c r="T30" s="128">
        <f t="shared" si="98"/>
        <v>9.2386831275720152</v>
      </c>
      <c r="U30" s="128">
        <f t="shared" si="99"/>
        <v>7.5777444444444431</v>
      </c>
      <c r="V30" s="128">
        <f t="shared" si="100"/>
        <v>9.2777777777777768</v>
      </c>
      <c r="W30" s="128" t="s">
        <v>539</v>
      </c>
      <c r="X30" s="128" t="s">
        <v>536</v>
      </c>
    </row>
    <row r="31" spans="1:24" s="130" customFormat="1">
      <c r="A31" s="122" t="s">
        <v>301</v>
      </c>
      <c r="B31" s="121" t="s">
        <v>137</v>
      </c>
      <c r="C31" s="128">
        <v>120</v>
      </c>
      <c r="D31" s="128">
        <f t="shared" si="89"/>
        <v>33.333333333333336</v>
      </c>
      <c r="E31" s="128">
        <v>-7</v>
      </c>
      <c r="F31" s="128">
        <v>120</v>
      </c>
      <c r="G31" s="128">
        <f t="shared" si="90"/>
        <v>33.333333333333336</v>
      </c>
      <c r="H31" s="144">
        <v>0</v>
      </c>
      <c r="I31" s="144">
        <v>0</v>
      </c>
      <c r="J31" s="128">
        <f t="shared" ref="J31" si="102">G31*1.2</f>
        <v>40</v>
      </c>
      <c r="K31" s="128">
        <f t="shared" si="101"/>
        <v>9.6033333333333353</v>
      </c>
      <c r="L31" s="128">
        <f t="shared" si="92"/>
        <v>33.333333333333336</v>
      </c>
      <c r="M31" s="128">
        <f t="shared" si="93"/>
        <v>85.427999999999997</v>
      </c>
      <c r="N31" s="128">
        <v>3.39</v>
      </c>
      <c r="O31" s="128">
        <v>0</v>
      </c>
      <c r="P31" s="128">
        <f t="shared" si="94"/>
        <v>3.39</v>
      </c>
      <c r="Q31" s="128">
        <f t="shared" si="95"/>
        <v>72.777650000000023</v>
      </c>
      <c r="R31" s="128">
        <f t="shared" si="96"/>
        <v>113.00000000000001</v>
      </c>
      <c r="S31" s="128">
        <f t="shared" si="97"/>
        <v>0</v>
      </c>
      <c r="T31" s="128">
        <f t="shared" si="98"/>
        <v>112.77765000000001</v>
      </c>
      <c r="U31" s="128">
        <f t="shared" si="99"/>
        <v>112.77765000000002</v>
      </c>
      <c r="V31" s="128">
        <f t="shared" si="100"/>
        <v>113.00000000000001</v>
      </c>
      <c r="W31" s="128" t="s">
        <v>539</v>
      </c>
      <c r="X31" s="128" t="s">
        <v>536</v>
      </c>
    </row>
    <row r="32" spans="1:24" s="130" customFormat="1">
      <c r="A32" s="122" t="s">
        <v>305</v>
      </c>
      <c r="B32" s="121" t="s">
        <v>137</v>
      </c>
      <c r="C32" s="128">
        <v>80</v>
      </c>
      <c r="D32" s="128">
        <f t="shared" ref="D32:D34" si="103">C32/3.6</f>
        <v>22.222222222222221</v>
      </c>
      <c r="E32" s="128">
        <v>-7</v>
      </c>
      <c r="F32" s="128">
        <v>80</v>
      </c>
      <c r="G32" s="128">
        <f t="shared" ref="G32:G34" si="104">F32/3.6</f>
        <v>22.222222222222221</v>
      </c>
      <c r="H32" s="144">
        <v>0</v>
      </c>
      <c r="I32" s="144">
        <v>0</v>
      </c>
      <c r="J32" s="128">
        <f t="shared" si="91"/>
        <v>26.666666666666664</v>
      </c>
      <c r="K32" s="128">
        <f t="shared" si="101"/>
        <v>2.8322222222222209</v>
      </c>
      <c r="L32" s="128">
        <f t="shared" ref="L32:L34" si="105">G32+H32*N32+I32*O32</f>
        <v>22.222222222222221</v>
      </c>
      <c r="M32" s="128">
        <f t="shared" ref="M32:M34" si="106">(L32-K32)*3.6</f>
        <v>69.804000000000002</v>
      </c>
      <c r="N32" s="128">
        <v>2.77</v>
      </c>
      <c r="O32" s="128">
        <v>0</v>
      </c>
      <c r="P32" s="128">
        <f t="shared" ref="P32:P34" si="107">N32+O32</f>
        <v>2.77</v>
      </c>
      <c r="Q32" s="128">
        <f t="shared" ref="Q32:Q34" si="108">D32*(N32+O32)+0.5*E32*(N32+O32)*(N32+O32)</f>
        <v>34.700405555555555</v>
      </c>
      <c r="R32" s="128">
        <f t="shared" ref="R32:R34" si="109">G32*N32+0.5*H32*N32*N32</f>
        <v>61.555555555555557</v>
      </c>
      <c r="S32" s="128">
        <f t="shared" ref="S32:S34" si="110">(G32+H32*N32)*O32+0.5*I32*O32*O32</f>
        <v>0</v>
      </c>
      <c r="T32" s="128">
        <f t="shared" ref="T32:T34" si="111">(D32+K32)*(K32-D32)/2/E32+J32</f>
        <v>61.36707222222222</v>
      </c>
      <c r="U32" s="128">
        <f t="shared" ref="U32:U34" si="112">J32+Q32</f>
        <v>61.36707222222222</v>
      </c>
      <c r="V32" s="128">
        <f t="shared" ref="V32:V34" si="113">R32+S32</f>
        <v>61.555555555555557</v>
      </c>
      <c r="W32" s="128" t="s">
        <v>539</v>
      </c>
      <c r="X32" s="128" t="s">
        <v>536</v>
      </c>
    </row>
    <row r="33" spans="1:24" s="130" customFormat="1">
      <c r="A33" s="122" t="s">
        <v>308</v>
      </c>
      <c r="B33" s="121" t="s">
        <v>158</v>
      </c>
      <c r="C33" s="128">
        <v>60</v>
      </c>
      <c r="D33" s="128">
        <f t="shared" si="103"/>
        <v>16.666666666666668</v>
      </c>
      <c r="E33" s="128">
        <v>-7</v>
      </c>
      <c r="F33" s="128">
        <v>60</v>
      </c>
      <c r="G33" s="128">
        <f t="shared" si="104"/>
        <v>16.666666666666668</v>
      </c>
      <c r="H33" s="144">
        <v>0</v>
      </c>
      <c r="I33" s="144">
        <v>0</v>
      </c>
      <c r="J33" s="128">
        <f t="shared" si="91"/>
        <v>20</v>
      </c>
      <c r="K33" s="145">
        <v>0</v>
      </c>
      <c r="L33" s="128">
        <f t="shared" si="105"/>
        <v>16.666666666666668</v>
      </c>
      <c r="M33" s="128">
        <f t="shared" si="106"/>
        <v>60.000000000000007</v>
      </c>
      <c r="N33" s="128">
        <v>2.4</v>
      </c>
      <c r="O33" s="128">
        <v>0</v>
      </c>
      <c r="P33" s="128">
        <f t="shared" si="107"/>
        <v>2.4</v>
      </c>
      <c r="Q33" s="128">
        <f t="shared" si="108"/>
        <v>19.84</v>
      </c>
      <c r="R33" s="128">
        <f t="shared" si="109"/>
        <v>40</v>
      </c>
      <c r="S33" s="128">
        <f t="shared" si="110"/>
        <v>0</v>
      </c>
      <c r="T33" s="128">
        <f t="shared" si="111"/>
        <v>39.841269841269849</v>
      </c>
      <c r="U33" s="128">
        <f t="shared" si="112"/>
        <v>39.840000000000003</v>
      </c>
      <c r="V33" s="128">
        <f t="shared" si="113"/>
        <v>40</v>
      </c>
      <c r="W33" s="128" t="s">
        <v>539</v>
      </c>
      <c r="X33" s="128" t="s">
        <v>536</v>
      </c>
    </row>
    <row r="34" spans="1:24" s="130" customFormat="1">
      <c r="A34" s="122" t="s">
        <v>313</v>
      </c>
      <c r="B34" s="121" t="s">
        <v>158</v>
      </c>
      <c r="C34" s="128">
        <v>20</v>
      </c>
      <c r="D34" s="128">
        <f t="shared" si="103"/>
        <v>5.5555555555555554</v>
      </c>
      <c r="E34" s="128">
        <v>-7</v>
      </c>
      <c r="F34" s="128">
        <v>20</v>
      </c>
      <c r="G34" s="128">
        <f t="shared" si="104"/>
        <v>5.5555555555555554</v>
      </c>
      <c r="H34" s="144">
        <v>0</v>
      </c>
      <c r="I34" s="144">
        <v>0</v>
      </c>
      <c r="J34" s="128">
        <f t="shared" si="91"/>
        <v>6.6666666666666661</v>
      </c>
      <c r="K34" s="145">
        <v>0</v>
      </c>
      <c r="L34" s="128">
        <f t="shared" si="105"/>
        <v>5.5555555555555554</v>
      </c>
      <c r="M34" s="128">
        <f t="shared" si="106"/>
        <v>20</v>
      </c>
      <c r="N34" s="128">
        <v>1.6</v>
      </c>
      <c r="O34" s="128">
        <v>0</v>
      </c>
      <c r="P34" s="128">
        <f t="shared" si="107"/>
        <v>1.6</v>
      </c>
      <c r="Q34" s="128">
        <f t="shared" si="108"/>
        <v>-7.1111111111111569E-2</v>
      </c>
      <c r="R34" s="128">
        <f t="shared" si="109"/>
        <v>8.8888888888888893</v>
      </c>
      <c r="S34" s="128">
        <f t="shared" si="110"/>
        <v>0</v>
      </c>
      <c r="T34" s="128">
        <f t="shared" si="111"/>
        <v>8.871252204585538</v>
      </c>
      <c r="U34" s="128">
        <f t="shared" si="112"/>
        <v>6.5955555555555545</v>
      </c>
      <c r="V34" s="128">
        <f t="shared" si="113"/>
        <v>8.8888888888888893</v>
      </c>
      <c r="W34" s="128" t="s">
        <v>539</v>
      </c>
      <c r="X34" s="128" t="s">
        <v>536</v>
      </c>
    </row>
    <row r="35" spans="1:24">
      <c r="A35" s="66"/>
      <c r="B35" s="30"/>
      <c r="C35" s="35"/>
      <c r="D35" s="35"/>
      <c r="E35" s="35"/>
      <c r="F35" s="35"/>
      <c r="G35" s="35"/>
      <c r="H35" s="67"/>
      <c r="I35" s="67"/>
      <c r="J35" s="35"/>
      <c r="K35" s="35"/>
      <c r="L35" s="35"/>
      <c r="M35" s="70"/>
      <c r="N35" s="35"/>
      <c r="O35" s="69"/>
      <c r="P35" s="72"/>
      <c r="Q35" s="35"/>
      <c r="R35" s="35"/>
      <c r="S35" s="35"/>
      <c r="T35" s="35"/>
      <c r="U35" s="35"/>
      <c r="V35" s="35"/>
      <c r="W35" s="35"/>
      <c r="X35" s="35"/>
    </row>
    <row r="36" spans="1:24">
      <c r="A36" s="66"/>
      <c r="B36" s="30"/>
      <c r="C36" s="35"/>
      <c r="D36" s="35"/>
      <c r="E36" s="35"/>
      <c r="F36" s="35"/>
      <c r="G36" s="35"/>
      <c r="H36" s="67"/>
      <c r="I36" s="67"/>
      <c r="J36" s="35"/>
      <c r="K36" s="35"/>
      <c r="L36" s="35"/>
      <c r="M36" s="70"/>
      <c r="N36" s="35"/>
      <c r="O36" s="69"/>
      <c r="P36" s="72"/>
      <c r="Q36" s="35"/>
      <c r="R36" s="35"/>
      <c r="S36" s="35"/>
      <c r="T36" s="35"/>
      <c r="U36" s="35"/>
      <c r="V36" s="35"/>
      <c r="W36" s="35"/>
      <c r="X36" s="35"/>
    </row>
    <row r="37" spans="1:24">
      <c r="A37" s="66"/>
      <c r="B37" s="30"/>
      <c r="C37" s="35"/>
      <c r="D37" s="35"/>
      <c r="E37" s="35"/>
      <c r="F37" s="35"/>
      <c r="G37" s="35"/>
      <c r="H37" s="67"/>
      <c r="I37" s="67"/>
      <c r="J37" s="35"/>
      <c r="K37" s="35"/>
      <c r="L37" s="35"/>
      <c r="M37" s="70"/>
      <c r="N37" s="35"/>
      <c r="O37" s="69"/>
      <c r="P37" s="72"/>
      <c r="Q37" s="35"/>
      <c r="R37" s="35"/>
      <c r="S37" s="35"/>
      <c r="T37" s="35"/>
      <c r="U37" s="35"/>
      <c r="V37" s="35"/>
      <c r="W37" s="35"/>
      <c r="X37" s="35"/>
    </row>
    <row r="38" spans="1:24">
      <c r="A38" s="66"/>
      <c r="B38" s="30"/>
      <c r="C38" s="35"/>
      <c r="D38" s="35"/>
      <c r="E38" s="35"/>
      <c r="F38" s="35"/>
      <c r="G38" s="35"/>
      <c r="H38" s="67"/>
      <c r="I38" s="67"/>
      <c r="J38" s="35"/>
      <c r="K38" s="35"/>
      <c r="L38" s="35"/>
      <c r="M38" s="70"/>
      <c r="N38" s="35"/>
      <c r="O38" s="69"/>
      <c r="P38" s="72"/>
      <c r="Q38" s="35"/>
      <c r="R38" s="35"/>
      <c r="S38" s="35"/>
      <c r="T38" s="35"/>
      <c r="U38" s="35"/>
      <c r="V38" s="35"/>
      <c r="W38" s="35"/>
      <c r="X38" s="35"/>
    </row>
    <row r="39" spans="1:24">
      <c r="A39" s="66"/>
      <c r="B39" s="30"/>
      <c r="C39" s="35"/>
      <c r="D39" s="35"/>
      <c r="E39" s="35"/>
      <c r="F39" s="35"/>
      <c r="G39" s="35"/>
      <c r="H39" s="67"/>
      <c r="I39" s="67"/>
      <c r="J39" s="35"/>
      <c r="K39" s="35"/>
      <c r="L39" s="35"/>
      <c r="M39" s="70"/>
      <c r="N39" s="35"/>
      <c r="O39" s="69"/>
      <c r="P39" s="72"/>
      <c r="Q39" s="35"/>
      <c r="R39" s="35"/>
      <c r="S39" s="35"/>
      <c r="T39" s="35"/>
      <c r="U39" s="35"/>
      <c r="V39" s="35"/>
      <c r="W39" s="35"/>
      <c r="X39" s="35"/>
    </row>
    <row r="40" spans="1:24">
      <c r="A40" s="66"/>
      <c r="B40" s="30"/>
      <c r="C40" s="35"/>
      <c r="D40" s="35"/>
      <c r="E40" s="35"/>
      <c r="F40" s="35"/>
      <c r="G40" s="35"/>
      <c r="H40" s="67"/>
      <c r="I40" s="67"/>
      <c r="J40" s="35"/>
      <c r="K40" s="35"/>
      <c r="L40" s="35"/>
      <c r="M40" s="70"/>
      <c r="N40" s="35"/>
      <c r="O40" s="69"/>
      <c r="P40" s="72"/>
      <c r="Q40" s="35"/>
      <c r="R40" s="35"/>
      <c r="S40" s="35"/>
      <c r="T40" s="35"/>
      <c r="U40" s="35"/>
      <c r="V40" s="35"/>
      <c r="W40" s="35"/>
      <c r="X40" s="35"/>
    </row>
    <row r="41" spans="1:24">
      <c r="A41" s="66"/>
      <c r="B41" s="30"/>
      <c r="C41" s="35"/>
      <c r="D41" s="35"/>
      <c r="E41" s="35"/>
      <c r="F41" s="35"/>
      <c r="G41" s="35"/>
      <c r="H41" s="67"/>
      <c r="I41" s="67"/>
      <c r="J41" s="35"/>
      <c r="K41" s="35"/>
      <c r="L41" s="35"/>
      <c r="M41" s="70"/>
      <c r="N41" s="35"/>
      <c r="O41" s="69"/>
      <c r="P41" s="72"/>
      <c r="Q41" s="35"/>
      <c r="R41" s="35"/>
      <c r="S41" s="35"/>
      <c r="T41" s="35"/>
      <c r="U41" s="35"/>
      <c r="V41" s="35"/>
      <c r="W41" s="35"/>
      <c r="X41" s="35"/>
    </row>
    <row r="42" spans="1:24">
      <c r="A42" s="66"/>
      <c r="B42" s="30"/>
      <c r="C42" s="35"/>
      <c r="D42" s="35"/>
      <c r="E42" s="35"/>
      <c r="F42" s="35"/>
      <c r="G42" s="35"/>
      <c r="H42" s="67"/>
      <c r="I42" s="67"/>
      <c r="J42" s="35"/>
      <c r="K42" s="35"/>
      <c r="L42" s="35"/>
      <c r="M42" s="70"/>
      <c r="N42" s="35"/>
      <c r="O42" s="69"/>
      <c r="P42" s="72"/>
      <c r="Q42" s="35"/>
      <c r="R42" s="35"/>
      <c r="S42" s="35"/>
      <c r="T42" s="35"/>
      <c r="U42" s="35"/>
      <c r="V42" s="35"/>
      <c r="W42" s="35"/>
      <c r="X42" s="35"/>
    </row>
    <row r="43" spans="1:24">
      <c r="A43" s="66"/>
      <c r="B43" s="30"/>
      <c r="C43" s="35"/>
      <c r="D43" s="35"/>
      <c r="E43" s="35"/>
      <c r="F43" s="35"/>
      <c r="G43" s="35"/>
      <c r="H43" s="67"/>
      <c r="I43" s="67"/>
      <c r="J43" s="35"/>
      <c r="K43" s="35"/>
      <c r="L43" s="35"/>
      <c r="M43" s="70"/>
      <c r="N43" s="35"/>
      <c r="O43" s="69"/>
      <c r="P43" s="72"/>
      <c r="Q43" s="35"/>
      <c r="R43" s="35"/>
      <c r="S43" s="35"/>
      <c r="T43" s="35"/>
      <c r="U43" s="35"/>
      <c r="V43" s="35"/>
      <c r="W43" s="68"/>
      <c r="X43" s="68"/>
    </row>
    <row r="44" spans="1:24">
      <c r="A44" s="66"/>
      <c r="B44" s="30"/>
      <c r="C44" s="35"/>
      <c r="D44" s="35"/>
      <c r="E44" s="35"/>
      <c r="F44" s="35"/>
      <c r="G44" s="35"/>
      <c r="H44" s="67"/>
      <c r="I44" s="67"/>
      <c r="J44" s="35"/>
      <c r="K44" s="35"/>
      <c r="L44" s="35"/>
      <c r="M44" s="70"/>
      <c r="N44" s="35"/>
      <c r="O44" s="69"/>
      <c r="P44" s="72"/>
      <c r="Q44" s="35"/>
      <c r="R44" s="35"/>
      <c r="S44" s="35"/>
      <c r="T44" s="35"/>
      <c r="U44" s="35"/>
      <c r="V44" s="35"/>
      <c r="W44" s="68"/>
      <c r="X44" s="68"/>
    </row>
    <row r="45" spans="1:24">
      <c r="A45" s="66"/>
      <c r="B45" s="30"/>
      <c r="C45" s="35"/>
      <c r="D45" s="35"/>
      <c r="E45" s="35"/>
      <c r="F45" s="35"/>
      <c r="G45" s="35"/>
      <c r="H45" s="67"/>
      <c r="I45" s="67"/>
      <c r="J45" s="35"/>
      <c r="K45" s="35"/>
      <c r="L45" s="35"/>
      <c r="M45" s="70"/>
      <c r="N45" s="35"/>
      <c r="O45" s="69"/>
      <c r="P45" s="72"/>
      <c r="Q45" s="35"/>
      <c r="R45" s="35"/>
      <c r="S45" s="35"/>
      <c r="T45" s="35"/>
      <c r="U45" s="35"/>
      <c r="V45" s="35"/>
      <c r="W45" s="68"/>
      <c r="X45" s="68"/>
    </row>
    <row r="49" spans="12:12">
      <c r="L49" s="49" t="s">
        <v>540</v>
      </c>
    </row>
    <row r="50" spans="12:12">
      <c r="L50" s="49" t="s">
        <v>541</v>
      </c>
    </row>
    <row r="51" spans="12:12">
      <c r="L51" s="49" t="s">
        <v>542</v>
      </c>
    </row>
    <row r="52" spans="12:12">
      <c r="L52" s="49" t="s">
        <v>543</v>
      </c>
    </row>
    <row r="53" spans="12:12">
      <c r="L53" s="49" t="s">
        <v>544</v>
      </c>
    </row>
  </sheetData>
  <phoneticPr fontId="21" type="noConversion"/>
  <pageMargins left="0.7" right="0.7" top="0.75" bottom="0.75" header="0.3" footer="0.3"/>
  <pageSetup paperSize="9" scale="31" orientation="portrait" r:id="rId1"/>
  <colBreaks count="1" manualBreakCount="1">
    <brk id="17" max="1048575" man="1"/>
  </colBreaks>
  <drawing r:id="rId2"/>
  <legacyDrawing r:id="rId3"/>
  <oleObjects>
    <mc:AlternateContent xmlns:mc="http://schemas.openxmlformats.org/markup-compatibility/2006">
      <mc:Choice Requires="x14">
        <oleObject progId="Visio.Drawing.15" shapeId="3073" r:id="rId4">
          <objectPr defaultSize="0" autoPict="0" r:id="rId5">
            <anchor moveWithCells="1">
              <from>
                <xdr:col>1</xdr:col>
                <xdr:colOff>2865120</xdr:colOff>
                <xdr:row>45</xdr:row>
                <xdr:rowOff>114300</xdr:rowOff>
              </from>
              <to>
                <xdr:col>10</xdr:col>
                <xdr:colOff>518160</xdr:colOff>
                <xdr:row>55</xdr:row>
                <xdr:rowOff>99060</xdr:rowOff>
              </to>
            </anchor>
          </objectPr>
        </oleObject>
      </mc:Choice>
      <mc:Fallback>
        <oleObject progId="Visio.Drawing.15" shapeId="3073"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46"/>
  <sheetViews>
    <sheetView view="pageBreakPreview" zoomScaleNormal="70" zoomScaleSheetLayoutView="100" workbookViewId="0">
      <pane ySplit="1" topLeftCell="A2" activePane="bottomLeft" state="frozen"/>
      <selection pane="bottomLeft" activeCell="C26" sqref="C26"/>
    </sheetView>
  </sheetViews>
  <sheetFormatPr defaultColWidth="9" defaultRowHeight="13.15"/>
  <cols>
    <col min="1" max="1" width="11.25" style="49" customWidth="1"/>
    <col min="2" max="2" width="53.375" style="86" customWidth="1"/>
    <col min="3" max="13" width="9" style="49"/>
    <col min="14" max="14" width="9" style="71"/>
    <col min="15" max="16" width="9" style="49"/>
    <col min="17" max="17" width="9" style="74"/>
    <col min="18" max="22" width="9" style="49"/>
    <col min="23" max="24" width="15.75" style="49" customWidth="1"/>
    <col min="25" max="25" width="16.5" style="49" customWidth="1"/>
    <col min="26" max="26" width="19.5" style="49" customWidth="1"/>
    <col min="27" max="27" width="23.375" style="49" customWidth="1"/>
    <col min="28" max="16384" width="9" style="49"/>
  </cols>
  <sheetData>
    <row r="1" spans="1:27">
      <c r="A1" s="62" t="s">
        <v>32</v>
      </c>
      <c r="B1" s="78" t="s">
        <v>511</v>
      </c>
      <c r="C1" s="62" t="s">
        <v>512</v>
      </c>
      <c r="D1" s="62" t="s">
        <v>512</v>
      </c>
      <c r="E1" s="62" t="s">
        <v>545</v>
      </c>
      <c r="F1" s="62" t="s">
        <v>546</v>
      </c>
      <c r="G1" s="62" t="s">
        <v>514</v>
      </c>
      <c r="H1" s="62" t="s">
        <v>514</v>
      </c>
      <c r="I1" s="62" t="s">
        <v>515</v>
      </c>
      <c r="J1" s="62" t="s">
        <v>516</v>
      </c>
      <c r="K1" s="62" t="s">
        <v>547</v>
      </c>
      <c r="L1" s="62" t="s">
        <v>548</v>
      </c>
      <c r="M1" s="62" t="s">
        <v>549</v>
      </c>
      <c r="N1" s="70" t="s">
        <v>520</v>
      </c>
      <c r="O1" s="63" t="s">
        <v>521</v>
      </c>
      <c r="P1" s="63" t="s">
        <v>522</v>
      </c>
      <c r="Q1" s="72" t="s">
        <v>523</v>
      </c>
      <c r="R1" s="62" t="s">
        <v>525</v>
      </c>
      <c r="S1" s="62" t="s">
        <v>526</v>
      </c>
      <c r="T1" s="62" t="s">
        <v>524</v>
      </c>
      <c r="U1" s="62" t="s">
        <v>550</v>
      </c>
      <c r="V1" s="62" t="s">
        <v>551</v>
      </c>
      <c r="W1" s="64" t="s">
        <v>552</v>
      </c>
      <c r="X1" s="64" t="s">
        <v>528</v>
      </c>
      <c r="Y1" s="64" t="s">
        <v>529</v>
      </c>
      <c r="Z1" s="62" t="s">
        <v>530</v>
      </c>
      <c r="AA1" s="62" t="s">
        <v>531</v>
      </c>
    </row>
    <row r="2" spans="1:27" s="130" customFormat="1">
      <c r="A2" s="127" t="s">
        <v>178</v>
      </c>
      <c r="B2" s="127" t="s">
        <v>179</v>
      </c>
      <c r="C2" s="128">
        <v>120</v>
      </c>
      <c r="D2" s="128">
        <f t="shared" ref="D2" si="0">C2/3.6</f>
        <v>33.333333333333336</v>
      </c>
      <c r="E2" s="128">
        <v>-2</v>
      </c>
      <c r="F2" s="128">
        <v>-2</v>
      </c>
      <c r="G2" s="128">
        <v>120</v>
      </c>
      <c r="H2" s="128">
        <f t="shared" ref="H2" si="1">G2/3.6</f>
        <v>33.333333333333336</v>
      </c>
      <c r="I2" s="129">
        <v>0</v>
      </c>
      <c r="J2" s="129">
        <f t="shared" ref="J2:J22" si="2">-5</f>
        <v>-5</v>
      </c>
      <c r="K2" s="128">
        <v>20</v>
      </c>
      <c r="L2" s="128">
        <f t="shared" ref="L2" si="3">D2+E2*O2+F2*P2</f>
        <v>30.013333333333335</v>
      </c>
      <c r="M2" s="128">
        <f t="shared" ref="M2" si="4">H2+I2*O2+J2*P2</f>
        <v>30.033333333333335</v>
      </c>
      <c r="N2" s="128">
        <f t="shared" ref="N2" si="5">(M2-L2)*3.6</f>
        <v>7.1999999999998468E-2</v>
      </c>
      <c r="O2" s="128">
        <v>1</v>
      </c>
      <c r="P2" s="128">
        <v>0.66</v>
      </c>
      <c r="Q2" s="128">
        <f t="shared" ref="Q2" si="6">O2+P2</f>
        <v>1.6600000000000001</v>
      </c>
      <c r="R2" s="128">
        <f t="shared" ref="R2" si="7">D2*0.24+0.5*E2*0.24*0.24+(D2+E2*0.24)*0.56+0.5*(-2)*0.56*0.56</f>
        <v>26.026666666666671</v>
      </c>
      <c r="S2" s="128">
        <f t="shared" ref="S2" si="8">(D2+E2*0.24-2*0.56)*P2+0.5*F2*P2*P2</f>
        <v>20.508400000000002</v>
      </c>
      <c r="T2" s="128">
        <f t="shared" ref="T2" si="9">R2+S2</f>
        <v>46.535066666666673</v>
      </c>
      <c r="U2" s="128">
        <f t="shared" ref="U2" si="10">H2*O2+0.5*I2*O2*O2</f>
        <v>33.333333333333336</v>
      </c>
      <c r="V2" s="128">
        <f t="shared" ref="V2" si="11">H2*P2+I2*O2*P2+0.5*J2*P2*P2</f>
        <v>20.911000000000005</v>
      </c>
      <c r="W2" s="128">
        <f t="shared" ref="W2" si="12">D2*(L2-D2)/E2+0.5*E2*(L2-D2)*(L2-D2)/(E2*E2)+K2</f>
        <v>72.577733333333342</v>
      </c>
      <c r="X2" s="128">
        <f t="shared" ref="X2" si="13">T2+K2</f>
        <v>66.535066666666665</v>
      </c>
      <c r="Y2" s="128">
        <f t="shared" ref="Y2" si="14">U2+V2</f>
        <v>54.244333333333344</v>
      </c>
      <c r="Z2" s="128" t="s">
        <v>553</v>
      </c>
      <c r="AA2" s="128" t="s">
        <v>554</v>
      </c>
    </row>
    <row r="3" spans="1:27" s="130" customFormat="1">
      <c r="A3" s="127" t="s">
        <v>184</v>
      </c>
      <c r="B3" s="127" t="s">
        <v>179</v>
      </c>
      <c r="C3" s="128">
        <v>80</v>
      </c>
      <c r="D3" s="128">
        <f t="shared" ref="D3:D22" si="15">C3/3.6</f>
        <v>22.222222222222221</v>
      </c>
      <c r="E3" s="128">
        <v>-2</v>
      </c>
      <c r="F3" s="128">
        <v>-2</v>
      </c>
      <c r="G3" s="128">
        <v>80</v>
      </c>
      <c r="H3" s="128">
        <f t="shared" ref="H3:H22" si="16">G3/3.6</f>
        <v>22.222222222222221</v>
      </c>
      <c r="I3" s="129">
        <v>0</v>
      </c>
      <c r="J3" s="129">
        <f t="shared" si="2"/>
        <v>-5</v>
      </c>
      <c r="K3" s="128">
        <v>20</v>
      </c>
      <c r="L3" s="128">
        <f t="shared" ref="L3:L8" si="17">D3+E3*O3+F3*P3</f>
        <v>18.902222222222221</v>
      </c>
      <c r="M3" s="128">
        <f t="shared" ref="M3:M22" si="18">H3+I3*O3+J3*P3</f>
        <v>18.922222222222221</v>
      </c>
      <c r="N3" s="128">
        <f t="shared" ref="N3:N22" si="19">(M3-L3)*3.6</f>
        <v>7.1999999999998468E-2</v>
      </c>
      <c r="O3" s="128">
        <v>1</v>
      </c>
      <c r="P3" s="128">
        <v>0.66</v>
      </c>
      <c r="Q3" s="128">
        <f t="shared" ref="Q3:Q22" si="20">O3+P3</f>
        <v>1.6600000000000001</v>
      </c>
      <c r="R3" s="128">
        <f t="shared" ref="R3:R22" si="21">D3*0.24+0.5*E3*0.24*0.24+(D3+E3*0.24)*0.56+0.5*(-2)*0.56*0.56</f>
        <v>17.137777777777778</v>
      </c>
      <c r="S3" s="128">
        <f t="shared" ref="S3:S22" si="22">(D3+E3*0.24-2*0.56)*P3+0.5*F3*P3*P3</f>
        <v>13.175066666666664</v>
      </c>
      <c r="T3" s="128">
        <f t="shared" ref="T3:T22" si="23">R3+S3</f>
        <v>30.312844444444444</v>
      </c>
      <c r="U3" s="128">
        <f t="shared" ref="U3:U22" si="24">H3*O3+0.5*I3*O3*O3</f>
        <v>22.222222222222221</v>
      </c>
      <c r="V3" s="128">
        <f t="shared" ref="V3:V22" si="25">H3*P3+I3*O3*P3+0.5*J3*P3*P3</f>
        <v>13.577666666666666</v>
      </c>
      <c r="W3" s="128">
        <f t="shared" ref="W3:W22" si="26">D3*(L3-D3)/E3+0.5*E3*(L3-D3)*(L3-D3)/(E3*E3)+K3</f>
        <v>54.133288888888892</v>
      </c>
      <c r="X3" s="128">
        <f t="shared" ref="X3:X22" si="27">T3+K3</f>
        <v>50.312844444444444</v>
      </c>
      <c r="Y3" s="128">
        <f t="shared" ref="Y3:Y22" si="28">U3+V3</f>
        <v>35.799888888888887</v>
      </c>
      <c r="Z3" s="128" t="s">
        <v>553</v>
      </c>
      <c r="AA3" s="128" t="s">
        <v>554</v>
      </c>
    </row>
    <row r="4" spans="1:27" s="130" customFormat="1">
      <c r="A4" s="127" t="s">
        <v>186</v>
      </c>
      <c r="B4" s="127" t="s">
        <v>179</v>
      </c>
      <c r="C4" s="128">
        <v>80</v>
      </c>
      <c r="D4" s="128">
        <f t="shared" si="15"/>
        <v>22.222222222222221</v>
      </c>
      <c r="E4" s="128">
        <v>-2</v>
      </c>
      <c r="F4" s="128">
        <v>-2</v>
      </c>
      <c r="G4" s="128">
        <v>120</v>
      </c>
      <c r="H4" s="128">
        <f t="shared" si="16"/>
        <v>33.333333333333336</v>
      </c>
      <c r="I4" s="129">
        <v>0</v>
      </c>
      <c r="J4" s="129">
        <f t="shared" si="2"/>
        <v>-5</v>
      </c>
      <c r="K4" s="128">
        <v>20</v>
      </c>
      <c r="L4" s="128">
        <f t="shared" si="17"/>
        <v>19.582222222222221</v>
      </c>
      <c r="M4" s="128">
        <f t="shared" si="18"/>
        <v>31.733333333333334</v>
      </c>
      <c r="N4" s="128">
        <f t="shared" si="19"/>
        <v>43.744000000000007</v>
      </c>
      <c r="O4" s="128">
        <v>1</v>
      </c>
      <c r="P4" s="128">
        <v>0.32</v>
      </c>
      <c r="Q4" s="128">
        <f t="shared" si="20"/>
        <v>1.32</v>
      </c>
      <c r="R4" s="128">
        <f t="shared" si="21"/>
        <v>17.137777777777778</v>
      </c>
      <c r="S4" s="128">
        <f t="shared" si="22"/>
        <v>6.49671111111111</v>
      </c>
      <c r="T4" s="128">
        <f t="shared" si="23"/>
        <v>23.634488888888889</v>
      </c>
      <c r="U4" s="128">
        <f t="shared" si="24"/>
        <v>33.333333333333336</v>
      </c>
      <c r="V4" s="128">
        <f t="shared" si="25"/>
        <v>10.410666666666668</v>
      </c>
      <c r="W4" s="128">
        <f t="shared" si="26"/>
        <v>47.590933333333339</v>
      </c>
      <c r="X4" s="128">
        <f t="shared" si="27"/>
        <v>43.634488888888889</v>
      </c>
      <c r="Y4" s="128">
        <f t="shared" si="28"/>
        <v>43.744</v>
      </c>
      <c r="Z4" s="128" t="s">
        <v>555</v>
      </c>
      <c r="AA4" s="128" t="s">
        <v>536</v>
      </c>
    </row>
    <row r="5" spans="1:27" s="130" customFormat="1">
      <c r="A5" s="127" t="s">
        <v>194</v>
      </c>
      <c r="B5" s="127" t="s">
        <v>195</v>
      </c>
      <c r="C5" s="128">
        <v>60</v>
      </c>
      <c r="D5" s="128">
        <f t="shared" si="15"/>
        <v>16.666666666666668</v>
      </c>
      <c r="E5" s="128">
        <v>-2</v>
      </c>
      <c r="F5" s="128">
        <v>-2</v>
      </c>
      <c r="G5" s="128">
        <v>60</v>
      </c>
      <c r="H5" s="128">
        <f t="shared" si="16"/>
        <v>16.666666666666668</v>
      </c>
      <c r="I5" s="129">
        <v>0</v>
      </c>
      <c r="J5" s="129">
        <f t="shared" si="2"/>
        <v>-5</v>
      </c>
      <c r="K5" s="128">
        <v>10</v>
      </c>
      <c r="L5" s="128">
        <f t="shared" si="17"/>
        <v>13.346666666666668</v>
      </c>
      <c r="M5" s="128">
        <f t="shared" si="18"/>
        <v>13.366666666666667</v>
      </c>
      <c r="N5" s="128">
        <f t="shared" si="19"/>
        <v>7.1999999999998468E-2</v>
      </c>
      <c r="O5" s="128">
        <v>1</v>
      </c>
      <c r="P5" s="128">
        <v>0.66</v>
      </c>
      <c r="Q5" s="128">
        <f t="shared" si="20"/>
        <v>1.6600000000000001</v>
      </c>
      <c r="R5" s="128">
        <f t="shared" si="21"/>
        <v>12.693333333333337</v>
      </c>
      <c r="S5" s="128">
        <f t="shared" si="22"/>
        <v>9.5084</v>
      </c>
      <c r="T5" s="128">
        <f t="shared" si="23"/>
        <v>22.201733333333337</v>
      </c>
      <c r="U5" s="128">
        <f t="shared" si="24"/>
        <v>16.666666666666668</v>
      </c>
      <c r="V5" s="128">
        <f t="shared" si="25"/>
        <v>9.9110000000000014</v>
      </c>
      <c r="W5" s="128">
        <f t="shared" si="26"/>
        <v>34.91106666666667</v>
      </c>
      <c r="X5" s="128">
        <f t="shared" si="27"/>
        <v>32.201733333333337</v>
      </c>
      <c r="Y5" s="128">
        <f t="shared" si="28"/>
        <v>26.577666666666669</v>
      </c>
      <c r="Z5" s="128" t="s">
        <v>553</v>
      </c>
      <c r="AA5" s="128" t="s">
        <v>554</v>
      </c>
    </row>
    <row r="6" spans="1:27" s="130" customFormat="1">
      <c r="A6" s="127" t="s">
        <v>197</v>
      </c>
      <c r="B6" s="127" t="s">
        <v>195</v>
      </c>
      <c r="C6" s="128">
        <v>60</v>
      </c>
      <c r="D6" s="128">
        <f t="shared" si="15"/>
        <v>16.666666666666668</v>
      </c>
      <c r="E6" s="128">
        <v>-2</v>
      </c>
      <c r="F6" s="128">
        <v>-2</v>
      </c>
      <c r="G6" s="128">
        <v>100</v>
      </c>
      <c r="H6" s="128">
        <f t="shared" si="16"/>
        <v>27.777777777777779</v>
      </c>
      <c r="I6" s="129">
        <v>0</v>
      </c>
      <c r="J6" s="129">
        <f t="shared" si="2"/>
        <v>-5</v>
      </c>
      <c r="K6" s="128">
        <v>10</v>
      </c>
      <c r="L6" s="128">
        <f t="shared" si="17"/>
        <v>15.026666666666667</v>
      </c>
      <c r="M6" s="128">
        <f t="shared" si="18"/>
        <v>27.777777777777779</v>
      </c>
      <c r="N6" s="128">
        <f t="shared" si="19"/>
        <v>45.904000000000003</v>
      </c>
      <c r="O6" s="128">
        <v>0.82</v>
      </c>
      <c r="P6" s="128">
        <v>0</v>
      </c>
      <c r="Q6" s="128">
        <f t="shared" si="20"/>
        <v>0.82</v>
      </c>
      <c r="R6" s="128">
        <f t="shared" si="21"/>
        <v>12.693333333333337</v>
      </c>
      <c r="S6" s="128">
        <f t="shared" si="22"/>
        <v>0</v>
      </c>
      <c r="T6" s="128">
        <f t="shared" si="23"/>
        <v>12.693333333333337</v>
      </c>
      <c r="U6" s="128">
        <f t="shared" si="24"/>
        <v>22.777777777777779</v>
      </c>
      <c r="V6" s="128">
        <f t="shared" si="25"/>
        <v>0</v>
      </c>
      <c r="W6" s="128">
        <f t="shared" si="26"/>
        <v>22.994266666666675</v>
      </c>
      <c r="X6" s="128">
        <f t="shared" si="27"/>
        <v>22.693333333333335</v>
      </c>
      <c r="Y6" s="128">
        <f t="shared" si="28"/>
        <v>22.777777777777779</v>
      </c>
      <c r="Z6" s="128" t="s">
        <v>555</v>
      </c>
      <c r="AA6" s="128" t="s">
        <v>536</v>
      </c>
    </row>
    <row r="7" spans="1:27" s="130" customFormat="1">
      <c r="A7" s="127" t="s">
        <v>202</v>
      </c>
      <c r="B7" s="127" t="s">
        <v>195</v>
      </c>
      <c r="C7" s="128">
        <v>20</v>
      </c>
      <c r="D7" s="128">
        <f t="shared" si="15"/>
        <v>5.5555555555555554</v>
      </c>
      <c r="E7" s="128">
        <v>-2</v>
      </c>
      <c r="F7" s="128">
        <v>-2</v>
      </c>
      <c r="G7" s="128">
        <v>20</v>
      </c>
      <c r="H7" s="128">
        <f t="shared" si="16"/>
        <v>5.5555555555555554</v>
      </c>
      <c r="I7" s="129">
        <v>0</v>
      </c>
      <c r="J7" s="129">
        <f t="shared" si="2"/>
        <v>-5</v>
      </c>
      <c r="K7" s="128">
        <v>5</v>
      </c>
      <c r="L7" s="128">
        <f t="shared" si="17"/>
        <v>2.195555555555555</v>
      </c>
      <c r="M7" s="128">
        <f t="shared" si="18"/>
        <v>2.155555555555555</v>
      </c>
      <c r="N7" s="128">
        <f t="shared" si="19"/>
        <v>-0.14400000000000013</v>
      </c>
      <c r="O7" s="128">
        <v>1</v>
      </c>
      <c r="P7" s="128">
        <v>0.68</v>
      </c>
      <c r="Q7" s="128">
        <f t="shared" si="20"/>
        <v>1.6800000000000002</v>
      </c>
      <c r="R7" s="128">
        <f t="shared" si="21"/>
        <v>3.8044444444444441</v>
      </c>
      <c r="S7" s="128">
        <f t="shared" si="22"/>
        <v>2.2273777777777775</v>
      </c>
      <c r="T7" s="128">
        <f t="shared" si="23"/>
        <v>6.0318222222222211</v>
      </c>
      <c r="U7" s="128">
        <f t="shared" si="24"/>
        <v>5.5555555555555554</v>
      </c>
      <c r="V7" s="128">
        <f t="shared" si="25"/>
        <v>2.621777777777778</v>
      </c>
      <c r="W7" s="128">
        <f t="shared" si="26"/>
        <v>11.510933333333334</v>
      </c>
      <c r="X7" s="128">
        <f t="shared" si="27"/>
        <v>11.031822222222221</v>
      </c>
      <c r="Y7" s="128">
        <f t="shared" si="28"/>
        <v>8.1773333333333333</v>
      </c>
      <c r="Z7" s="128" t="s">
        <v>553</v>
      </c>
      <c r="AA7" s="128" t="s">
        <v>554</v>
      </c>
    </row>
    <row r="8" spans="1:27" s="130" customFormat="1">
      <c r="A8" s="127" t="s">
        <v>204</v>
      </c>
      <c r="B8" s="127" t="s">
        <v>195</v>
      </c>
      <c r="C8" s="128">
        <v>20</v>
      </c>
      <c r="D8" s="128">
        <f t="shared" si="15"/>
        <v>5.5555555555555554</v>
      </c>
      <c r="E8" s="128">
        <v>-2</v>
      </c>
      <c r="F8" s="128">
        <v>-2</v>
      </c>
      <c r="G8" s="128">
        <v>60</v>
      </c>
      <c r="H8" s="128">
        <f t="shared" si="16"/>
        <v>16.666666666666668</v>
      </c>
      <c r="I8" s="129">
        <v>0</v>
      </c>
      <c r="J8" s="129">
        <f t="shared" si="2"/>
        <v>-5</v>
      </c>
      <c r="K8" s="128">
        <v>5</v>
      </c>
      <c r="L8" s="128">
        <f t="shared" si="17"/>
        <v>4.4955555555555549</v>
      </c>
      <c r="M8" s="128">
        <f t="shared" si="18"/>
        <v>16.666666666666668</v>
      </c>
      <c r="N8" s="128">
        <f t="shared" si="19"/>
        <v>43.81600000000001</v>
      </c>
      <c r="O8" s="128">
        <v>0.53</v>
      </c>
      <c r="P8" s="128">
        <v>0</v>
      </c>
      <c r="Q8" s="128">
        <f t="shared" si="20"/>
        <v>0.53</v>
      </c>
      <c r="R8" s="128">
        <f t="shared" si="21"/>
        <v>3.8044444444444441</v>
      </c>
      <c r="S8" s="128">
        <f t="shared" si="22"/>
        <v>0</v>
      </c>
      <c r="T8" s="128">
        <f t="shared" si="23"/>
        <v>3.8044444444444441</v>
      </c>
      <c r="U8" s="128">
        <f t="shared" si="24"/>
        <v>8.8333333333333339</v>
      </c>
      <c r="V8" s="128">
        <f t="shared" si="25"/>
        <v>0</v>
      </c>
      <c r="W8" s="128">
        <f t="shared" si="26"/>
        <v>7.6635444444444456</v>
      </c>
      <c r="X8" s="128">
        <f t="shared" si="27"/>
        <v>8.8044444444444441</v>
      </c>
      <c r="Y8" s="128">
        <f t="shared" si="28"/>
        <v>8.8333333333333339</v>
      </c>
      <c r="Z8" s="128" t="s">
        <v>555</v>
      </c>
      <c r="AA8" s="128" t="s">
        <v>536</v>
      </c>
    </row>
    <row r="9" spans="1:27" s="150" customFormat="1">
      <c r="A9" s="147" t="s">
        <v>237</v>
      </c>
      <c r="B9" s="147" t="s">
        <v>179</v>
      </c>
      <c r="C9" s="148">
        <v>120</v>
      </c>
      <c r="D9" s="148">
        <f t="shared" ref="D9" si="29">C9/3.6</f>
        <v>33.333333333333336</v>
      </c>
      <c r="E9" s="148">
        <v>-4.5</v>
      </c>
      <c r="F9" s="148">
        <v>-4.5</v>
      </c>
      <c r="G9" s="148">
        <v>120</v>
      </c>
      <c r="H9" s="148">
        <f t="shared" ref="H9" si="30">G9/3.6</f>
        <v>33.333333333333336</v>
      </c>
      <c r="I9" s="149">
        <v>0</v>
      </c>
      <c r="J9" s="149">
        <f t="shared" si="2"/>
        <v>-5</v>
      </c>
      <c r="K9" s="148">
        <v>20</v>
      </c>
      <c r="L9" s="148">
        <v>0</v>
      </c>
      <c r="M9" s="148">
        <f t="shared" ref="M9" si="31">H9+I9*O9+J9*P9</f>
        <v>-0.1666666666666643</v>
      </c>
      <c r="N9" s="148">
        <f t="shared" ref="N9" si="32">(M9-L9)*3.6</f>
        <v>-0.59999999999999154</v>
      </c>
      <c r="O9" s="148">
        <v>1</v>
      </c>
      <c r="P9" s="148">
        <v>6.7</v>
      </c>
      <c r="Q9" s="148">
        <f t="shared" ref="Q9" si="33">O9+P9</f>
        <v>7.7</v>
      </c>
      <c r="R9" s="148">
        <f t="shared" ref="R9" si="34">D9*0.24+0.5*E9*0.24*0.24+(D9+E9*0.24)*0.56+0.5*(-2)*0.56*0.56</f>
        <v>25.61866666666667</v>
      </c>
      <c r="S9" s="148">
        <f t="shared" ref="S9" si="35">(D9+E9*0.24-2*0.56)*P9+0.5*F9*P9*P9</f>
        <v>107.59083333333335</v>
      </c>
      <c r="T9" s="148">
        <f t="shared" ref="T9" si="36">R9+S9</f>
        <v>133.20950000000002</v>
      </c>
      <c r="U9" s="148">
        <f t="shared" ref="U9" si="37">H9*O9+0.5*I9*O9*O9</f>
        <v>33.333333333333336</v>
      </c>
      <c r="V9" s="148">
        <f t="shared" ref="V9" si="38">H9*P9+I9*O9*P9+0.5*J9*P9*P9</f>
        <v>111.10833333333333</v>
      </c>
      <c r="W9" s="148">
        <f t="shared" ref="W9" si="39">D9*(L9-D9)/E9+0.5*E9*(L9-D9)*(L9-D9)/(E9*E9)+K9</f>
        <v>143.45679012345684</v>
      </c>
      <c r="X9" s="148">
        <f t="shared" ref="X9" si="40">T9+K9</f>
        <v>153.20950000000002</v>
      </c>
      <c r="Y9" s="148">
        <f t="shared" ref="Y9" si="41">U9+V9</f>
        <v>144.44166666666666</v>
      </c>
      <c r="Z9" s="148" t="s">
        <v>553</v>
      </c>
      <c r="AA9" s="148" t="s">
        <v>554</v>
      </c>
    </row>
    <row r="10" spans="1:27" s="150" customFormat="1">
      <c r="A10" s="147" t="s">
        <v>240</v>
      </c>
      <c r="B10" s="147" t="s">
        <v>179</v>
      </c>
      <c r="C10" s="148">
        <v>80</v>
      </c>
      <c r="D10" s="148">
        <f t="shared" si="15"/>
        <v>22.222222222222221</v>
      </c>
      <c r="E10" s="148">
        <v>-4.5</v>
      </c>
      <c r="F10" s="148">
        <v>-4.5</v>
      </c>
      <c r="G10" s="148">
        <v>80</v>
      </c>
      <c r="H10" s="148">
        <f t="shared" si="16"/>
        <v>22.222222222222221</v>
      </c>
      <c r="I10" s="149">
        <v>0</v>
      </c>
      <c r="J10" s="149">
        <f t="shared" si="2"/>
        <v>-5</v>
      </c>
      <c r="K10" s="148">
        <v>20</v>
      </c>
      <c r="L10" s="148">
        <v>0</v>
      </c>
      <c r="M10" s="148">
        <f t="shared" si="18"/>
        <v>-0.12777777777777644</v>
      </c>
      <c r="N10" s="148">
        <f t="shared" si="19"/>
        <v>-0.45999999999999519</v>
      </c>
      <c r="O10" s="148">
        <v>1</v>
      </c>
      <c r="P10" s="148">
        <v>4.47</v>
      </c>
      <c r="Q10" s="148">
        <f t="shared" si="20"/>
        <v>5.47</v>
      </c>
      <c r="R10" s="148">
        <f t="shared" si="21"/>
        <v>16.729777777777777</v>
      </c>
      <c r="S10" s="148">
        <f t="shared" si="22"/>
        <v>44.542308333333331</v>
      </c>
      <c r="T10" s="148">
        <f t="shared" si="23"/>
        <v>61.272086111111108</v>
      </c>
      <c r="U10" s="148">
        <f t="shared" si="24"/>
        <v>22.222222222222221</v>
      </c>
      <c r="V10" s="148">
        <f t="shared" si="25"/>
        <v>49.381083333333336</v>
      </c>
      <c r="W10" s="148">
        <f t="shared" si="26"/>
        <v>74.869684499314133</v>
      </c>
      <c r="X10" s="148">
        <f t="shared" si="27"/>
        <v>81.272086111111108</v>
      </c>
      <c r="Y10" s="148">
        <f t="shared" si="28"/>
        <v>71.603305555555551</v>
      </c>
      <c r="Z10" s="148" t="s">
        <v>553</v>
      </c>
      <c r="AA10" s="148" t="s">
        <v>554</v>
      </c>
    </row>
    <row r="11" spans="1:27" s="150" customFormat="1">
      <c r="A11" s="147" t="s">
        <v>242</v>
      </c>
      <c r="B11" s="147" t="s">
        <v>179</v>
      </c>
      <c r="C11" s="148">
        <v>80</v>
      </c>
      <c r="D11" s="148">
        <f t="shared" si="15"/>
        <v>22.222222222222221</v>
      </c>
      <c r="E11" s="148">
        <v>-4.5</v>
      </c>
      <c r="F11" s="148">
        <v>-4.5</v>
      </c>
      <c r="G11" s="148">
        <v>120</v>
      </c>
      <c r="H11" s="148">
        <f t="shared" si="16"/>
        <v>33.333333333333336</v>
      </c>
      <c r="I11" s="149">
        <v>0</v>
      </c>
      <c r="J11" s="149">
        <f t="shared" si="2"/>
        <v>-5</v>
      </c>
      <c r="K11" s="148">
        <v>20</v>
      </c>
      <c r="L11" s="148">
        <f>D11+E11*O11+F11*P11</f>
        <v>16.55222222222222</v>
      </c>
      <c r="M11" s="148">
        <f t="shared" si="18"/>
        <v>32.033333333333339</v>
      </c>
      <c r="N11" s="148">
        <f t="shared" si="19"/>
        <v>55.732000000000028</v>
      </c>
      <c r="O11" s="148">
        <v>1</v>
      </c>
      <c r="P11" s="148">
        <v>0.26</v>
      </c>
      <c r="Q11" s="148">
        <f t="shared" si="20"/>
        <v>1.26</v>
      </c>
      <c r="R11" s="148">
        <f t="shared" si="21"/>
        <v>16.729777777777777</v>
      </c>
      <c r="S11" s="148">
        <f t="shared" si="22"/>
        <v>5.0536777777777777</v>
      </c>
      <c r="T11" s="148">
        <f t="shared" si="23"/>
        <v>21.783455555555555</v>
      </c>
      <c r="U11" s="148">
        <f t="shared" si="24"/>
        <v>33.333333333333336</v>
      </c>
      <c r="V11" s="148">
        <f t="shared" si="25"/>
        <v>8.4976666666666674</v>
      </c>
      <c r="W11" s="148">
        <f t="shared" si="26"/>
        <v>44.427900000000008</v>
      </c>
      <c r="X11" s="148">
        <f t="shared" si="27"/>
        <v>41.783455555555555</v>
      </c>
      <c r="Y11" s="148">
        <f t="shared" si="28"/>
        <v>41.831000000000003</v>
      </c>
      <c r="Z11" s="148" t="s">
        <v>555</v>
      </c>
      <c r="AA11" s="148" t="s">
        <v>536</v>
      </c>
    </row>
    <row r="12" spans="1:27" s="150" customFormat="1">
      <c r="A12" s="147" t="s">
        <v>248</v>
      </c>
      <c r="B12" s="147" t="s">
        <v>195</v>
      </c>
      <c r="C12" s="148">
        <v>60</v>
      </c>
      <c r="D12" s="148">
        <f t="shared" si="15"/>
        <v>16.666666666666668</v>
      </c>
      <c r="E12" s="148">
        <v>-4.5</v>
      </c>
      <c r="F12" s="148">
        <v>-4.5</v>
      </c>
      <c r="G12" s="148">
        <v>60</v>
      </c>
      <c r="H12" s="148">
        <f t="shared" si="16"/>
        <v>16.666666666666668</v>
      </c>
      <c r="I12" s="149">
        <v>0</v>
      </c>
      <c r="J12" s="149">
        <f t="shared" si="2"/>
        <v>-5</v>
      </c>
      <c r="K12" s="148">
        <v>10</v>
      </c>
      <c r="L12" s="148">
        <v>0</v>
      </c>
      <c r="M12" s="148">
        <f t="shared" si="18"/>
        <v>5.9666666666666668</v>
      </c>
      <c r="N12" s="148">
        <f t="shared" si="19"/>
        <v>21.48</v>
      </c>
      <c r="O12" s="148">
        <v>1</v>
      </c>
      <c r="P12" s="148">
        <v>2.14</v>
      </c>
      <c r="Q12" s="148">
        <f t="shared" si="20"/>
        <v>3.14</v>
      </c>
      <c r="R12" s="148">
        <f t="shared" si="21"/>
        <v>12.285333333333336</v>
      </c>
      <c r="S12" s="148">
        <f t="shared" si="22"/>
        <v>20.654566666666671</v>
      </c>
      <c r="T12" s="148">
        <f t="shared" si="23"/>
        <v>32.939900000000009</v>
      </c>
      <c r="U12" s="148">
        <f t="shared" si="24"/>
        <v>16.666666666666668</v>
      </c>
      <c r="V12" s="148">
        <f t="shared" si="25"/>
        <v>24.21766666666667</v>
      </c>
      <c r="W12" s="148">
        <f t="shared" si="26"/>
        <v>40.86419753086421</v>
      </c>
      <c r="X12" s="148">
        <f t="shared" si="27"/>
        <v>42.939900000000009</v>
      </c>
      <c r="Y12" s="148">
        <f t="shared" si="28"/>
        <v>40.884333333333338</v>
      </c>
      <c r="Z12" s="148" t="s">
        <v>555</v>
      </c>
      <c r="AA12" s="148" t="s">
        <v>536</v>
      </c>
    </row>
    <row r="13" spans="1:27" s="150" customFormat="1">
      <c r="A13" s="147" t="s">
        <v>252</v>
      </c>
      <c r="B13" s="147" t="s">
        <v>195</v>
      </c>
      <c r="C13" s="148">
        <v>60</v>
      </c>
      <c r="D13" s="148">
        <f t="shared" si="15"/>
        <v>16.666666666666668</v>
      </c>
      <c r="E13" s="148">
        <v>-4.5</v>
      </c>
      <c r="F13" s="148">
        <v>-4.5</v>
      </c>
      <c r="G13" s="148">
        <v>100</v>
      </c>
      <c r="H13" s="148">
        <f t="shared" si="16"/>
        <v>27.777777777777779</v>
      </c>
      <c r="I13" s="149">
        <v>0</v>
      </c>
      <c r="J13" s="149">
        <f t="shared" si="2"/>
        <v>-5</v>
      </c>
      <c r="K13" s="148">
        <v>10</v>
      </c>
      <c r="L13" s="148">
        <f>D13+E13*O13+F13*P13</f>
        <v>13.021666666666668</v>
      </c>
      <c r="M13" s="148">
        <f t="shared" si="18"/>
        <v>27.777777777777779</v>
      </c>
      <c r="N13" s="148">
        <f t="shared" si="19"/>
        <v>53.122</v>
      </c>
      <c r="O13" s="148">
        <v>0.81</v>
      </c>
      <c r="P13" s="148">
        <v>0</v>
      </c>
      <c r="Q13" s="148">
        <f t="shared" si="20"/>
        <v>0.81</v>
      </c>
      <c r="R13" s="148">
        <f t="shared" si="21"/>
        <v>12.285333333333336</v>
      </c>
      <c r="S13" s="148">
        <f t="shared" si="22"/>
        <v>0</v>
      </c>
      <c r="T13" s="148">
        <f t="shared" si="23"/>
        <v>12.285333333333336</v>
      </c>
      <c r="U13" s="148">
        <f t="shared" si="24"/>
        <v>22.500000000000004</v>
      </c>
      <c r="V13" s="148">
        <f t="shared" si="25"/>
        <v>0</v>
      </c>
      <c r="W13" s="148">
        <f t="shared" si="26"/>
        <v>22.023775000000001</v>
      </c>
      <c r="X13" s="148">
        <f t="shared" si="27"/>
        <v>22.285333333333334</v>
      </c>
      <c r="Y13" s="148">
        <f t="shared" si="28"/>
        <v>22.500000000000004</v>
      </c>
      <c r="Z13" s="148" t="s">
        <v>555</v>
      </c>
      <c r="AA13" s="148" t="s">
        <v>536</v>
      </c>
    </row>
    <row r="14" spans="1:27" s="150" customFormat="1">
      <c r="A14" s="147" t="s">
        <v>255</v>
      </c>
      <c r="B14" s="147" t="s">
        <v>195</v>
      </c>
      <c r="C14" s="148">
        <v>20</v>
      </c>
      <c r="D14" s="148">
        <f t="shared" si="15"/>
        <v>5.5555555555555554</v>
      </c>
      <c r="E14" s="148">
        <v>-4.5</v>
      </c>
      <c r="F14" s="148">
        <v>-4.5</v>
      </c>
      <c r="G14" s="148">
        <v>20</v>
      </c>
      <c r="H14" s="148">
        <f t="shared" si="16"/>
        <v>5.5555555555555554</v>
      </c>
      <c r="I14" s="149">
        <v>0</v>
      </c>
      <c r="J14" s="149">
        <f t="shared" si="2"/>
        <v>-5</v>
      </c>
      <c r="K14" s="148">
        <v>5</v>
      </c>
      <c r="L14" s="148">
        <v>0</v>
      </c>
      <c r="M14" s="148">
        <f t="shared" si="18"/>
        <v>1.4555555555555557</v>
      </c>
      <c r="N14" s="148">
        <f t="shared" si="19"/>
        <v>5.2400000000000011</v>
      </c>
      <c r="O14" s="148">
        <v>1</v>
      </c>
      <c r="P14" s="148">
        <v>0.82</v>
      </c>
      <c r="Q14" s="148">
        <f t="shared" si="20"/>
        <v>1.8199999999999998</v>
      </c>
      <c r="R14" s="148">
        <f t="shared" si="21"/>
        <v>3.3964444444444446</v>
      </c>
      <c r="S14" s="148">
        <f t="shared" si="22"/>
        <v>1.2386555555555552</v>
      </c>
      <c r="T14" s="148">
        <f t="shared" si="23"/>
        <v>4.6350999999999996</v>
      </c>
      <c r="U14" s="148">
        <f t="shared" si="24"/>
        <v>5.5555555555555554</v>
      </c>
      <c r="V14" s="148">
        <f t="shared" si="25"/>
        <v>2.8745555555555553</v>
      </c>
      <c r="W14" s="148">
        <f t="shared" si="26"/>
        <v>8.4293552812071333</v>
      </c>
      <c r="X14" s="148">
        <f t="shared" si="27"/>
        <v>9.6350999999999996</v>
      </c>
      <c r="Y14" s="148">
        <f t="shared" si="28"/>
        <v>8.4301111111111098</v>
      </c>
      <c r="Z14" s="148" t="s">
        <v>555</v>
      </c>
      <c r="AA14" s="148" t="s">
        <v>536</v>
      </c>
    </row>
    <row r="15" spans="1:27" s="150" customFormat="1">
      <c r="A15" s="147" t="s">
        <v>259</v>
      </c>
      <c r="B15" s="147" t="s">
        <v>195</v>
      </c>
      <c r="C15" s="148">
        <v>20</v>
      </c>
      <c r="D15" s="148">
        <f t="shared" si="15"/>
        <v>5.5555555555555554</v>
      </c>
      <c r="E15" s="148">
        <v>-4.5</v>
      </c>
      <c r="F15" s="148">
        <v>-4.5</v>
      </c>
      <c r="G15" s="148">
        <v>60</v>
      </c>
      <c r="H15" s="148">
        <f t="shared" si="16"/>
        <v>16.666666666666668</v>
      </c>
      <c r="I15" s="149">
        <v>0</v>
      </c>
      <c r="J15" s="149">
        <f t="shared" si="2"/>
        <v>-5</v>
      </c>
      <c r="K15" s="148">
        <v>5</v>
      </c>
      <c r="L15" s="148">
        <f>D15+E15*O15+F15*P15</f>
        <v>3.6655555555555557</v>
      </c>
      <c r="M15" s="148">
        <f t="shared" si="18"/>
        <v>16.666666666666668</v>
      </c>
      <c r="N15" s="148">
        <f t="shared" si="19"/>
        <v>46.804000000000002</v>
      </c>
      <c r="O15" s="148">
        <v>0.42</v>
      </c>
      <c r="P15" s="148">
        <v>0</v>
      </c>
      <c r="Q15" s="148">
        <f t="shared" si="20"/>
        <v>0.42</v>
      </c>
      <c r="R15" s="148">
        <f t="shared" si="21"/>
        <v>3.3964444444444446</v>
      </c>
      <c r="S15" s="148">
        <f t="shared" si="22"/>
        <v>0</v>
      </c>
      <c r="T15" s="148">
        <f t="shared" si="23"/>
        <v>3.3964444444444446</v>
      </c>
      <c r="U15" s="148">
        <f t="shared" si="24"/>
        <v>7</v>
      </c>
      <c r="V15" s="148">
        <f t="shared" si="25"/>
        <v>0</v>
      </c>
      <c r="W15" s="148">
        <f t="shared" si="26"/>
        <v>6.9364333333333335</v>
      </c>
      <c r="X15" s="148">
        <f t="shared" si="27"/>
        <v>8.3964444444444446</v>
      </c>
      <c r="Y15" s="148">
        <f t="shared" si="28"/>
        <v>7</v>
      </c>
      <c r="Z15" s="148" t="s">
        <v>555</v>
      </c>
      <c r="AA15" s="148" t="s">
        <v>536</v>
      </c>
    </row>
    <row r="16" spans="1:27" s="136" customFormat="1">
      <c r="A16" s="151" t="s">
        <v>318</v>
      </c>
      <c r="B16" s="151" t="s">
        <v>179</v>
      </c>
      <c r="C16" s="134">
        <v>120</v>
      </c>
      <c r="D16" s="134">
        <f t="shared" ref="D16" si="42">C16/3.6</f>
        <v>33.333333333333336</v>
      </c>
      <c r="E16" s="134">
        <v>-9</v>
      </c>
      <c r="F16" s="134">
        <v>-9</v>
      </c>
      <c r="G16" s="134">
        <v>120</v>
      </c>
      <c r="H16" s="134">
        <f t="shared" ref="H16" si="43">G16/3.6</f>
        <v>33.333333333333336</v>
      </c>
      <c r="I16" s="152">
        <v>0</v>
      </c>
      <c r="J16" s="152">
        <f t="shared" si="2"/>
        <v>-5</v>
      </c>
      <c r="K16" s="134">
        <v>20</v>
      </c>
      <c r="L16" s="146">
        <v>0</v>
      </c>
      <c r="M16" s="134">
        <f t="shared" ref="M16" si="44">H16+I16*O16+J16*P16</f>
        <v>25.033333333333339</v>
      </c>
      <c r="N16" s="134">
        <f t="shared" ref="N16" si="45">(M16-L16)*3.6</f>
        <v>90.120000000000019</v>
      </c>
      <c r="O16" s="134">
        <v>1</v>
      </c>
      <c r="P16" s="134">
        <v>1.66</v>
      </c>
      <c r="Q16" s="134">
        <f t="shared" ref="Q16" si="46">O16+P16</f>
        <v>2.66</v>
      </c>
      <c r="R16" s="134">
        <f t="shared" ref="R16" si="47">D16*0.24+0.5*E16*0.24*0.24+(D16+E16*0.24)*0.56+0.5*(-2)*0.56*0.56</f>
        <v>24.884266666666669</v>
      </c>
      <c r="S16" s="134">
        <f t="shared" ref="S16" si="48">(D16+E16*0.24-2*0.56)*P16+0.5*F16*P16*P16</f>
        <v>37.488333333333337</v>
      </c>
      <c r="T16" s="134">
        <f t="shared" ref="T16" si="49">R16+S16</f>
        <v>62.372600000000006</v>
      </c>
      <c r="U16" s="134">
        <f t="shared" ref="U16" si="50">H16*O16+0.5*I16*O16*O16</f>
        <v>33.333333333333336</v>
      </c>
      <c r="V16" s="134">
        <f t="shared" ref="V16" si="51">H16*P16+I16*O16*P16+0.5*J16*P16*P16</f>
        <v>48.44433333333334</v>
      </c>
      <c r="W16" s="134">
        <f t="shared" ref="W16" si="52">D16*(L16-D16)/E16+0.5*E16*(L16-D16)*(L16-D16)/(E16*E16)+K16</f>
        <v>81.728395061728421</v>
      </c>
      <c r="X16" s="134">
        <f t="shared" ref="X16" si="53">T16+K16</f>
        <v>82.372600000000006</v>
      </c>
      <c r="Y16" s="134">
        <f t="shared" ref="Y16" si="54">U16+V16</f>
        <v>81.777666666666676</v>
      </c>
      <c r="Z16" s="134" t="s">
        <v>555</v>
      </c>
      <c r="AA16" s="134" t="s">
        <v>536</v>
      </c>
    </row>
    <row r="17" spans="1:27" s="136" customFormat="1">
      <c r="A17" s="151" t="s">
        <v>324</v>
      </c>
      <c r="B17" s="151" t="s">
        <v>179</v>
      </c>
      <c r="C17" s="134">
        <v>80</v>
      </c>
      <c r="D17" s="134">
        <f t="shared" si="15"/>
        <v>22.222222222222221</v>
      </c>
      <c r="E17" s="134">
        <v>-9</v>
      </c>
      <c r="F17" s="134">
        <v>-9</v>
      </c>
      <c r="G17" s="134">
        <v>80</v>
      </c>
      <c r="H17" s="134">
        <f t="shared" si="16"/>
        <v>22.222222222222221</v>
      </c>
      <c r="I17" s="152">
        <v>0</v>
      </c>
      <c r="J17" s="152">
        <f t="shared" si="2"/>
        <v>-5</v>
      </c>
      <c r="K17" s="134">
        <v>20</v>
      </c>
      <c r="L17" s="146">
        <v>0</v>
      </c>
      <c r="M17" s="134">
        <f t="shared" si="18"/>
        <v>15.522222222222222</v>
      </c>
      <c r="N17" s="134">
        <f t="shared" si="19"/>
        <v>55.88</v>
      </c>
      <c r="O17" s="134">
        <v>1</v>
      </c>
      <c r="P17" s="134">
        <v>1.34</v>
      </c>
      <c r="Q17" s="134">
        <f t="shared" si="20"/>
        <v>2.34</v>
      </c>
      <c r="R17" s="134">
        <f t="shared" si="21"/>
        <v>15.995377777777778</v>
      </c>
      <c r="S17" s="134">
        <f t="shared" si="22"/>
        <v>17.302377777777775</v>
      </c>
      <c r="T17" s="134">
        <f t="shared" si="23"/>
        <v>33.297755555555554</v>
      </c>
      <c r="U17" s="134">
        <f t="shared" si="24"/>
        <v>22.222222222222221</v>
      </c>
      <c r="V17" s="134">
        <f t="shared" si="25"/>
        <v>25.288777777777778</v>
      </c>
      <c r="W17" s="134">
        <f t="shared" si="26"/>
        <v>47.434842249657066</v>
      </c>
      <c r="X17" s="134">
        <f t="shared" si="27"/>
        <v>53.297755555555554</v>
      </c>
      <c r="Y17" s="134">
        <f t="shared" si="28"/>
        <v>47.510999999999996</v>
      </c>
      <c r="Z17" s="134" t="s">
        <v>555</v>
      </c>
      <c r="AA17" s="134" t="s">
        <v>536</v>
      </c>
    </row>
    <row r="18" spans="1:27" s="155" customFormat="1">
      <c r="A18" s="151" t="s">
        <v>328</v>
      </c>
      <c r="B18" s="153" t="s">
        <v>179</v>
      </c>
      <c r="C18" s="146">
        <v>80</v>
      </c>
      <c r="D18" s="146">
        <f t="shared" si="15"/>
        <v>22.222222222222221</v>
      </c>
      <c r="E18" s="146">
        <v>-9</v>
      </c>
      <c r="F18" s="146">
        <v>-9</v>
      </c>
      <c r="G18" s="146">
        <v>120</v>
      </c>
      <c r="H18" s="146">
        <f t="shared" si="16"/>
        <v>33.333333333333336</v>
      </c>
      <c r="I18" s="154">
        <v>0</v>
      </c>
      <c r="J18" s="154">
        <f t="shared" si="2"/>
        <v>-5</v>
      </c>
      <c r="K18" s="146">
        <v>20</v>
      </c>
      <c r="L18" s="146">
        <f t="shared" ref="L18" si="55">D18+E18*O18+F18*P18</f>
        <v>11.512222222222221</v>
      </c>
      <c r="M18" s="146">
        <f t="shared" si="18"/>
        <v>32.383333333333333</v>
      </c>
      <c r="N18" s="146">
        <f t="shared" si="19"/>
        <v>75.13600000000001</v>
      </c>
      <c r="O18" s="146">
        <v>1</v>
      </c>
      <c r="P18" s="146">
        <v>0.19</v>
      </c>
      <c r="Q18" s="146">
        <f t="shared" si="20"/>
        <v>1.19</v>
      </c>
      <c r="R18" s="146">
        <f t="shared" si="21"/>
        <v>15.995377777777778</v>
      </c>
      <c r="S18" s="146">
        <f t="shared" si="22"/>
        <v>3.4365722222222215</v>
      </c>
      <c r="T18" s="146">
        <f t="shared" si="23"/>
        <v>19.431950000000001</v>
      </c>
      <c r="U18" s="146">
        <f t="shared" si="24"/>
        <v>33.333333333333336</v>
      </c>
      <c r="V18" s="146">
        <f t="shared" si="25"/>
        <v>6.2430833333333338</v>
      </c>
      <c r="W18" s="146">
        <f t="shared" si="26"/>
        <v>40.071994444444442</v>
      </c>
      <c r="X18" s="146">
        <f t="shared" si="27"/>
        <v>39.431950000000001</v>
      </c>
      <c r="Y18" s="146">
        <f t="shared" si="28"/>
        <v>39.576416666666667</v>
      </c>
      <c r="Z18" s="146" t="s">
        <v>555</v>
      </c>
      <c r="AA18" s="146" t="s">
        <v>536</v>
      </c>
    </row>
    <row r="19" spans="1:27" s="155" customFormat="1">
      <c r="A19" s="151" t="s">
        <v>333</v>
      </c>
      <c r="B19" s="153" t="s">
        <v>195</v>
      </c>
      <c r="C19" s="146">
        <v>60</v>
      </c>
      <c r="D19" s="146">
        <f t="shared" si="15"/>
        <v>16.666666666666668</v>
      </c>
      <c r="E19" s="146">
        <v>-9</v>
      </c>
      <c r="F19" s="146">
        <v>-9</v>
      </c>
      <c r="G19" s="146">
        <v>60</v>
      </c>
      <c r="H19" s="146">
        <f t="shared" si="16"/>
        <v>16.666666666666668</v>
      </c>
      <c r="I19" s="154">
        <v>0</v>
      </c>
      <c r="J19" s="154">
        <f t="shared" si="2"/>
        <v>-5</v>
      </c>
      <c r="K19" s="146">
        <v>10</v>
      </c>
      <c r="L19" s="146">
        <v>0</v>
      </c>
      <c r="M19" s="146">
        <f t="shared" si="18"/>
        <v>13.766666666666667</v>
      </c>
      <c r="N19" s="146">
        <f t="shared" si="19"/>
        <v>49.56</v>
      </c>
      <c r="O19" s="146">
        <v>1</v>
      </c>
      <c r="P19" s="146">
        <v>0.57999999999999996</v>
      </c>
      <c r="Q19" s="146">
        <f t="shared" si="20"/>
        <v>1.58</v>
      </c>
      <c r="R19" s="146">
        <f t="shared" si="21"/>
        <v>11.550933333333335</v>
      </c>
      <c r="S19" s="146">
        <f t="shared" si="22"/>
        <v>6.2504666666666662</v>
      </c>
      <c r="T19" s="146">
        <f t="shared" si="23"/>
        <v>17.801400000000001</v>
      </c>
      <c r="U19" s="146">
        <f t="shared" si="24"/>
        <v>16.666666666666668</v>
      </c>
      <c r="V19" s="146">
        <f t="shared" si="25"/>
        <v>8.8256666666666668</v>
      </c>
      <c r="W19" s="146">
        <f t="shared" si="26"/>
        <v>25.432098765432105</v>
      </c>
      <c r="X19" s="146">
        <f t="shared" si="27"/>
        <v>27.801400000000001</v>
      </c>
      <c r="Y19" s="146">
        <f t="shared" si="28"/>
        <v>25.492333333333335</v>
      </c>
      <c r="Z19" s="146" t="s">
        <v>555</v>
      </c>
      <c r="AA19" s="146" t="s">
        <v>536</v>
      </c>
    </row>
    <row r="20" spans="1:27" s="155" customFormat="1">
      <c r="A20" s="151" t="s">
        <v>337</v>
      </c>
      <c r="B20" s="153" t="s">
        <v>195</v>
      </c>
      <c r="C20" s="146">
        <v>60</v>
      </c>
      <c r="D20" s="146">
        <f t="shared" si="15"/>
        <v>16.666666666666668</v>
      </c>
      <c r="E20" s="146">
        <v>-9</v>
      </c>
      <c r="F20" s="146">
        <v>-9</v>
      </c>
      <c r="G20" s="146">
        <v>100</v>
      </c>
      <c r="H20" s="146">
        <f t="shared" si="16"/>
        <v>27.777777777777779</v>
      </c>
      <c r="I20" s="154">
        <v>0</v>
      </c>
      <c r="J20" s="154">
        <f t="shared" si="2"/>
        <v>-5</v>
      </c>
      <c r="K20" s="146">
        <v>10</v>
      </c>
      <c r="L20" s="146">
        <f t="shared" ref="L20" si="56">D20+E20*O20+F20*P20</f>
        <v>9.6466666666666683</v>
      </c>
      <c r="M20" s="146">
        <f t="shared" si="18"/>
        <v>27.777777777777779</v>
      </c>
      <c r="N20" s="146">
        <f t="shared" si="19"/>
        <v>65.272000000000006</v>
      </c>
      <c r="O20" s="146">
        <v>0.78</v>
      </c>
      <c r="P20" s="146">
        <v>0</v>
      </c>
      <c r="Q20" s="146">
        <f t="shared" si="20"/>
        <v>0.78</v>
      </c>
      <c r="R20" s="146">
        <f t="shared" si="21"/>
        <v>11.550933333333335</v>
      </c>
      <c r="S20" s="146">
        <f t="shared" si="22"/>
        <v>0</v>
      </c>
      <c r="T20" s="146">
        <f t="shared" si="23"/>
        <v>11.550933333333335</v>
      </c>
      <c r="U20" s="146">
        <f t="shared" si="24"/>
        <v>21.666666666666668</v>
      </c>
      <c r="V20" s="146">
        <f t="shared" si="25"/>
        <v>0</v>
      </c>
      <c r="W20" s="146">
        <f t="shared" si="26"/>
        <v>20.2622</v>
      </c>
      <c r="X20" s="146">
        <f t="shared" si="27"/>
        <v>21.550933333333333</v>
      </c>
      <c r="Y20" s="146">
        <f t="shared" si="28"/>
        <v>21.666666666666668</v>
      </c>
      <c r="Z20" s="146" t="s">
        <v>555</v>
      </c>
      <c r="AA20" s="146" t="s">
        <v>536</v>
      </c>
    </row>
    <row r="21" spans="1:27" s="155" customFormat="1">
      <c r="A21" s="151" t="s">
        <v>340</v>
      </c>
      <c r="B21" s="153" t="s">
        <v>195</v>
      </c>
      <c r="C21" s="146">
        <v>20</v>
      </c>
      <c r="D21" s="146">
        <f t="shared" si="15"/>
        <v>5.5555555555555554</v>
      </c>
      <c r="E21" s="146">
        <v>-9</v>
      </c>
      <c r="F21" s="146">
        <v>-9</v>
      </c>
      <c r="G21" s="146">
        <v>20</v>
      </c>
      <c r="H21" s="146">
        <f t="shared" si="16"/>
        <v>5.5555555555555554</v>
      </c>
      <c r="I21" s="154">
        <v>0</v>
      </c>
      <c r="J21" s="154">
        <f t="shared" si="2"/>
        <v>-5</v>
      </c>
      <c r="K21" s="146">
        <v>5</v>
      </c>
      <c r="L21" s="146">
        <v>0</v>
      </c>
      <c r="M21" s="146">
        <f t="shared" si="18"/>
        <v>4.3555555555555552</v>
      </c>
      <c r="N21" s="146">
        <f t="shared" si="19"/>
        <v>15.68</v>
      </c>
      <c r="O21" s="146">
        <v>1</v>
      </c>
      <c r="P21" s="146">
        <v>0.24</v>
      </c>
      <c r="Q21" s="146">
        <f t="shared" si="20"/>
        <v>1.24</v>
      </c>
      <c r="R21" s="146">
        <f t="shared" si="21"/>
        <v>2.6620444444444442</v>
      </c>
      <c r="S21" s="146">
        <f t="shared" si="22"/>
        <v>0.28693333333333326</v>
      </c>
      <c r="T21" s="146">
        <f t="shared" si="23"/>
        <v>2.9489777777777775</v>
      </c>
      <c r="U21" s="146">
        <f t="shared" si="24"/>
        <v>5.5555555555555554</v>
      </c>
      <c r="V21" s="146">
        <f t="shared" si="25"/>
        <v>1.1893333333333334</v>
      </c>
      <c r="W21" s="146">
        <f t="shared" si="26"/>
        <v>6.7146776406035666</v>
      </c>
      <c r="X21" s="146">
        <f t="shared" si="27"/>
        <v>7.9489777777777775</v>
      </c>
      <c r="Y21" s="146">
        <f t="shared" si="28"/>
        <v>6.7448888888888892</v>
      </c>
      <c r="Z21" s="146" t="s">
        <v>553</v>
      </c>
      <c r="AA21" s="146" t="s">
        <v>554</v>
      </c>
    </row>
    <row r="22" spans="1:27" s="155" customFormat="1">
      <c r="A22" s="151" t="s">
        <v>345</v>
      </c>
      <c r="B22" s="153" t="s">
        <v>195</v>
      </c>
      <c r="C22" s="146">
        <v>20</v>
      </c>
      <c r="D22" s="146">
        <f t="shared" si="15"/>
        <v>5.5555555555555554</v>
      </c>
      <c r="E22" s="146">
        <v>-9</v>
      </c>
      <c r="F22" s="146">
        <v>-9</v>
      </c>
      <c r="G22" s="146">
        <v>60</v>
      </c>
      <c r="H22" s="146">
        <f t="shared" si="16"/>
        <v>16.666666666666668</v>
      </c>
      <c r="I22" s="154">
        <v>0</v>
      </c>
      <c r="J22" s="154">
        <f t="shared" si="2"/>
        <v>-5</v>
      </c>
      <c r="K22" s="146">
        <v>5</v>
      </c>
      <c r="L22" s="146">
        <f>D22+E22*O22+F22*P22</f>
        <v>1.4155555555555548</v>
      </c>
      <c r="M22" s="146">
        <f t="shared" si="18"/>
        <v>16.666666666666668</v>
      </c>
      <c r="N22" s="146">
        <f t="shared" si="19"/>
        <v>54.904000000000011</v>
      </c>
      <c r="O22" s="146">
        <v>0.46</v>
      </c>
      <c r="P22" s="146">
        <v>0</v>
      </c>
      <c r="Q22" s="146">
        <f t="shared" si="20"/>
        <v>0.46</v>
      </c>
      <c r="R22" s="146">
        <f t="shared" si="21"/>
        <v>2.6620444444444442</v>
      </c>
      <c r="S22" s="146">
        <f t="shared" si="22"/>
        <v>0</v>
      </c>
      <c r="T22" s="146">
        <f t="shared" si="23"/>
        <v>2.6620444444444442</v>
      </c>
      <c r="U22" s="146">
        <f t="shared" si="24"/>
        <v>7.6666666666666679</v>
      </c>
      <c r="V22" s="146">
        <f t="shared" si="25"/>
        <v>0</v>
      </c>
      <c r="W22" s="146">
        <f t="shared" si="26"/>
        <v>6.6033555555555559</v>
      </c>
      <c r="X22" s="146">
        <f t="shared" si="27"/>
        <v>7.6620444444444438</v>
      </c>
      <c r="Y22" s="146">
        <f t="shared" si="28"/>
        <v>7.6666666666666679</v>
      </c>
      <c r="Z22" s="146" t="s">
        <v>555</v>
      </c>
      <c r="AA22" s="146" t="s">
        <v>536</v>
      </c>
    </row>
    <row r="23" spans="1:27">
      <c r="A23" s="79"/>
      <c r="B23" s="79"/>
      <c r="C23" s="35"/>
      <c r="D23" s="35"/>
      <c r="E23" s="35"/>
      <c r="F23" s="35"/>
      <c r="G23" s="35"/>
      <c r="H23" s="35"/>
      <c r="I23" s="80"/>
      <c r="J23" s="80"/>
      <c r="K23" s="35"/>
      <c r="L23" s="35"/>
      <c r="M23" s="35"/>
      <c r="N23" s="70"/>
      <c r="O23" s="35"/>
      <c r="P23" s="35"/>
      <c r="Q23" s="72"/>
      <c r="R23" s="35"/>
      <c r="S23" s="35"/>
      <c r="T23" s="35"/>
      <c r="U23" s="35"/>
      <c r="V23" s="35"/>
      <c r="W23" s="35"/>
      <c r="X23" s="35"/>
      <c r="Y23" s="35"/>
      <c r="Z23" s="35"/>
      <c r="AA23" s="35"/>
    </row>
    <row r="24" spans="1:27">
      <c r="A24" s="79"/>
      <c r="B24" s="79"/>
      <c r="C24" s="35"/>
      <c r="D24" s="35"/>
      <c r="E24" s="35"/>
      <c r="F24" s="35"/>
      <c r="G24" s="35"/>
      <c r="H24" s="35"/>
      <c r="I24" s="80"/>
      <c r="J24" s="80"/>
      <c r="K24" s="35"/>
      <c r="L24" s="35"/>
      <c r="M24" s="35"/>
      <c r="N24" s="70"/>
      <c r="O24" s="35"/>
      <c r="P24" s="35"/>
      <c r="Q24" s="72"/>
      <c r="R24" s="35"/>
      <c r="S24" s="35"/>
      <c r="T24" s="35"/>
      <c r="U24" s="35"/>
      <c r="V24" s="35"/>
      <c r="W24" s="35"/>
      <c r="X24" s="35"/>
      <c r="Y24" s="35"/>
      <c r="Z24" s="35"/>
      <c r="AA24" s="35"/>
    </row>
    <row r="25" spans="1:27">
      <c r="A25" s="79"/>
      <c r="B25" s="79"/>
      <c r="C25" s="35"/>
      <c r="D25" s="35"/>
      <c r="E25" s="35"/>
      <c r="F25" s="35"/>
      <c r="G25" s="35"/>
      <c r="H25" s="35"/>
      <c r="I25" s="80"/>
      <c r="J25" s="80"/>
      <c r="K25" s="35"/>
      <c r="L25" s="35"/>
      <c r="M25" s="35"/>
      <c r="N25" s="70"/>
      <c r="O25" s="35"/>
      <c r="P25" s="35"/>
      <c r="Q25" s="72"/>
      <c r="R25" s="35"/>
      <c r="S25" s="35"/>
      <c r="T25" s="35"/>
      <c r="U25" s="35"/>
      <c r="V25" s="35"/>
      <c r="W25" s="35"/>
      <c r="X25" s="35"/>
      <c r="Y25" s="35"/>
      <c r="Z25" s="35"/>
      <c r="AA25" s="35"/>
    </row>
    <row r="26" spans="1:27">
      <c r="A26" s="79"/>
      <c r="B26" s="79"/>
      <c r="C26" s="35"/>
      <c r="D26" s="35"/>
      <c r="E26" s="35"/>
      <c r="F26" s="35"/>
      <c r="G26" s="35"/>
      <c r="H26" s="35"/>
      <c r="I26" s="80"/>
      <c r="J26" s="80"/>
      <c r="K26" s="35"/>
      <c r="L26" s="35"/>
      <c r="M26" s="35"/>
      <c r="N26" s="70"/>
      <c r="O26" s="35"/>
      <c r="P26" s="35"/>
      <c r="Q26" s="72"/>
      <c r="R26" s="35"/>
      <c r="S26" s="35"/>
      <c r="T26" s="35"/>
      <c r="U26" s="35"/>
      <c r="V26" s="35"/>
      <c r="W26" s="35"/>
      <c r="X26" s="35"/>
      <c r="Y26" s="35"/>
      <c r="Z26" s="35"/>
      <c r="AA26" s="35"/>
    </row>
    <row r="27" spans="1:27">
      <c r="A27" s="79"/>
      <c r="B27" s="79"/>
      <c r="C27" s="35"/>
      <c r="D27" s="35"/>
      <c r="E27" s="35"/>
      <c r="F27" s="35"/>
      <c r="G27" s="35"/>
      <c r="H27" s="35"/>
      <c r="I27" s="80"/>
      <c r="J27" s="80"/>
      <c r="K27" s="35"/>
      <c r="L27" s="35"/>
      <c r="M27" s="35"/>
      <c r="N27" s="70"/>
      <c r="O27" s="35"/>
      <c r="P27" s="35"/>
      <c r="Q27" s="72"/>
      <c r="R27" s="35"/>
      <c r="S27" s="35"/>
      <c r="T27" s="35"/>
      <c r="U27" s="35"/>
      <c r="V27" s="35"/>
      <c r="W27" s="35"/>
      <c r="X27" s="35"/>
      <c r="Y27" s="35"/>
      <c r="Z27" s="35"/>
      <c r="AA27" s="35"/>
    </row>
    <row r="28" spans="1:27">
      <c r="A28" s="79"/>
      <c r="B28" s="79"/>
      <c r="C28" s="35"/>
      <c r="D28" s="35"/>
      <c r="E28" s="35"/>
      <c r="F28" s="35"/>
      <c r="G28" s="35"/>
      <c r="H28" s="35"/>
      <c r="I28" s="80"/>
      <c r="J28" s="80"/>
      <c r="K28" s="35"/>
      <c r="L28" s="35"/>
      <c r="M28" s="35"/>
      <c r="N28" s="70"/>
      <c r="O28" s="35"/>
      <c r="P28" s="35"/>
      <c r="Q28" s="72"/>
      <c r="R28" s="35"/>
      <c r="S28" s="35"/>
      <c r="T28" s="35"/>
      <c r="U28" s="35"/>
      <c r="V28" s="35"/>
      <c r="W28" s="35"/>
      <c r="X28" s="35"/>
      <c r="Y28" s="35"/>
      <c r="Z28" s="35"/>
      <c r="AA28" s="35"/>
    </row>
    <row r="29" spans="1:27">
      <c r="A29" s="79"/>
      <c r="B29" s="79"/>
      <c r="C29" s="35"/>
      <c r="D29" s="35"/>
      <c r="E29" s="35"/>
      <c r="F29" s="35"/>
      <c r="G29" s="35"/>
      <c r="H29" s="35"/>
      <c r="I29" s="80"/>
      <c r="J29" s="80"/>
      <c r="K29" s="35"/>
      <c r="L29" s="35"/>
      <c r="M29" s="35"/>
      <c r="N29" s="70"/>
      <c r="O29" s="35"/>
      <c r="P29" s="35"/>
      <c r="Q29" s="72"/>
      <c r="R29" s="35"/>
      <c r="S29" s="35"/>
      <c r="T29" s="35"/>
      <c r="U29" s="35"/>
      <c r="V29" s="35"/>
      <c r="W29" s="35"/>
      <c r="X29" s="35"/>
      <c r="Y29" s="35"/>
      <c r="Z29" s="35"/>
      <c r="AA29" s="35"/>
    </row>
    <row r="30" spans="1:27">
      <c r="A30" s="79"/>
      <c r="B30" s="79"/>
      <c r="C30" s="35"/>
      <c r="D30" s="35"/>
      <c r="E30" s="35"/>
      <c r="F30" s="35"/>
      <c r="G30" s="35"/>
      <c r="H30" s="35"/>
      <c r="I30" s="80"/>
      <c r="J30" s="80"/>
      <c r="K30" s="35"/>
      <c r="L30" s="35"/>
      <c r="M30" s="35"/>
      <c r="N30" s="70"/>
      <c r="O30" s="35"/>
      <c r="P30" s="35"/>
      <c r="Q30" s="72"/>
      <c r="R30" s="35"/>
      <c r="S30" s="35"/>
      <c r="T30" s="35"/>
      <c r="U30" s="35"/>
      <c r="V30" s="35"/>
      <c r="W30" s="35"/>
      <c r="X30" s="35"/>
      <c r="Y30" s="35"/>
      <c r="Z30" s="35"/>
      <c r="AA30" s="35"/>
    </row>
    <row r="31" spans="1:27">
      <c r="A31" s="79"/>
      <c r="B31" s="79"/>
      <c r="C31" s="35"/>
      <c r="D31" s="35"/>
      <c r="E31" s="35"/>
      <c r="F31" s="35"/>
      <c r="G31" s="35"/>
      <c r="H31" s="35"/>
      <c r="I31" s="80"/>
      <c r="J31" s="80"/>
      <c r="K31" s="35"/>
      <c r="L31" s="35"/>
      <c r="M31" s="35"/>
      <c r="N31" s="70"/>
      <c r="O31" s="35"/>
      <c r="P31" s="35"/>
      <c r="Q31" s="72"/>
      <c r="R31" s="35"/>
      <c r="S31" s="35"/>
      <c r="T31" s="35"/>
      <c r="U31" s="35"/>
      <c r="V31" s="35"/>
      <c r="W31" s="35"/>
      <c r="X31" s="35"/>
      <c r="Y31" s="35"/>
      <c r="Z31" s="35"/>
      <c r="AA31" s="35"/>
    </row>
    <row r="32" spans="1:27">
      <c r="A32" s="79"/>
      <c r="B32" s="79"/>
      <c r="C32" s="35"/>
      <c r="D32" s="35"/>
      <c r="E32" s="35"/>
      <c r="F32" s="35"/>
      <c r="G32" s="35"/>
      <c r="H32" s="35"/>
      <c r="I32" s="80"/>
      <c r="J32" s="80"/>
      <c r="K32" s="35"/>
      <c r="L32" s="35"/>
      <c r="M32" s="35"/>
      <c r="N32" s="70"/>
      <c r="O32" s="35"/>
      <c r="P32" s="35"/>
      <c r="Q32" s="72"/>
      <c r="R32" s="35"/>
      <c r="S32" s="35"/>
      <c r="T32" s="35"/>
      <c r="U32" s="35"/>
      <c r="V32" s="35"/>
      <c r="W32" s="35"/>
      <c r="X32" s="35"/>
      <c r="Y32" s="35"/>
      <c r="Z32" s="35"/>
      <c r="AA32" s="35"/>
    </row>
    <row r="33" spans="1:27">
      <c r="A33" s="79"/>
      <c r="B33" s="79"/>
      <c r="C33" s="35"/>
      <c r="D33" s="35"/>
      <c r="E33" s="35"/>
      <c r="F33" s="35"/>
      <c r="G33" s="35"/>
      <c r="H33" s="35"/>
      <c r="I33" s="80"/>
      <c r="J33" s="80"/>
      <c r="K33" s="35"/>
      <c r="L33" s="35"/>
      <c r="M33" s="35"/>
      <c r="N33" s="70"/>
      <c r="O33" s="35"/>
      <c r="P33" s="35"/>
      <c r="Q33" s="72"/>
      <c r="R33" s="35"/>
      <c r="S33" s="35"/>
      <c r="T33" s="35"/>
      <c r="U33" s="35"/>
      <c r="V33" s="35"/>
      <c r="W33" s="35"/>
      <c r="X33" s="35"/>
      <c r="Y33" s="35"/>
      <c r="Z33" s="35"/>
      <c r="AA33" s="35"/>
    </row>
    <row r="34" spans="1:27">
      <c r="A34" s="79"/>
      <c r="B34" s="79"/>
      <c r="C34" s="35"/>
      <c r="D34" s="35"/>
      <c r="E34" s="35"/>
      <c r="F34" s="35"/>
      <c r="G34" s="35"/>
      <c r="H34" s="35"/>
      <c r="I34" s="80"/>
      <c r="J34" s="80"/>
      <c r="K34" s="35"/>
      <c r="L34" s="35"/>
      <c r="M34" s="35"/>
      <c r="N34" s="70"/>
      <c r="O34" s="35"/>
      <c r="P34" s="35"/>
      <c r="Q34" s="72"/>
      <c r="R34" s="35"/>
      <c r="S34" s="35"/>
      <c r="T34" s="35"/>
      <c r="U34" s="35"/>
      <c r="V34" s="35"/>
      <c r="W34" s="35"/>
      <c r="X34" s="35"/>
      <c r="Y34" s="35"/>
      <c r="Z34" s="35"/>
      <c r="AA34" s="35"/>
    </row>
    <row r="35" spans="1:27">
      <c r="A35" s="79"/>
      <c r="B35" s="79"/>
      <c r="C35" s="35"/>
      <c r="D35" s="35"/>
      <c r="E35" s="35"/>
      <c r="F35" s="35"/>
      <c r="G35" s="35"/>
      <c r="H35" s="35"/>
      <c r="I35" s="80"/>
      <c r="J35" s="80"/>
      <c r="K35" s="35"/>
      <c r="L35" s="35"/>
      <c r="M35" s="35"/>
      <c r="N35" s="70"/>
      <c r="O35" s="35"/>
      <c r="P35" s="35"/>
      <c r="Q35" s="72"/>
      <c r="R35" s="35"/>
      <c r="S35" s="35"/>
      <c r="T35" s="35"/>
      <c r="U35" s="35"/>
      <c r="V35" s="35"/>
      <c r="W35" s="35"/>
      <c r="X35" s="35"/>
      <c r="Y35" s="35"/>
      <c r="Z35" s="35"/>
      <c r="AA35" s="35"/>
    </row>
    <row r="36" spans="1:27">
      <c r="A36" s="79"/>
      <c r="B36" s="79"/>
      <c r="C36" s="35"/>
      <c r="D36" s="35"/>
      <c r="E36" s="35"/>
      <c r="F36" s="35"/>
      <c r="G36" s="35"/>
      <c r="H36" s="35"/>
      <c r="I36" s="80"/>
      <c r="J36" s="80"/>
      <c r="K36" s="35"/>
      <c r="L36" s="35"/>
      <c r="M36" s="35"/>
      <c r="N36" s="70"/>
      <c r="O36" s="35"/>
      <c r="P36" s="35"/>
      <c r="Q36" s="72"/>
      <c r="R36" s="35"/>
      <c r="S36" s="35"/>
      <c r="T36" s="35"/>
      <c r="U36" s="35"/>
      <c r="V36" s="35"/>
      <c r="W36" s="35"/>
      <c r="X36" s="35"/>
      <c r="Y36" s="35"/>
      <c r="Z36" s="35"/>
      <c r="AA36" s="35"/>
    </row>
    <row r="37" spans="1:27" s="91" customFormat="1">
      <c r="A37" s="92"/>
      <c r="B37" s="92"/>
      <c r="C37" s="87"/>
      <c r="D37" s="87"/>
      <c r="E37" s="87"/>
      <c r="F37" s="87"/>
      <c r="G37" s="87"/>
      <c r="H37" s="87"/>
      <c r="I37" s="90"/>
      <c r="J37" s="90"/>
      <c r="K37" s="87"/>
      <c r="L37" s="35"/>
      <c r="M37" s="87"/>
      <c r="N37" s="88"/>
      <c r="O37" s="87"/>
      <c r="P37" s="87"/>
      <c r="Q37" s="89"/>
      <c r="R37" s="87"/>
      <c r="S37" s="87"/>
      <c r="T37" s="87"/>
      <c r="U37" s="87"/>
      <c r="V37" s="87"/>
      <c r="W37" s="87"/>
      <c r="X37" s="87"/>
      <c r="Y37" s="87"/>
      <c r="Z37" s="35"/>
      <c r="AA37" s="35"/>
    </row>
    <row r="38" spans="1:27">
      <c r="A38" s="79"/>
      <c r="B38" s="79"/>
      <c r="C38" s="35"/>
      <c r="D38" s="35"/>
      <c r="E38" s="35"/>
      <c r="F38" s="35"/>
      <c r="G38" s="35"/>
      <c r="H38" s="35"/>
      <c r="I38" s="80"/>
      <c r="J38" s="80"/>
      <c r="K38" s="35"/>
      <c r="L38" s="35"/>
      <c r="M38" s="35"/>
      <c r="N38" s="70"/>
      <c r="O38" s="35"/>
      <c r="P38" s="35"/>
      <c r="Q38" s="72"/>
      <c r="R38" s="35"/>
      <c r="S38" s="35"/>
      <c r="T38" s="35"/>
      <c r="U38" s="35"/>
      <c r="V38" s="35"/>
      <c r="W38" s="35"/>
      <c r="X38" s="35"/>
      <c r="Y38" s="35"/>
      <c r="Z38" s="35"/>
      <c r="AA38" s="35"/>
    </row>
    <row r="39" spans="1:27">
      <c r="A39" s="79"/>
      <c r="B39" s="79"/>
      <c r="C39" s="35"/>
      <c r="D39" s="35"/>
      <c r="E39" s="35"/>
      <c r="F39" s="35"/>
      <c r="G39" s="35"/>
      <c r="H39" s="35"/>
      <c r="I39" s="80"/>
      <c r="J39" s="80"/>
      <c r="K39" s="35"/>
      <c r="L39" s="35"/>
      <c r="M39" s="35"/>
      <c r="N39" s="70"/>
      <c r="O39" s="35"/>
      <c r="P39" s="35"/>
      <c r="Q39" s="72"/>
      <c r="R39" s="35"/>
      <c r="S39" s="35"/>
      <c r="T39" s="35"/>
      <c r="U39" s="35"/>
      <c r="V39" s="35"/>
      <c r="W39" s="35"/>
      <c r="X39" s="35"/>
      <c r="Y39" s="35"/>
      <c r="Z39" s="35"/>
      <c r="AA39" s="35"/>
    </row>
    <row r="40" spans="1:27">
      <c r="A40" s="79"/>
      <c r="B40" s="79"/>
      <c r="C40" s="35"/>
      <c r="D40" s="35"/>
      <c r="E40" s="35"/>
      <c r="F40" s="35"/>
      <c r="G40" s="35"/>
      <c r="H40" s="35"/>
      <c r="I40" s="80"/>
      <c r="J40" s="80"/>
      <c r="K40" s="35"/>
      <c r="L40" s="35"/>
      <c r="M40" s="35"/>
      <c r="N40" s="70"/>
      <c r="O40" s="35"/>
      <c r="P40" s="35"/>
      <c r="Q40" s="72"/>
      <c r="R40" s="35"/>
      <c r="S40" s="35"/>
      <c r="T40" s="35"/>
      <c r="U40" s="35"/>
      <c r="V40" s="35"/>
      <c r="W40" s="35"/>
      <c r="X40" s="35"/>
      <c r="Y40" s="35"/>
      <c r="Z40" s="35"/>
      <c r="AA40" s="35"/>
    </row>
    <row r="41" spans="1:27">
      <c r="A41" s="79"/>
      <c r="B41" s="79"/>
      <c r="C41" s="35"/>
      <c r="D41" s="35"/>
      <c r="E41" s="35"/>
      <c r="F41" s="35"/>
      <c r="G41" s="35"/>
      <c r="H41" s="35"/>
      <c r="I41" s="80"/>
      <c r="J41" s="80"/>
      <c r="K41" s="35"/>
      <c r="L41" s="35"/>
      <c r="M41" s="35"/>
      <c r="N41" s="70"/>
      <c r="O41" s="35"/>
      <c r="P41" s="35"/>
      <c r="Q41" s="72"/>
      <c r="R41" s="35"/>
      <c r="S41" s="35"/>
      <c r="T41" s="35"/>
      <c r="U41" s="35"/>
      <c r="V41" s="35"/>
      <c r="W41" s="35"/>
      <c r="X41" s="35"/>
      <c r="Y41" s="35"/>
      <c r="Z41" s="35"/>
      <c r="AA41" s="35"/>
    </row>
    <row r="42" spans="1:27">
      <c r="A42" s="79"/>
      <c r="B42" s="79"/>
      <c r="C42" s="35"/>
      <c r="D42" s="35"/>
      <c r="E42" s="35"/>
      <c r="F42" s="35"/>
      <c r="G42" s="35"/>
      <c r="H42" s="35"/>
      <c r="I42" s="80"/>
      <c r="J42" s="80"/>
      <c r="K42" s="35"/>
      <c r="L42" s="35"/>
      <c r="M42" s="35"/>
      <c r="N42" s="70"/>
      <c r="O42" s="35"/>
      <c r="P42" s="35"/>
      <c r="Q42" s="72"/>
      <c r="R42" s="35"/>
      <c r="S42" s="35"/>
      <c r="T42" s="35"/>
      <c r="U42" s="35"/>
      <c r="V42" s="35"/>
      <c r="W42" s="35"/>
      <c r="X42" s="35"/>
      <c r="Y42" s="35"/>
      <c r="Z42" s="35"/>
      <c r="AA42" s="35"/>
    </row>
    <row r="43" spans="1:27">
      <c r="A43" s="35"/>
      <c r="B43" s="79"/>
      <c r="C43" s="35"/>
      <c r="D43" s="35"/>
      <c r="E43" s="35"/>
      <c r="F43" s="35"/>
      <c r="G43" s="35"/>
      <c r="H43" s="35"/>
      <c r="I43" s="80"/>
      <c r="J43" s="80"/>
      <c r="K43" s="35"/>
      <c r="L43" s="35"/>
      <c r="M43" s="35"/>
      <c r="N43" s="70"/>
      <c r="O43" s="35"/>
      <c r="P43" s="35"/>
      <c r="Q43" s="72"/>
      <c r="R43" s="35"/>
      <c r="S43" s="35"/>
      <c r="T43" s="35"/>
      <c r="U43" s="35"/>
      <c r="V43" s="35"/>
      <c r="W43" s="35"/>
      <c r="X43" s="35"/>
      <c r="Y43" s="35"/>
      <c r="Z43" s="35"/>
      <c r="AA43" s="35"/>
    </row>
    <row r="44" spans="1:27">
      <c r="A44" s="79"/>
      <c r="B44" s="79"/>
      <c r="C44" s="35"/>
      <c r="D44" s="35"/>
      <c r="E44" s="35"/>
      <c r="F44" s="35"/>
      <c r="G44" s="35"/>
      <c r="H44" s="35"/>
      <c r="I44" s="80"/>
      <c r="J44" s="80"/>
      <c r="K44" s="35"/>
      <c r="L44" s="35"/>
      <c r="M44" s="35"/>
      <c r="N44" s="70"/>
      <c r="O44" s="35"/>
      <c r="P44" s="35"/>
      <c r="Q44" s="72"/>
      <c r="R44" s="35"/>
      <c r="S44" s="35"/>
      <c r="T44" s="35"/>
      <c r="U44" s="35"/>
      <c r="V44" s="35"/>
      <c r="W44" s="35"/>
      <c r="X44" s="35"/>
      <c r="Y44" s="35"/>
      <c r="Z44" s="35"/>
      <c r="AA44" s="35"/>
    </row>
    <row r="45" spans="1:27">
      <c r="A45" s="35"/>
      <c r="B45" s="79"/>
      <c r="C45" s="35"/>
      <c r="D45" s="35"/>
      <c r="E45" s="35"/>
      <c r="F45" s="35"/>
      <c r="G45" s="35"/>
      <c r="H45" s="35"/>
      <c r="I45" s="80"/>
      <c r="J45" s="80"/>
      <c r="K45" s="35"/>
      <c r="L45" s="35"/>
      <c r="M45" s="35"/>
      <c r="N45" s="70"/>
      <c r="O45" s="35"/>
      <c r="P45" s="35"/>
      <c r="Q45" s="72"/>
      <c r="R45" s="35"/>
      <c r="S45" s="35"/>
      <c r="T45" s="35"/>
      <c r="U45" s="35"/>
      <c r="V45" s="35"/>
      <c r="W45" s="35"/>
      <c r="X45" s="35"/>
      <c r="Y45" s="35"/>
      <c r="Z45" s="35"/>
      <c r="AA45" s="35"/>
    </row>
    <row r="46" spans="1:27">
      <c r="A46" s="81"/>
      <c r="B46" s="82"/>
      <c r="C46" s="81"/>
      <c r="D46" s="81"/>
      <c r="E46" s="81"/>
      <c r="F46" s="81"/>
      <c r="G46" s="81"/>
      <c r="H46" s="81"/>
      <c r="I46" s="83"/>
      <c r="J46" s="83"/>
      <c r="K46" s="81"/>
      <c r="L46" s="81"/>
      <c r="M46" s="81"/>
      <c r="N46" s="84"/>
      <c r="O46" s="81"/>
      <c r="P46" s="81"/>
      <c r="Q46" s="85"/>
      <c r="R46" s="81"/>
      <c r="S46" s="81"/>
      <c r="T46" s="81"/>
      <c r="U46" s="81"/>
      <c r="V46" s="81"/>
      <c r="W46" s="81"/>
      <c r="X46" s="81"/>
      <c r="Y46" s="81"/>
      <c r="Z46" s="81"/>
      <c r="AA46" s="81"/>
    </row>
  </sheetData>
  <phoneticPr fontId="21" type="noConversion"/>
  <pageMargins left="0.7" right="0.7" top="0.75" bottom="0.75" header="0.3" footer="0.3"/>
  <pageSetup paperSize="9" scale="31" orientation="portrait" r:id="rId1"/>
  <colBreaks count="1" manualBreakCount="1">
    <brk id="16" max="1048575" man="1"/>
  </colBreaks>
  <drawing r:id="rId2"/>
  <legacyDrawing r:id="rId3"/>
  <oleObjects>
    <mc:AlternateContent xmlns:mc="http://schemas.openxmlformats.org/markup-compatibility/2006">
      <mc:Choice Requires="x14">
        <oleObject progId="Visio.Drawing.15" shapeId="9217" r:id="rId4">
          <objectPr defaultSize="0" autoPict="0" r:id="rId5">
            <anchor moveWithCells="1" sizeWithCells="1">
              <from>
                <xdr:col>2</xdr:col>
                <xdr:colOff>91440</xdr:colOff>
                <xdr:row>46</xdr:row>
                <xdr:rowOff>167640</xdr:rowOff>
              </from>
              <to>
                <xdr:col>15</xdr:col>
                <xdr:colOff>213360</xdr:colOff>
                <xdr:row>61</xdr:row>
                <xdr:rowOff>30480</xdr:rowOff>
              </to>
            </anchor>
          </objectPr>
        </oleObject>
      </mc:Choice>
      <mc:Fallback>
        <oleObject progId="Visio.Drawing.15" shapeId="921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259FC757EFC54E9E474973FF05B9C2" ma:contentTypeVersion="12" ma:contentTypeDescription="Create a new document." ma:contentTypeScope="" ma:versionID="6132aa385b623e2631c90d00b531e968">
  <xsd:schema xmlns:xsd="http://www.w3.org/2001/XMLSchema" xmlns:xs="http://www.w3.org/2001/XMLSchema" xmlns:p="http://schemas.microsoft.com/office/2006/metadata/properties" xmlns:ns2="e68710b1-a85b-4e91-af93-c44e1bf77707" xmlns:ns3="896e6bb6-8efa-485c-908c-c519b2053ef4" targetNamespace="http://schemas.microsoft.com/office/2006/metadata/properties" ma:root="true" ma:fieldsID="a44ab2e1a3d8a1a1ac66fdc6ceccf6a9" ns2:_="" ns3:_="">
    <xsd:import namespace="e68710b1-a85b-4e91-af93-c44e1bf77707"/>
    <xsd:import namespace="896e6bb6-8efa-485c-908c-c519b2053ef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8710b1-a85b-4e91-af93-c44e1bf77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e6bb6-8efa-485c-908c-c519b2053ef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8710b1-a85b-4e91-af93-c44e1bf7770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68E6F97-503C-4495-9386-9A35A23A3F64}"/>
</file>

<file path=customXml/itemProps2.xml><?xml version="1.0" encoding="utf-8"?>
<ds:datastoreItem xmlns:ds="http://schemas.openxmlformats.org/officeDocument/2006/customXml" ds:itemID="{2D4DB034-F6CF-4DF4-8449-7FC7A9C6B822}"/>
</file>

<file path=customXml/itemProps3.xml><?xml version="1.0" encoding="utf-8"?>
<ds:datastoreItem xmlns:ds="http://schemas.openxmlformats.org/officeDocument/2006/customXml" ds:itemID="{3639223C-FB76-4C67-8CA5-0A79EB1385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徐qyedmsn.cn</dc:creator>
  <cp:keywords/>
  <dc:description/>
  <cp:lastModifiedBy>JIANG Yi (XC/PJ-ICV-CN)</cp:lastModifiedBy>
  <cp:revision/>
  <dcterms:created xsi:type="dcterms:W3CDTF">2015-06-05T18:19:00Z</dcterms:created>
  <dcterms:modified xsi:type="dcterms:W3CDTF">2024-03-19T06:31:00Z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2052-11.8.2.10393</vt:lpwstr>
  </property>
  <property fmtid="{D5CDD505-2E9C-101B-9397-08002B2CF9AE}" pid="3" name="KSOReadingLayout">
    <vt:bool>false</vt:bool>
  </property>
  <property fmtid="{D5CDD505-2E9C-101B-9397-08002B2CF9AE}" pid="4" name="ContentTypeId">
    <vt:lpwstr>0x0101005C259FC757EFC54E9E474973FF05B9C2</vt:lpwstr>
  </property>
</Properties>
</file>