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7"/>
  </bookViews>
  <sheets>
    <sheet name="数值总表" sheetId="1" r:id="rId1"/>
    <sheet name="任务分类" sheetId="3" r:id="rId2"/>
    <sheet name="个人属性" sheetId="4" r:id="rId3"/>
    <sheet name="装备" sheetId="6" r:id="rId4"/>
    <sheet name="装备强化" sheetId="8" r:id="rId5"/>
    <sheet name="达成目标" sheetId="2" r:id="rId6"/>
    <sheet name="ps" sheetId="5" r:id="rId7"/>
    <sheet name="荒野乱斗升级体系" sheetId="7" r:id="rId8"/>
  </sheets>
  <calcPr calcId="144525"/>
</workbook>
</file>

<file path=xl/sharedStrings.xml><?xml version="1.0" encoding="utf-8"?>
<sst xmlns="http://schemas.openxmlformats.org/spreadsheetml/2006/main" count="305" uniqueCount="160">
  <si>
    <t>等级下限</t>
  </si>
  <si>
    <t>等级上限</t>
  </si>
  <si>
    <t>指数</t>
  </si>
  <si>
    <t>乘数</t>
  </si>
  <si>
    <t>加数</t>
  </si>
  <si>
    <t>用时（天）</t>
  </si>
  <si>
    <t>平均每天</t>
  </si>
  <si>
    <t>天数</t>
  </si>
  <si>
    <t>理想等级</t>
  </si>
  <si>
    <t>升级幅度</t>
  </si>
  <si>
    <t>每天经验投放</t>
  </si>
  <si>
    <t>主线</t>
  </si>
  <si>
    <t>每日任务</t>
  </si>
  <si>
    <t>经验副本</t>
  </si>
  <si>
    <t>1-14</t>
  </si>
  <si>
    <t>每日任务与经验副本经验跟活跃天数挂钩</t>
  </si>
  <si>
    <t>15-22</t>
  </si>
  <si>
    <t>23-27</t>
  </si>
  <si>
    <t>28-32</t>
  </si>
  <si>
    <t>33-36</t>
  </si>
  <si>
    <t>37-40</t>
  </si>
  <si>
    <t>合计</t>
  </si>
  <si>
    <t>41-43</t>
  </si>
  <si>
    <t>44-46</t>
  </si>
  <si>
    <t>47-48</t>
  </si>
  <si>
    <t>这里的天数是假设每天在升级花费大约1小时</t>
  </si>
  <si>
    <t>49-50</t>
  </si>
  <si>
    <t>51-52</t>
  </si>
  <si>
    <t>53-54</t>
  </si>
  <si>
    <t>55-56</t>
  </si>
  <si>
    <t>57-58</t>
  </si>
  <si>
    <t>59-60</t>
  </si>
  <si>
    <t>击杀怪物需要</t>
  </si>
  <si>
    <t>秒</t>
  </si>
  <si>
    <t>经验占比</t>
  </si>
  <si>
    <t>效率</t>
  </si>
  <si>
    <t>实际经验</t>
  </si>
  <si>
    <t>分段辅助列</t>
  </si>
  <si>
    <t>等级</t>
  </si>
  <si>
    <t>时间（秒）</t>
  </si>
  <si>
    <t>时间（天）</t>
  </si>
  <si>
    <t>累计（秒）</t>
  </si>
  <si>
    <t>累计（天）</t>
  </si>
  <si>
    <t>累计（分钟）</t>
  </si>
  <si>
    <t>击杀怪物数量</t>
  </si>
  <si>
    <t>击杀怪物经验</t>
  </si>
  <si>
    <t>升级经验</t>
  </si>
  <si>
    <t>基础经验效率</t>
  </si>
  <si>
    <t>每日</t>
  </si>
  <si>
    <t>实际总经验</t>
  </si>
  <si>
    <t>获取总经验百分比</t>
  </si>
  <si>
    <t>预期时间</t>
  </si>
  <si>
    <t>3分钟</t>
  </si>
  <si>
    <t>1.5分钟</t>
  </si>
  <si>
    <t>伤害=MAX(（攻击-防御），0.15*攻击)</t>
  </si>
  <si>
    <t>暴击等于伤害*150%</t>
  </si>
  <si>
    <t>战力=if(我方防御-敌方攻击&lt;0,  则  10*攻击+22*防御+生命+(命中+闪避+暴击+抗暴)*(10*攻击+22*防御+生命),  否则   10*攻击+22*防御*0.85+生命+(命中+闪避+暴击+抗暴)*(10*攻击+22*防御*0.85+生命)</t>
  </si>
  <si>
    <t>人物</t>
  </si>
  <si>
    <t>攻击型怪物</t>
  </si>
  <si>
    <t>防御性怪物</t>
  </si>
  <si>
    <t>生命型怪物</t>
  </si>
  <si>
    <t>攻击</t>
  </si>
  <si>
    <t>防御</t>
  </si>
  <si>
    <t>生命</t>
  </si>
  <si>
    <t>命中</t>
  </si>
  <si>
    <t>闪避</t>
  </si>
  <si>
    <t>暴击</t>
  </si>
  <si>
    <t>坚韧（抗暴）</t>
  </si>
  <si>
    <t>战力</t>
  </si>
  <si>
    <t>1-9</t>
  </si>
  <si>
    <t>10-19</t>
  </si>
  <si>
    <t>20-29</t>
  </si>
  <si>
    <t>30-39</t>
  </si>
  <si>
    <t>40-49</t>
  </si>
  <si>
    <t>50-59</t>
  </si>
  <si>
    <t>60-</t>
  </si>
  <si>
    <t>武器</t>
  </si>
  <si>
    <t>铠甲</t>
  </si>
  <si>
    <t>头盔</t>
  </si>
  <si>
    <t>手套</t>
  </si>
  <si>
    <t>1.强化上限10级，每级提升全部属性5%</t>
  </si>
  <si>
    <t>战靴</t>
  </si>
  <si>
    <t>2.可以使用道具更换一条属性(全部属性都可以更换)</t>
  </si>
  <si>
    <t>+10%属性</t>
  </si>
  <si>
    <t>+30%属性</t>
  </si>
  <si>
    <t>+50%属性</t>
  </si>
  <si>
    <t>+70%属性</t>
  </si>
  <si>
    <t>+100%属性</t>
  </si>
  <si>
    <t>坚韧</t>
  </si>
  <si>
    <t>攻击%</t>
  </si>
  <si>
    <t>防御%</t>
  </si>
  <si>
    <t>生命%</t>
  </si>
  <si>
    <t>暴击伤害</t>
  </si>
  <si>
    <t>+</t>
  </si>
  <si>
    <t>提升幅度</t>
  </si>
  <si>
    <t>普通</t>
  </si>
  <si>
    <t>精良</t>
  </si>
  <si>
    <t>稀有</t>
  </si>
  <si>
    <t>史诗</t>
  </si>
  <si>
    <t>传奇</t>
  </si>
  <si>
    <t>属性出现概率</t>
  </si>
  <si>
    <t>白装基础属性</t>
  </si>
  <si>
    <t>白绿装整件</t>
  </si>
  <si>
    <t>绿装额外一条属性</t>
  </si>
  <si>
    <t>蓝装5碎片一件</t>
  </si>
  <si>
    <t>蓝装额外两条属性</t>
  </si>
  <si>
    <t>紫装10碎片一件</t>
  </si>
  <si>
    <t>紫装额外三条属性</t>
  </si>
  <si>
    <t>红装20碎片一件</t>
  </si>
  <si>
    <t>红装额外四条属性</t>
  </si>
  <si>
    <t>装备副本/次</t>
  </si>
  <si>
    <t>5件</t>
  </si>
  <si>
    <t>3件</t>
  </si>
  <si>
    <t>10碎</t>
  </si>
  <si>
    <t>3碎</t>
  </si>
  <si>
    <t>1碎</t>
  </si>
  <si>
    <t>装备本120</t>
  </si>
  <si>
    <t>装备副本90片</t>
  </si>
  <si>
    <t>主线30</t>
  </si>
  <si>
    <t>主线10片</t>
  </si>
  <si>
    <t>装备副本3次/天</t>
  </si>
  <si>
    <r>
      <rPr>
        <b/>
        <sz val="14"/>
        <color rgb="FF1A1A1A"/>
        <rFont val="Arial"/>
        <charset val="134"/>
      </rPr>
      <t xml:space="preserve">1. </t>
    </r>
    <r>
      <rPr>
        <b/>
        <sz val="14"/>
        <color rgb="FF1A1A1A"/>
        <rFont val="宋体"/>
        <charset val="134"/>
      </rPr>
      <t>现在有推图、经验副本、每日任务三种获得经验的方式，做出一个上限为</t>
    </r>
    <r>
      <rPr>
        <b/>
        <sz val="14"/>
        <color rgb="FF1A1A1A"/>
        <rFont val="Arial"/>
        <charset val="134"/>
      </rPr>
      <t>60</t>
    </r>
    <r>
      <rPr>
        <b/>
        <sz val="14"/>
        <color rgb="FF1A1A1A"/>
        <rFont val="宋体"/>
        <charset val="134"/>
      </rPr>
      <t>级的升级经验的表，至少包含这些信息：每级所需的升级经验、每级所需的时间、玩家在不同天数到达的等级。</t>
    </r>
  </si>
  <si>
    <r>
      <rPr>
        <b/>
        <sz val="14"/>
        <color rgb="FF1A1A1A"/>
        <rFont val="Arial"/>
        <charset val="134"/>
      </rPr>
      <t xml:space="preserve">2. </t>
    </r>
    <r>
      <rPr>
        <b/>
        <sz val="14"/>
        <color rgb="FF1A1A1A"/>
        <rFont val="宋体"/>
        <charset val="134"/>
      </rPr>
      <t>在上表中引入属性，包含：生命、攻击、防御</t>
    </r>
  </si>
  <si>
    <r>
      <rPr>
        <b/>
        <sz val="14"/>
        <color rgb="FF1A1A1A"/>
        <rFont val="Arial"/>
        <charset val="134"/>
      </rPr>
      <t xml:space="preserve">3. </t>
    </r>
    <r>
      <rPr>
        <b/>
        <sz val="14"/>
        <color rgb="FF1A1A1A"/>
        <rFont val="宋体"/>
        <charset val="134"/>
      </rPr>
      <t>添加战斗公式：伤害</t>
    </r>
    <r>
      <rPr>
        <b/>
        <sz val="14"/>
        <color rgb="FF1A1A1A"/>
        <rFont val="Arial"/>
        <charset val="134"/>
      </rPr>
      <t>=MAX(</t>
    </r>
    <r>
      <rPr>
        <b/>
        <sz val="14"/>
        <color rgb="FF1A1A1A"/>
        <rFont val="宋体"/>
        <charset val="134"/>
      </rPr>
      <t>（攻击</t>
    </r>
    <r>
      <rPr>
        <b/>
        <sz val="14"/>
        <color rgb="FF1A1A1A"/>
        <rFont val="Arial"/>
        <charset val="134"/>
      </rPr>
      <t>-</t>
    </r>
    <r>
      <rPr>
        <b/>
        <sz val="14"/>
        <color rgb="FF1A1A1A"/>
        <rFont val="宋体"/>
        <charset val="134"/>
      </rPr>
      <t>防御），</t>
    </r>
    <r>
      <rPr>
        <b/>
        <sz val="14"/>
        <color rgb="FF1A1A1A"/>
        <rFont val="Arial"/>
        <charset val="134"/>
      </rPr>
      <t>0.15*</t>
    </r>
    <r>
      <rPr>
        <b/>
        <sz val="14"/>
        <color rgb="FF1A1A1A"/>
        <rFont val="宋体"/>
        <charset val="134"/>
      </rPr>
      <t>攻击</t>
    </r>
    <r>
      <rPr>
        <b/>
        <sz val="14"/>
        <color rgb="FF1A1A1A"/>
        <rFont val="Arial"/>
        <charset val="134"/>
      </rPr>
      <t>)</t>
    </r>
    <r>
      <rPr>
        <b/>
        <sz val="14"/>
        <color rgb="FF1A1A1A"/>
        <rFont val="宋体"/>
        <charset val="134"/>
      </rPr>
      <t>，玩家和怪物均为每秒钟同时攻击一次，做出玩家</t>
    </r>
    <r>
      <rPr>
        <b/>
        <sz val="14"/>
        <color rgb="FF1A1A1A"/>
        <rFont val="Arial"/>
        <charset val="134"/>
      </rPr>
      <t>10</t>
    </r>
    <r>
      <rPr>
        <b/>
        <sz val="14"/>
        <color rgb="FF1A1A1A"/>
        <rFont val="宋体"/>
        <charset val="134"/>
      </rPr>
      <t>级时需要正好消耗</t>
    </r>
    <r>
      <rPr>
        <b/>
        <sz val="14"/>
        <color rgb="FF1A1A1A"/>
        <rFont val="Arial"/>
        <charset val="134"/>
      </rPr>
      <t>80%</t>
    </r>
    <r>
      <rPr>
        <b/>
        <sz val="14"/>
        <color rgb="FF1A1A1A"/>
        <rFont val="宋体"/>
        <charset val="134"/>
      </rPr>
      <t>血量才能杀死的怪物属性。</t>
    </r>
  </si>
  <si>
    <r>
      <rPr>
        <b/>
        <sz val="14"/>
        <color rgb="FF1A1A1A"/>
        <rFont val="Arial"/>
        <charset val="134"/>
      </rPr>
      <t xml:space="preserve">4. </t>
    </r>
    <r>
      <rPr>
        <b/>
        <sz val="14"/>
        <color rgb="FF1A1A1A"/>
        <rFont val="宋体"/>
        <charset val="134"/>
      </rPr>
      <t>做出攻击型、防御型、生命型三种符合</t>
    </r>
    <r>
      <rPr>
        <b/>
        <sz val="14"/>
        <color rgb="FF1A1A1A"/>
        <rFont val="Arial"/>
        <charset val="134"/>
      </rPr>
      <t>3</t>
    </r>
    <r>
      <rPr>
        <b/>
        <sz val="14"/>
        <color rgb="FF1A1A1A"/>
        <rFont val="宋体"/>
        <charset val="134"/>
      </rPr>
      <t>中要求的怪物。</t>
    </r>
  </si>
  <si>
    <r>
      <rPr>
        <b/>
        <sz val="14"/>
        <color rgb="FF1A1A1A"/>
        <rFont val="Arial"/>
        <charset val="134"/>
      </rPr>
      <t xml:space="preserve">5. </t>
    </r>
    <r>
      <rPr>
        <b/>
        <sz val="14"/>
        <color rgb="FF1A1A1A"/>
        <rFont val="宋体"/>
        <charset val="134"/>
      </rPr>
      <t>加入</t>
    </r>
    <r>
      <rPr>
        <b/>
        <sz val="14"/>
        <color rgb="FF1A1A1A"/>
        <rFont val="Arial"/>
        <charset val="134"/>
      </rPr>
      <t>10</t>
    </r>
    <r>
      <rPr>
        <b/>
        <sz val="14"/>
        <color rgb="FF1A1A1A"/>
        <rFont val="宋体"/>
        <charset val="134"/>
      </rPr>
      <t>级、</t>
    </r>
    <r>
      <rPr>
        <b/>
        <sz val="14"/>
        <color rgb="FF1A1A1A"/>
        <rFont val="Arial"/>
        <charset val="134"/>
      </rPr>
      <t>20</t>
    </r>
    <r>
      <rPr>
        <b/>
        <sz val="14"/>
        <color rgb="FF1A1A1A"/>
        <rFont val="宋体"/>
        <charset val="134"/>
      </rPr>
      <t>级</t>
    </r>
    <r>
      <rPr>
        <b/>
        <sz val="14"/>
        <color rgb="FF1A1A1A"/>
        <rFont val="Arial"/>
        <charset val="134"/>
      </rPr>
      <t>……60</t>
    </r>
    <r>
      <rPr>
        <b/>
        <sz val="14"/>
        <color rgb="FF1A1A1A"/>
        <rFont val="宋体"/>
        <charset val="134"/>
      </rPr>
      <t>级的装备，每级有</t>
    </r>
    <r>
      <rPr>
        <b/>
        <sz val="14"/>
        <color rgb="FF1A1A1A"/>
        <rFont val="Arial"/>
        <charset val="134"/>
      </rPr>
      <t>3</t>
    </r>
    <r>
      <rPr>
        <b/>
        <sz val="14"/>
        <color rgb="FF1A1A1A"/>
        <rFont val="宋体"/>
        <charset val="134"/>
      </rPr>
      <t>件装备，装备在推图和装备副本中均有掉落，做出一个装备产出的表，要求玩家到</t>
    </r>
    <r>
      <rPr>
        <b/>
        <sz val="14"/>
        <color rgb="FF1A1A1A"/>
        <rFont val="Arial"/>
        <charset val="134"/>
      </rPr>
      <t>60</t>
    </r>
    <r>
      <rPr>
        <b/>
        <sz val="14"/>
        <color rgb="FF1A1A1A"/>
        <rFont val="宋体"/>
        <charset val="134"/>
      </rPr>
      <t>级时刚好能凑齐</t>
    </r>
    <r>
      <rPr>
        <b/>
        <sz val="14"/>
        <color rgb="FF1A1A1A"/>
        <rFont val="Arial"/>
        <charset val="134"/>
      </rPr>
      <t>50</t>
    </r>
    <r>
      <rPr>
        <b/>
        <sz val="14"/>
        <color rgb="FF1A1A1A"/>
        <rFont val="宋体"/>
        <charset val="134"/>
      </rPr>
      <t>级的装备。</t>
    </r>
  </si>
  <si>
    <r>
      <rPr>
        <b/>
        <sz val="14"/>
        <color rgb="FF1A1A1A"/>
        <rFont val="Arial"/>
        <charset val="134"/>
      </rPr>
      <t xml:space="preserve">6. </t>
    </r>
    <r>
      <rPr>
        <b/>
        <sz val="14"/>
        <color rgb="FF1A1A1A"/>
        <rFont val="宋体"/>
        <charset val="134"/>
      </rPr>
      <t>做出一份战力期望表，根据天数推算每天玩家的等级和装备情况，并推算出相应的属性。</t>
    </r>
  </si>
  <si>
    <r>
      <rPr>
        <b/>
        <sz val="14"/>
        <color rgb="FF1A1A1A"/>
        <rFont val="Arial"/>
        <charset val="134"/>
      </rPr>
      <t xml:space="preserve">7. </t>
    </r>
    <r>
      <rPr>
        <b/>
        <sz val="14"/>
        <color rgb="FF1A1A1A"/>
        <rFont val="宋体"/>
        <charset val="134"/>
      </rPr>
      <t>算出玩家每个等级所应面对的攻击型、防御型、生命型三种类型的怪物属性。（全为</t>
    </r>
    <r>
      <rPr>
        <b/>
        <sz val="14"/>
        <color rgb="FF1A1A1A"/>
        <rFont val="Arial"/>
        <charset val="134"/>
      </rPr>
      <t>1V1</t>
    </r>
    <r>
      <rPr>
        <b/>
        <sz val="14"/>
        <color rgb="FF1A1A1A"/>
        <rFont val="宋体"/>
        <charset val="134"/>
      </rPr>
      <t>情况下玩家需要耗血</t>
    </r>
    <r>
      <rPr>
        <b/>
        <sz val="14"/>
        <color rgb="FF1A1A1A"/>
        <rFont val="Arial"/>
        <charset val="134"/>
      </rPr>
      <t>80%</t>
    </r>
    <r>
      <rPr>
        <b/>
        <sz val="14"/>
        <color rgb="FF1A1A1A"/>
        <rFont val="宋体"/>
        <charset val="134"/>
      </rPr>
      <t>）</t>
    </r>
  </si>
  <si>
    <r>
      <rPr>
        <b/>
        <sz val="14"/>
        <color rgb="FF1A1A1A"/>
        <rFont val="Arial"/>
        <charset val="134"/>
      </rPr>
      <t xml:space="preserve">8. </t>
    </r>
    <r>
      <rPr>
        <b/>
        <sz val="14"/>
        <color rgb="FF1A1A1A"/>
        <rFont val="宋体"/>
        <charset val="134"/>
      </rPr>
      <t>在装备、怪物、等级属性的表中加入命中、闪避、暴击、坚韧等属性，公式自拟。然后再重复做一次。</t>
    </r>
  </si>
  <si>
    <r>
      <rPr>
        <b/>
        <sz val="14"/>
        <color rgb="FF1A1A1A"/>
        <rFont val="Arial"/>
        <charset val="134"/>
      </rPr>
      <t xml:space="preserve">9. </t>
    </r>
    <r>
      <rPr>
        <b/>
        <sz val="14"/>
        <color rgb="FF1A1A1A"/>
        <rFont val="宋体"/>
        <charset val="134"/>
      </rPr>
      <t>加入装备强化的玩法，每次强化增加被强化装备</t>
    </r>
    <r>
      <rPr>
        <b/>
        <sz val="14"/>
        <color rgb="FF1A1A1A"/>
        <rFont val="Arial"/>
        <charset val="134"/>
      </rPr>
      <t>1%</t>
    </r>
    <r>
      <rPr>
        <b/>
        <sz val="14"/>
        <color rgb="FF1A1A1A"/>
        <rFont val="宋体"/>
        <charset val="134"/>
      </rPr>
      <t>的属性，消耗金币，给出推图的金币产出和强化的金币消耗。</t>
    </r>
  </si>
  <si>
    <t>我不认为设置3种这种类型的怪物有意思，因为打攻击性怪物肯定效率更高，除非在地图分布上，攻击性怪物都是远程，比较恶心才能相对平衡</t>
  </si>
  <si>
    <t>能否用理性、逻辑和趣味性去说服你，而不是用新人别想那么多去压制你；是否存在策划团队以外的干扰因素（比如运营提的建议虽然不认同，但不得不改之类的）</t>
  </si>
  <si>
    <t>外围3-4</t>
  </si>
  <si>
    <t>中圈4-5</t>
  </si>
  <si>
    <t>内门2-3</t>
  </si>
  <si>
    <t>动态随机</t>
  </si>
  <si>
    <t>3+4+3</t>
  </si>
  <si>
    <t>运气成分</t>
  </si>
  <si>
    <t>经验</t>
  </si>
  <si>
    <t>金币</t>
  </si>
  <si>
    <t>乱斗宝箱</t>
  </si>
  <si>
    <t>大型宝箱</t>
  </si>
  <si>
    <t>超级宝箱</t>
  </si>
  <si>
    <t>共</t>
  </si>
  <si>
    <t>总收益(金币)</t>
  </si>
  <si>
    <t>2金币=1经验</t>
  </si>
  <si>
    <t>+随身秒具</t>
  </si>
  <si>
    <t>+200双倍奖章≈60金币</t>
  </si>
  <si>
    <t>1   ：   3   ：  10</t>
  </si>
  <si>
    <t>+星辉之力</t>
  </si>
  <si>
    <t>每升一级</t>
  </si>
  <si>
    <t>生命/伤害+大概5%</t>
  </si>
  <si>
    <t>不同英雄有不同提升幅度</t>
  </si>
  <si>
    <t>+超稀有英雄</t>
  </si>
  <si>
    <t>+400双倍奖章≈120金币</t>
  </si>
  <si>
    <t>随身秒具</t>
  </si>
  <si>
    <t>1000金币</t>
  </si>
  <si>
    <t>星辉之力</t>
  </si>
  <si>
    <t>2000金币</t>
  </si>
  <si>
    <t>+神话英雄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</si>
</sst>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4"/>
      <color rgb="FF1A1A1A"/>
      <name val="Arial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rgb="FF1A1A1A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A81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5" fillId="12" borderId="1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02986"/>
      <color rgb="004F0FBD"/>
      <color rgb="00AA81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9"/>
  <sheetViews>
    <sheetView topLeftCell="A4" workbookViewId="0">
      <selection activeCell="O34" sqref="O34"/>
    </sheetView>
  </sheetViews>
  <sheetFormatPr defaultColWidth="9" defaultRowHeight="13.5"/>
  <cols>
    <col min="1" max="1" width="11.5" style="1" customWidth="1"/>
    <col min="2" max="2" width="9" style="1"/>
    <col min="3" max="3" width="10.625" style="1" customWidth="1"/>
    <col min="4" max="4" width="12.625" style="1"/>
    <col min="5" max="5" width="10.125" style="1" customWidth="1"/>
    <col min="6" max="6" width="9" style="1"/>
    <col min="7" max="7" width="13" style="1" customWidth="1"/>
    <col min="8" max="8" width="12.625" style="1"/>
    <col min="9" max="9" width="12.875" style="1" customWidth="1"/>
    <col min="10" max="10" width="12" style="1" customWidth="1"/>
    <col min="11" max="11" width="12.125" style="1" customWidth="1"/>
    <col min="12" max="12" width="11.25" style="1" customWidth="1"/>
    <col min="13" max="20" width="9.75" style="1" customWidth="1"/>
    <col min="21" max="21" width="10.625" style="1" customWidth="1"/>
    <col min="22" max="16384" width="9" style="1"/>
  </cols>
  <sheetData>
    <row r="1" spans="2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1" t="s">
        <v>11</v>
      </c>
      <c r="N1" s="1" t="s">
        <v>12</v>
      </c>
      <c r="O1" s="1" t="s">
        <v>13</v>
      </c>
    </row>
    <row r="2" spans="1:19">
      <c r="A2" s="1">
        <v>1</v>
      </c>
      <c r="B2" s="1">
        <v>0</v>
      </c>
      <c r="C2" s="1">
        <v>10</v>
      </c>
      <c r="D2" s="1">
        <v>1</v>
      </c>
      <c r="E2" s="1">
        <v>3</v>
      </c>
      <c r="F2" s="1">
        <v>180</v>
      </c>
      <c r="G2" s="1">
        <f t="shared" ref="G2:G7" si="0">IF(A2=1,_xlfn.MAXIFS($F$20:$F$78,$A$20:$A$78,A2),_xlfn.MAXIFS($F$20:$F$78,$A$20:$A$78,A2)-_xlfn.MAXIFS($F$20:$F$78,$A$20:$A$78,A1))</f>
        <v>0.5</v>
      </c>
      <c r="H2" s="1">
        <f t="shared" ref="H2:H7" si="1">ROUND((1/G2)*10,2)</f>
        <v>20</v>
      </c>
      <c r="I2" s="30">
        <v>1</v>
      </c>
      <c r="J2" s="33" t="s">
        <v>14</v>
      </c>
      <c r="K2" s="30">
        <v>14</v>
      </c>
      <c r="L2" s="1">
        <f>SUM(U20:U33)</f>
        <v>3070</v>
      </c>
      <c r="M2" s="1">
        <f>ROUNDUP(L2*$L$20,)</f>
        <v>1535</v>
      </c>
      <c r="N2" s="1">
        <f>ROUNDUP(L2*$M$20,)</f>
        <v>921</v>
      </c>
      <c r="O2" s="1">
        <f>ROUNDUP(L2*$N$20,)</f>
        <v>614</v>
      </c>
      <c r="S2" s="1" t="s">
        <v>15</v>
      </c>
    </row>
    <row r="3" spans="1:15">
      <c r="A3" s="1">
        <v>2</v>
      </c>
      <c r="B3" s="1">
        <v>10</v>
      </c>
      <c r="C3" s="1">
        <v>20</v>
      </c>
      <c r="D3" s="1">
        <v>1.5</v>
      </c>
      <c r="E3" s="1">
        <f>E2+2</f>
        <v>5</v>
      </c>
      <c r="F3" s="1">
        <f>_xlfn.MAXIFS($C$20:$C$78,$A$20:$A$78,A2)</f>
        <v>210</v>
      </c>
      <c r="G3" s="1">
        <f t="shared" si="0"/>
        <v>0.78</v>
      </c>
      <c r="H3" s="1">
        <f t="shared" si="1"/>
        <v>12.82</v>
      </c>
      <c r="I3" s="30">
        <v>2</v>
      </c>
      <c r="J3" s="30" t="s">
        <v>16</v>
      </c>
      <c r="K3" s="30">
        <v>8</v>
      </c>
      <c r="L3" s="1">
        <f>SUM(U34:U41)</f>
        <v>7655</v>
      </c>
      <c r="M3" s="1">
        <f>ROUNDUP(L3*$L$34,)</f>
        <v>3062</v>
      </c>
      <c r="N3" s="1">
        <f>ROUNDUP(L3*$M$34,)</f>
        <v>3062</v>
      </c>
      <c r="O3" s="1">
        <f t="shared" ref="O3:O16" si="2">ROUNDUP(L3*$N$20,)</f>
        <v>1531</v>
      </c>
    </row>
    <row r="4" spans="1:15">
      <c r="A4" s="1">
        <v>3</v>
      </c>
      <c r="B4" s="1">
        <v>20</v>
      </c>
      <c r="C4" s="1">
        <v>30</v>
      </c>
      <c r="D4" s="1">
        <v>1.5</v>
      </c>
      <c r="E4" s="1">
        <f>E3+2</f>
        <v>7</v>
      </c>
      <c r="F4" s="1">
        <f>_xlfn.MAXIFS($C$20:$C$78,$A$20:$A$78,A3)</f>
        <v>368</v>
      </c>
      <c r="G4" s="1">
        <f t="shared" si="0"/>
        <v>1.29</v>
      </c>
      <c r="H4" s="1">
        <f t="shared" si="1"/>
        <v>7.75</v>
      </c>
      <c r="I4" s="30">
        <v>3</v>
      </c>
      <c r="J4" s="30" t="s">
        <v>17</v>
      </c>
      <c r="K4" s="30">
        <v>5</v>
      </c>
      <c r="L4" s="1">
        <f>SUM(U42:U46)</f>
        <v>11830</v>
      </c>
      <c r="M4" s="1">
        <f>ROUNDUP(L4*$L$42,)</f>
        <v>3549</v>
      </c>
      <c r="N4" s="1">
        <f>ROUNDUP(L4*$M$42,)</f>
        <v>5915</v>
      </c>
      <c r="O4" s="1">
        <f t="shared" si="2"/>
        <v>2366</v>
      </c>
    </row>
    <row r="5" spans="1:15">
      <c r="A5" s="1">
        <v>4</v>
      </c>
      <c r="B5" s="1">
        <v>30</v>
      </c>
      <c r="C5" s="1">
        <v>40</v>
      </c>
      <c r="D5" s="1">
        <v>1.5</v>
      </c>
      <c r="E5" s="1">
        <f>E4+2</f>
        <v>9</v>
      </c>
      <c r="F5" s="1">
        <f>_xlfn.MAXIFS($C$20:$C$78,$A$20:$A$78,A4)</f>
        <v>589</v>
      </c>
      <c r="G5" s="1">
        <f t="shared" si="0"/>
        <v>1.99</v>
      </c>
      <c r="H5" s="1">
        <f t="shared" si="1"/>
        <v>5.03</v>
      </c>
      <c r="I5" s="30">
        <v>4</v>
      </c>
      <c r="J5" s="30" t="s">
        <v>18</v>
      </c>
      <c r="K5" s="30">
        <v>5</v>
      </c>
      <c r="L5" s="1">
        <f>SUM(U47:U51)</f>
        <v>24145</v>
      </c>
      <c r="M5" s="1">
        <f t="shared" ref="M5:M16" si="3">ROUNDUP(L5*$L$42,)</f>
        <v>7244</v>
      </c>
      <c r="N5" s="1">
        <f t="shared" ref="N5:N16" si="4">ROUNDUP(L5*$M$42,)</f>
        <v>12073</v>
      </c>
      <c r="O5" s="1">
        <f t="shared" si="2"/>
        <v>4829</v>
      </c>
    </row>
    <row r="6" spans="1:15">
      <c r="A6" s="1">
        <v>5</v>
      </c>
      <c r="B6" s="1">
        <v>40</v>
      </c>
      <c r="C6" s="1">
        <v>50</v>
      </c>
      <c r="D6" s="1">
        <v>2</v>
      </c>
      <c r="E6" s="1">
        <f>E5+2</f>
        <v>11</v>
      </c>
      <c r="F6" s="1">
        <f>_xlfn.MAXIFS($C$20:$C$78,$A$20:$A$78,A5)</f>
        <v>873</v>
      </c>
      <c r="G6" s="1">
        <f t="shared" si="0"/>
        <v>3.6</v>
      </c>
      <c r="H6" s="1">
        <f t="shared" si="1"/>
        <v>2.78</v>
      </c>
      <c r="I6" s="30">
        <v>5</v>
      </c>
      <c r="J6" s="30" t="s">
        <v>19</v>
      </c>
      <c r="K6" s="30">
        <v>4</v>
      </c>
      <c r="L6" s="1">
        <f>SUM(U52:U55)</f>
        <v>34730</v>
      </c>
      <c r="M6" s="1">
        <f t="shared" si="3"/>
        <v>10419</v>
      </c>
      <c r="N6" s="1">
        <f t="shared" si="4"/>
        <v>17365</v>
      </c>
      <c r="O6" s="1">
        <f t="shared" si="2"/>
        <v>6946</v>
      </c>
    </row>
    <row r="7" spans="1:15">
      <c r="A7" s="1">
        <v>6</v>
      </c>
      <c r="B7" s="1">
        <v>50</v>
      </c>
      <c r="C7" s="1">
        <v>60</v>
      </c>
      <c r="D7" s="1">
        <v>2</v>
      </c>
      <c r="E7" s="1">
        <f>E6+2</f>
        <v>13</v>
      </c>
      <c r="F7" s="1">
        <f>_xlfn.MAXIFS($C$20:$C$78,$A$20:$A$78,A6)</f>
        <v>1973</v>
      </c>
      <c r="G7" s="1">
        <f t="shared" si="0"/>
        <v>6.88</v>
      </c>
      <c r="H7" s="1">
        <f t="shared" si="1"/>
        <v>1.45</v>
      </c>
      <c r="I7" s="30">
        <v>6</v>
      </c>
      <c r="J7" s="30" t="s">
        <v>20</v>
      </c>
      <c r="K7" s="30">
        <v>4</v>
      </c>
      <c r="L7" s="1">
        <f>SUM(U56:U59)</f>
        <v>61190</v>
      </c>
      <c r="M7" s="1">
        <f t="shared" si="3"/>
        <v>18357</v>
      </c>
      <c r="N7" s="1">
        <f t="shared" si="4"/>
        <v>30595</v>
      </c>
      <c r="O7" s="1">
        <f t="shared" si="2"/>
        <v>12238</v>
      </c>
    </row>
    <row r="8" spans="6:15">
      <c r="F8" s="1" t="s">
        <v>21</v>
      </c>
      <c r="G8" s="1">
        <f>SUM(G2:G7)</f>
        <v>15.04</v>
      </c>
      <c r="I8" s="30">
        <v>7</v>
      </c>
      <c r="J8" s="30" t="s">
        <v>22</v>
      </c>
      <c r="K8" s="30">
        <v>3</v>
      </c>
      <c r="L8" s="1">
        <f>SUM(U60:U62)</f>
        <v>73675</v>
      </c>
      <c r="M8" s="1">
        <f t="shared" si="3"/>
        <v>22103</v>
      </c>
      <c r="N8" s="1">
        <f t="shared" si="4"/>
        <v>36838</v>
      </c>
      <c r="O8" s="1">
        <f t="shared" si="2"/>
        <v>14735</v>
      </c>
    </row>
    <row r="9" spans="9:15">
      <c r="I9" s="30">
        <v>8</v>
      </c>
      <c r="J9" s="30" t="s">
        <v>23</v>
      </c>
      <c r="K9" s="30">
        <v>3</v>
      </c>
      <c r="L9" s="1">
        <f>SUM(U63:U65)</f>
        <v>127810</v>
      </c>
      <c r="M9" s="1">
        <f t="shared" si="3"/>
        <v>38343</v>
      </c>
      <c r="N9" s="1">
        <f t="shared" si="4"/>
        <v>63905</v>
      </c>
      <c r="O9" s="1">
        <f t="shared" si="2"/>
        <v>25562</v>
      </c>
    </row>
    <row r="10" spans="9:15">
      <c r="I10" s="30">
        <v>9</v>
      </c>
      <c r="J10" s="30" t="s">
        <v>24</v>
      </c>
      <c r="K10" s="30">
        <v>2</v>
      </c>
      <c r="L10" s="1">
        <f>SUM(U66:U67)</f>
        <v>140930</v>
      </c>
      <c r="M10" s="1">
        <f t="shared" si="3"/>
        <v>42279</v>
      </c>
      <c r="N10" s="1">
        <f t="shared" si="4"/>
        <v>70465</v>
      </c>
      <c r="O10" s="1">
        <f t="shared" si="2"/>
        <v>28186</v>
      </c>
    </row>
    <row r="11" spans="4:15">
      <c r="D11" s="26" t="s">
        <v>25</v>
      </c>
      <c r="I11" s="30">
        <v>10</v>
      </c>
      <c r="J11" s="30" t="s">
        <v>26</v>
      </c>
      <c r="K11" s="30">
        <v>2</v>
      </c>
      <c r="L11" s="1">
        <f>SUM(U68:U69)</f>
        <v>201660</v>
      </c>
      <c r="M11" s="1">
        <f t="shared" si="3"/>
        <v>60498</v>
      </c>
      <c r="N11" s="1">
        <f t="shared" si="4"/>
        <v>100830</v>
      </c>
      <c r="O11" s="1">
        <f t="shared" si="2"/>
        <v>40332</v>
      </c>
    </row>
    <row r="12" spans="9:15">
      <c r="I12" s="30">
        <v>11</v>
      </c>
      <c r="J12" s="30" t="s">
        <v>27</v>
      </c>
      <c r="K12" s="30">
        <v>2</v>
      </c>
      <c r="L12" s="1">
        <f>SUM(U70:U71)</f>
        <v>254105</v>
      </c>
      <c r="M12" s="1">
        <f t="shared" si="3"/>
        <v>76232</v>
      </c>
      <c r="N12" s="1">
        <f t="shared" si="4"/>
        <v>127053</v>
      </c>
      <c r="O12" s="1">
        <f t="shared" si="2"/>
        <v>50821</v>
      </c>
    </row>
    <row r="13" spans="9:15">
      <c r="I13" s="30">
        <v>12</v>
      </c>
      <c r="J13" s="30" t="s">
        <v>28</v>
      </c>
      <c r="K13" s="30">
        <v>2</v>
      </c>
      <c r="L13" s="1">
        <f>SUM(U72:U73)</f>
        <v>334455</v>
      </c>
      <c r="M13" s="1">
        <f t="shared" si="3"/>
        <v>100337</v>
      </c>
      <c r="N13" s="1">
        <f t="shared" si="4"/>
        <v>167228</v>
      </c>
      <c r="O13" s="1">
        <f t="shared" si="2"/>
        <v>66891</v>
      </c>
    </row>
    <row r="14" spans="9:15">
      <c r="I14" s="30">
        <v>13</v>
      </c>
      <c r="J14" s="30" t="s">
        <v>29</v>
      </c>
      <c r="K14" s="30">
        <v>2</v>
      </c>
      <c r="L14" s="1">
        <f>SUM(U74:U75)</f>
        <v>457270</v>
      </c>
      <c r="M14" s="1">
        <f t="shared" si="3"/>
        <v>137181</v>
      </c>
      <c r="N14" s="1">
        <f t="shared" si="4"/>
        <v>228635</v>
      </c>
      <c r="O14" s="1">
        <f t="shared" si="2"/>
        <v>91454</v>
      </c>
    </row>
    <row r="15" spans="9:15">
      <c r="I15" s="30">
        <v>14</v>
      </c>
      <c r="J15" s="30" t="s">
        <v>30</v>
      </c>
      <c r="K15" s="30">
        <v>2</v>
      </c>
      <c r="L15" s="1">
        <f>SUM(U76:U77)</f>
        <v>636470</v>
      </c>
      <c r="M15" s="1">
        <f t="shared" si="3"/>
        <v>190941</v>
      </c>
      <c r="N15" s="1">
        <f t="shared" si="4"/>
        <v>318235</v>
      </c>
      <c r="O15" s="1">
        <f t="shared" si="2"/>
        <v>127294</v>
      </c>
    </row>
    <row r="16" spans="9:15">
      <c r="I16" s="30">
        <v>15</v>
      </c>
      <c r="J16" s="30" t="s">
        <v>31</v>
      </c>
      <c r="K16" s="30">
        <v>1</v>
      </c>
      <c r="L16" s="1">
        <f>SUM(U78)</f>
        <v>412615</v>
      </c>
      <c r="M16" s="1">
        <f t="shared" si="3"/>
        <v>123785</v>
      </c>
      <c r="N16" s="1">
        <f t="shared" si="4"/>
        <v>206308</v>
      </c>
      <c r="O16" s="1">
        <f t="shared" si="2"/>
        <v>82523</v>
      </c>
    </row>
    <row r="18" spans="8:18">
      <c r="H18" s="31" t="s">
        <v>32</v>
      </c>
      <c r="I18" s="31">
        <v>20</v>
      </c>
      <c r="J18" s="31" t="s">
        <v>33</v>
      </c>
      <c r="L18" s="1" t="s">
        <v>34</v>
      </c>
      <c r="O18" s="1" t="s">
        <v>35</v>
      </c>
      <c r="R18" s="1" t="s">
        <v>36</v>
      </c>
    </row>
    <row r="19" spans="1:21">
      <c r="A19" s="1" t="s">
        <v>37</v>
      </c>
      <c r="B19" s="1" t="s">
        <v>38</v>
      </c>
      <c r="C19" s="1" t="s">
        <v>39</v>
      </c>
      <c r="D19" s="1" t="s">
        <v>40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" t="s">
        <v>46</v>
      </c>
      <c r="K19" s="1" t="s">
        <v>47</v>
      </c>
      <c r="L19" s="1" t="s">
        <v>11</v>
      </c>
      <c r="M19" s="1" t="s">
        <v>48</v>
      </c>
      <c r="N19" s="1" t="s">
        <v>13</v>
      </c>
      <c r="O19" s="1" t="s">
        <v>11</v>
      </c>
      <c r="P19" s="1" t="s">
        <v>12</v>
      </c>
      <c r="Q19" s="1" t="s">
        <v>13</v>
      </c>
      <c r="R19" s="1" t="s">
        <v>11</v>
      </c>
      <c r="S19" s="1" t="s">
        <v>12</v>
      </c>
      <c r="T19" s="1" t="s">
        <v>13</v>
      </c>
      <c r="U19" s="1" t="s">
        <v>49</v>
      </c>
    </row>
    <row r="20" spans="1:21">
      <c r="A20" s="1">
        <f>ROUNDUP((B20)/9.9,)</f>
        <v>1</v>
      </c>
      <c r="B20" s="1">
        <v>1</v>
      </c>
      <c r="C20" s="1">
        <f>INT((MOD(B20,10)+1)^INDEX($D$2:$D$7,A20)*INDEX($E$2:$E$7,A20)+INDEX($F$2:$F$7,A20))</f>
        <v>186</v>
      </c>
      <c r="D20" s="1">
        <f>ROUND((C20/3600),2)</f>
        <v>0.05</v>
      </c>
      <c r="E20" s="1">
        <f>SUM(C$20:C20)</f>
        <v>186</v>
      </c>
      <c r="F20" s="1">
        <f>SUM(D$20:D20)</f>
        <v>0.05</v>
      </c>
      <c r="G20" s="32">
        <f>E20/60</f>
        <v>3.1</v>
      </c>
      <c r="H20" s="1">
        <f>ROUND((C20/$I$18),0)</f>
        <v>9</v>
      </c>
      <c r="I20" s="1">
        <v>10</v>
      </c>
      <c r="J20" s="1">
        <f>ROUND(H20*I20,0)</f>
        <v>90</v>
      </c>
      <c r="K20" s="1">
        <v>1</v>
      </c>
      <c r="L20" s="20">
        <v>0.5</v>
      </c>
      <c r="M20" s="20">
        <v>0.3</v>
      </c>
      <c r="N20" s="20">
        <v>0.2</v>
      </c>
      <c r="R20" s="34"/>
      <c r="U20" s="1">
        <f>FLOOR(H20*I20,5)</f>
        <v>90</v>
      </c>
    </row>
    <row r="21" spans="1:21">
      <c r="A21" s="1">
        <f t="shared" ref="A21:A52" si="5">ROUNDUP((B21)/9.9,)</f>
        <v>1</v>
      </c>
      <c r="B21" s="1">
        <v>2</v>
      </c>
      <c r="C21" s="1">
        <f>INT((MOD(B21,10)+1)^INDEX($D$2:$D$7,A21)*INDEX($E$2:$E$7,A21)+INDEX($F$2:$F$7,A21))</f>
        <v>189</v>
      </c>
      <c r="D21" s="1">
        <f t="shared" ref="D21:D52" si="6">ROUND((C21/3600),2)</f>
        <v>0.05</v>
      </c>
      <c r="E21" s="1">
        <f>SUM(C$20:C21)</f>
        <v>375</v>
      </c>
      <c r="F21" s="1">
        <f>SUM(D$20:D21)</f>
        <v>0.1</v>
      </c>
      <c r="G21" s="32">
        <f t="shared" ref="G21:G52" si="7">E21/60</f>
        <v>6.25</v>
      </c>
      <c r="H21" s="1">
        <f t="shared" ref="H21:H52" si="8">ROUND((C21/$I$18),0)</f>
        <v>9</v>
      </c>
      <c r="I21" s="1">
        <f>ROUND(I20*1.1,2)</f>
        <v>11</v>
      </c>
      <c r="J21" s="1">
        <f t="shared" ref="J21:J52" si="9">ROUND(H21*I21,0)</f>
        <v>99</v>
      </c>
      <c r="K21" s="1">
        <v>2</v>
      </c>
      <c r="L21" s="20">
        <v>0.5</v>
      </c>
      <c r="M21" s="20">
        <v>0.3</v>
      </c>
      <c r="N21" s="20">
        <v>0.2</v>
      </c>
      <c r="R21" s="34"/>
      <c r="U21" s="1">
        <f t="shared" ref="U21:U52" si="10">FLOOR(H21*I21,5)</f>
        <v>95</v>
      </c>
    </row>
    <row r="22" spans="1:21">
      <c r="A22" s="1">
        <f t="shared" si="5"/>
        <v>1</v>
      </c>
      <c r="B22" s="1">
        <v>3</v>
      </c>
      <c r="C22" s="1">
        <f t="shared" ref="C21:C52" si="11">INT((MOD(B22,10)+1)^INDEX($D$2:$D$7,A22)*INDEX($E$2:$E$7,A22)+INDEX($F$2:$F$7,A22))</f>
        <v>192</v>
      </c>
      <c r="D22" s="1">
        <f t="shared" si="6"/>
        <v>0.05</v>
      </c>
      <c r="E22" s="1">
        <f>SUM(C$20:C22)</f>
        <v>567</v>
      </c>
      <c r="F22" s="1">
        <f>SUM(D$20:D22)</f>
        <v>0.15</v>
      </c>
      <c r="G22" s="32">
        <f t="shared" si="7"/>
        <v>9.45</v>
      </c>
      <c r="H22" s="1">
        <f t="shared" si="8"/>
        <v>10</v>
      </c>
      <c r="I22" s="1">
        <f t="shared" ref="I22:I28" si="12">ROUND(I21*1.1,2)</f>
        <v>12.1</v>
      </c>
      <c r="J22" s="1">
        <f t="shared" si="9"/>
        <v>121</v>
      </c>
      <c r="K22" s="1">
        <v>3</v>
      </c>
      <c r="L22" s="20">
        <v>0.5</v>
      </c>
      <c r="M22" s="20">
        <v>0.3</v>
      </c>
      <c r="N22" s="20">
        <v>0.2</v>
      </c>
      <c r="R22" s="34"/>
      <c r="U22" s="1">
        <f t="shared" si="10"/>
        <v>120</v>
      </c>
    </row>
    <row r="23" spans="1:21">
      <c r="A23" s="1">
        <f t="shared" si="5"/>
        <v>1</v>
      </c>
      <c r="B23" s="1">
        <v>4</v>
      </c>
      <c r="C23" s="1">
        <f t="shared" si="11"/>
        <v>195</v>
      </c>
      <c r="D23" s="1">
        <f t="shared" si="6"/>
        <v>0.05</v>
      </c>
      <c r="E23" s="1">
        <f>SUM(C$20:C23)</f>
        <v>762</v>
      </c>
      <c r="F23" s="1">
        <f>SUM(D$20:D23)</f>
        <v>0.2</v>
      </c>
      <c r="G23" s="32">
        <f t="shared" si="7"/>
        <v>12.7</v>
      </c>
      <c r="H23" s="1">
        <f t="shared" si="8"/>
        <v>10</v>
      </c>
      <c r="I23" s="1">
        <f t="shared" si="12"/>
        <v>13.31</v>
      </c>
      <c r="J23" s="1">
        <f t="shared" si="9"/>
        <v>133</v>
      </c>
      <c r="K23" s="1">
        <v>4</v>
      </c>
      <c r="L23" s="20">
        <v>0.5</v>
      </c>
      <c r="M23" s="20">
        <v>0.3</v>
      </c>
      <c r="N23" s="20">
        <v>0.2</v>
      </c>
      <c r="R23" s="34"/>
      <c r="U23" s="1">
        <f t="shared" si="10"/>
        <v>130</v>
      </c>
    </row>
    <row r="24" spans="1:21">
      <c r="A24" s="1">
        <f t="shared" si="5"/>
        <v>1</v>
      </c>
      <c r="B24" s="1">
        <v>5</v>
      </c>
      <c r="C24" s="1">
        <f t="shared" si="11"/>
        <v>198</v>
      </c>
      <c r="D24" s="1">
        <f t="shared" si="6"/>
        <v>0.06</v>
      </c>
      <c r="E24" s="1">
        <f>SUM(C$20:C24)</f>
        <v>960</v>
      </c>
      <c r="F24" s="1">
        <f>SUM(D$20:D24)</f>
        <v>0.26</v>
      </c>
      <c r="G24" s="32">
        <f t="shared" si="7"/>
        <v>16</v>
      </c>
      <c r="H24" s="1">
        <f t="shared" si="8"/>
        <v>10</v>
      </c>
      <c r="I24" s="1">
        <f t="shared" si="12"/>
        <v>14.64</v>
      </c>
      <c r="J24" s="1">
        <f t="shared" si="9"/>
        <v>146</v>
      </c>
      <c r="K24" s="1">
        <v>5</v>
      </c>
      <c r="L24" s="20">
        <v>0.5</v>
      </c>
      <c r="M24" s="20">
        <v>0.3</v>
      </c>
      <c r="N24" s="20">
        <v>0.2</v>
      </c>
      <c r="R24" s="34"/>
      <c r="U24" s="1">
        <f t="shared" si="10"/>
        <v>145</v>
      </c>
    </row>
    <row r="25" spans="1:21">
      <c r="A25" s="1">
        <f t="shared" si="5"/>
        <v>1</v>
      </c>
      <c r="B25" s="1">
        <v>6</v>
      </c>
      <c r="C25" s="1">
        <f t="shared" si="11"/>
        <v>201</v>
      </c>
      <c r="D25" s="1">
        <f t="shared" si="6"/>
        <v>0.06</v>
      </c>
      <c r="E25" s="1">
        <f>SUM(C$20:C25)</f>
        <v>1161</v>
      </c>
      <c r="F25" s="1">
        <f>SUM(D$20:D25)</f>
        <v>0.32</v>
      </c>
      <c r="G25" s="32">
        <f t="shared" si="7"/>
        <v>19.35</v>
      </c>
      <c r="H25" s="1">
        <f t="shared" si="8"/>
        <v>10</v>
      </c>
      <c r="I25" s="1">
        <f t="shared" si="12"/>
        <v>16.1</v>
      </c>
      <c r="J25" s="1">
        <f t="shared" si="9"/>
        <v>161</v>
      </c>
      <c r="K25" s="1">
        <v>6</v>
      </c>
      <c r="L25" s="20">
        <v>0.5</v>
      </c>
      <c r="M25" s="20">
        <v>0.3</v>
      </c>
      <c r="N25" s="20">
        <v>0.2</v>
      </c>
      <c r="R25" s="34"/>
      <c r="U25" s="1">
        <f t="shared" si="10"/>
        <v>160</v>
      </c>
    </row>
    <row r="26" spans="1:21">
      <c r="A26" s="1">
        <f t="shared" si="5"/>
        <v>1</v>
      </c>
      <c r="B26" s="1">
        <v>7</v>
      </c>
      <c r="C26" s="1">
        <f t="shared" si="11"/>
        <v>204</v>
      </c>
      <c r="D26" s="1">
        <f t="shared" si="6"/>
        <v>0.06</v>
      </c>
      <c r="E26" s="1">
        <f>SUM(C$20:C26)</f>
        <v>1365</v>
      </c>
      <c r="F26" s="1">
        <f>SUM(D$20:D26)</f>
        <v>0.38</v>
      </c>
      <c r="G26" s="32">
        <f t="shared" si="7"/>
        <v>22.75</v>
      </c>
      <c r="H26" s="1">
        <f t="shared" si="8"/>
        <v>10</v>
      </c>
      <c r="I26" s="1">
        <f t="shared" si="12"/>
        <v>17.71</v>
      </c>
      <c r="J26" s="1">
        <f t="shared" si="9"/>
        <v>177</v>
      </c>
      <c r="K26" s="1">
        <v>7</v>
      </c>
      <c r="L26" s="20">
        <v>0.5</v>
      </c>
      <c r="M26" s="20">
        <v>0.3</v>
      </c>
      <c r="N26" s="20">
        <v>0.2</v>
      </c>
      <c r="R26" s="34"/>
      <c r="U26" s="1">
        <f t="shared" si="10"/>
        <v>175</v>
      </c>
    </row>
    <row r="27" spans="1:21">
      <c r="A27" s="1">
        <f t="shared" si="5"/>
        <v>1</v>
      </c>
      <c r="B27" s="1">
        <v>8</v>
      </c>
      <c r="C27" s="1">
        <f t="shared" si="11"/>
        <v>207</v>
      </c>
      <c r="D27" s="1">
        <f t="shared" si="6"/>
        <v>0.06</v>
      </c>
      <c r="E27" s="1">
        <f>SUM(C$20:C27)</f>
        <v>1572</v>
      </c>
      <c r="F27" s="1">
        <f>SUM(D$20:D27)</f>
        <v>0.44</v>
      </c>
      <c r="G27" s="32">
        <f t="shared" si="7"/>
        <v>26.2</v>
      </c>
      <c r="H27" s="1">
        <f t="shared" si="8"/>
        <v>10</v>
      </c>
      <c r="I27" s="1">
        <f t="shared" si="12"/>
        <v>19.48</v>
      </c>
      <c r="J27" s="1">
        <f t="shared" si="9"/>
        <v>195</v>
      </c>
      <c r="K27" s="1">
        <v>8</v>
      </c>
      <c r="L27" s="20">
        <v>0.5</v>
      </c>
      <c r="M27" s="20">
        <v>0.3</v>
      </c>
      <c r="N27" s="20">
        <v>0.2</v>
      </c>
      <c r="R27" s="34"/>
      <c r="U27" s="1">
        <f t="shared" si="10"/>
        <v>190</v>
      </c>
    </row>
    <row r="28" spans="1:21">
      <c r="A28" s="1">
        <f t="shared" si="5"/>
        <v>1</v>
      </c>
      <c r="B28" s="1">
        <v>9</v>
      </c>
      <c r="C28" s="1">
        <f t="shared" si="11"/>
        <v>210</v>
      </c>
      <c r="D28" s="1">
        <f t="shared" si="6"/>
        <v>0.06</v>
      </c>
      <c r="E28" s="1">
        <f>SUM(C$20:C28)</f>
        <v>1782</v>
      </c>
      <c r="F28" s="1">
        <f>SUM(D$20:D28)</f>
        <v>0.5</v>
      </c>
      <c r="G28" s="32">
        <f t="shared" si="7"/>
        <v>29.7</v>
      </c>
      <c r="H28" s="1">
        <f t="shared" si="8"/>
        <v>11</v>
      </c>
      <c r="I28" s="1">
        <f t="shared" si="12"/>
        <v>21.43</v>
      </c>
      <c r="J28" s="1">
        <f t="shared" si="9"/>
        <v>236</v>
      </c>
      <c r="K28" s="1">
        <v>9</v>
      </c>
      <c r="L28" s="20">
        <v>0.5</v>
      </c>
      <c r="M28" s="20">
        <v>0.3</v>
      </c>
      <c r="N28" s="20">
        <v>0.2</v>
      </c>
      <c r="R28" s="34"/>
      <c r="U28" s="1">
        <f t="shared" si="10"/>
        <v>235</v>
      </c>
    </row>
    <row r="29" spans="1:21">
      <c r="A29" s="1">
        <f t="shared" si="5"/>
        <v>2</v>
      </c>
      <c r="B29" s="1">
        <v>10</v>
      </c>
      <c r="C29" s="1">
        <f t="shared" si="11"/>
        <v>215</v>
      </c>
      <c r="D29" s="1">
        <f t="shared" si="6"/>
        <v>0.06</v>
      </c>
      <c r="E29" s="1">
        <f>SUM(C$20:C29)</f>
        <v>1997</v>
      </c>
      <c r="F29" s="1">
        <f>SUM(D$20:D29)</f>
        <v>0.56</v>
      </c>
      <c r="G29" s="32">
        <f t="shared" si="7"/>
        <v>33.2833333333333</v>
      </c>
      <c r="H29" s="1">
        <f t="shared" si="8"/>
        <v>11</v>
      </c>
      <c r="I29" s="1">
        <f t="shared" ref="I29:I38" si="13">ROUND(I28*1.1,2)</f>
        <v>23.57</v>
      </c>
      <c r="J29" s="1">
        <f t="shared" si="9"/>
        <v>259</v>
      </c>
      <c r="K29" s="1">
        <v>10</v>
      </c>
      <c r="L29" s="20">
        <v>0.5</v>
      </c>
      <c r="M29" s="20">
        <v>0.3</v>
      </c>
      <c r="N29" s="20">
        <v>0.2</v>
      </c>
      <c r="R29" s="34"/>
      <c r="U29" s="1">
        <f t="shared" si="10"/>
        <v>255</v>
      </c>
    </row>
    <row r="30" spans="1:21">
      <c r="A30" s="1">
        <f t="shared" si="5"/>
        <v>2</v>
      </c>
      <c r="B30" s="1">
        <v>11</v>
      </c>
      <c r="C30" s="1">
        <f t="shared" si="11"/>
        <v>224</v>
      </c>
      <c r="D30" s="1">
        <f t="shared" si="6"/>
        <v>0.06</v>
      </c>
      <c r="E30" s="1">
        <f>SUM(C$20:C30)</f>
        <v>2221</v>
      </c>
      <c r="F30" s="1">
        <f>SUM(D$20:D30)</f>
        <v>0.62</v>
      </c>
      <c r="G30" s="32">
        <f t="shared" si="7"/>
        <v>37.0166666666667</v>
      </c>
      <c r="H30" s="1">
        <f t="shared" si="8"/>
        <v>11</v>
      </c>
      <c r="I30" s="1">
        <f t="shared" si="13"/>
        <v>25.93</v>
      </c>
      <c r="J30" s="1">
        <f t="shared" si="9"/>
        <v>285</v>
      </c>
      <c r="K30" s="1">
        <v>11</v>
      </c>
      <c r="L30" s="20">
        <v>0.5</v>
      </c>
      <c r="M30" s="20">
        <v>0.3</v>
      </c>
      <c r="N30" s="20">
        <v>0.2</v>
      </c>
      <c r="R30" s="34"/>
      <c r="U30" s="1">
        <f t="shared" si="10"/>
        <v>285</v>
      </c>
    </row>
    <row r="31" spans="1:21">
      <c r="A31" s="1">
        <f t="shared" si="5"/>
        <v>2</v>
      </c>
      <c r="B31" s="1">
        <v>12</v>
      </c>
      <c r="C31" s="1">
        <f t="shared" si="11"/>
        <v>235</v>
      </c>
      <c r="D31" s="1">
        <f t="shared" si="6"/>
        <v>0.07</v>
      </c>
      <c r="E31" s="1">
        <f>SUM(C$20:C31)</f>
        <v>2456</v>
      </c>
      <c r="F31" s="1">
        <f>SUM(D$20:D31)</f>
        <v>0.69</v>
      </c>
      <c r="G31" s="32">
        <f t="shared" si="7"/>
        <v>40.9333333333333</v>
      </c>
      <c r="H31" s="1">
        <f t="shared" si="8"/>
        <v>12</v>
      </c>
      <c r="I31" s="1">
        <f t="shared" si="13"/>
        <v>28.52</v>
      </c>
      <c r="J31" s="1">
        <f t="shared" si="9"/>
        <v>342</v>
      </c>
      <c r="K31" s="1">
        <v>12</v>
      </c>
      <c r="L31" s="20">
        <v>0.5</v>
      </c>
      <c r="M31" s="20">
        <v>0.3</v>
      </c>
      <c r="N31" s="20">
        <v>0.2</v>
      </c>
      <c r="R31" s="34"/>
      <c r="U31" s="1">
        <f t="shared" si="10"/>
        <v>340</v>
      </c>
    </row>
    <row r="32" spans="1:21">
      <c r="A32" s="1">
        <f t="shared" si="5"/>
        <v>2</v>
      </c>
      <c r="B32" s="1">
        <v>13</v>
      </c>
      <c r="C32" s="1">
        <f t="shared" si="11"/>
        <v>250</v>
      </c>
      <c r="D32" s="1">
        <f t="shared" si="6"/>
        <v>0.07</v>
      </c>
      <c r="E32" s="1">
        <f>SUM(C$20:C32)</f>
        <v>2706</v>
      </c>
      <c r="F32" s="1">
        <f>SUM(D$20:D32)</f>
        <v>0.76</v>
      </c>
      <c r="G32" s="32">
        <f t="shared" si="7"/>
        <v>45.1</v>
      </c>
      <c r="H32" s="1">
        <f t="shared" si="8"/>
        <v>13</v>
      </c>
      <c r="I32" s="1">
        <f t="shared" si="13"/>
        <v>31.37</v>
      </c>
      <c r="J32" s="1">
        <f t="shared" si="9"/>
        <v>408</v>
      </c>
      <c r="K32" s="1">
        <v>13</v>
      </c>
      <c r="L32" s="20">
        <v>0.5</v>
      </c>
      <c r="M32" s="20">
        <v>0.3</v>
      </c>
      <c r="N32" s="20">
        <v>0.2</v>
      </c>
      <c r="R32" s="34"/>
      <c r="U32" s="1">
        <f t="shared" si="10"/>
        <v>405</v>
      </c>
    </row>
    <row r="33" spans="1:21">
      <c r="A33" s="1">
        <f t="shared" si="5"/>
        <v>2</v>
      </c>
      <c r="B33" s="1">
        <v>14</v>
      </c>
      <c r="C33" s="1">
        <f t="shared" si="11"/>
        <v>265</v>
      </c>
      <c r="D33" s="1">
        <f t="shared" si="6"/>
        <v>0.07</v>
      </c>
      <c r="E33" s="1">
        <f>SUM(C$20:C33)</f>
        <v>2971</v>
      </c>
      <c r="F33" s="1">
        <f>SUM(D$20:D33)</f>
        <v>0.83</v>
      </c>
      <c r="G33" s="32">
        <f t="shared" si="7"/>
        <v>49.5166666666667</v>
      </c>
      <c r="H33" s="1">
        <f t="shared" si="8"/>
        <v>13</v>
      </c>
      <c r="I33" s="1">
        <f t="shared" si="13"/>
        <v>34.51</v>
      </c>
      <c r="J33" s="1">
        <f t="shared" si="9"/>
        <v>449</v>
      </c>
      <c r="K33" s="1">
        <v>14</v>
      </c>
      <c r="L33" s="20">
        <v>0.5</v>
      </c>
      <c r="M33" s="20">
        <v>0.3</v>
      </c>
      <c r="N33" s="20">
        <v>0.2</v>
      </c>
      <c r="R33" s="34"/>
      <c r="U33" s="1">
        <f t="shared" si="10"/>
        <v>445</v>
      </c>
    </row>
    <row r="34" spans="1:21">
      <c r="A34" s="1">
        <f t="shared" si="5"/>
        <v>2</v>
      </c>
      <c r="B34" s="1">
        <v>15</v>
      </c>
      <c r="C34" s="1">
        <f t="shared" si="11"/>
        <v>283</v>
      </c>
      <c r="D34" s="1">
        <f t="shared" si="6"/>
        <v>0.08</v>
      </c>
      <c r="E34" s="1">
        <f>SUM(C$20:C34)</f>
        <v>3254</v>
      </c>
      <c r="F34" s="1">
        <f>SUM(D$20:D34)</f>
        <v>0.91</v>
      </c>
      <c r="G34" s="32">
        <f t="shared" si="7"/>
        <v>54.2333333333333</v>
      </c>
      <c r="H34" s="1">
        <f t="shared" si="8"/>
        <v>14</v>
      </c>
      <c r="I34" s="1">
        <f t="shared" si="13"/>
        <v>37.96</v>
      </c>
      <c r="J34" s="1">
        <f t="shared" si="9"/>
        <v>531</v>
      </c>
      <c r="K34" s="1">
        <v>15</v>
      </c>
      <c r="L34" s="20">
        <v>0.4</v>
      </c>
      <c r="M34" s="20">
        <v>0.4</v>
      </c>
      <c r="N34" s="20">
        <v>0.2</v>
      </c>
      <c r="R34" s="35"/>
      <c r="U34" s="1">
        <f t="shared" si="10"/>
        <v>530</v>
      </c>
    </row>
    <row r="35" spans="1:21">
      <c r="A35" s="1">
        <f t="shared" si="5"/>
        <v>2</v>
      </c>
      <c r="B35" s="1">
        <v>16</v>
      </c>
      <c r="C35" s="1">
        <f t="shared" si="11"/>
        <v>302</v>
      </c>
      <c r="D35" s="1">
        <f t="shared" si="6"/>
        <v>0.08</v>
      </c>
      <c r="E35" s="1">
        <f>SUM(C$20:C35)</f>
        <v>3556</v>
      </c>
      <c r="F35" s="1">
        <f>SUM(D$20:D35)</f>
        <v>0.99</v>
      </c>
      <c r="G35" s="32">
        <f t="shared" si="7"/>
        <v>59.2666666666667</v>
      </c>
      <c r="H35" s="1">
        <f t="shared" si="8"/>
        <v>15</v>
      </c>
      <c r="I35" s="1">
        <f t="shared" si="13"/>
        <v>41.76</v>
      </c>
      <c r="J35" s="1">
        <f t="shared" si="9"/>
        <v>626</v>
      </c>
      <c r="K35" s="1">
        <v>16</v>
      </c>
      <c r="L35" s="20">
        <v>0.4</v>
      </c>
      <c r="M35" s="20">
        <v>0.4</v>
      </c>
      <c r="N35" s="20">
        <v>0.2</v>
      </c>
      <c r="R35" s="35"/>
      <c r="U35" s="1">
        <f t="shared" si="10"/>
        <v>625</v>
      </c>
    </row>
    <row r="36" spans="1:21">
      <c r="A36" s="1">
        <f t="shared" si="5"/>
        <v>2</v>
      </c>
      <c r="B36" s="1">
        <v>17</v>
      </c>
      <c r="C36" s="1">
        <f t="shared" si="11"/>
        <v>323</v>
      </c>
      <c r="D36" s="1">
        <f t="shared" si="6"/>
        <v>0.09</v>
      </c>
      <c r="E36" s="1">
        <f>SUM(C$20:C36)</f>
        <v>3879</v>
      </c>
      <c r="F36" s="1">
        <f>SUM(D$20:D36)</f>
        <v>1.08</v>
      </c>
      <c r="G36" s="32">
        <f t="shared" si="7"/>
        <v>64.65</v>
      </c>
      <c r="H36" s="1">
        <f t="shared" si="8"/>
        <v>16</v>
      </c>
      <c r="I36" s="1">
        <f t="shared" si="13"/>
        <v>45.94</v>
      </c>
      <c r="J36" s="1">
        <f t="shared" si="9"/>
        <v>735</v>
      </c>
      <c r="K36" s="1">
        <v>17</v>
      </c>
      <c r="L36" s="20">
        <v>0.4</v>
      </c>
      <c r="M36" s="20">
        <v>0.4</v>
      </c>
      <c r="N36" s="20">
        <v>0.2</v>
      </c>
      <c r="R36" s="35"/>
      <c r="U36" s="1">
        <f t="shared" si="10"/>
        <v>735</v>
      </c>
    </row>
    <row r="37" spans="1:21">
      <c r="A37" s="1">
        <f t="shared" si="5"/>
        <v>2</v>
      </c>
      <c r="B37" s="1">
        <v>18</v>
      </c>
      <c r="C37" s="1">
        <f t="shared" si="11"/>
        <v>345</v>
      </c>
      <c r="D37" s="1">
        <f t="shared" si="6"/>
        <v>0.1</v>
      </c>
      <c r="E37" s="1">
        <f>SUM(C$20:C37)</f>
        <v>4224</v>
      </c>
      <c r="F37" s="1">
        <f>SUM(D$20:D37)</f>
        <v>1.18</v>
      </c>
      <c r="G37" s="32">
        <f t="shared" si="7"/>
        <v>70.4</v>
      </c>
      <c r="H37" s="1">
        <f t="shared" si="8"/>
        <v>17</v>
      </c>
      <c r="I37" s="1">
        <f t="shared" si="13"/>
        <v>50.53</v>
      </c>
      <c r="J37" s="1">
        <f t="shared" si="9"/>
        <v>859</v>
      </c>
      <c r="K37" s="1">
        <v>18</v>
      </c>
      <c r="L37" s="20">
        <v>0.4</v>
      </c>
      <c r="M37" s="20">
        <v>0.4</v>
      </c>
      <c r="N37" s="20">
        <v>0.2</v>
      </c>
      <c r="R37" s="35"/>
      <c r="U37" s="1">
        <f t="shared" si="10"/>
        <v>855</v>
      </c>
    </row>
    <row r="38" spans="1:21">
      <c r="A38" s="1">
        <f t="shared" si="5"/>
        <v>2</v>
      </c>
      <c r="B38" s="1">
        <v>19</v>
      </c>
      <c r="C38" s="1">
        <f t="shared" si="11"/>
        <v>368</v>
      </c>
      <c r="D38" s="1">
        <f t="shared" si="6"/>
        <v>0.1</v>
      </c>
      <c r="E38" s="1">
        <f>SUM(C$20:C38)</f>
        <v>4592</v>
      </c>
      <c r="F38" s="1">
        <f>SUM(D$20:D38)</f>
        <v>1.28</v>
      </c>
      <c r="G38" s="32">
        <f t="shared" si="7"/>
        <v>76.5333333333333</v>
      </c>
      <c r="H38" s="1">
        <f t="shared" si="8"/>
        <v>18</v>
      </c>
      <c r="I38" s="1">
        <f t="shared" si="13"/>
        <v>55.58</v>
      </c>
      <c r="J38" s="1">
        <f t="shared" si="9"/>
        <v>1000</v>
      </c>
      <c r="K38" s="1">
        <v>19</v>
      </c>
      <c r="L38" s="20">
        <v>0.4</v>
      </c>
      <c r="M38" s="20">
        <v>0.4</v>
      </c>
      <c r="N38" s="20">
        <v>0.2</v>
      </c>
      <c r="R38" s="35"/>
      <c r="U38" s="1">
        <f t="shared" si="10"/>
        <v>1000</v>
      </c>
    </row>
    <row r="39" spans="1:21">
      <c r="A39" s="1">
        <f t="shared" si="5"/>
        <v>3</v>
      </c>
      <c r="B39" s="1">
        <v>20</v>
      </c>
      <c r="C39" s="1">
        <f t="shared" si="11"/>
        <v>375</v>
      </c>
      <c r="D39" s="1">
        <f t="shared" si="6"/>
        <v>0.1</v>
      </c>
      <c r="E39" s="1">
        <f>SUM(C$20:C39)</f>
        <v>4967</v>
      </c>
      <c r="F39" s="1">
        <f>SUM(D$20:D39)</f>
        <v>1.38</v>
      </c>
      <c r="G39" s="32">
        <f t="shared" si="7"/>
        <v>82.7833333333333</v>
      </c>
      <c r="H39" s="1">
        <f t="shared" si="8"/>
        <v>19</v>
      </c>
      <c r="I39" s="1">
        <f t="shared" ref="I39:I47" si="14">ROUND(I38*1.1,2)</f>
        <v>61.14</v>
      </c>
      <c r="J39" s="1">
        <f t="shared" si="9"/>
        <v>1162</v>
      </c>
      <c r="K39" s="1">
        <v>20</v>
      </c>
      <c r="L39" s="20">
        <v>0.4</v>
      </c>
      <c r="M39" s="20">
        <v>0.4</v>
      </c>
      <c r="N39" s="20">
        <v>0.2</v>
      </c>
      <c r="R39" s="35"/>
      <c r="U39" s="1">
        <f t="shared" si="10"/>
        <v>1160</v>
      </c>
    </row>
    <row r="40" spans="1:21">
      <c r="A40" s="1">
        <f t="shared" si="5"/>
        <v>3</v>
      </c>
      <c r="B40" s="1">
        <v>21</v>
      </c>
      <c r="C40" s="1">
        <f t="shared" si="11"/>
        <v>387</v>
      </c>
      <c r="D40" s="1">
        <f t="shared" si="6"/>
        <v>0.11</v>
      </c>
      <c r="E40" s="1">
        <f>SUM(C$20:C40)</f>
        <v>5354</v>
      </c>
      <c r="F40" s="1">
        <f>SUM(D$20:D40)</f>
        <v>1.49</v>
      </c>
      <c r="G40" s="32">
        <f t="shared" si="7"/>
        <v>89.2333333333333</v>
      </c>
      <c r="H40" s="1">
        <f t="shared" si="8"/>
        <v>19</v>
      </c>
      <c r="I40" s="1">
        <f t="shared" si="14"/>
        <v>67.25</v>
      </c>
      <c r="J40" s="1">
        <f t="shared" si="9"/>
        <v>1278</v>
      </c>
      <c r="K40" s="1">
        <v>21</v>
      </c>
      <c r="L40" s="20">
        <v>0.4</v>
      </c>
      <c r="M40" s="20">
        <v>0.4</v>
      </c>
      <c r="N40" s="20">
        <v>0.2</v>
      </c>
      <c r="R40" s="35"/>
      <c r="U40" s="1">
        <f t="shared" si="10"/>
        <v>1275</v>
      </c>
    </row>
    <row r="41" spans="1:21">
      <c r="A41" s="1">
        <f t="shared" si="5"/>
        <v>3</v>
      </c>
      <c r="B41" s="1">
        <v>22</v>
      </c>
      <c r="C41" s="1">
        <f t="shared" si="11"/>
        <v>404</v>
      </c>
      <c r="D41" s="1">
        <f t="shared" si="6"/>
        <v>0.11</v>
      </c>
      <c r="E41" s="1">
        <f>SUM(C$20:C41)</f>
        <v>5758</v>
      </c>
      <c r="F41" s="1">
        <f>SUM(D$20:D41)</f>
        <v>1.6</v>
      </c>
      <c r="G41" s="32">
        <f t="shared" si="7"/>
        <v>95.9666666666667</v>
      </c>
      <c r="H41" s="1">
        <f t="shared" si="8"/>
        <v>20</v>
      </c>
      <c r="I41" s="1">
        <f t="shared" si="14"/>
        <v>73.98</v>
      </c>
      <c r="J41" s="1">
        <f t="shared" si="9"/>
        <v>1480</v>
      </c>
      <c r="K41" s="1">
        <v>22</v>
      </c>
      <c r="L41" s="20">
        <v>0.4</v>
      </c>
      <c r="M41" s="20">
        <v>0.4</v>
      </c>
      <c r="N41" s="20">
        <v>0.2</v>
      </c>
      <c r="R41" s="35"/>
      <c r="U41" s="1">
        <f t="shared" si="10"/>
        <v>1475</v>
      </c>
    </row>
    <row r="42" spans="1:21">
      <c r="A42" s="1">
        <f t="shared" si="5"/>
        <v>3</v>
      </c>
      <c r="B42" s="1">
        <v>23</v>
      </c>
      <c r="C42" s="1">
        <f t="shared" si="11"/>
        <v>424</v>
      </c>
      <c r="D42" s="1">
        <f t="shared" si="6"/>
        <v>0.12</v>
      </c>
      <c r="E42" s="1">
        <f>SUM(C$20:C42)</f>
        <v>6182</v>
      </c>
      <c r="F42" s="1">
        <f>SUM(D$20:D42)</f>
        <v>1.72</v>
      </c>
      <c r="G42" s="32">
        <f t="shared" si="7"/>
        <v>103.033333333333</v>
      </c>
      <c r="H42" s="1">
        <f t="shared" si="8"/>
        <v>21</v>
      </c>
      <c r="I42" s="1">
        <f t="shared" si="14"/>
        <v>81.38</v>
      </c>
      <c r="J42" s="1">
        <f t="shared" si="9"/>
        <v>1709</v>
      </c>
      <c r="K42" s="1">
        <v>23</v>
      </c>
      <c r="L42" s="20">
        <v>0.3</v>
      </c>
      <c r="M42" s="20">
        <v>0.5</v>
      </c>
      <c r="N42" s="20">
        <v>0.2</v>
      </c>
      <c r="U42" s="1">
        <f t="shared" si="10"/>
        <v>1705</v>
      </c>
    </row>
    <row r="43" spans="1:21">
      <c r="A43" s="1">
        <f t="shared" si="5"/>
        <v>3</v>
      </c>
      <c r="B43" s="1">
        <v>24</v>
      </c>
      <c r="C43" s="1">
        <f t="shared" si="11"/>
        <v>446</v>
      </c>
      <c r="D43" s="1">
        <f t="shared" si="6"/>
        <v>0.12</v>
      </c>
      <c r="E43" s="1">
        <f>SUM(C$20:C43)</f>
        <v>6628</v>
      </c>
      <c r="F43" s="1">
        <f>SUM(D$20:D43)</f>
        <v>1.84</v>
      </c>
      <c r="G43" s="32">
        <f t="shared" si="7"/>
        <v>110.466666666667</v>
      </c>
      <c r="H43" s="1">
        <f t="shared" si="8"/>
        <v>22</v>
      </c>
      <c r="I43" s="1">
        <f t="shared" si="14"/>
        <v>89.52</v>
      </c>
      <c r="J43" s="1">
        <f t="shared" si="9"/>
        <v>1969</v>
      </c>
      <c r="K43" s="1">
        <v>24</v>
      </c>
      <c r="L43" s="20">
        <v>0.3</v>
      </c>
      <c r="M43" s="20">
        <v>0.5</v>
      </c>
      <c r="N43" s="20">
        <v>0.2</v>
      </c>
      <c r="U43" s="1">
        <f t="shared" si="10"/>
        <v>1965</v>
      </c>
    </row>
    <row r="44" spans="1:21">
      <c r="A44" s="1">
        <f t="shared" si="5"/>
        <v>3</v>
      </c>
      <c r="B44" s="1">
        <v>25</v>
      </c>
      <c r="C44" s="1">
        <f t="shared" si="11"/>
        <v>470</v>
      </c>
      <c r="D44" s="1">
        <f t="shared" si="6"/>
        <v>0.13</v>
      </c>
      <c r="E44" s="1">
        <f>SUM(C$20:C44)</f>
        <v>7098</v>
      </c>
      <c r="F44" s="1">
        <f>SUM(D$20:D44)</f>
        <v>1.97</v>
      </c>
      <c r="G44" s="32">
        <f t="shared" si="7"/>
        <v>118.3</v>
      </c>
      <c r="H44" s="1">
        <f t="shared" si="8"/>
        <v>24</v>
      </c>
      <c r="I44" s="1">
        <f t="shared" si="14"/>
        <v>98.47</v>
      </c>
      <c r="J44" s="1">
        <f t="shared" si="9"/>
        <v>2363</v>
      </c>
      <c r="K44" s="1">
        <v>25</v>
      </c>
      <c r="L44" s="20">
        <v>0.3</v>
      </c>
      <c r="M44" s="20">
        <v>0.5</v>
      </c>
      <c r="N44" s="20">
        <v>0.2</v>
      </c>
      <c r="U44" s="1">
        <f t="shared" si="10"/>
        <v>2360</v>
      </c>
    </row>
    <row r="45" spans="1:21">
      <c r="A45" s="1">
        <f t="shared" si="5"/>
        <v>3</v>
      </c>
      <c r="B45" s="1">
        <v>26</v>
      </c>
      <c r="C45" s="1">
        <f t="shared" si="11"/>
        <v>497</v>
      </c>
      <c r="D45" s="1">
        <f t="shared" si="6"/>
        <v>0.14</v>
      </c>
      <c r="E45" s="1">
        <f>SUM(C$20:C45)</f>
        <v>7595</v>
      </c>
      <c r="F45" s="1">
        <f>SUM(D$20:D45)</f>
        <v>2.11</v>
      </c>
      <c r="G45" s="32">
        <f t="shared" si="7"/>
        <v>126.583333333333</v>
      </c>
      <c r="H45" s="1">
        <f t="shared" si="8"/>
        <v>25</v>
      </c>
      <c r="I45" s="1">
        <f t="shared" si="14"/>
        <v>108.32</v>
      </c>
      <c r="J45" s="1">
        <f t="shared" si="9"/>
        <v>2708</v>
      </c>
      <c r="K45" s="1">
        <v>26</v>
      </c>
      <c r="L45" s="20">
        <v>0.3</v>
      </c>
      <c r="M45" s="20">
        <v>0.5</v>
      </c>
      <c r="N45" s="20">
        <v>0.2</v>
      </c>
      <c r="U45" s="1">
        <f t="shared" si="10"/>
        <v>2705</v>
      </c>
    </row>
    <row r="46" spans="1:21">
      <c r="A46" s="1">
        <f t="shared" si="5"/>
        <v>3</v>
      </c>
      <c r="B46" s="1">
        <v>27</v>
      </c>
      <c r="C46" s="1">
        <f t="shared" si="11"/>
        <v>526</v>
      </c>
      <c r="D46" s="1">
        <f t="shared" si="6"/>
        <v>0.15</v>
      </c>
      <c r="E46" s="1">
        <f>SUM(C$20:C46)</f>
        <v>8121</v>
      </c>
      <c r="F46" s="1">
        <f>SUM(D$20:D46)</f>
        <v>2.26</v>
      </c>
      <c r="G46" s="32">
        <f t="shared" si="7"/>
        <v>135.35</v>
      </c>
      <c r="H46" s="1">
        <f t="shared" si="8"/>
        <v>26</v>
      </c>
      <c r="I46" s="1">
        <f t="shared" si="14"/>
        <v>119.15</v>
      </c>
      <c r="J46" s="1">
        <f t="shared" si="9"/>
        <v>3098</v>
      </c>
      <c r="K46" s="1">
        <v>27</v>
      </c>
      <c r="L46" s="20">
        <v>0.3</v>
      </c>
      <c r="M46" s="20">
        <v>0.5</v>
      </c>
      <c r="N46" s="20">
        <v>0.2</v>
      </c>
      <c r="U46" s="1">
        <f t="shared" si="10"/>
        <v>3095</v>
      </c>
    </row>
    <row r="47" spans="1:21">
      <c r="A47" s="1">
        <f t="shared" si="5"/>
        <v>3</v>
      </c>
      <c r="B47" s="1">
        <v>28</v>
      </c>
      <c r="C47" s="1">
        <f t="shared" si="11"/>
        <v>557</v>
      </c>
      <c r="D47" s="1">
        <f t="shared" si="6"/>
        <v>0.15</v>
      </c>
      <c r="E47" s="1">
        <f>SUM(C$20:C47)</f>
        <v>8678</v>
      </c>
      <c r="F47" s="1">
        <f>SUM(D$20:D47)</f>
        <v>2.41</v>
      </c>
      <c r="G47" s="32">
        <f t="shared" si="7"/>
        <v>144.633333333333</v>
      </c>
      <c r="H47" s="1">
        <f t="shared" si="8"/>
        <v>28</v>
      </c>
      <c r="I47" s="1">
        <f t="shared" si="14"/>
        <v>131.07</v>
      </c>
      <c r="J47" s="1">
        <f t="shared" si="9"/>
        <v>3670</v>
      </c>
      <c r="K47" s="1">
        <v>28</v>
      </c>
      <c r="L47" s="20">
        <v>0.3</v>
      </c>
      <c r="M47" s="20">
        <v>0.5</v>
      </c>
      <c r="N47" s="20">
        <v>0.2</v>
      </c>
      <c r="U47" s="1">
        <f t="shared" si="10"/>
        <v>3665</v>
      </c>
    </row>
    <row r="48" spans="1:21">
      <c r="A48" s="1">
        <f t="shared" si="5"/>
        <v>3</v>
      </c>
      <c r="B48" s="1">
        <v>29</v>
      </c>
      <c r="C48" s="1">
        <f t="shared" si="11"/>
        <v>589</v>
      </c>
      <c r="D48" s="1">
        <f t="shared" si="6"/>
        <v>0.16</v>
      </c>
      <c r="E48" s="1">
        <f>SUM(C$20:C48)</f>
        <v>9267</v>
      </c>
      <c r="F48" s="1">
        <f>SUM(D$20:D48)</f>
        <v>2.57</v>
      </c>
      <c r="G48" s="32">
        <f t="shared" si="7"/>
        <v>154.45</v>
      </c>
      <c r="H48" s="1">
        <f t="shared" si="8"/>
        <v>29</v>
      </c>
      <c r="I48" s="1">
        <f t="shared" ref="I48:I78" si="15">ROUND(I47*1.1,2)</f>
        <v>144.18</v>
      </c>
      <c r="J48" s="1">
        <f t="shared" si="9"/>
        <v>4181</v>
      </c>
      <c r="K48" s="1">
        <v>29</v>
      </c>
      <c r="L48" s="20">
        <v>0.3</v>
      </c>
      <c r="M48" s="20">
        <v>0.5</v>
      </c>
      <c r="N48" s="20">
        <v>0.2</v>
      </c>
      <c r="U48" s="1">
        <f t="shared" si="10"/>
        <v>4180</v>
      </c>
    </row>
    <row r="49" spans="1:21">
      <c r="A49" s="1">
        <f t="shared" si="5"/>
        <v>4</v>
      </c>
      <c r="B49" s="1">
        <v>30</v>
      </c>
      <c r="C49" s="1">
        <f t="shared" si="11"/>
        <v>598</v>
      </c>
      <c r="D49" s="1">
        <f t="shared" si="6"/>
        <v>0.17</v>
      </c>
      <c r="E49" s="1">
        <f>SUM(C$20:C49)</f>
        <v>9865</v>
      </c>
      <c r="F49" s="1">
        <f>SUM(D$20:D49)</f>
        <v>2.74</v>
      </c>
      <c r="G49" s="32">
        <f t="shared" si="7"/>
        <v>164.416666666667</v>
      </c>
      <c r="H49" s="1">
        <f t="shared" si="8"/>
        <v>30</v>
      </c>
      <c r="I49" s="1">
        <f t="shared" si="15"/>
        <v>158.6</v>
      </c>
      <c r="J49" s="1">
        <f t="shared" si="9"/>
        <v>4758</v>
      </c>
      <c r="K49" s="1">
        <v>30</v>
      </c>
      <c r="L49" s="20">
        <v>0.3</v>
      </c>
      <c r="M49" s="20">
        <v>0.5</v>
      </c>
      <c r="N49" s="20">
        <v>0.2</v>
      </c>
      <c r="U49" s="1">
        <f t="shared" si="10"/>
        <v>4755</v>
      </c>
    </row>
    <row r="50" spans="1:21">
      <c r="A50" s="1">
        <f t="shared" si="5"/>
        <v>4</v>
      </c>
      <c r="B50" s="1">
        <v>31</v>
      </c>
      <c r="C50" s="1">
        <f t="shared" si="11"/>
        <v>614</v>
      </c>
      <c r="D50" s="1">
        <f t="shared" si="6"/>
        <v>0.17</v>
      </c>
      <c r="E50" s="1">
        <f>SUM(C$20:C50)</f>
        <v>10479</v>
      </c>
      <c r="F50" s="1">
        <f>SUM(D$20:D50)</f>
        <v>2.91</v>
      </c>
      <c r="G50" s="32">
        <f t="shared" si="7"/>
        <v>174.65</v>
      </c>
      <c r="H50" s="1">
        <f t="shared" si="8"/>
        <v>31</v>
      </c>
      <c r="I50" s="1">
        <f t="shared" si="15"/>
        <v>174.46</v>
      </c>
      <c r="J50" s="1">
        <f t="shared" si="9"/>
        <v>5408</v>
      </c>
      <c r="K50" s="1">
        <v>31</v>
      </c>
      <c r="L50" s="20">
        <v>0.3</v>
      </c>
      <c r="M50" s="20">
        <v>0.5</v>
      </c>
      <c r="N50" s="20">
        <v>0.2</v>
      </c>
      <c r="U50" s="1">
        <f t="shared" si="10"/>
        <v>5405</v>
      </c>
    </row>
    <row r="51" spans="1:21">
      <c r="A51" s="1">
        <f t="shared" si="5"/>
        <v>4</v>
      </c>
      <c r="B51" s="1">
        <v>32</v>
      </c>
      <c r="C51" s="1">
        <f t="shared" si="11"/>
        <v>635</v>
      </c>
      <c r="D51" s="1">
        <f t="shared" si="6"/>
        <v>0.18</v>
      </c>
      <c r="E51" s="1">
        <f>SUM(C$20:C51)</f>
        <v>11114</v>
      </c>
      <c r="F51" s="1">
        <f>SUM(D$20:D51)</f>
        <v>3.09</v>
      </c>
      <c r="G51" s="32">
        <f t="shared" si="7"/>
        <v>185.233333333333</v>
      </c>
      <c r="H51" s="1">
        <f t="shared" si="8"/>
        <v>32</v>
      </c>
      <c r="I51" s="1">
        <f t="shared" si="15"/>
        <v>191.91</v>
      </c>
      <c r="J51" s="1">
        <f t="shared" si="9"/>
        <v>6141</v>
      </c>
      <c r="K51" s="1">
        <v>32</v>
      </c>
      <c r="L51" s="20">
        <v>0.3</v>
      </c>
      <c r="M51" s="20">
        <v>0.5</v>
      </c>
      <c r="N51" s="20">
        <v>0.2</v>
      </c>
      <c r="U51" s="1">
        <f t="shared" si="10"/>
        <v>6140</v>
      </c>
    </row>
    <row r="52" spans="1:21">
      <c r="A52" s="1">
        <f t="shared" si="5"/>
        <v>4</v>
      </c>
      <c r="B52" s="1">
        <v>33</v>
      </c>
      <c r="C52" s="1">
        <f t="shared" si="11"/>
        <v>661</v>
      </c>
      <c r="D52" s="1">
        <f t="shared" si="6"/>
        <v>0.18</v>
      </c>
      <c r="E52" s="1">
        <f>SUM(C$20:C52)</f>
        <v>11775</v>
      </c>
      <c r="F52" s="1">
        <f>SUM(D$20:D52)</f>
        <v>3.27</v>
      </c>
      <c r="G52" s="32">
        <f t="shared" si="7"/>
        <v>196.25</v>
      </c>
      <c r="H52" s="1">
        <f t="shared" si="8"/>
        <v>33</v>
      </c>
      <c r="I52" s="1">
        <f t="shared" si="15"/>
        <v>211.1</v>
      </c>
      <c r="J52" s="1">
        <f t="shared" si="9"/>
        <v>6966</v>
      </c>
      <c r="K52" s="1">
        <v>33</v>
      </c>
      <c r="L52" s="20">
        <v>0.3</v>
      </c>
      <c r="M52" s="20">
        <v>0.5</v>
      </c>
      <c r="N52" s="20">
        <v>0.2</v>
      </c>
      <c r="U52" s="1">
        <f t="shared" si="10"/>
        <v>6965</v>
      </c>
    </row>
    <row r="53" spans="1:21">
      <c r="A53" s="1">
        <f t="shared" ref="A53:A79" si="16">ROUNDUP((B53)/9.9,)</f>
        <v>4</v>
      </c>
      <c r="B53" s="1">
        <v>34</v>
      </c>
      <c r="C53" s="1">
        <f t="shared" ref="C53:C78" si="17">INT((MOD(B53,10)+1)^INDEX($D$2:$D$7,A53)*INDEX($E$2:$E$7,A53)+INDEX($F$2:$F$7,A53))</f>
        <v>689</v>
      </c>
      <c r="D53" s="1">
        <f t="shared" ref="D53:D78" si="18">ROUND((C53/3600),2)</f>
        <v>0.19</v>
      </c>
      <c r="E53" s="1">
        <f>SUM(C$20:C53)</f>
        <v>12464</v>
      </c>
      <c r="F53" s="1">
        <f>SUM(D$20:D53)</f>
        <v>3.46</v>
      </c>
      <c r="G53" s="32">
        <f t="shared" ref="G53:G78" si="19">E53/60</f>
        <v>207.733333333333</v>
      </c>
      <c r="H53" s="1">
        <f t="shared" ref="H53:H78" si="20">ROUND((C53/$I$18),0)</f>
        <v>34</v>
      </c>
      <c r="I53" s="1">
        <f t="shared" si="15"/>
        <v>232.21</v>
      </c>
      <c r="J53" s="1">
        <f t="shared" ref="J53:J78" si="21">ROUND(H53*I53,0)</f>
        <v>7895</v>
      </c>
      <c r="K53" s="1">
        <v>34</v>
      </c>
      <c r="L53" s="20">
        <v>0.3</v>
      </c>
      <c r="M53" s="20">
        <v>0.5</v>
      </c>
      <c r="N53" s="20">
        <v>0.2</v>
      </c>
      <c r="U53" s="1">
        <f t="shared" ref="U53:U78" si="22">FLOOR(H53*I53,5)</f>
        <v>7895</v>
      </c>
    </row>
    <row r="54" spans="1:21">
      <c r="A54" s="1">
        <f t="shared" si="16"/>
        <v>4</v>
      </c>
      <c r="B54" s="1">
        <v>35</v>
      </c>
      <c r="C54" s="1">
        <f t="shared" si="17"/>
        <v>721</v>
      </c>
      <c r="D54" s="1">
        <f t="shared" si="18"/>
        <v>0.2</v>
      </c>
      <c r="E54" s="1">
        <f>SUM(C$20:C54)</f>
        <v>13185</v>
      </c>
      <c r="F54" s="1">
        <f>SUM(D$20:D54)</f>
        <v>3.66</v>
      </c>
      <c r="G54" s="32">
        <f t="shared" si="19"/>
        <v>219.75</v>
      </c>
      <c r="H54" s="1">
        <f t="shared" si="20"/>
        <v>36</v>
      </c>
      <c r="I54" s="1">
        <f t="shared" si="15"/>
        <v>255.43</v>
      </c>
      <c r="J54" s="1">
        <f t="shared" si="21"/>
        <v>9195</v>
      </c>
      <c r="K54" s="1">
        <v>35</v>
      </c>
      <c r="L54" s="20">
        <v>0.3</v>
      </c>
      <c r="M54" s="20">
        <v>0.5</v>
      </c>
      <c r="N54" s="20">
        <v>0.2</v>
      </c>
      <c r="U54" s="1">
        <f t="shared" si="22"/>
        <v>9195</v>
      </c>
    </row>
    <row r="55" spans="1:21">
      <c r="A55" s="1">
        <f t="shared" si="16"/>
        <v>4</v>
      </c>
      <c r="B55" s="1">
        <v>36</v>
      </c>
      <c r="C55" s="1">
        <f t="shared" si="17"/>
        <v>755</v>
      </c>
      <c r="D55" s="1">
        <f t="shared" si="18"/>
        <v>0.21</v>
      </c>
      <c r="E55" s="1">
        <f>SUM(C$20:C55)</f>
        <v>13940</v>
      </c>
      <c r="F55" s="1">
        <f>SUM(D$20:D55)</f>
        <v>3.87</v>
      </c>
      <c r="G55" s="32">
        <f t="shared" si="19"/>
        <v>232.333333333333</v>
      </c>
      <c r="H55" s="1">
        <f t="shared" si="20"/>
        <v>38</v>
      </c>
      <c r="I55" s="1">
        <f t="shared" si="15"/>
        <v>280.97</v>
      </c>
      <c r="J55" s="1">
        <f t="shared" si="21"/>
        <v>10677</v>
      </c>
      <c r="K55" s="1">
        <v>36</v>
      </c>
      <c r="L55" s="20">
        <v>0.3</v>
      </c>
      <c r="M55" s="20">
        <v>0.5</v>
      </c>
      <c r="N55" s="20">
        <v>0.2</v>
      </c>
      <c r="U55" s="1">
        <f t="shared" si="22"/>
        <v>10675</v>
      </c>
    </row>
    <row r="56" spans="1:21">
      <c r="A56" s="1">
        <f t="shared" si="16"/>
        <v>4</v>
      </c>
      <c r="B56" s="1">
        <v>37</v>
      </c>
      <c r="C56" s="1">
        <f t="shared" si="17"/>
        <v>792</v>
      </c>
      <c r="D56" s="1">
        <f t="shared" si="18"/>
        <v>0.22</v>
      </c>
      <c r="E56" s="1">
        <f>SUM(C$20:C56)</f>
        <v>14732</v>
      </c>
      <c r="F56" s="1">
        <f>SUM(D$20:D56)</f>
        <v>4.09</v>
      </c>
      <c r="G56" s="32">
        <f t="shared" si="19"/>
        <v>245.533333333333</v>
      </c>
      <c r="H56" s="1">
        <f t="shared" si="20"/>
        <v>40</v>
      </c>
      <c r="I56" s="1">
        <f t="shared" si="15"/>
        <v>309.07</v>
      </c>
      <c r="J56" s="1">
        <f t="shared" si="21"/>
        <v>12363</v>
      </c>
      <c r="K56" s="1">
        <v>37</v>
      </c>
      <c r="L56" s="20">
        <v>0.3</v>
      </c>
      <c r="M56" s="20">
        <v>0.5</v>
      </c>
      <c r="N56" s="20">
        <v>0.2</v>
      </c>
      <c r="U56" s="1">
        <f t="shared" si="22"/>
        <v>12360</v>
      </c>
    </row>
    <row r="57" spans="1:21">
      <c r="A57" s="1">
        <f t="shared" si="16"/>
        <v>4</v>
      </c>
      <c r="B57" s="1">
        <v>38</v>
      </c>
      <c r="C57" s="1">
        <f t="shared" si="17"/>
        <v>832</v>
      </c>
      <c r="D57" s="1">
        <f t="shared" si="18"/>
        <v>0.23</v>
      </c>
      <c r="E57" s="1">
        <f>SUM(C$20:C57)</f>
        <v>15564</v>
      </c>
      <c r="F57" s="1">
        <f>SUM(D$20:D57)</f>
        <v>4.32</v>
      </c>
      <c r="G57" s="32">
        <f t="shared" si="19"/>
        <v>259.4</v>
      </c>
      <c r="H57" s="1">
        <f t="shared" si="20"/>
        <v>42</v>
      </c>
      <c r="I57" s="1">
        <f t="shared" si="15"/>
        <v>339.98</v>
      </c>
      <c r="J57" s="1">
        <f t="shared" si="21"/>
        <v>14279</v>
      </c>
      <c r="K57" s="1">
        <v>38</v>
      </c>
      <c r="L57" s="20">
        <v>0.3</v>
      </c>
      <c r="M57" s="20">
        <v>0.5</v>
      </c>
      <c r="N57" s="20">
        <v>0.2</v>
      </c>
      <c r="U57" s="1">
        <f t="shared" si="22"/>
        <v>14275</v>
      </c>
    </row>
    <row r="58" spans="1:21">
      <c r="A58" s="1">
        <f t="shared" si="16"/>
        <v>4</v>
      </c>
      <c r="B58" s="1">
        <v>39</v>
      </c>
      <c r="C58" s="1">
        <f t="shared" si="17"/>
        <v>873</v>
      </c>
      <c r="D58" s="1">
        <f t="shared" si="18"/>
        <v>0.24</v>
      </c>
      <c r="E58" s="1">
        <f>SUM(C$20:C58)</f>
        <v>16437</v>
      </c>
      <c r="F58" s="1">
        <f>SUM(D$20:D58)</f>
        <v>4.56</v>
      </c>
      <c r="G58" s="32">
        <f t="shared" si="19"/>
        <v>273.95</v>
      </c>
      <c r="H58" s="1">
        <f t="shared" si="20"/>
        <v>44</v>
      </c>
      <c r="I58" s="1">
        <f t="shared" si="15"/>
        <v>373.98</v>
      </c>
      <c r="J58" s="1">
        <f t="shared" si="21"/>
        <v>16455</v>
      </c>
      <c r="K58" s="1">
        <v>39</v>
      </c>
      <c r="L58" s="20">
        <v>0.3</v>
      </c>
      <c r="M58" s="20">
        <v>0.5</v>
      </c>
      <c r="N58" s="20">
        <v>0.2</v>
      </c>
      <c r="U58" s="1">
        <f t="shared" si="22"/>
        <v>16455</v>
      </c>
    </row>
    <row r="59" spans="1:21">
      <c r="A59" s="1">
        <f t="shared" si="16"/>
        <v>5</v>
      </c>
      <c r="B59" s="1">
        <v>40</v>
      </c>
      <c r="C59" s="1">
        <f t="shared" si="17"/>
        <v>884</v>
      </c>
      <c r="D59" s="1">
        <f t="shared" si="18"/>
        <v>0.25</v>
      </c>
      <c r="E59" s="1">
        <f>SUM(C$20:C59)</f>
        <v>17321</v>
      </c>
      <c r="F59" s="1">
        <f>SUM(D$20:D59)</f>
        <v>4.81</v>
      </c>
      <c r="G59" s="32">
        <f t="shared" si="19"/>
        <v>288.683333333333</v>
      </c>
      <c r="H59" s="1">
        <f t="shared" si="20"/>
        <v>44</v>
      </c>
      <c r="I59" s="1">
        <f t="shared" si="15"/>
        <v>411.38</v>
      </c>
      <c r="J59" s="1">
        <f t="shared" si="21"/>
        <v>18101</v>
      </c>
      <c r="K59" s="1">
        <v>40</v>
      </c>
      <c r="L59" s="20">
        <v>0.3</v>
      </c>
      <c r="M59" s="20">
        <v>0.5</v>
      </c>
      <c r="N59" s="20">
        <v>0.2</v>
      </c>
      <c r="U59" s="1">
        <f t="shared" si="22"/>
        <v>18100</v>
      </c>
    </row>
    <row r="60" spans="1:21">
      <c r="A60" s="1">
        <f t="shared" si="16"/>
        <v>5</v>
      </c>
      <c r="B60" s="1">
        <v>41</v>
      </c>
      <c r="C60" s="1">
        <f t="shared" si="17"/>
        <v>917</v>
      </c>
      <c r="D60" s="1">
        <f t="shared" si="18"/>
        <v>0.25</v>
      </c>
      <c r="E60" s="1">
        <f>SUM(C$20:C60)</f>
        <v>18238</v>
      </c>
      <c r="F60" s="1">
        <f>SUM(D$20:D60)</f>
        <v>5.06</v>
      </c>
      <c r="G60" s="32">
        <f t="shared" si="19"/>
        <v>303.966666666667</v>
      </c>
      <c r="H60" s="1">
        <f t="shared" si="20"/>
        <v>46</v>
      </c>
      <c r="I60" s="1">
        <f t="shared" si="15"/>
        <v>452.52</v>
      </c>
      <c r="J60" s="1">
        <f t="shared" si="21"/>
        <v>20816</v>
      </c>
      <c r="K60" s="1">
        <v>41</v>
      </c>
      <c r="L60" s="20">
        <v>0.3</v>
      </c>
      <c r="M60" s="20">
        <v>0.5</v>
      </c>
      <c r="N60" s="20">
        <v>0.2</v>
      </c>
      <c r="U60" s="1">
        <f t="shared" si="22"/>
        <v>20815</v>
      </c>
    </row>
    <row r="61" spans="1:21">
      <c r="A61" s="1">
        <f t="shared" si="16"/>
        <v>5</v>
      </c>
      <c r="B61" s="1">
        <v>42</v>
      </c>
      <c r="C61" s="1">
        <f t="shared" si="17"/>
        <v>972</v>
      </c>
      <c r="D61" s="1">
        <f t="shared" si="18"/>
        <v>0.27</v>
      </c>
      <c r="E61" s="1">
        <f>SUM(C$20:C61)</f>
        <v>19210</v>
      </c>
      <c r="F61" s="1">
        <f>SUM(D$20:D61)</f>
        <v>5.33</v>
      </c>
      <c r="G61" s="32">
        <f t="shared" si="19"/>
        <v>320.166666666667</v>
      </c>
      <c r="H61" s="1">
        <f t="shared" si="20"/>
        <v>49</v>
      </c>
      <c r="I61" s="1">
        <f t="shared" si="15"/>
        <v>497.77</v>
      </c>
      <c r="J61" s="1">
        <f t="shared" si="21"/>
        <v>24391</v>
      </c>
      <c r="K61" s="1">
        <v>42</v>
      </c>
      <c r="L61" s="20">
        <v>0.3</v>
      </c>
      <c r="M61" s="20">
        <v>0.5</v>
      </c>
      <c r="N61" s="20">
        <v>0.2</v>
      </c>
      <c r="U61" s="1">
        <f t="shared" si="22"/>
        <v>24390</v>
      </c>
    </row>
    <row r="62" spans="1:21">
      <c r="A62" s="1">
        <f t="shared" si="16"/>
        <v>5</v>
      </c>
      <c r="B62" s="1">
        <v>43</v>
      </c>
      <c r="C62" s="1">
        <f t="shared" si="17"/>
        <v>1049</v>
      </c>
      <c r="D62" s="1">
        <f t="shared" si="18"/>
        <v>0.29</v>
      </c>
      <c r="E62" s="1">
        <f>SUM(C$20:C62)</f>
        <v>20259</v>
      </c>
      <c r="F62" s="1">
        <f>SUM(D$20:D62)</f>
        <v>5.62</v>
      </c>
      <c r="G62" s="32">
        <f t="shared" si="19"/>
        <v>337.65</v>
      </c>
      <c r="H62" s="1">
        <f t="shared" si="20"/>
        <v>52</v>
      </c>
      <c r="I62" s="1">
        <f t="shared" si="15"/>
        <v>547.55</v>
      </c>
      <c r="J62" s="1">
        <f t="shared" si="21"/>
        <v>28473</v>
      </c>
      <c r="K62" s="1">
        <v>43</v>
      </c>
      <c r="L62" s="20">
        <v>0.3</v>
      </c>
      <c r="M62" s="20">
        <v>0.5</v>
      </c>
      <c r="N62" s="20">
        <v>0.2</v>
      </c>
      <c r="U62" s="1">
        <f t="shared" si="22"/>
        <v>28470</v>
      </c>
    </row>
    <row r="63" spans="1:21">
      <c r="A63" s="1">
        <f t="shared" si="16"/>
        <v>5</v>
      </c>
      <c r="B63" s="1">
        <v>44</v>
      </c>
      <c r="C63" s="1">
        <f t="shared" si="17"/>
        <v>1148</v>
      </c>
      <c r="D63" s="1">
        <f t="shared" si="18"/>
        <v>0.32</v>
      </c>
      <c r="E63" s="1">
        <f>SUM(C$20:C63)</f>
        <v>21407</v>
      </c>
      <c r="F63" s="1">
        <f>SUM(D$20:D63)</f>
        <v>5.94</v>
      </c>
      <c r="G63" s="32">
        <f t="shared" si="19"/>
        <v>356.783333333333</v>
      </c>
      <c r="H63" s="1">
        <f t="shared" si="20"/>
        <v>57</v>
      </c>
      <c r="I63" s="1">
        <f t="shared" si="15"/>
        <v>602.31</v>
      </c>
      <c r="J63" s="1">
        <f t="shared" si="21"/>
        <v>34332</v>
      </c>
      <c r="K63" s="1">
        <v>44</v>
      </c>
      <c r="L63" s="20">
        <v>0.3</v>
      </c>
      <c r="M63" s="20">
        <v>0.5</v>
      </c>
      <c r="N63" s="20">
        <v>0.2</v>
      </c>
      <c r="U63" s="1">
        <f t="shared" si="22"/>
        <v>34330</v>
      </c>
    </row>
    <row r="64" spans="1:21">
      <c r="A64" s="1">
        <f t="shared" si="16"/>
        <v>5</v>
      </c>
      <c r="B64" s="1">
        <v>45</v>
      </c>
      <c r="C64" s="1">
        <f t="shared" si="17"/>
        <v>1269</v>
      </c>
      <c r="D64" s="1">
        <f t="shared" si="18"/>
        <v>0.35</v>
      </c>
      <c r="E64" s="1">
        <f>SUM(C$20:C64)</f>
        <v>22676</v>
      </c>
      <c r="F64" s="1">
        <f>SUM(D$20:D64)</f>
        <v>6.29</v>
      </c>
      <c r="G64" s="32">
        <f t="shared" si="19"/>
        <v>377.933333333333</v>
      </c>
      <c r="H64" s="1">
        <f t="shared" si="20"/>
        <v>63</v>
      </c>
      <c r="I64" s="1">
        <f t="shared" si="15"/>
        <v>662.54</v>
      </c>
      <c r="J64" s="1">
        <f t="shared" si="21"/>
        <v>41740</v>
      </c>
      <c r="K64" s="1">
        <v>45</v>
      </c>
      <c r="L64" s="20">
        <v>0.3</v>
      </c>
      <c r="M64" s="20">
        <v>0.5</v>
      </c>
      <c r="N64" s="20">
        <v>0.2</v>
      </c>
      <c r="U64" s="1">
        <f t="shared" si="22"/>
        <v>41740</v>
      </c>
    </row>
    <row r="65" spans="1:21">
      <c r="A65" s="1">
        <f t="shared" si="16"/>
        <v>5</v>
      </c>
      <c r="B65" s="1">
        <v>46</v>
      </c>
      <c r="C65" s="1">
        <f t="shared" si="17"/>
        <v>1412</v>
      </c>
      <c r="D65" s="1">
        <f t="shared" si="18"/>
        <v>0.39</v>
      </c>
      <c r="E65" s="1">
        <f>SUM(C$20:C65)</f>
        <v>24088</v>
      </c>
      <c r="F65" s="1">
        <f>SUM(D$20:D65)</f>
        <v>6.68</v>
      </c>
      <c r="G65" s="32">
        <f t="shared" si="19"/>
        <v>401.466666666667</v>
      </c>
      <c r="H65" s="1">
        <f t="shared" si="20"/>
        <v>71</v>
      </c>
      <c r="I65" s="1">
        <f t="shared" si="15"/>
        <v>728.79</v>
      </c>
      <c r="J65" s="1">
        <f t="shared" si="21"/>
        <v>51744</v>
      </c>
      <c r="K65" s="1">
        <v>46</v>
      </c>
      <c r="L65" s="20">
        <v>0.3</v>
      </c>
      <c r="M65" s="20">
        <v>0.5</v>
      </c>
      <c r="N65" s="20">
        <v>0.2</v>
      </c>
      <c r="U65" s="1">
        <f t="shared" si="22"/>
        <v>51740</v>
      </c>
    </row>
    <row r="66" spans="1:21">
      <c r="A66" s="1">
        <f t="shared" si="16"/>
        <v>5</v>
      </c>
      <c r="B66" s="1">
        <v>47</v>
      </c>
      <c r="C66" s="1">
        <f t="shared" si="17"/>
        <v>1577</v>
      </c>
      <c r="D66" s="1">
        <f t="shared" si="18"/>
        <v>0.44</v>
      </c>
      <c r="E66" s="1">
        <f>SUM(C$20:C66)</f>
        <v>25665</v>
      </c>
      <c r="F66" s="1">
        <f>SUM(D$20:D66)</f>
        <v>7.12</v>
      </c>
      <c r="G66" s="32">
        <f t="shared" si="19"/>
        <v>427.75</v>
      </c>
      <c r="H66" s="1">
        <f t="shared" si="20"/>
        <v>79</v>
      </c>
      <c r="I66" s="1">
        <f t="shared" si="15"/>
        <v>801.67</v>
      </c>
      <c r="J66" s="1">
        <f t="shared" si="21"/>
        <v>63332</v>
      </c>
      <c r="K66" s="1">
        <v>47</v>
      </c>
      <c r="L66" s="20">
        <v>0.3</v>
      </c>
      <c r="M66" s="20">
        <v>0.5</v>
      </c>
      <c r="N66" s="20">
        <v>0.2</v>
      </c>
      <c r="U66" s="1">
        <f t="shared" si="22"/>
        <v>63330</v>
      </c>
    </row>
    <row r="67" spans="1:21">
      <c r="A67" s="1">
        <f t="shared" si="16"/>
        <v>5</v>
      </c>
      <c r="B67" s="1">
        <v>48</v>
      </c>
      <c r="C67" s="1">
        <f t="shared" si="17"/>
        <v>1764</v>
      </c>
      <c r="D67" s="1">
        <f t="shared" si="18"/>
        <v>0.49</v>
      </c>
      <c r="E67" s="1">
        <f>SUM(C$20:C67)</f>
        <v>27429</v>
      </c>
      <c r="F67" s="1">
        <f>SUM(D$20:D67)</f>
        <v>7.61</v>
      </c>
      <c r="G67" s="32">
        <f t="shared" si="19"/>
        <v>457.15</v>
      </c>
      <c r="H67" s="1">
        <f t="shared" si="20"/>
        <v>88</v>
      </c>
      <c r="I67" s="1">
        <f t="shared" si="15"/>
        <v>881.84</v>
      </c>
      <c r="J67" s="1">
        <f t="shared" si="21"/>
        <v>77602</v>
      </c>
      <c r="K67" s="1">
        <v>48</v>
      </c>
      <c r="L67" s="20">
        <v>0.3</v>
      </c>
      <c r="M67" s="20">
        <v>0.5</v>
      </c>
      <c r="N67" s="20">
        <v>0.2</v>
      </c>
      <c r="U67" s="1">
        <f t="shared" si="22"/>
        <v>77600</v>
      </c>
    </row>
    <row r="68" spans="1:21">
      <c r="A68" s="1">
        <f t="shared" si="16"/>
        <v>5</v>
      </c>
      <c r="B68" s="1">
        <v>49</v>
      </c>
      <c r="C68" s="1">
        <f t="shared" si="17"/>
        <v>1973</v>
      </c>
      <c r="D68" s="1">
        <f t="shared" si="18"/>
        <v>0.55</v>
      </c>
      <c r="E68" s="1">
        <f>SUM(C$20:C68)</f>
        <v>29402</v>
      </c>
      <c r="F68" s="1">
        <f>SUM(D$20:D68)</f>
        <v>8.16</v>
      </c>
      <c r="G68" s="32">
        <f t="shared" si="19"/>
        <v>490.033333333333</v>
      </c>
      <c r="H68" s="1">
        <f t="shared" si="20"/>
        <v>99</v>
      </c>
      <c r="I68" s="1">
        <f t="shared" si="15"/>
        <v>970.02</v>
      </c>
      <c r="J68" s="1">
        <f t="shared" si="21"/>
        <v>96032</v>
      </c>
      <c r="K68" s="1">
        <v>49</v>
      </c>
      <c r="L68" s="20">
        <v>0.3</v>
      </c>
      <c r="M68" s="20">
        <v>0.5</v>
      </c>
      <c r="N68" s="20">
        <v>0.2</v>
      </c>
      <c r="U68" s="1">
        <f t="shared" si="22"/>
        <v>96030</v>
      </c>
    </row>
    <row r="69" spans="1:21">
      <c r="A69" s="1">
        <f t="shared" si="16"/>
        <v>6</v>
      </c>
      <c r="B69" s="1">
        <v>50</v>
      </c>
      <c r="C69" s="1">
        <f t="shared" si="17"/>
        <v>1986</v>
      </c>
      <c r="D69" s="1">
        <f t="shared" si="18"/>
        <v>0.55</v>
      </c>
      <c r="E69" s="1">
        <f>SUM(C$20:C69)</f>
        <v>31388</v>
      </c>
      <c r="F69" s="1">
        <f>SUM(D$20:D69)</f>
        <v>8.71</v>
      </c>
      <c r="G69" s="32">
        <f t="shared" si="19"/>
        <v>523.133333333333</v>
      </c>
      <c r="H69" s="1">
        <f t="shared" si="20"/>
        <v>99</v>
      </c>
      <c r="I69" s="1">
        <f t="shared" si="15"/>
        <v>1067.02</v>
      </c>
      <c r="J69" s="1">
        <f t="shared" si="21"/>
        <v>105635</v>
      </c>
      <c r="K69" s="1">
        <v>50</v>
      </c>
      <c r="L69" s="20">
        <v>0.3</v>
      </c>
      <c r="M69" s="20">
        <v>0.5</v>
      </c>
      <c r="N69" s="20">
        <v>0.2</v>
      </c>
      <c r="U69" s="1">
        <f t="shared" si="22"/>
        <v>105630</v>
      </c>
    </row>
    <row r="70" spans="1:21">
      <c r="A70" s="1">
        <f t="shared" si="16"/>
        <v>6</v>
      </c>
      <c r="B70" s="1">
        <v>51</v>
      </c>
      <c r="C70" s="1">
        <f t="shared" si="17"/>
        <v>2025</v>
      </c>
      <c r="D70" s="1">
        <f t="shared" si="18"/>
        <v>0.56</v>
      </c>
      <c r="E70" s="1">
        <f>SUM(C$20:C70)</f>
        <v>33413</v>
      </c>
      <c r="F70" s="1">
        <f>SUM(D$20:D70)</f>
        <v>9.27</v>
      </c>
      <c r="G70" s="32">
        <f t="shared" si="19"/>
        <v>556.883333333333</v>
      </c>
      <c r="H70" s="1">
        <f t="shared" si="20"/>
        <v>101</v>
      </c>
      <c r="I70" s="1">
        <f t="shared" si="15"/>
        <v>1173.72</v>
      </c>
      <c r="J70" s="1">
        <f t="shared" si="21"/>
        <v>118546</v>
      </c>
      <c r="K70" s="1">
        <v>51</v>
      </c>
      <c r="L70" s="20">
        <v>0.3</v>
      </c>
      <c r="M70" s="20">
        <v>0.5</v>
      </c>
      <c r="N70" s="20">
        <v>0.2</v>
      </c>
      <c r="U70" s="1">
        <f t="shared" si="22"/>
        <v>118545</v>
      </c>
    </row>
    <row r="71" spans="1:21">
      <c r="A71" s="1">
        <f t="shared" si="16"/>
        <v>6</v>
      </c>
      <c r="B71" s="1">
        <v>52</v>
      </c>
      <c r="C71" s="1">
        <f t="shared" si="17"/>
        <v>2090</v>
      </c>
      <c r="D71" s="1">
        <f t="shared" si="18"/>
        <v>0.58</v>
      </c>
      <c r="E71" s="1">
        <f>SUM(C$20:C71)</f>
        <v>35503</v>
      </c>
      <c r="F71" s="1">
        <f>SUM(D$20:D71)</f>
        <v>9.85</v>
      </c>
      <c r="G71" s="32">
        <f t="shared" si="19"/>
        <v>591.716666666667</v>
      </c>
      <c r="H71" s="1">
        <f t="shared" si="20"/>
        <v>105</v>
      </c>
      <c r="I71" s="1">
        <f t="shared" si="15"/>
        <v>1291.09</v>
      </c>
      <c r="J71" s="1">
        <f t="shared" si="21"/>
        <v>135564</v>
      </c>
      <c r="K71" s="1">
        <v>52</v>
      </c>
      <c r="L71" s="20">
        <v>0.3</v>
      </c>
      <c r="M71" s="20">
        <v>0.5</v>
      </c>
      <c r="N71" s="20">
        <v>0.2</v>
      </c>
      <c r="U71" s="1">
        <f t="shared" si="22"/>
        <v>135560</v>
      </c>
    </row>
    <row r="72" spans="1:21">
      <c r="A72" s="1">
        <f t="shared" si="16"/>
        <v>6</v>
      </c>
      <c r="B72" s="1">
        <v>53</v>
      </c>
      <c r="C72" s="1">
        <f t="shared" si="17"/>
        <v>2181</v>
      </c>
      <c r="D72" s="1">
        <f t="shared" si="18"/>
        <v>0.61</v>
      </c>
      <c r="E72" s="1">
        <f>SUM(C$20:C72)</f>
        <v>37684</v>
      </c>
      <c r="F72" s="1">
        <f>SUM(D$20:D72)</f>
        <v>10.46</v>
      </c>
      <c r="G72" s="32">
        <f t="shared" si="19"/>
        <v>628.066666666667</v>
      </c>
      <c r="H72" s="1">
        <f t="shared" si="20"/>
        <v>109</v>
      </c>
      <c r="I72" s="1">
        <f t="shared" si="15"/>
        <v>1420.2</v>
      </c>
      <c r="J72" s="1">
        <f t="shared" si="21"/>
        <v>154802</v>
      </c>
      <c r="K72" s="1">
        <v>53</v>
      </c>
      <c r="L72" s="20">
        <v>0.3</v>
      </c>
      <c r="M72" s="20">
        <v>0.5</v>
      </c>
      <c r="N72" s="20">
        <v>0.2</v>
      </c>
      <c r="U72" s="1">
        <f t="shared" si="22"/>
        <v>154800</v>
      </c>
    </row>
    <row r="73" spans="1:21">
      <c r="A73" s="1">
        <f t="shared" si="16"/>
        <v>6</v>
      </c>
      <c r="B73" s="1">
        <v>54</v>
      </c>
      <c r="C73" s="1">
        <f t="shared" si="17"/>
        <v>2298</v>
      </c>
      <c r="D73" s="1">
        <f t="shared" si="18"/>
        <v>0.64</v>
      </c>
      <c r="E73" s="1">
        <f>SUM(C$20:C73)</f>
        <v>39982</v>
      </c>
      <c r="F73" s="1">
        <f>SUM(D$20:D73)</f>
        <v>11.1</v>
      </c>
      <c r="G73" s="32">
        <f t="shared" si="19"/>
        <v>666.366666666667</v>
      </c>
      <c r="H73" s="1">
        <f t="shared" si="20"/>
        <v>115</v>
      </c>
      <c r="I73" s="1">
        <f t="shared" si="15"/>
        <v>1562.22</v>
      </c>
      <c r="J73" s="1">
        <f t="shared" si="21"/>
        <v>179655</v>
      </c>
      <c r="K73" s="1">
        <v>54</v>
      </c>
      <c r="L73" s="20">
        <v>0.3</v>
      </c>
      <c r="M73" s="20">
        <v>0.5</v>
      </c>
      <c r="N73" s="20">
        <v>0.2</v>
      </c>
      <c r="U73" s="1">
        <f t="shared" si="22"/>
        <v>179655</v>
      </c>
    </row>
    <row r="74" spans="1:21">
      <c r="A74" s="1">
        <f t="shared" si="16"/>
        <v>6</v>
      </c>
      <c r="B74" s="1">
        <v>55</v>
      </c>
      <c r="C74" s="1">
        <f t="shared" si="17"/>
        <v>2441</v>
      </c>
      <c r="D74" s="1">
        <f t="shared" si="18"/>
        <v>0.68</v>
      </c>
      <c r="E74" s="1">
        <f>SUM(C$20:C74)</f>
        <v>42423</v>
      </c>
      <c r="F74" s="1">
        <f>SUM(D$20:D74)</f>
        <v>11.78</v>
      </c>
      <c r="G74" s="32">
        <f t="shared" si="19"/>
        <v>707.05</v>
      </c>
      <c r="H74" s="1">
        <f t="shared" si="20"/>
        <v>122</v>
      </c>
      <c r="I74" s="1">
        <f t="shared" si="15"/>
        <v>1718.44</v>
      </c>
      <c r="J74" s="1">
        <f t="shared" si="21"/>
        <v>209650</v>
      </c>
      <c r="K74" s="1">
        <v>55</v>
      </c>
      <c r="L74" s="20">
        <v>0.3</v>
      </c>
      <c r="M74" s="20">
        <v>0.5</v>
      </c>
      <c r="N74" s="20">
        <v>0.2</v>
      </c>
      <c r="U74" s="1">
        <f t="shared" si="22"/>
        <v>209645</v>
      </c>
    </row>
    <row r="75" spans="1:21">
      <c r="A75" s="1">
        <f t="shared" si="16"/>
        <v>6</v>
      </c>
      <c r="B75" s="1">
        <v>56</v>
      </c>
      <c r="C75" s="1">
        <f t="shared" si="17"/>
        <v>2610</v>
      </c>
      <c r="D75" s="1">
        <f t="shared" si="18"/>
        <v>0.73</v>
      </c>
      <c r="E75" s="1">
        <f>SUM(C$20:C75)</f>
        <v>45033</v>
      </c>
      <c r="F75" s="1">
        <f>SUM(D$20:D75)</f>
        <v>12.51</v>
      </c>
      <c r="G75" s="32">
        <f t="shared" si="19"/>
        <v>750.55</v>
      </c>
      <c r="H75" s="1">
        <f t="shared" si="20"/>
        <v>131</v>
      </c>
      <c r="I75" s="1">
        <f t="shared" si="15"/>
        <v>1890.28</v>
      </c>
      <c r="J75" s="1">
        <f t="shared" si="21"/>
        <v>247627</v>
      </c>
      <c r="K75" s="1">
        <v>56</v>
      </c>
      <c r="L75" s="20">
        <v>0.3</v>
      </c>
      <c r="M75" s="20">
        <v>0.5</v>
      </c>
      <c r="N75" s="20">
        <v>0.2</v>
      </c>
      <c r="U75" s="1">
        <f t="shared" si="22"/>
        <v>247625</v>
      </c>
    </row>
    <row r="76" spans="1:21">
      <c r="A76" s="1">
        <f t="shared" si="16"/>
        <v>6</v>
      </c>
      <c r="B76" s="1">
        <v>57</v>
      </c>
      <c r="C76" s="1">
        <f t="shared" si="17"/>
        <v>2805</v>
      </c>
      <c r="D76" s="1">
        <f t="shared" si="18"/>
        <v>0.78</v>
      </c>
      <c r="E76" s="1">
        <f>SUM(C$20:C76)</f>
        <v>47838</v>
      </c>
      <c r="F76" s="1">
        <f>SUM(D$20:D76)</f>
        <v>13.29</v>
      </c>
      <c r="G76" s="32">
        <f t="shared" si="19"/>
        <v>797.3</v>
      </c>
      <c r="H76" s="1">
        <f t="shared" si="20"/>
        <v>140</v>
      </c>
      <c r="I76" s="1">
        <f t="shared" si="15"/>
        <v>2079.31</v>
      </c>
      <c r="J76" s="1">
        <f t="shared" si="21"/>
        <v>291103</v>
      </c>
      <c r="K76" s="1">
        <v>57</v>
      </c>
      <c r="L76" s="20">
        <v>0.3</v>
      </c>
      <c r="M76" s="20">
        <v>0.5</v>
      </c>
      <c r="N76" s="20">
        <v>0.2</v>
      </c>
      <c r="U76" s="1">
        <f t="shared" si="22"/>
        <v>291100</v>
      </c>
    </row>
    <row r="77" spans="1:21">
      <c r="A77" s="1">
        <f t="shared" si="16"/>
        <v>6</v>
      </c>
      <c r="B77" s="1">
        <v>58</v>
      </c>
      <c r="C77" s="1">
        <f t="shared" si="17"/>
        <v>3026</v>
      </c>
      <c r="D77" s="1">
        <f t="shared" si="18"/>
        <v>0.84</v>
      </c>
      <c r="E77" s="1">
        <f>SUM(C$20:C77)</f>
        <v>50864</v>
      </c>
      <c r="F77" s="1">
        <f>SUM(D$20:D77)</f>
        <v>14.13</v>
      </c>
      <c r="G77" s="32">
        <f t="shared" si="19"/>
        <v>847.733333333333</v>
      </c>
      <c r="H77" s="1">
        <f t="shared" si="20"/>
        <v>151</v>
      </c>
      <c r="I77" s="1">
        <f t="shared" si="15"/>
        <v>2287.24</v>
      </c>
      <c r="J77" s="1">
        <f t="shared" si="21"/>
        <v>345373</v>
      </c>
      <c r="K77" s="1">
        <v>58</v>
      </c>
      <c r="L77" s="20">
        <v>0.3</v>
      </c>
      <c r="M77" s="20">
        <v>0.5</v>
      </c>
      <c r="N77" s="20">
        <v>0.2</v>
      </c>
      <c r="U77" s="1">
        <f t="shared" si="22"/>
        <v>345370</v>
      </c>
    </row>
    <row r="78" spans="1:21">
      <c r="A78" s="1">
        <f t="shared" si="16"/>
        <v>6</v>
      </c>
      <c r="B78" s="1">
        <v>59</v>
      </c>
      <c r="C78" s="1">
        <f t="shared" si="17"/>
        <v>3273</v>
      </c>
      <c r="D78" s="1">
        <f t="shared" si="18"/>
        <v>0.91</v>
      </c>
      <c r="E78" s="1">
        <f>SUM(C$20:C78)</f>
        <v>54137</v>
      </c>
      <c r="F78" s="1">
        <f>SUM(D$20:D78)</f>
        <v>15.04</v>
      </c>
      <c r="G78" s="32">
        <f t="shared" si="19"/>
        <v>902.283333333333</v>
      </c>
      <c r="H78" s="1">
        <f t="shared" si="20"/>
        <v>164</v>
      </c>
      <c r="I78" s="1">
        <f t="shared" si="15"/>
        <v>2515.96</v>
      </c>
      <c r="J78" s="1">
        <f t="shared" si="21"/>
        <v>412617</v>
      </c>
      <c r="K78" s="1">
        <v>59</v>
      </c>
      <c r="L78" s="20">
        <v>0.3</v>
      </c>
      <c r="M78" s="20">
        <v>0.5</v>
      </c>
      <c r="N78" s="20">
        <v>0.2</v>
      </c>
      <c r="U78" s="1">
        <f t="shared" si="22"/>
        <v>412615</v>
      </c>
    </row>
    <row r="79" spans="1:11">
      <c r="A79" s="1">
        <f t="shared" si="16"/>
        <v>7</v>
      </c>
      <c r="B79" s="1">
        <v>60</v>
      </c>
      <c r="K79" s="1">
        <v>60</v>
      </c>
    </row>
  </sheetData>
  <mergeCells count="3">
    <mergeCell ref="L18:N18"/>
    <mergeCell ref="O18:Q18"/>
    <mergeCell ref="R18:T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4"/>
  <sheetViews>
    <sheetView workbookViewId="0">
      <selection activeCell="B2" sqref="B2"/>
    </sheetView>
  </sheetViews>
  <sheetFormatPr defaultColWidth="9" defaultRowHeight="13.5" outlineLevelRow="3" outlineLevelCol="3"/>
  <cols>
    <col min="1" max="2" width="9" style="1"/>
    <col min="3" max="3" width="23.875" style="1" customWidth="1"/>
    <col min="4" max="16384" width="9" style="1"/>
  </cols>
  <sheetData>
    <row r="1" spans="3:4">
      <c r="C1" s="1" t="s">
        <v>50</v>
      </c>
      <c r="D1" s="1" t="s">
        <v>51</v>
      </c>
    </row>
    <row r="2" spans="2:4">
      <c r="B2" s="1" t="s">
        <v>11</v>
      </c>
      <c r="C2" s="20">
        <v>0.2</v>
      </c>
      <c r="D2" s="1" t="s">
        <v>52</v>
      </c>
    </row>
    <row r="3" spans="2:4">
      <c r="B3" s="1" t="s">
        <v>13</v>
      </c>
      <c r="C3" s="20">
        <v>0.3</v>
      </c>
      <c r="D3" s="1" t="s">
        <v>53</v>
      </c>
    </row>
    <row r="4" spans="2:4">
      <c r="B4" s="1" t="s">
        <v>12</v>
      </c>
      <c r="C4" s="20">
        <v>0.5</v>
      </c>
      <c r="D4" s="1" t="s">
        <v>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5"/>
  <sheetViews>
    <sheetView zoomScale="85" zoomScaleNormal="85" topLeftCell="A13" workbookViewId="0">
      <selection activeCell="N32" sqref="N32"/>
    </sheetView>
  </sheetViews>
  <sheetFormatPr defaultColWidth="11" defaultRowHeight="13.5"/>
  <cols>
    <col min="1" max="16384" width="11" style="1" customWidth="1"/>
  </cols>
  <sheetData>
    <row r="1" s="26" customFormat="1" ht="20" customHeight="1" spans="1:7">
      <c r="A1" s="27" t="s">
        <v>54</v>
      </c>
      <c r="B1" s="27"/>
      <c r="C1" s="27"/>
      <c r="D1" s="27"/>
      <c r="E1" s="27"/>
      <c r="F1" s="27"/>
      <c r="G1" s="27"/>
    </row>
    <row r="2" s="26" customFormat="1" ht="20" customHeight="1" spans="1:5">
      <c r="A2" s="27" t="s">
        <v>55</v>
      </c>
      <c r="B2" s="27"/>
      <c r="C2" s="27"/>
      <c r="D2" s="27"/>
      <c r="E2" s="27"/>
    </row>
    <row r="3" s="26" customFormat="1" ht="20" customHeight="1" spans="1:18">
      <c r="A3" s="27" t="s">
        <v>56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39">
      <c r="A4" s="28"/>
      <c r="B4" s="28"/>
      <c r="C4" s="28"/>
      <c r="D4" s="29" t="s">
        <v>57</v>
      </c>
      <c r="E4" s="28"/>
      <c r="F4" s="28"/>
      <c r="G4" s="28"/>
      <c r="H4" s="28"/>
      <c r="I4" s="28"/>
      <c r="K4" s="28"/>
      <c r="L4" s="28"/>
      <c r="M4" s="28"/>
      <c r="N4" s="29" t="s">
        <v>58</v>
      </c>
      <c r="O4" s="28"/>
      <c r="P4" s="28"/>
      <c r="Q4" s="28"/>
      <c r="R4" s="28"/>
      <c r="S4" s="28"/>
      <c r="U4" s="28"/>
      <c r="V4" s="28"/>
      <c r="W4" s="28"/>
      <c r="X4" s="29" t="s">
        <v>59</v>
      </c>
      <c r="Y4" s="28"/>
      <c r="Z4" s="28"/>
      <c r="AA4" s="28"/>
      <c r="AB4" s="28"/>
      <c r="AC4" s="28"/>
      <c r="AD4" s="30"/>
      <c r="AE4" s="28"/>
      <c r="AF4" s="28"/>
      <c r="AG4" s="28"/>
      <c r="AH4" s="29" t="s">
        <v>60</v>
      </c>
      <c r="AI4" s="28"/>
      <c r="AJ4" s="28"/>
      <c r="AK4" s="28"/>
      <c r="AL4" s="28"/>
      <c r="AM4" s="28"/>
    </row>
    <row r="5" spans="2:39"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 t="s">
        <v>66</v>
      </c>
      <c r="H5" s="1" t="s">
        <v>67</v>
      </c>
      <c r="I5" s="1" t="s">
        <v>68</v>
      </c>
      <c r="L5" s="1" t="s">
        <v>61</v>
      </c>
      <c r="M5" s="1" t="s">
        <v>62</v>
      </c>
      <c r="N5" s="1" t="s">
        <v>63</v>
      </c>
      <c r="O5" s="1" t="s">
        <v>64</v>
      </c>
      <c r="P5" s="1" t="s">
        <v>65</v>
      </c>
      <c r="Q5" s="1" t="s">
        <v>66</v>
      </c>
      <c r="R5" s="1" t="s">
        <v>67</v>
      </c>
      <c r="S5" s="1" t="s">
        <v>68</v>
      </c>
      <c r="V5" s="1" t="s">
        <v>61</v>
      </c>
      <c r="W5" s="1" t="s">
        <v>62</v>
      </c>
      <c r="X5" s="1" t="s">
        <v>63</v>
      </c>
      <c r="Y5" s="1" t="s">
        <v>64</v>
      </c>
      <c r="Z5" s="1" t="s">
        <v>65</v>
      </c>
      <c r="AA5" s="1" t="s">
        <v>66</v>
      </c>
      <c r="AB5" s="1" t="s">
        <v>67</v>
      </c>
      <c r="AC5" s="1" t="s">
        <v>68</v>
      </c>
      <c r="AF5" s="1" t="s">
        <v>61</v>
      </c>
      <c r="AG5" s="1" t="s">
        <v>62</v>
      </c>
      <c r="AH5" s="1" t="s">
        <v>63</v>
      </c>
      <c r="AI5" s="1" t="s">
        <v>64</v>
      </c>
      <c r="AJ5" s="1" t="s">
        <v>65</v>
      </c>
      <c r="AK5" s="1" t="s">
        <v>66</v>
      </c>
      <c r="AL5" s="1" t="s">
        <v>67</v>
      </c>
      <c r="AM5" s="1" t="s">
        <v>68</v>
      </c>
    </row>
    <row r="6" spans="1:39">
      <c r="A6" s="1">
        <v>1</v>
      </c>
      <c r="B6" s="1">
        <v>100</v>
      </c>
      <c r="C6" s="1">
        <v>50</v>
      </c>
      <c r="D6" s="1">
        <v>1000</v>
      </c>
      <c r="E6" s="1">
        <v>0</v>
      </c>
      <c r="F6" s="20">
        <v>0.1</v>
      </c>
      <c r="G6" s="20">
        <v>0.1</v>
      </c>
      <c r="H6" s="1">
        <v>0</v>
      </c>
      <c r="I6" s="1">
        <f>10*B6+20*C6+D6+((E6+F6+G6+H6)*(10*B6+20*C6+D6))</f>
        <v>3600</v>
      </c>
      <c r="K6" s="1">
        <v>1</v>
      </c>
      <c r="L6" s="1">
        <f>(D6*0.8/10)+C6</f>
        <v>130</v>
      </c>
      <c r="M6" s="1">
        <v>50</v>
      </c>
      <c r="N6" s="1">
        <f>(B6-M6)*((D6*0.8)/(MAX((L6-C6),(L6*0.15))))</f>
        <v>500</v>
      </c>
      <c r="O6" s="1">
        <v>0</v>
      </c>
      <c r="P6" s="20">
        <v>0.1</v>
      </c>
      <c r="Q6" s="20">
        <v>0.1</v>
      </c>
      <c r="R6" s="1">
        <v>0</v>
      </c>
      <c r="S6" s="1">
        <f>ROUND(10*L6+20*M6+N6+((O6+P6+Q6+R6)*(10*L6+20*M6+N6)),0)</f>
        <v>3360</v>
      </c>
      <c r="U6" s="1">
        <v>1</v>
      </c>
      <c r="V6" s="1">
        <f>INT((D6*0.8/20)+C6)</f>
        <v>90</v>
      </c>
      <c r="W6" s="1">
        <f>B6</f>
        <v>100</v>
      </c>
      <c r="X6" s="1">
        <f>(MAX((B6-W6),(B6*0.15))*20)</f>
        <v>300</v>
      </c>
      <c r="Y6" s="1">
        <v>0</v>
      </c>
      <c r="Z6" s="20">
        <v>0.1</v>
      </c>
      <c r="AA6" s="20">
        <v>0.1</v>
      </c>
      <c r="AB6" s="1">
        <v>0</v>
      </c>
      <c r="AC6" s="1">
        <f>ROUND(IF(W6-B6&lt;0,10*V6+20*W6+X6+((Y6+Z6+AA6+AB6)*(10*V6+20*W6+X6)),10*V6+20*W6*0.85+X6+((Y6+Z6+AA6+AB6)*(10*V6+20*W6*0.85+X6))),0)</f>
        <v>3480</v>
      </c>
      <c r="AE6" s="1">
        <v>1</v>
      </c>
      <c r="AF6" s="1">
        <f>INT((D6*0.8/20)+C6)</f>
        <v>90</v>
      </c>
      <c r="AG6" s="1">
        <v>0</v>
      </c>
      <c r="AH6" s="1">
        <f>(B6-AG6)*20</f>
        <v>2000</v>
      </c>
      <c r="AI6" s="1">
        <v>0</v>
      </c>
      <c r="AJ6" s="20">
        <v>0.1</v>
      </c>
      <c r="AK6" s="20">
        <v>0.1</v>
      </c>
      <c r="AL6" s="1">
        <v>0</v>
      </c>
      <c r="AM6" s="1">
        <f>ROUND(10*AF6+22*AG6+AH6+((AI6+AJ6+AK6+AL6)*(10*AF6+20*AG6+AH6)),0)</f>
        <v>3480</v>
      </c>
    </row>
    <row r="7" spans="1:39">
      <c r="A7" s="1">
        <v>2</v>
      </c>
      <c r="B7" s="1">
        <f>B6+20</f>
        <v>120</v>
      </c>
      <c r="C7" s="1">
        <f>C6+10</f>
        <v>60</v>
      </c>
      <c r="D7" s="1">
        <f>D6+200</f>
        <v>1200</v>
      </c>
      <c r="E7" s="1">
        <v>0</v>
      </c>
      <c r="F7" s="20">
        <v>0.1</v>
      </c>
      <c r="G7" s="20">
        <v>0.1</v>
      </c>
      <c r="H7" s="1">
        <v>0</v>
      </c>
      <c r="I7" s="1">
        <f t="shared" ref="I7:I38" si="0">10*B7+20*C7+D7+((E7+F7+G7+H7)*(10*B7+20*C7+D7))</f>
        <v>4320</v>
      </c>
      <c r="K7" s="1">
        <v>2</v>
      </c>
      <c r="L7" s="1">
        <f t="shared" ref="L7:L39" si="1">(D7*0.8/10)+C7</f>
        <v>156</v>
      </c>
      <c r="M7" s="1">
        <f t="shared" ref="M7:M64" si="2">M6+10</f>
        <v>60</v>
      </c>
      <c r="N7" s="1">
        <f t="shared" ref="N7:N38" si="3">(B7-M7)*((D7*0.8)/(MAX((L7-C7),(L7*0.15))))</f>
        <v>600</v>
      </c>
      <c r="O7" s="1">
        <v>0</v>
      </c>
      <c r="P7" s="20">
        <v>0.1</v>
      </c>
      <c r="Q7" s="20">
        <v>0.1</v>
      </c>
      <c r="R7" s="1">
        <v>0</v>
      </c>
      <c r="S7" s="1">
        <f t="shared" ref="S7:S38" si="4">ROUND(10*L7+20*M7+N7+((O7+P7+Q7+R7)*(10*L7+20*M7+N7)),0)</f>
        <v>4032</v>
      </c>
      <c r="U7" s="1">
        <v>2</v>
      </c>
      <c r="V7" s="1">
        <f t="shared" ref="V7:V38" si="5">INT((D7*0.8/20)+C7)</f>
        <v>108</v>
      </c>
      <c r="W7" s="1">
        <f t="shared" ref="W7:W38" si="6">B7</f>
        <v>120</v>
      </c>
      <c r="X7" s="1">
        <f t="shared" ref="X7:X38" si="7">(MAX((B7-W7),(B7*0.15))*20)</f>
        <v>360</v>
      </c>
      <c r="Y7" s="1">
        <v>0</v>
      </c>
      <c r="Z7" s="20">
        <v>0.1</v>
      </c>
      <c r="AA7" s="20">
        <v>0.1</v>
      </c>
      <c r="AB7" s="1">
        <v>0</v>
      </c>
      <c r="AC7" s="1">
        <f t="shared" ref="AC7:AC38" si="8">ROUND(IF(W7-B7&lt;0,10*V7+20*W7+X7+((Y7+Z7+AA7+AB7)*(10*V7+20*W7+X7)),10*V7+20*W7*0.85+X7+((Y7+Z7+AA7+AB7)*(10*V7+20*W7*0.85+X7))),0)</f>
        <v>4176</v>
      </c>
      <c r="AE7" s="1">
        <v>2</v>
      </c>
      <c r="AF7" s="1">
        <f t="shared" ref="AF7:AF38" si="9">INT((D7*0.8/20)+C7)</f>
        <v>108</v>
      </c>
      <c r="AG7" s="1">
        <v>0</v>
      </c>
      <c r="AH7" s="1">
        <f t="shared" ref="AH7:AH38" si="10">(B7-AG7)*20</f>
        <v>2400</v>
      </c>
      <c r="AI7" s="1">
        <v>0</v>
      </c>
      <c r="AJ7" s="20">
        <v>0.1</v>
      </c>
      <c r="AK7" s="20">
        <v>0.1</v>
      </c>
      <c r="AL7" s="1">
        <v>0</v>
      </c>
      <c r="AM7" s="1">
        <f t="shared" ref="AM7:AM38" si="11">ROUND(10*AF7+22*AG7+AH7+((AI7+AJ7+AK7+AL7)*(10*AF7+20*AG7+AH7)),0)</f>
        <v>4176</v>
      </c>
    </row>
    <row r="8" spans="1:39">
      <c r="A8" s="1">
        <v>3</v>
      </c>
      <c r="B8" s="1">
        <f t="shared" ref="B8:B39" si="12">B7+20</f>
        <v>140</v>
      </c>
      <c r="C8" s="1">
        <f t="shared" ref="C8:C39" si="13">C7+10</f>
        <v>70</v>
      </c>
      <c r="D8" s="1">
        <f t="shared" ref="D8:D39" si="14">D7+200</f>
        <v>1400</v>
      </c>
      <c r="E8" s="1">
        <v>0</v>
      </c>
      <c r="F8" s="20">
        <v>0.1</v>
      </c>
      <c r="G8" s="20">
        <v>0.1</v>
      </c>
      <c r="H8" s="1">
        <v>0</v>
      </c>
      <c r="I8" s="1">
        <f t="shared" si="0"/>
        <v>5040</v>
      </c>
      <c r="K8" s="1">
        <v>3</v>
      </c>
      <c r="L8" s="1">
        <f t="shared" si="1"/>
        <v>182</v>
      </c>
      <c r="M8" s="1">
        <f t="shared" si="2"/>
        <v>70</v>
      </c>
      <c r="N8" s="1">
        <f t="shared" si="3"/>
        <v>700</v>
      </c>
      <c r="O8" s="1">
        <v>0</v>
      </c>
      <c r="P8" s="20">
        <v>0.1</v>
      </c>
      <c r="Q8" s="20">
        <v>0.1</v>
      </c>
      <c r="R8" s="1">
        <v>0</v>
      </c>
      <c r="S8" s="1">
        <f t="shared" si="4"/>
        <v>4704</v>
      </c>
      <c r="U8" s="1">
        <v>3</v>
      </c>
      <c r="V8" s="1">
        <f t="shared" si="5"/>
        <v>126</v>
      </c>
      <c r="W8" s="1">
        <f t="shared" si="6"/>
        <v>140</v>
      </c>
      <c r="X8" s="1">
        <f t="shared" si="7"/>
        <v>420</v>
      </c>
      <c r="Y8" s="1">
        <v>0</v>
      </c>
      <c r="Z8" s="20">
        <v>0.1</v>
      </c>
      <c r="AA8" s="20">
        <v>0.1</v>
      </c>
      <c r="AB8" s="1">
        <v>0</v>
      </c>
      <c r="AC8" s="1">
        <f t="shared" si="8"/>
        <v>4872</v>
      </c>
      <c r="AE8" s="1">
        <v>3</v>
      </c>
      <c r="AF8" s="1">
        <f t="shared" si="9"/>
        <v>126</v>
      </c>
      <c r="AG8" s="1">
        <v>0</v>
      </c>
      <c r="AH8" s="1">
        <f t="shared" si="10"/>
        <v>2800</v>
      </c>
      <c r="AI8" s="1">
        <v>0</v>
      </c>
      <c r="AJ8" s="20">
        <v>0.1</v>
      </c>
      <c r="AK8" s="20">
        <v>0.1</v>
      </c>
      <c r="AL8" s="1">
        <v>0</v>
      </c>
      <c r="AM8" s="1">
        <f t="shared" si="11"/>
        <v>4872</v>
      </c>
    </row>
    <row r="9" spans="1:39">
      <c r="A9" s="1">
        <v>4</v>
      </c>
      <c r="B9" s="1">
        <f t="shared" si="12"/>
        <v>160</v>
      </c>
      <c r="C9" s="1">
        <f t="shared" si="13"/>
        <v>80</v>
      </c>
      <c r="D9" s="1">
        <f t="shared" si="14"/>
        <v>1600</v>
      </c>
      <c r="E9" s="1">
        <v>0</v>
      </c>
      <c r="F9" s="20">
        <v>0.1</v>
      </c>
      <c r="G9" s="20">
        <v>0.1</v>
      </c>
      <c r="H9" s="1">
        <v>0</v>
      </c>
      <c r="I9" s="1">
        <f t="shared" si="0"/>
        <v>5760</v>
      </c>
      <c r="K9" s="1">
        <v>4</v>
      </c>
      <c r="L9" s="1">
        <f t="shared" si="1"/>
        <v>208</v>
      </c>
      <c r="M9" s="1">
        <f t="shared" si="2"/>
        <v>80</v>
      </c>
      <c r="N9" s="1">
        <f t="shared" si="3"/>
        <v>800</v>
      </c>
      <c r="O9" s="1">
        <v>0</v>
      </c>
      <c r="P9" s="20">
        <v>0.1</v>
      </c>
      <c r="Q9" s="20">
        <v>0.1</v>
      </c>
      <c r="R9" s="1">
        <v>0</v>
      </c>
      <c r="S9" s="1">
        <f t="shared" si="4"/>
        <v>5376</v>
      </c>
      <c r="U9" s="1">
        <v>4</v>
      </c>
      <c r="V9" s="1">
        <f t="shared" si="5"/>
        <v>144</v>
      </c>
      <c r="W9" s="1">
        <f t="shared" si="6"/>
        <v>160</v>
      </c>
      <c r="X9" s="1">
        <f t="shared" si="7"/>
        <v>480</v>
      </c>
      <c r="Y9" s="1">
        <v>0</v>
      </c>
      <c r="Z9" s="20">
        <v>0.1</v>
      </c>
      <c r="AA9" s="20">
        <v>0.1</v>
      </c>
      <c r="AB9" s="1">
        <v>0</v>
      </c>
      <c r="AC9" s="1">
        <f t="shared" si="8"/>
        <v>5568</v>
      </c>
      <c r="AE9" s="1">
        <v>4</v>
      </c>
      <c r="AF9" s="1">
        <f t="shared" si="9"/>
        <v>144</v>
      </c>
      <c r="AG9" s="1">
        <v>0</v>
      </c>
      <c r="AH9" s="1">
        <f t="shared" si="10"/>
        <v>3200</v>
      </c>
      <c r="AI9" s="1">
        <v>0</v>
      </c>
      <c r="AJ9" s="20">
        <v>0.1</v>
      </c>
      <c r="AK9" s="20">
        <v>0.1</v>
      </c>
      <c r="AL9" s="1">
        <v>0</v>
      </c>
      <c r="AM9" s="1">
        <f t="shared" si="11"/>
        <v>5568</v>
      </c>
    </row>
    <row r="10" spans="1:39">
      <c r="A10" s="1">
        <v>5</v>
      </c>
      <c r="B10" s="1">
        <f t="shared" si="12"/>
        <v>180</v>
      </c>
      <c r="C10" s="1">
        <f t="shared" si="13"/>
        <v>90</v>
      </c>
      <c r="D10" s="1">
        <f t="shared" si="14"/>
        <v>1800</v>
      </c>
      <c r="E10" s="1">
        <v>0</v>
      </c>
      <c r="F10" s="20">
        <v>0.1</v>
      </c>
      <c r="G10" s="20">
        <v>0.1</v>
      </c>
      <c r="H10" s="1">
        <v>0</v>
      </c>
      <c r="I10" s="1">
        <f t="shared" si="0"/>
        <v>6480</v>
      </c>
      <c r="K10" s="1">
        <v>5</v>
      </c>
      <c r="L10" s="1">
        <f t="shared" si="1"/>
        <v>234</v>
      </c>
      <c r="M10" s="1">
        <f t="shared" si="2"/>
        <v>90</v>
      </c>
      <c r="N10" s="1">
        <f t="shared" si="3"/>
        <v>900</v>
      </c>
      <c r="O10" s="1">
        <v>0</v>
      </c>
      <c r="P10" s="20">
        <v>0.1</v>
      </c>
      <c r="Q10" s="20">
        <v>0.1</v>
      </c>
      <c r="R10" s="1">
        <v>0</v>
      </c>
      <c r="S10" s="1">
        <f t="shared" si="4"/>
        <v>6048</v>
      </c>
      <c r="U10" s="1">
        <v>5</v>
      </c>
      <c r="V10" s="1">
        <f t="shared" si="5"/>
        <v>162</v>
      </c>
      <c r="W10" s="1">
        <f t="shared" si="6"/>
        <v>180</v>
      </c>
      <c r="X10" s="1">
        <f t="shared" si="7"/>
        <v>540</v>
      </c>
      <c r="Y10" s="1">
        <v>0</v>
      </c>
      <c r="Z10" s="20">
        <v>0.1</v>
      </c>
      <c r="AA10" s="20">
        <v>0.1</v>
      </c>
      <c r="AB10" s="1">
        <v>0</v>
      </c>
      <c r="AC10" s="1">
        <f t="shared" si="8"/>
        <v>6264</v>
      </c>
      <c r="AE10" s="1">
        <v>5</v>
      </c>
      <c r="AF10" s="1">
        <f t="shared" si="9"/>
        <v>162</v>
      </c>
      <c r="AG10" s="1">
        <v>0</v>
      </c>
      <c r="AH10" s="1">
        <f t="shared" si="10"/>
        <v>3600</v>
      </c>
      <c r="AI10" s="1">
        <v>0</v>
      </c>
      <c r="AJ10" s="20">
        <v>0.1</v>
      </c>
      <c r="AK10" s="20">
        <v>0.1</v>
      </c>
      <c r="AL10" s="1">
        <v>0</v>
      </c>
      <c r="AM10" s="1">
        <f t="shared" si="11"/>
        <v>6264</v>
      </c>
    </row>
    <row r="11" spans="1:39">
      <c r="A11" s="1">
        <v>6</v>
      </c>
      <c r="B11" s="1">
        <f t="shared" si="12"/>
        <v>200</v>
      </c>
      <c r="C11" s="1">
        <f t="shared" si="13"/>
        <v>100</v>
      </c>
      <c r="D11" s="1">
        <f t="shared" si="14"/>
        <v>2000</v>
      </c>
      <c r="E11" s="1">
        <v>0</v>
      </c>
      <c r="F11" s="20">
        <v>0.1</v>
      </c>
      <c r="G11" s="20">
        <v>0.1</v>
      </c>
      <c r="H11" s="1">
        <v>0</v>
      </c>
      <c r="I11" s="1">
        <f t="shared" si="0"/>
        <v>7200</v>
      </c>
      <c r="K11" s="1">
        <v>6</v>
      </c>
      <c r="L11" s="1">
        <f t="shared" si="1"/>
        <v>260</v>
      </c>
      <c r="M11" s="1">
        <f t="shared" si="2"/>
        <v>100</v>
      </c>
      <c r="N11" s="1">
        <f t="shared" si="3"/>
        <v>1000</v>
      </c>
      <c r="O11" s="1">
        <v>0</v>
      </c>
      <c r="P11" s="20">
        <v>0.1</v>
      </c>
      <c r="Q11" s="20">
        <v>0.1</v>
      </c>
      <c r="R11" s="1">
        <v>0</v>
      </c>
      <c r="S11" s="1">
        <f t="shared" si="4"/>
        <v>6720</v>
      </c>
      <c r="U11" s="1">
        <v>6</v>
      </c>
      <c r="V11" s="1">
        <f t="shared" si="5"/>
        <v>180</v>
      </c>
      <c r="W11" s="1">
        <f t="shared" si="6"/>
        <v>200</v>
      </c>
      <c r="X11" s="1">
        <f t="shared" si="7"/>
        <v>600</v>
      </c>
      <c r="Y11" s="1">
        <v>0</v>
      </c>
      <c r="Z11" s="20">
        <v>0.1</v>
      </c>
      <c r="AA11" s="20">
        <v>0.1</v>
      </c>
      <c r="AB11" s="1">
        <v>0</v>
      </c>
      <c r="AC11" s="1">
        <f t="shared" si="8"/>
        <v>6960</v>
      </c>
      <c r="AE11" s="1">
        <v>6</v>
      </c>
      <c r="AF11" s="1">
        <f t="shared" si="9"/>
        <v>180</v>
      </c>
      <c r="AG11" s="1">
        <v>0</v>
      </c>
      <c r="AH11" s="1">
        <f t="shared" si="10"/>
        <v>4000</v>
      </c>
      <c r="AI11" s="1">
        <v>0</v>
      </c>
      <c r="AJ11" s="20">
        <v>0.1</v>
      </c>
      <c r="AK11" s="20">
        <v>0.1</v>
      </c>
      <c r="AL11" s="1">
        <v>0</v>
      </c>
      <c r="AM11" s="1">
        <f t="shared" si="11"/>
        <v>6960</v>
      </c>
    </row>
    <row r="12" spans="1:39">
      <c r="A12" s="1">
        <v>7</v>
      </c>
      <c r="B12" s="1">
        <f t="shared" si="12"/>
        <v>220</v>
      </c>
      <c r="C12" s="1">
        <f t="shared" si="13"/>
        <v>110</v>
      </c>
      <c r="D12" s="1">
        <f t="shared" si="14"/>
        <v>2200</v>
      </c>
      <c r="E12" s="1">
        <v>0</v>
      </c>
      <c r="F12" s="20">
        <v>0.1</v>
      </c>
      <c r="G12" s="20">
        <v>0.1</v>
      </c>
      <c r="H12" s="1">
        <v>0</v>
      </c>
      <c r="I12" s="1">
        <f t="shared" si="0"/>
        <v>7920</v>
      </c>
      <c r="K12" s="1">
        <v>7</v>
      </c>
      <c r="L12" s="1">
        <f t="shared" si="1"/>
        <v>286</v>
      </c>
      <c r="M12" s="1">
        <f t="shared" si="2"/>
        <v>110</v>
      </c>
      <c r="N12" s="1">
        <f t="shared" si="3"/>
        <v>1100</v>
      </c>
      <c r="O12" s="1">
        <v>0</v>
      </c>
      <c r="P12" s="20">
        <v>0.1</v>
      </c>
      <c r="Q12" s="20">
        <v>0.1</v>
      </c>
      <c r="R12" s="1">
        <v>0</v>
      </c>
      <c r="S12" s="1">
        <f t="shared" si="4"/>
        <v>7392</v>
      </c>
      <c r="U12" s="1">
        <v>7</v>
      </c>
      <c r="V12" s="1">
        <f t="shared" si="5"/>
        <v>198</v>
      </c>
      <c r="W12" s="1">
        <f t="shared" si="6"/>
        <v>220</v>
      </c>
      <c r="X12" s="1">
        <f t="shared" si="7"/>
        <v>660</v>
      </c>
      <c r="Y12" s="1">
        <v>0</v>
      </c>
      <c r="Z12" s="20">
        <v>0.1</v>
      </c>
      <c r="AA12" s="20">
        <v>0.1</v>
      </c>
      <c r="AB12" s="1">
        <v>0</v>
      </c>
      <c r="AC12" s="1">
        <f t="shared" si="8"/>
        <v>7656</v>
      </c>
      <c r="AE12" s="1">
        <v>7</v>
      </c>
      <c r="AF12" s="1">
        <f t="shared" si="9"/>
        <v>198</v>
      </c>
      <c r="AG12" s="1">
        <v>0</v>
      </c>
      <c r="AH12" s="1">
        <f t="shared" si="10"/>
        <v>4400</v>
      </c>
      <c r="AI12" s="1">
        <v>0</v>
      </c>
      <c r="AJ12" s="20">
        <v>0.1</v>
      </c>
      <c r="AK12" s="20">
        <v>0.1</v>
      </c>
      <c r="AL12" s="1">
        <v>0</v>
      </c>
      <c r="AM12" s="1">
        <f t="shared" si="11"/>
        <v>7656</v>
      </c>
    </row>
    <row r="13" spans="1:39">
      <c r="A13" s="1">
        <v>8</v>
      </c>
      <c r="B13" s="1">
        <f t="shared" si="12"/>
        <v>240</v>
      </c>
      <c r="C13" s="1">
        <f t="shared" si="13"/>
        <v>120</v>
      </c>
      <c r="D13" s="1">
        <f t="shared" si="14"/>
        <v>2400</v>
      </c>
      <c r="E13" s="1">
        <v>0</v>
      </c>
      <c r="F13" s="20">
        <v>0.1</v>
      </c>
      <c r="G13" s="20">
        <v>0.1</v>
      </c>
      <c r="H13" s="1">
        <v>0</v>
      </c>
      <c r="I13" s="1">
        <f t="shared" si="0"/>
        <v>8640</v>
      </c>
      <c r="K13" s="1">
        <v>8</v>
      </c>
      <c r="L13" s="1">
        <f t="shared" si="1"/>
        <v>312</v>
      </c>
      <c r="M13" s="1">
        <f t="shared" si="2"/>
        <v>120</v>
      </c>
      <c r="N13" s="1">
        <f t="shared" si="3"/>
        <v>1200</v>
      </c>
      <c r="O13" s="1">
        <v>0</v>
      </c>
      <c r="P13" s="20">
        <v>0.1</v>
      </c>
      <c r="Q13" s="20">
        <v>0.1</v>
      </c>
      <c r="R13" s="1">
        <v>0</v>
      </c>
      <c r="S13" s="1">
        <f t="shared" si="4"/>
        <v>8064</v>
      </c>
      <c r="U13" s="1">
        <v>8</v>
      </c>
      <c r="V13" s="1">
        <f t="shared" si="5"/>
        <v>216</v>
      </c>
      <c r="W13" s="1">
        <f t="shared" si="6"/>
        <v>240</v>
      </c>
      <c r="X13" s="1">
        <f t="shared" si="7"/>
        <v>720</v>
      </c>
      <c r="Y13" s="1">
        <v>0</v>
      </c>
      <c r="Z13" s="20">
        <v>0.1</v>
      </c>
      <c r="AA13" s="20">
        <v>0.1</v>
      </c>
      <c r="AB13" s="1">
        <v>0</v>
      </c>
      <c r="AC13" s="1">
        <f t="shared" si="8"/>
        <v>8352</v>
      </c>
      <c r="AE13" s="1">
        <v>8</v>
      </c>
      <c r="AF13" s="1">
        <f t="shared" si="9"/>
        <v>216</v>
      </c>
      <c r="AG13" s="1">
        <v>0</v>
      </c>
      <c r="AH13" s="1">
        <f t="shared" si="10"/>
        <v>4800</v>
      </c>
      <c r="AI13" s="1">
        <v>0</v>
      </c>
      <c r="AJ13" s="20">
        <v>0.1</v>
      </c>
      <c r="AK13" s="20">
        <v>0.1</v>
      </c>
      <c r="AL13" s="1">
        <v>0</v>
      </c>
      <c r="AM13" s="1">
        <f t="shared" si="11"/>
        <v>8352</v>
      </c>
    </row>
    <row r="14" spans="1:39">
      <c r="A14" s="1">
        <v>9</v>
      </c>
      <c r="B14" s="1">
        <f t="shared" si="12"/>
        <v>260</v>
      </c>
      <c r="C14" s="1">
        <f t="shared" si="13"/>
        <v>130</v>
      </c>
      <c r="D14" s="1">
        <f t="shared" si="14"/>
        <v>2600</v>
      </c>
      <c r="E14" s="1">
        <v>0</v>
      </c>
      <c r="F14" s="20">
        <v>0.1</v>
      </c>
      <c r="G14" s="20">
        <v>0.1</v>
      </c>
      <c r="H14" s="1">
        <v>0</v>
      </c>
      <c r="I14" s="1">
        <f t="shared" si="0"/>
        <v>9360</v>
      </c>
      <c r="K14" s="1">
        <v>9</v>
      </c>
      <c r="L14" s="1">
        <f t="shared" si="1"/>
        <v>338</v>
      </c>
      <c r="M14" s="1">
        <f t="shared" si="2"/>
        <v>130</v>
      </c>
      <c r="N14" s="1">
        <f t="shared" si="3"/>
        <v>1300</v>
      </c>
      <c r="O14" s="1">
        <v>0</v>
      </c>
      <c r="P14" s="20">
        <v>0.1</v>
      </c>
      <c r="Q14" s="20">
        <v>0.1</v>
      </c>
      <c r="R14" s="1">
        <v>0</v>
      </c>
      <c r="S14" s="1">
        <f t="shared" si="4"/>
        <v>8736</v>
      </c>
      <c r="U14" s="1">
        <v>9</v>
      </c>
      <c r="V14" s="1">
        <f t="shared" si="5"/>
        <v>234</v>
      </c>
      <c r="W14" s="1">
        <f t="shared" si="6"/>
        <v>260</v>
      </c>
      <c r="X14" s="1">
        <f t="shared" si="7"/>
        <v>780</v>
      </c>
      <c r="Y14" s="1">
        <v>0</v>
      </c>
      <c r="Z14" s="20">
        <v>0.1</v>
      </c>
      <c r="AA14" s="20">
        <v>0.1</v>
      </c>
      <c r="AB14" s="1">
        <v>0</v>
      </c>
      <c r="AC14" s="1">
        <f t="shared" si="8"/>
        <v>9048</v>
      </c>
      <c r="AE14" s="1">
        <v>9</v>
      </c>
      <c r="AF14" s="1">
        <f t="shared" si="9"/>
        <v>234</v>
      </c>
      <c r="AG14" s="1">
        <v>0</v>
      </c>
      <c r="AH14" s="1">
        <f t="shared" si="10"/>
        <v>5200</v>
      </c>
      <c r="AI14" s="1">
        <v>0</v>
      </c>
      <c r="AJ14" s="20">
        <v>0.1</v>
      </c>
      <c r="AK14" s="20">
        <v>0.1</v>
      </c>
      <c r="AL14" s="1">
        <v>0</v>
      </c>
      <c r="AM14" s="1">
        <f t="shared" si="11"/>
        <v>9048</v>
      </c>
    </row>
    <row r="15" spans="1:39">
      <c r="A15" s="1">
        <v>10</v>
      </c>
      <c r="B15" s="1">
        <f t="shared" si="12"/>
        <v>280</v>
      </c>
      <c r="C15" s="1">
        <f t="shared" si="13"/>
        <v>140</v>
      </c>
      <c r="D15" s="1">
        <f t="shared" si="14"/>
        <v>2800</v>
      </c>
      <c r="E15" s="1">
        <v>0</v>
      </c>
      <c r="F15" s="20">
        <v>0.1</v>
      </c>
      <c r="G15" s="20">
        <v>0.1</v>
      </c>
      <c r="H15" s="1">
        <v>0</v>
      </c>
      <c r="I15" s="1">
        <f t="shared" si="0"/>
        <v>10080</v>
      </c>
      <c r="K15" s="1">
        <v>10</v>
      </c>
      <c r="L15" s="1">
        <f t="shared" si="1"/>
        <v>364</v>
      </c>
      <c r="M15" s="1">
        <f t="shared" si="2"/>
        <v>140</v>
      </c>
      <c r="N15" s="1">
        <f t="shared" si="3"/>
        <v>1400</v>
      </c>
      <c r="O15" s="1">
        <v>0</v>
      </c>
      <c r="P15" s="20">
        <v>0.1</v>
      </c>
      <c r="Q15" s="20">
        <v>0.1</v>
      </c>
      <c r="R15" s="1">
        <v>0</v>
      </c>
      <c r="S15" s="1">
        <f t="shared" si="4"/>
        <v>9408</v>
      </c>
      <c r="U15" s="1">
        <v>10</v>
      </c>
      <c r="V15" s="1">
        <f t="shared" si="5"/>
        <v>252</v>
      </c>
      <c r="W15" s="1">
        <f t="shared" si="6"/>
        <v>280</v>
      </c>
      <c r="X15" s="1">
        <f t="shared" si="7"/>
        <v>840</v>
      </c>
      <c r="Y15" s="1">
        <v>0</v>
      </c>
      <c r="Z15" s="20">
        <v>0.1</v>
      </c>
      <c r="AA15" s="20">
        <v>0.1</v>
      </c>
      <c r="AB15" s="1">
        <v>0</v>
      </c>
      <c r="AC15" s="1">
        <f t="shared" si="8"/>
        <v>9744</v>
      </c>
      <c r="AE15" s="1">
        <v>10</v>
      </c>
      <c r="AF15" s="1">
        <f t="shared" si="9"/>
        <v>252</v>
      </c>
      <c r="AG15" s="1">
        <v>0</v>
      </c>
      <c r="AH15" s="1">
        <f t="shared" si="10"/>
        <v>5600</v>
      </c>
      <c r="AI15" s="1">
        <v>0</v>
      </c>
      <c r="AJ15" s="20">
        <v>0.1</v>
      </c>
      <c r="AK15" s="20">
        <v>0.1</v>
      </c>
      <c r="AL15" s="1">
        <v>0</v>
      </c>
      <c r="AM15" s="1">
        <f t="shared" si="11"/>
        <v>9744</v>
      </c>
    </row>
    <row r="16" spans="1:39">
      <c r="A16" s="1">
        <v>11</v>
      </c>
      <c r="B16" s="1">
        <f t="shared" si="12"/>
        <v>300</v>
      </c>
      <c r="C16" s="1">
        <f t="shared" si="13"/>
        <v>150</v>
      </c>
      <c r="D16" s="1">
        <f t="shared" si="14"/>
        <v>3000</v>
      </c>
      <c r="E16" s="1">
        <v>0</v>
      </c>
      <c r="F16" s="20">
        <v>0.1</v>
      </c>
      <c r="G16" s="20">
        <v>0.1</v>
      </c>
      <c r="H16" s="1">
        <v>0</v>
      </c>
      <c r="I16" s="1">
        <f t="shared" si="0"/>
        <v>10800</v>
      </c>
      <c r="K16" s="1">
        <v>11</v>
      </c>
      <c r="L16" s="1">
        <f t="shared" si="1"/>
        <v>390</v>
      </c>
      <c r="M16" s="1">
        <f t="shared" si="2"/>
        <v>150</v>
      </c>
      <c r="N16" s="1">
        <f t="shared" si="3"/>
        <v>1500</v>
      </c>
      <c r="O16" s="1">
        <v>0</v>
      </c>
      <c r="P16" s="20">
        <v>0.1</v>
      </c>
      <c r="Q16" s="20">
        <v>0.1</v>
      </c>
      <c r="R16" s="1">
        <v>0</v>
      </c>
      <c r="S16" s="1">
        <f t="shared" si="4"/>
        <v>10080</v>
      </c>
      <c r="U16" s="1">
        <v>11</v>
      </c>
      <c r="V16" s="1">
        <f t="shared" si="5"/>
        <v>270</v>
      </c>
      <c r="W16" s="1">
        <f t="shared" si="6"/>
        <v>300</v>
      </c>
      <c r="X16" s="1">
        <f t="shared" si="7"/>
        <v>900</v>
      </c>
      <c r="Y16" s="1">
        <v>0</v>
      </c>
      <c r="Z16" s="20">
        <v>0.1</v>
      </c>
      <c r="AA16" s="20">
        <v>0.1</v>
      </c>
      <c r="AB16" s="1">
        <v>0</v>
      </c>
      <c r="AC16" s="1">
        <f t="shared" si="8"/>
        <v>10440</v>
      </c>
      <c r="AE16" s="1">
        <v>11</v>
      </c>
      <c r="AF16" s="1">
        <f t="shared" si="9"/>
        <v>270</v>
      </c>
      <c r="AG16" s="1">
        <v>0</v>
      </c>
      <c r="AH16" s="1">
        <f t="shared" si="10"/>
        <v>6000</v>
      </c>
      <c r="AI16" s="1">
        <v>0</v>
      </c>
      <c r="AJ16" s="20">
        <v>0.1</v>
      </c>
      <c r="AK16" s="20">
        <v>0.1</v>
      </c>
      <c r="AL16" s="1">
        <v>0</v>
      </c>
      <c r="AM16" s="1">
        <f t="shared" si="11"/>
        <v>10440</v>
      </c>
    </row>
    <row r="17" spans="1:39">
      <c r="A17" s="1">
        <v>12</v>
      </c>
      <c r="B17" s="1">
        <f t="shared" si="12"/>
        <v>320</v>
      </c>
      <c r="C17" s="1">
        <f t="shared" si="13"/>
        <v>160</v>
      </c>
      <c r="D17" s="1">
        <f t="shared" si="14"/>
        <v>3200</v>
      </c>
      <c r="E17" s="1">
        <v>0</v>
      </c>
      <c r="F17" s="20">
        <v>0.1</v>
      </c>
      <c r="G17" s="20">
        <v>0.1</v>
      </c>
      <c r="H17" s="1">
        <v>0</v>
      </c>
      <c r="I17" s="1">
        <f t="shared" si="0"/>
        <v>11520</v>
      </c>
      <c r="K17" s="1">
        <v>12</v>
      </c>
      <c r="L17" s="1">
        <f t="shared" si="1"/>
        <v>416</v>
      </c>
      <c r="M17" s="1">
        <f t="shared" si="2"/>
        <v>160</v>
      </c>
      <c r="N17" s="1">
        <f t="shared" si="3"/>
        <v>1600</v>
      </c>
      <c r="O17" s="1">
        <v>0</v>
      </c>
      <c r="P17" s="20">
        <v>0.1</v>
      </c>
      <c r="Q17" s="20">
        <v>0.1</v>
      </c>
      <c r="R17" s="1">
        <v>0</v>
      </c>
      <c r="S17" s="1">
        <f t="shared" si="4"/>
        <v>10752</v>
      </c>
      <c r="U17" s="1">
        <v>12</v>
      </c>
      <c r="V17" s="1">
        <f t="shared" si="5"/>
        <v>288</v>
      </c>
      <c r="W17" s="1">
        <f t="shared" si="6"/>
        <v>320</v>
      </c>
      <c r="X17" s="1">
        <f t="shared" si="7"/>
        <v>960</v>
      </c>
      <c r="Y17" s="1">
        <v>0</v>
      </c>
      <c r="Z17" s="20">
        <v>0.1</v>
      </c>
      <c r="AA17" s="20">
        <v>0.1</v>
      </c>
      <c r="AB17" s="1">
        <v>0</v>
      </c>
      <c r="AC17" s="1">
        <f t="shared" si="8"/>
        <v>11136</v>
      </c>
      <c r="AE17" s="1">
        <v>12</v>
      </c>
      <c r="AF17" s="1">
        <f t="shared" si="9"/>
        <v>288</v>
      </c>
      <c r="AG17" s="1">
        <v>0</v>
      </c>
      <c r="AH17" s="1">
        <f t="shared" si="10"/>
        <v>6400</v>
      </c>
      <c r="AI17" s="1">
        <v>0</v>
      </c>
      <c r="AJ17" s="20">
        <v>0.1</v>
      </c>
      <c r="AK17" s="20">
        <v>0.1</v>
      </c>
      <c r="AL17" s="1">
        <v>0</v>
      </c>
      <c r="AM17" s="1">
        <f t="shared" si="11"/>
        <v>11136</v>
      </c>
    </row>
    <row r="18" spans="1:39">
      <c r="A18" s="1">
        <v>13</v>
      </c>
      <c r="B18" s="1">
        <f t="shared" si="12"/>
        <v>340</v>
      </c>
      <c r="C18" s="1">
        <f t="shared" si="13"/>
        <v>170</v>
      </c>
      <c r="D18" s="1">
        <f t="shared" si="14"/>
        <v>3400</v>
      </c>
      <c r="E18" s="1">
        <v>0</v>
      </c>
      <c r="F18" s="20">
        <v>0.1</v>
      </c>
      <c r="G18" s="20">
        <v>0.1</v>
      </c>
      <c r="H18" s="1">
        <v>0</v>
      </c>
      <c r="I18" s="1">
        <f t="shared" si="0"/>
        <v>12240</v>
      </c>
      <c r="K18" s="1">
        <v>13</v>
      </c>
      <c r="L18" s="1">
        <f t="shared" si="1"/>
        <v>442</v>
      </c>
      <c r="M18" s="1">
        <f t="shared" si="2"/>
        <v>170</v>
      </c>
      <c r="N18" s="1">
        <f t="shared" si="3"/>
        <v>1700</v>
      </c>
      <c r="O18" s="1">
        <v>0</v>
      </c>
      <c r="P18" s="20">
        <v>0.1</v>
      </c>
      <c r="Q18" s="20">
        <v>0.1</v>
      </c>
      <c r="R18" s="1">
        <v>0</v>
      </c>
      <c r="S18" s="1">
        <f t="shared" si="4"/>
        <v>11424</v>
      </c>
      <c r="U18" s="1">
        <v>13</v>
      </c>
      <c r="V18" s="1">
        <f t="shared" si="5"/>
        <v>306</v>
      </c>
      <c r="W18" s="1">
        <f t="shared" si="6"/>
        <v>340</v>
      </c>
      <c r="X18" s="1">
        <f t="shared" si="7"/>
        <v>1020</v>
      </c>
      <c r="Y18" s="1">
        <v>0</v>
      </c>
      <c r="Z18" s="20">
        <v>0.1</v>
      </c>
      <c r="AA18" s="20">
        <v>0.1</v>
      </c>
      <c r="AB18" s="1">
        <v>0</v>
      </c>
      <c r="AC18" s="1">
        <f t="shared" si="8"/>
        <v>11832</v>
      </c>
      <c r="AE18" s="1">
        <v>13</v>
      </c>
      <c r="AF18" s="1">
        <f t="shared" si="9"/>
        <v>306</v>
      </c>
      <c r="AG18" s="1">
        <v>0</v>
      </c>
      <c r="AH18" s="1">
        <f t="shared" si="10"/>
        <v>6800</v>
      </c>
      <c r="AI18" s="1">
        <v>0</v>
      </c>
      <c r="AJ18" s="20">
        <v>0.1</v>
      </c>
      <c r="AK18" s="20">
        <v>0.1</v>
      </c>
      <c r="AL18" s="1">
        <v>0</v>
      </c>
      <c r="AM18" s="1">
        <f t="shared" si="11"/>
        <v>11832</v>
      </c>
    </row>
    <row r="19" spans="1:39">
      <c r="A19" s="1">
        <v>14</v>
      </c>
      <c r="B19" s="1">
        <f t="shared" si="12"/>
        <v>360</v>
      </c>
      <c r="C19" s="1">
        <f t="shared" si="13"/>
        <v>180</v>
      </c>
      <c r="D19" s="1">
        <f t="shared" si="14"/>
        <v>3600</v>
      </c>
      <c r="E19" s="1">
        <v>0</v>
      </c>
      <c r="F19" s="20">
        <v>0.1</v>
      </c>
      <c r="G19" s="20">
        <v>0.1</v>
      </c>
      <c r="H19" s="1">
        <v>0</v>
      </c>
      <c r="I19" s="1">
        <f t="shared" si="0"/>
        <v>12960</v>
      </c>
      <c r="K19" s="1">
        <v>14</v>
      </c>
      <c r="L19" s="1">
        <f t="shared" si="1"/>
        <v>468</v>
      </c>
      <c r="M19" s="1">
        <f t="shared" si="2"/>
        <v>180</v>
      </c>
      <c r="N19" s="1">
        <f t="shared" si="3"/>
        <v>1800</v>
      </c>
      <c r="O19" s="1">
        <v>0</v>
      </c>
      <c r="P19" s="20">
        <v>0.1</v>
      </c>
      <c r="Q19" s="20">
        <v>0.1</v>
      </c>
      <c r="R19" s="1">
        <v>0</v>
      </c>
      <c r="S19" s="1">
        <f t="shared" si="4"/>
        <v>12096</v>
      </c>
      <c r="U19" s="1">
        <v>14</v>
      </c>
      <c r="V19" s="1">
        <f t="shared" si="5"/>
        <v>324</v>
      </c>
      <c r="W19" s="1">
        <f t="shared" si="6"/>
        <v>360</v>
      </c>
      <c r="X19" s="1">
        <f t="shared" si="7"/>
        <v>1080</v>
      </c>
      <c r="Y19" s="1">
        <v>0</v>
      </c>
      <c r="Z19" s="20">
        <v>0.1</v>
      </c>
      <c r="AA19" s="20">
        <v>0.1</v>
      </c>
      <c r="AB19" s="1">
        <v>0</v>
      </c>
      <c r="AC19" s="1">
        <f t="shared" si="8"/>
        <v>12528</v>
      </c>
      <c r="AE19" s="1">
        <v>14</v>
      </c>
      <c r="AF19" s="1">
        <f t="shared" si="9"/>
        <v>324</v>
      </c>
      <c r="AG19" s="1">
        <v>0</v>
      </c>
      <c r="AH19" s="1">
        <f t="shared" si="10"/>
        <v>7200</v>
      </c>
      <c r="AI19" s="1">
        <v>0</v>
      </c>
      <c r="AJ19" s="20">
        <v>0.1</v>
      </c>
      <c r="AK19" s="20">
        <v>0.1</v>
      </c>
      <c r="AL19" s="1">
        <v>0</v>
      </c>
      <c r="AM19" s="1">
        <f t="shared" si="11"/>
        <v>12528</v>
      </c>
    </row>
    <row r="20" spans="1:39">
      <c r="A20" s="1">
        <v>15</v>
      </c>
      <c r="B20" s="1">
        <f t="shared" si="12"/>
        <v>380</v>
      </c>
      <c r="C20" s="1">
        <f t="shared" si="13"/>
        <v>190</v>
      </c>
      <c r="D20" s="1">
        <f t="shared" si="14"/>
        <v>3800</v>
      </c>
      <c r="E20" s="1">
        <v>0</v>
      </c>
      <c r="F20" s="20">
        <v>0.1</v>
      </c>
      <c r="G20" s="20">
        <v>0.1</v>
      </c>
      <c r="H20" s="1">
        <v>0</v>
      </c>
      <c r="I20" s="1">
        <f t="shared" si="0"/>
        <v>13680</v>
      </c>
      <c r="K20" s="1">
        <v>15</v>
      </c>
      <c r="L20" s="1">
        <f t="shared" si="1"/>
        <v>494</v>
      </c>
      <c r="M20" s="1">
        <f t="shared" si="2"/>
        <v>190</v>
      </c>
      <c r="N20" s="1">
        <f t="shared" si="3"/>
        <v>1900</v>
      </c>
      <c r="O20" s="1">
        <v>0</v>
      </c>
      <c r="P20" s="20">
        <v>0.1</v>
      </c>
      <c r="Q20" s="20">
        <v>0.1</v>
      </c>
      <c r="R20" s="1">
        <v>0</v>
      </c>
      <c r="S20" s="1">
        <f t="shared" si="4"/>
        <v>12768</v>
      </c>
      <c r="U20" s="1">
        <v>15</v>
      </c>
      <c r="V20" s="1">
        <f t="shared" si="5"/>
        <v>342</v>
      </c>
      <c r="W20" s="1">
        <f t="shared" si="6"/>
        <v>380</v>
      </c>
      <c r="X20" s="1">
        <f t="shared" si="7"/>
        <v>1140</v>
      </c>
      <c r="Y20" s="1">
        <v>0</v>
      </c>
      <c r="Z20" s="20">
        <v>0.1</v>
      </c>
      <c r="AA20" s="20">
        <v>0.1</v>
      </c>
      <c r="AB20" s="1">
        <v>0</v>
      </c>
      <c r="AC20" s="1">
        <f t="shared" si="8"/>
        <v>13224</v>
      </c>
      <c r="AE20" s="1">
        <v>15</v>
      </c>
      <c r="AF20" s="1">
        <f t="shared" si="9"/>
        <v>342</v>
      </c>
      <c r="AG20" s="1">
        <v>0</v>
      </c>
      <c r="AH20" s="1">
        <f t="shared" si="10"/>
        <v>7600</v>
      </c>
      <c r="AI20" s="1">
        <v>0</v>
      </c>
      <c r="AJ20" s="20">
        <v>0.1</v>
      </c>
      <c r="AK20" s="20">
        <v>0.1</v>
      </c>
      <c r="AL20" s="1">
        <v>0</v>
      </c>
      <c r="AM20" s="1">
        <f t="shared" si="11"/>
        <v>13224</v>
      </c>
    </row>
    <row r="21" spans="1:39">
      <c r="A21" s="1">
        <v>16</v>
      </c>
      <c r="B21" s="1">
        <f t="shared" si="12"/>
        <v>400</v>
      </c>
      <c r="C21" s="1">
        <f t="shared" si="13"/>
        <v>200</v>
      </c>
      <c r="D21" s="1">
        <f t="shared" si="14"/>
        <v>4000</v>
      </c>
      <c r="E21" s="1">
        <v>0</v>
      </c>
      <c r="F21" s="20">
        <v>0.1</v>
      </c>
      <c r="G21" s="20">
        <v>0.1</v>
      </c>
      <c r="H21" s="1">
        <v>0</v>
      </c>
      <c r="I21" s="1">
        <f t="shared" si="0"/>
        <v>14400</v>
      </c>
      <c r="K21" s="1">
        <v>16</v>
      </c>
      <c r="L21" s="1">
        <f t="shared" si="1"/>
        <v>520</v>
      </c>
      <c r="M21" s="1">
        <f t="shared" si="2"/>
        <v>200</v>
      </c>
      <c r="N21" s="1">
        <f t="shared" si="3"/>
        <v>2000</v>
      </c>
      <c r="O21" s="1">
        <v>0</v>
      </c>
      <c r="P21" s="20">
        <v>0.1</v>
      </c>
      <c r="Q21" s="20">
        <v>0.1</v>
      </c>
      <c r="R21" s="1">
        <v>0</v>
      </c>
      <c r="S21" s="1">
        <f t="shared" si="4"/>
        <v>13440</v>
      </c>
      <c r="U21" s="1">
        <v>16</v>
      </c>
      <c r="V21" s="1">
        <f t="shared" si="5"/>
        <v>360</v>
      </c>
      <c r="W21" s="1">
        <f t="shared" si="6"/>
        <v>400</v>
      </c>
      <c r="X21" s="1">
        <f t="shared" si="7"/>
        <v>1200</v>
      </c>
      <c r="Y21" s="1">
        <v>0</v>
      </c>
      <c r="Z21" s="20">
        <v>0.1</v>
      </c>
      <c r="AA21" s="20">
        <v>0.1</v>
      </c>
      <c r="AB21" s="1">
        <v>0</v>
      </c>
      <c r="AC21" s="1">
        <f t="shared" si="8"/>
        <v>13920</v>
      </c>
      <c r="AE21" s="1">
        <v>16</v>
      </c>
      <c r="AF21" s="1">
        <f t="shared" si="9"/>
        <v>360</v>
      </c>
      <c r="AG21" s="1">
        <v>0</v>
      </c>
      <c r="AH21" s="1">
        <f t="shared" si="10"/>
        <v>8000</v>
      </c>
      <c r="AI21" s="1">
        <v>0</v>
      </c>
      <c r="AJ21" s="20">
        <v>0.1</v>
      </c>
      <c r="AK21" s="20">
        <v>0.1</v>
      </c>
      <c r="AL21" s="1">
        <v>0</v>
      </c>
      <c r="AM21" s="1">
        <f t="shared" si="11"/>
        <v>13920</v>
      </c>
    </row>
    <row r="22" spans="1:39">
      <c r="A22" s="1">
        <v>17</v>
      </c>
      <c r="B22" s="1">
        <f t="shared" si="12"/>
        <v>420</v>
      </c>
      <c r="C22" s="1">
        <f t="shared" si="13"/>
        <v>210</v>
      </c>
      <c r="D22" s="1">
        <f t="shared" si="14"/>
        <v>4200</v>
      </c>
      <c r="E22" s="1">
        <v>0</v>
      </c>
      <c r="F22" s="20">
        <v>0.1</v>
      </c>
      <c r="G22" s="20">
        <v>0.1</v>
      </c>
      <c r="H22" s="1">
        <v>0</v>
      </c>
      <c r="I22" s="1">
        <f t="shared" si="0"/>
        <v>15120</v>
      </c>
      <c r="K22" s="1">
        <v>17</v>
      </c>
      <c r="L22" s="1">
        <f t="shared" si="1"/>
        <v>546</v>
      </c>
      <c r="M22" s="1">
        <f t="shared" si="2"/>
        <v>210</v>
      </c>
      <c r="N22" s="1">
        <f t="shared" si="3"/>
        <v>2100</v>
      </c>
      <c r="O22" s="1">
        <v>0</v>
      </c>
      <c r="P22" s="20">
        <v>0.1</v>
      </c>
      <c r="Q22" s="20">
        <v>0.1</v>
      </c>
      <c r="R22" s="1">
        <v>0</v>
      </c>
      <c r="S22" s="1">
        <f t="shared" si="4"/>
        <v>14112</v>
      </c>
      <c r="U22" s="1">
        <v>17</v>
      </c>
      <c r="V22" s="1">
        <f t="shared" si="5"/>
        <v>378</v>
      </c>
      <c r="W22" s="1">
        <f t="shared" si="6"/>
        <v>420</v>
      </c>
      <c r="X22" s="1">
        <f t="shared" si="7"/>
        <v>1260</v>
      </c>
      <c r="Y22" s="1">
        <v>0</v>
      </c>
      <c r="Z22" s="20">
        <v>0.1</v>
      </c>
      <c r="AA22" s="20">
        <v>0.1</v>
      </c>
      <c r="AB22" s="1">
        <v>0</v>
      </c>
      <c r="AC22" s="1">
        <f t="shared" si="8"/>
        <v>14616</v>
      </c>
      <c r="AE22" s="1">
        <v>17</v>
      </c>
      <c r="AF22" s="1">
        <f t="shared" si="9"/>
        <v>378</v>
      </c>
      <c r="AG22" s="1">
        <v>0</v>
      </c>
      <c r="AH22" s="1">
        <f t="shared" si="10"/>
        <v>8400</v>
      </c>
      <c r="AI22" s="1">
        <v>0</v>
      </c>
      <c r="AJ22" s="20">
        <v>0.1</v>
      </c>
      <c r="AK22" s="20">
        <v>0.1</v>
      </c>
      <c r="AL22" s="1">
        <v>0</v>
      </c>
      <c r="AM22" s="1">
        <f t="shared" si="11"/>
        <v>14616</v>
      </c>
    </row>
    <row r="23" spans="1:39">
      <c r="A23" s="1">
        <v>18</v>
      </c>
      <c r="B23" s="1">
        <f t="shared" si="12"/>
        <v>440</v>
      </c>
      <c r="C23" s="1">
        <f t="shared" si="13"/>
        <v>220</v>
      </c>
      <c r="D23" s="1">
        <f t="shared" si="14"/>
        <v>4400</v>
      </c>
      <c r="E23" s="1">
        <v>0</v>
      </c>
      <c r="F23" s="20">
        <v>0.1</v>
      </c>
      <c r="G23" s="20">
        <v>0.1</v>
      </c>
      <c r="H23" s="1">
        <v>0</v>
      </c>
      <c r="I23" s="1">
        <f t="shared" si="0"/>
        <v>15840</v>
      </c>
      <c r="K23" s="1">
        <v>18</v>
      </c>
      <c r="L23" s="1">
        <f t="shared" si="1"/>
        <v>572</v>
      </c>
      <c r="M23" s="1">
        <f t="shared" si="2"/>
        <v>220</v>
      </c>
      <c r="N23" s="1">
        <f t="shared" si="3"/>
        <v>2200</v>
      </c>
      <c r="O23" s="1">
        <v>0</v>
      </c>
      <c r="P23" s="20">
        <v>0.1</v>
      </c>
      <c r="Q23" s="20">
        <v>0.1</v>
      </c>
      <c r="R23" s="1">
        <v>0</v>
      </c>
      <c r="S23" s="1">
        <f t="shared" si="4"/>
        <v>14784</v>
      </c>
      <c r="U23" s="1">
        <v>18</v>
      </c>
      <c r="V23" s="1">
        <f t="shared" si="5"/>
        <v>396</v>
      </c>
      <c r="W23" s="1">
        <f t="shared" si="6"/>
        <v>440</v>
      </c>
      <c r="X23" s="1">
        <f t="shared" si="7"/>
        <v>1320</v>
      </c>
      <c r="Y23" s="1">
        <v>0</v>
      </c>
      <c r="Z23" s="20">
        <v>0.1</v>
      </c>
      <c r="AA23" s="20">
        <v>0.1</v>
      </c>
      <c r="AB23" s="1">
        <v>0</v>
      </c>
      <c r="AC23" s="1">
        <f t="shared" si="8"/>
        <v>15312</v>
      </c>
      <c r="AE23" s="1">
        <v>18</v>
      </c>
      <c r="AF23" s="1">
        <f t="shared" si="9"/>
        <v>396</v>
      </c>
      <c r="AG23" s="1">
        <v>0</v>
      </c>
      <c r="AH23" s="1">
        <f t="shared" si="10"/>
        <v>8800</v>
      </c>
      <c r="AI23" s="1">
        <v>0</v>
      </c>
      <c r="AJ23" s="20">
        <v>0.1</v>
      </c>
      <c r="AK23" s="20">
        <v>0.1</v>
      </c>
      <c r="AL23" s="1">
        <v>0</v>
      </c>
      <c r="AM23" s="1">
        <f t="shared" si="11"/>
        <v>15312</v>
      </c>
    </row>
    <row r="24" spans="1:39">
      <c r="A24" s="1">
        <v>19</v>
      </c>
      <c r="B24" s="1">
        <f t="shared" si="12"/>
        <v>460</v>
      </c>
      <c r="C24" s="1">
        <f t="shared" si="13"/>
        <v>230</v>
      </c>
      <c r="D24" s="1">
        <f t="shared" si="14"/>
        <v>4600</v>
      </c>
      <c r="E24" s="1">
        <v>0</v>
      </c>
      <c r="F24" s="20">
        <v>0.1</v>
      </c>
      <c r="G24" s="20">
        <v>0.1</v>
      </c>
      <c r="H24" s="1">
        <v>0</v>
      </c>
      <c r="I24" s="1">
        <f t="shared" si="0"/>
        <v>16560</v>
      </c>
      <c r="K24" s="1">
        <v>19</v>
      </c>
      <c r="L24" s="1">
        <f t="shared" si="1"/>
        <v>598</v>
      </c>
      <c r="M24" s="1">
        <f t="shared" si="2"/>
        <v>230</v>
      </c>
      <c r="N24" s="1">
        <f t="shared" si="3"/>
        <v>2300</v>
      </c>
      <c r="O24" s="1">
        <v>0</v>
      </c>
      <c r="P24" s="20">
        <v>0.1</v>
      </c>
      <c r="Q24" s="20">
        <v>0.1</v>
      </c>
      <c r="R24" s="1">
        <v>0</v>
      </c>
      <c r="S24" s="1">
        <f t="shared" si="4"/>
        <v>15456</v>
      </c>
      <c r="U24" s="1">
        <v>19</v>
      </c>
      <c r="V24" s="1">
        <f t="shared" si="5"/>
        <v>414</v>
      </c>
      <c r="W24" s="1">
        <f t="shared" si="6"/>
        <v>460</v>
      </c>
      <c r="X24" s="1">
        <f t="shared" si="7"/>
        <v>1380</v>
      </c>
      <c r="Y24" s="1">
        <v>0</v>
      </c>
      <c r="Z24" s="20">
        <v>0.1</v>
      </c>
      <c r="AA24" s="20">
        <v>0.1</v>
      </c>
      <c r="AB24" s="1">
        <v>0</v>
      </c>
      <c r="AC24" s="1">
        <f t="shared" si="8"/>
        <v>16008</v>
      </c>
      <c r="AE24" s="1">
        <v>19</v>
      </c>
      <c r="AF24" s="1">
        <f t="shared" si="9"/>
        <v>414</v>
      </c>
      <c r="AG24" s="1">
        <v>0</v>
      </c>
      <c r="AH24" s="1">
        <f t="shared" si="10"/>
        <v>9200</v>
      </c>
      <c r="AI24" s="1">
        <v>0</v>
      </c>
      <c r="AJ24" s="20">
        <v>0.1</v>
      </c>
      <c r="AK24" s="20">
        <v>0.1</v>
      </c>
      <c r="AL24" s="1">
        <v>0</v>
      </c>
      <c r="AM24" s="1">
        <f t="shared" si="11"/>
        <v>16008</v>
      </c>
    </row>
    <row r="25" spans="1:39">
      <c r="A25" s="1">
        <v>20</v>
      </c>
      <c r="B25" s="1">
        <f t="shared" si="12"/>
        <v>480</v>
      </c>
      <c r="C25" s="1">
        <f t="shared" si="13"/>
        <v>240</v>
      </c>
      <c r="D25" s="1">
        <f t="shared" si="14"/>
        <v>4800</v>
      </c>
      <c r="E25" s="1">
        <v>0</v>
      </c>
      <c r="F25" s="20">
        <v>0.1</v>
      </c>
      <c r="G25" s="20">
        <v>0.1</v>
      </c>
      <c r="H25" s="1">
        <v>0</v>
      </c>
      <c r="I25" s="1">
        <f t="shared" si="0"/>
        <v>17280</v>
      </c>
      <c r="K25" s="1">
        <v>20</v>
      </c>
      <c r="L25" s="1">
        <f t="shared" si="1"/>
        <v>624</v>
      </c>
      <c r="M25" s="1">
        <f t="shared" si="2"/>
        <v>240</v>
      </c>
      <c r="N25" s="1">
        <f t="shared" si="3"/>
        <v>2400</v>
      </c>
      <c r="O25" s="1">
        <v>0</v>
      </c>
      <c r="P25" s="20">
        <v>0.1</v>
      </c>
      <c r="Q25" s="20">
        <v>0.1</v>
      </c>
      <c r="R25" s="1">
        <v>0</v>
      </c>
      <c r="S25" s="1">
        <f t="shared" si="4"/>
        <v>16128</v>
      </c>
      <c r="U25" s="1">
        <v>20</v>
      </c>
      <c r="V25" s="1">
        <f t="shared" si="5"/>
        <v>432</v>
      </c>
      <c r="W25" s="1">
        <f t="shared" si="6"/>
        <v>480</v>
      </c>
      <c r="X25" s="1">
        <f t="shared" si="7"/>
        <v>1440</v>
      </c>
      <c r="Y25" s="1">
        <v>0</v>
      </c>
      <c r="Z25" s="20">
        <v>0.1</v>
      </c>
      <c r="AA25" s="20">
        <v>0.1</v>
      </c>
      <c r="AB25" s="1">
        <v>0</v>
      </c>
      <c r="AC25" s="1">
        <f t="shared" si="8"/>
        <v>16704</v>
      </c>
      <c r="AE25" s="1">
        <v>20</v>
      </c>
      <c r="AF25" s="1">
        <f t="shared" si="9"/>
        <v>432</v>
      </c>
      <c r="AG25" s="1">
        <v>0</v>
      </c>
      <c r="AH25" s="1">
        <f t="shared" si="10"/>
        <v>9600</v>
      </c>
      <c r="AI25" s="1">
        <v>0</v>
      </c>
      <c r="AJ25" s="20">
        <v>0.1</v>
      </c>
      <c r="AK25" s="20">
        <v>0.1</v>
      </c>
      <c r="AL25" s="1">
        <v>0</v>
      </c>
      <c r="AM25" s="1">
        <f t="shared" si="11"/>
        <v>16704</v>
      </c>
    </row>
    <row r="26" spans="1:39">
      <c r="A26" s="1">
        <v>21</v>
      </c>
      <c r="B26" s="1">
        <f t="shared" si="12"/>
        <v>500</v>
      </c>
      <c r="C26" s="1">
        <f t="shared" si="13"/>
        <v>250</v>
      </c>
      <c r="D26" s="1">
        <f t="shared" si="14"/>
        <v>5000</v>
      </c>
      <c r="E26" s="1">
        <v>0</v>
      </c>
      <c r="F26" s="20">
        <v>0.1</v>
      </c>
      <c r="G26" s="20">
        <v>0.1</v>
      </c>
      <c r="H26" s="1">
        <v>0</v>
      </c>
      <c r="I26" s="1">
        <f t="shared" si="0"/>
        <v>18000</v>
      </c>
      <c r="K26" s="1">
        <v>21</v>
      </c>
      <c r="L26" s="1">
        <f t="shared" si="1"/>
        <v>650</v>
      </c>
      <c r="M26" s="1">
        <f t="shared" si="2"/>
        <v>250</v>
      </c>
      <c r="N26" s="1">
        <f t="shared" si="3"/>
        <v>2500</v>
      </c>
      <c r="O26" s="1">
        <v>0</v>
      </c>
      <c r="P26" s="20">
        <v>0.1</v>
      </c>
      <c r="Q26" s="20">
        <v>0.1</v>
      </c>
      <c r="R26" s="1">
        <v>0</v>
      </c>
      <c r="S26" s="1">
        <f t="shared" si="4"/>
        <v>16800</v>
      </c>
      <c r="U26" s="1">
        <v>21</v>
      </c>
      <c r="V26" s="1">
        <f t="shared" si="5"/>
        <v>450</v>
      </c>
      <c r="W26" s="1">
        <f t="shared" si="6"/>
        <v>500</v>
      </c>
      <c r="X26" s="1">
        <f t="shared" si="7"/>
        <v>1500</v>
      </c>
      <c r="Y26" s="1">
        <v>0</v>
      </c>
      <c r="Z26" s="20">
        <v>0.1</v>
      </c>
      <c r="AA26" s="20">
        <v>0.1</v>
      </c>
      <c r="AB26" s="1">
        <v>0</v>
      </c>
      <c r="AC26" s="1">
        <f t="shared" si="8"/>
        <v>17400</v>
      </c>
      <c r="AE26" s="1">
        <v>21</v>
      </c>
      <c r="AF26" s="1">
        <f t="shared" si="9"/>
        <v>450</v>
      </c>
      <c r="AG26" s="1">
        <v>0</v>
      </c>
      <c r="AH26" s="1">
        <f t="shared" si="10"/>
        <v>10000</v>
      </c>
      <c r="AI26" s="1">
        <v>0</v>
      </c>
      <c r="AJ26" s="20">
        <v>0.1</v>
      </c>
      <c r="AK26" s="20">
        <v>0.1</v>
      </c>
      <c r="AL26" s="1">
        <v>0</v>
      </c>
      <c r="AM26" s="1">
        <f t="shared" si="11"/>
        <v>17400</v>
      </c>
    </row>
    <row r="27" spans="1:39">
      <c r="A27" s="1">
        <v>22</v>
      </c>
      <c r="B27" s="1">
        <f t="shared" si="12"/>
        <v>520</v>
      </c>
      <c r="C27" s="1">
        <f t="shared" si="13"/>
        <v>260</v>
      </c>
      <c r="D27" s="1">
        <f t="shared" si="14"/>
        <v>5200</v>
      </c>
      <c r="E27" s="1">
        <v>0</v>
      </c>
      <c r="F27" s="20">
        <v>0.1</v>
      </c>
      <c r="G27" s="20">
        <v>0.1</v>
      </c>
      <c r="H27" s="1">
        <v>0</v>
      </c>
      <c r="I27" s="1">
        <f t="shared" si="0"/>
        <v>18720</v>
      </c>
      <c r="K27" s="1">
        <v>22</v>
      </c>
      <c r="L27" s="1">
        <f t="shared" si="1"/>
        <v>676</v>
      </c>
      <c r="M27" s="1">
        <f t="shared" si="2"/>
        <v>260</v>
      </c>
      <c r="N27" s="1">
        <f t="shared" si="3"/>
        <v>2600</v>
      </c>
      <c r="O27" s="1">
        <v>0</v>
      </c>
      <c r="P27" s="20">
        <v>0.1</v>
      </c>
      <c r="Q27" s="20">
        <v>0.1</v>
      </c>
      <c r="R27" s="1">
        <v>0</v>
      </c>
      <c r="S27" s="1">
        <f t="shared" si="4"/>
        <v>17472</v>
      </c>
      <c r="U27" s="1">
        <v>22</v>
      </c>
      <c r="V27" s="1">
        <f t="shared" si="5"/>
        <v>468</v>
      </c>
      <c r="W27" s="1">
        <f t="shared" si="6"/>
        <v>520</v>
      </c>
      <c r="X27" s="1">
        <f t="shared" si="7"/>
        <v>1560</v>
      </c>
      <c r="Y27" s="1">
        <v>0</v>
      </c>
      <c r="Z27" s="20">
        <v>0.1</v>
      </c>
      <c r="AA27" s="20">
        <v>0.1</v>
      </c>
      <c r="AB27" s="1">
        <v>0</v>
      </c>
      <c r="AC27" s="1">
        <f t="shared" si="8"/>
        <v>18096</v>
      </c>
      <c r="AE27" s="1">
        <v>22</v>
      </c>
      <c r="AF27" s="1">
        <f t="shared" si="9"/>
        <v>468</v>
      </c>
      <c r="AG27" s="1">
        <v>0</v>
      </c>
      <c r="AH27" s="1">
        <f t="shared" si="10"/>
        <v>10400</v>
      </c>
      <c r="AI27" s="1">
        <v>0</v>
      </c>
      <c r="AJ27" s="20">
        <v>0.1</v>
      </c>
      <c r="AK27" s="20">
        <v>0.1</v>
      </c>
      <c r="AL27" s="1">
        <v>0</v>
      </c>
      <c r="AM27" s="1">
        <f t="shared" si="11"/>
        <v>18096</v>
      </c>
    </row>
    <row r="28" spans="1:39">
      <c r="A28" s="1">
        <v>23</v>
      </c>
      <c r="B28" s="1">
        <f t="shared" si="12"/>
        <v>540</v>
      </c>
      <c r="C28" s="1">
        <f t="shared" si="13"/>
        <v>270</v>
      </c>
      <c r="D28" s="1">
        <f t="shared" si="14"/>
        <v>5400</v>
      </c>
      <c r="E28" s="1">
        <v>0</v>
      </c>
      <c r="F28" s="20">
        <v>0.1</v>
      </c>
      <c r="G28" s="20">
        <v>0.1</v>
      </c>
      <c r="H28" s="1">
        <v>0</v>
      </c>
      <c r="I28" s="1">
        <f t="shared" si="0"/>
        <v>19440</v>
      </c>
      <c r="K28" s="1">
        <v>23</v>
      </c>
      <c r="L28" s="1">
        <f t="shared" si="1"/>
        <v>702</v>
      </c>
      <c r="M28" s="1">
        <f t="shared" si="2"/>
        <v>270</v>
      </c>
      <c r="N28" s="1">
        <f t="shared" si="3"/>
        <v>2700</v>
      </c>
      <c r="O28" s="1">
        <v>0</v>
      </c>
      <c r="P28" s="20">
        <v>0.1</v>
      </c>
      <c r="Q28" s="20">
        <v>0.1</v>
      </c>
      <c r="R28" s="1">
        <v>0</v>
      </c>
      <c r="S28" s="1">
        <f t="shared" si="4"/>
        <v>18144</v>
      </c>
      <c r="U28" s="1">
        <v>23</v>
      </c>
      <c r="V28" s="1">
        <f t="shared" si="5"/>
        <v>486</v>
      </c>
      <c r="W28" s="1">
        <f t="shared" si="6"/>
        <v>540</v>
      </c>
      <c r="X28" s="1">
        <f t="shared" si="7"/>
        <v>1620</v>
      </c>
      <c r="Y28" s="1">
        <v>0</v>
      </c>
      <c r="Z28" s="20">
        <v>0.1</v>
      </c>
      <c r="AA28" s="20">
        <v>0.1</v>
      </c>
      <c r="AB28" s="1">
        <v>0</v>
      </c>
      <c r="AC28" s="1">
        <f t="shared" si="8"/>
        <v>18792</v>
      </c>
      <c r="AE28" s="1">
        <v>23</v>
      </c>
      <c r="AF28" s="1">
        <f t="shared" si="9"/>
        <v>486</v>
      </c>
      <c r="AG28" s="1">
        <v>0</v>
      </c>
      <c r="AH28" s="1">
        <f t="shared" si="10"/>
        <v>10800</v>
      </c>
      <c r="AI28" s="1">
        <v>0</v>
      </c>
      <c r="AJ28" s="20">
        <v>0.1</v>
      </c>
      <c r="AK28" s="20">
        <v>0.1</v>
      </c>
      <c r="AL28" s="1">
        <v>0</v>
      </c>
      <c r="AM28" s="1">
        <f t="shared" si="11"/>
        <v>18792</v>
      </c>
    </row>
    <row r="29" spans="1:39">
      <c r="A29" s="1">
        <v>24</v>
      </c>
      <c r="B29" s="1">
        <f t="shared" si="12"/>
        <v>560</v>
      </c>
      <c r="C29" s="1">
        <f t="shared" si="13"/>
        <v>280</v>
      </c>
      <c r="D29" s="1">
        <f t="shared" si="14"/>
        <v>5600</v>
      </c>
      <c r="E29" s="1">
        <v>0</v>
      </c>
      <c r="F29" s="20">
        <v>0.1</v>
      </c>
      <c r="G29" s="20">
        <v>0.1</v>
      </c>
      <c r="H29" s="1">
        <v>0</v>
      </c>
      <c r="I29" s="1">
        <f t="shared" si="0"/>
        <v>20160</v>
      </c>
      <c r="K29" s="1">
        <v>24</v>
      </c>
      <c r="L29" s="1">
        <f t="shared" si="1"/>
        <v>728</v>
      </c>
      <c r="M29" s="1">
        <f t="shared" si="2"/>
        <v>280</v>
      </c>
      <c r="N29" s="1">
        <f t="shared" si="3"/>
        <v>2800</v>
      </c>
      <c r="O29" s="1">
        <v>0</v>
      </c>
      <c r="P29" s="20">
        <v>0.1</v>
      </c>
      <c r="Q29" s="20">
        <v>0.1</v>
      </c>
      <c r="R29" s="1">
        <v>0</v>
      </c>
      <c r="S29" s="1">
        <f t="shared" si="4"/>
        <v>18816</v>
      </c>
      <c r="U29" s="1">
        <v>24</v>
      </c>
      <c r="V29" s="1">
        <f t="shared" si="5"/>
        <v>504</v>
      </c>
      <c r="W29" s="1">
        <f t="shared" si="6"/>
        <v>560</v>
      </c>
      <c r="X29" s="1">
        <f t="shared" si="7"/>
        <v>1680</v>
      </c>
      <c r="Y29" s="1">
        <v>0</v>
      </c>
      <c r="Z29" s="20">
        <v>0.1</v>
      </c>
      <c r="AA29" s="20">
        <v>0.1</v>
      </c>
      <c r="AB29" s="1">
        <v>0</v>
      </c>
      <c r="AC29" s="1">
        <f t="shared" si="8"/>
        <v>19488</v>
      </c>
      <c r="AE29" s="1">
        <v>24</v>
      </c>
      <c r="AF29" s="1">
        <f t="shared" si="9"/>
        <v>504</v>
      </c>
      <c r="AG29" s="1">
        <v>0</v>
      </c>
      <c r="AH29" s="1">
        <f t="shared" si="10"/>
        <v>11200</v>
      </c>
      <c r="AI29" s="1">
        <v>0</v>
      </c>
      <c r="AJ29" s="20">
        <v>0.1</v>
      </c>
      <c r="AK29" s="20">
        <v>0.1</v>
      </c>
      <c r="AL29" s="1">
        <v>0</v>
      </c>
      <c r="AM29" s="1">
        <f t="shared" si="11"/>
        <v>19488</v>
      </c>
    </row>
    <row r="30" spans="1:39">
      <c r="A30" s="1">
        <v>25</v>
      </c>
      <c r="B30" s="1">
        <f t="shared" si="12"/>
        <v>580</v>
      </c>
      <c r="C30" s="1">
        <f t="shared" si="13"/>
        <v>290</v>
      </c>
      <c r="D30" s="1">
        <f t="shared" si="14"/>
        <v>5800</v>
      </c>
      <c r="E30" s="1">
        <v>0</v>
      </c>
      <c r="F30" s="20">
        <v>0.1</v>
      </c>
      <c r="G30" s="20">
        <v>0.1</v>
      </c>
      <c r="H30" s="1">
        <v>0</v>
      </c>
      <c r="I30" s="1">
        <f t="shared" si="0"/>
        <v>20880</v>
      </c>
      <c r="K30" s="1">
        <v>25</v>
      </c>
      <c r="L30" s="1">
        <f t="shared" si="1"/>
        <v>754</v>
      </c>
      <c r="M30" s="1">
        <f t="shared" si="2"/>
        <v>290</v>
      </c>
      <c r="N30" s="1">
        <f t="shared" si="3"/>
        <v>2900</v>
      </c>
      <c r="O30" s="1">
        <v>0</v>
      </c>
      <c r="P30" s="20">
        <v>0.1</v>
      </c>
      <c r="Q30" s="20">
        <v>0.1</v>
      </c>
      <c r="R30" s="1">
        <v>0</v>
      </c>
      <c r="S30" s="1">
        <f t="shared" si="4"/>
        <v>19488</v>
      </c>
      <c r="U30" s="1">
        <v>25</v>
      </c>
      <c r="V30" s="1">
        <f t="shared" si="5"/>
        <v>522</v>
      </c>
      <c r="W30" s="1">
        <f t="shared" si="6"/>
        <v>580</v>
      </c>
      <c r="X30" s="1">
        <f t="shared" si="7"/>
        <v>1740</v>
      </c>
      <c r="Y30" s="1">
        <v>0</v>
      </c>
      <c r="Z30" s="20">
        <v>0.1</v>
      </c>
      <c r="AA30" s="20">
        <v>0.1</v>
      </c>
      <c r="AB30" s="1">
        <v>0</v>
      </c>
      <c r="AC30" s="1">
        <f t="shared" si="8"/>
        <v>20184</v>
      </c>
      <c r="AE30" s="1">
        <v>25</v>
      </c>
      <c r="AF30" s="1">
        <f t="shared" si="9"/>
        <v>522</v>
      </c>
      <c r="AG30" s="1">
        <v>0</v>
      </c>
      <c r="AH30" s="1">
        <f t="shared" si="10"/>
        <v>11600</v>
      </c>
      <c r="AI30" s="1">
        <v>0</v>
      </c>
      <c r="AJ30" s="20">
        <v>0.1</v>
      </c>
      <c r="AK30" s="20">
        <v>0.1</v>
      </c>
      <c r="AL30" s="1">
        <v>0</v>
      </c>
      <c r="AM30" s="1">
        <f t="shared" si="11"/>
        <v>20184</v>
      </c>
    </row>
    <row r="31" spans="1:39">
      <c r="A31" s="1">
        <v>26</v>
      </c>
      <c r="B31" s="1">
        <f t="shared" si="12"/>
        <v>600</v>
      </c>
      <c r="C31" s="1">
        <f t="shared" si="13"/>
        <v>300</v>
      </c>
      <c r="D31" s="1">
        <f t="shared" si="14"/>
        <v>6000</v>
      </c>
      <c r="E31" s="1">
        <v>0</v>
      </c>
      <c r="F31" s="20">
        <v>0.1</v>
      </c>
      <c r="G31" s="20">
        <v>0.1</v>
      </c>
      <c r="H31" s="1">
        <v>0</v>
      </c>
      <c r="I31" s="1">
        <f t="shared" si="0"/>
        <v>21600</v>
      </c>
      <c r="K31" s="1">
        <v>26</v>
      </c>
      <c r="L31" s="1">
        <f t="shared" si="1"/>
        <v>780</v>
      </c>
      <c r="M31" s="1">
        <f t="shared" si="2"/>
        <v>300</v>
      </c>
      <c r="N31" s="1">
        <f t="shared" si="3"/>
        <v>3000</v>
      </c>
      <c r="O31" s="1">
        <v>0</v>
      </c>
      <c r="P31" s="20">
        <v>0.1</v>
      </c>
      <c r="Q31" s="20">
        <v>0.1</v>
      </c>
      <c r="R31" s="1">
        <v>0</v>
      </c>
      <c r="S31" s="1">
        <f t="shared" si="4"/>
        <v>20160</v>
      </c>
      <c r="U31" s="1">
        <v>26</v>
      </c>
      <c r="V31" s="1">
        <f t="shared" si="5"/>
        <v>540</v>
      </c>
      <c r="W31" s="1">
        <f t="shared" si="6"/>
        <v>600</v>
      </c>
      <c r="X31" s="1">
        <f t="shared" si="7"/>
        <v>1800</v>
      </c>
      <c r="Y31" s="1">
        <v>0</v>
      </c>
      <c r="Z31" s="20">
        <v>0.1</v>
      </c>
      <c r="AA31" s="20">
        <v>0.1</v>
      </c>
      <c r="AB31" s="1">
        <v>0</v>
      </c>
      <c r="AC31" s="1">
        <f t="shared" si="8"/>
        <v>20880</v>
      </c>
      <c r="AE31" s="1">
        <v>26</v>
      </c>
      <c r="AF31" s="1">
        <f t="shared" si="9"/>
        <v>540</v>
      </c>
      <c r="AG31" s="1">
        <v>0</v>
      </c>
      <c r="AH31" s="1">
        <f t="shared" si="10"/>
        <v>12000</v>
      </c>
      <c r="AI31" s="1">
        <v>0</v>
      </c>
      <c r="AJ31" s="20">
        <v>0.1</v>
      </c>
      <c r="AK31" s="20">
        <v>0.1</v>
      </c>
      <c r="AL31" s="1">
        <v>0</v>
      </c>
      <c r="AM31" s="1">
        <f t="shared" si="11"/>
        <v>20880</v>
      </c>
    </row>
    <row r="32" spans="1:39">
      <c r="A32" s="1">
        <v>27</v>
      </c>
      <c r="B32" s="1">
        <f t="shared" si="12"/>
        <v>620</v>
      </c>
      <c r="C32" s="1">
        <f t="shared" si="13"/>
        <v>310</v>
      </c>
      <c r="D32" s="1">
        <f t="shared" si="14"/>
        <v>6200</v>
      </c>
      <c r="E32" s="1">
        <v>0</v>
      </c>
      <c r="F32" s="20">
        <v>0.1</v>
      </c>
      <c r="G32" s="20">
        <v>0.1</v>
      </c>
      <c r="H32" s="1">
        <v>0</v>
      </c>
      <c r="I32" s="1">
        <f t="shared" si="0"/>
        <v>22320</v>
      </c>
      <c r="K32" s="1">
        <v>27</v>
      </c>
      <c r="L32" s="1">
        <f t="shared" si="1"/>
        <v>806</v>
      </c>
      <c r="M32" s="1">
        <f t="shared" si="2"/>
        <v>310</v>
      </c>
      <c r="N32" s="1">
        <f t="shared" si="3"/>
        <v>3100</v>
      </c>
      <c r="O32" s="1">
        <v>0</v>
      </c>
      <c r="P32" s="20">
        <v>0.1</v>
      </c>
      <c r="Q32" s="20">
        <v>0.1</v>
      </c>
      <c r="R32" s="1">
        <v>0</v>
      </c>
      <c r="S32" s="1">
        <f t="shared" si="4"/>
        <v>20832</v>
      </c>
      <c r="U32" s="1">
        <v>27</v>
      </c>
      <c r="V32" s="1">
        <f t="shared" si="5"/>
        <v>558</v>
      </c>
      <c r="W32" s="1">
        <f t="shared" si="6"/>
        <v>620</v>
      </c>
      <c r="X32" s="1">
        <f t="shared" si="7"/>
        <v>1860</v>
      </c>
      <c r="Y32" s="1">
        <v>0</v>
      </c>
      <c r="Z32" s="20">
        <v>0.1</v>
      </c>
      <c r="AA32" s="20">
        <v>0.1</v>
      </c>
      <c r="AB32" s="1">
        <v>0</v>
      </c>
      <c r="AC32" s="1">
        <f t="shared" si="8"/>
        <v>21576</v>
      </c>
      <c r="AE32" s="1">
        <v>27</v>
      </c>
      <c r="AF32" s="1">
        <f t="shared" si="9"/>
        <v>558</v>
      </c>
      <c r="AG32" s="1">
        <v>0</v>
      </c>
      <c r="AH32" s="1">
        <f t="shared" si="10"/>
        <v>12400</v>
      </c>
      <c r="AI32" s="1">
        <v>0</v>
      </c>
      <c r="AJ32" s="20">
        <v>0.1</v>
      </c>
      <c r="AK32" s="20">
        <v>0.1</v>
      </c>
      <c r="AL32" s="1">
        <v>0</v>
      </c>
      <c r="AM32" s="1">
        <f t="shared" si="11"/>
        <v>21576</v>
      </c>
    </row>
    <row r="33" spans="1:39">
      <c r="A33" s="1">
        <v>28</v>
      </c>
      <c r="B33" s="1">
        <f t="shared" si="12"/>
        <v>640</v>
      </c>
      <c r="C33" s="1">
        <f t="shared" si="13"/>
        <v>320</v>
      </c>
      <c r="D33" s="1">
        <f t="shared" si="14"/>
        <v>6400</v>
      </c>
      <c r="E33" s="1">
        <v>0</v>
      </c>
      <c r="F33" s="20">
        <v>0.1</v>
      </c>
      <c r="G33" s="20">
        <v>0.1</v>
      </c>
      <c r="H33" s="1">
        <v>0</v>
      </c>
      <c r="I33" s="1">
        <f t="shared" si="0"/>
        <v>23040</v>
      </c>
      <c r="K33" s="1">
        <v>28</v>
      </c>
      <c r="L33" s="1">
        <f t="shared" si="1"/>
        <v>832</v>
      </c>
      <c r="M33" s="1">
        <f t="shared" si="2"/>
        <v>320</v>
      </c>
      <c r="N33" s="1">
        <f t="shared" si="3"/>
        <v>3200</v>
      </c>
      <c r="O33" s="1">
        <v>0</v>
      </c>
      <c r="P33" s="20">
        <v>0.1</v>
      </c>
      <c r="Q33" s="20">
        <v>0.1</v>
      </c>
      <c r="R33" s="1">
        <v>0</v>
      </c>
      <c r="S33" s="1">
        <f t="shared" si="4"/>
        <v>21504</v>
      </c>
      <c r="U33" s="1">
        <v>28</v>
      </c>
      <c r="V33" s="1">
        <f t="shared" si="5"/>
        <v>576</v>
      </c>
      <c r="W33" s="1">
        <f t="shared" si="6"/>
        <v>640</v>
      </c>
      <c r="X33" s="1">
        <f t="shared" si="7"/>
        <v>1920</v>
      </c>
      <c r="Y33" s="1">
        <v>0</v>
      </c>
      <c r="Z33" s="20">
        <v>0.1</v>
      </c>
      <c r="AA33" s="20">
        <v>0.1</v>
      </c>
      <c r="AB33" s="1">
        <v>0</v>
      </c>
      <c r="AC33" s="1">
        <f t="shared" si="8"/>
        <v>22272</v>
      </c>
      <c r="AE33" s="1">
        <v>28</v>
      </c>
      <c r="AF33" s="1">
        <f t="shared" si="9"/>
        <v>576</v>
      </c>
      <c r="AG33" s="1">
        <v>0</v>
      </c>
      <c r="AH33" s="1">
        <f t="shared" si="10"/>
        <v>12800</v>
      </c>
      <c r="AI33" s="1">
        <v>0</v>
      </c>
      <c r="AJ33" s="20">
        <v>0.1</v>
      </c>
      <c r="AK33" s="20">
        <v>0.1</v>
      </c>
      <c r="AL33" s="1">
        <v>0</v>
      </c>
      <c r="AM33" s="1">
        <f t="shared" si="11"/>
        <v>22272</v>
      </c>
    </row>
    <row r="34" spans="1:39">
      <c r="A34" s="1">
        <v>29</v>
      </c>
      <c r="B34" s="1">
        <f t="shared" si="12"/>
        <v>660</v>
      </c>
      <c r="C34" s="1">
        <f t="shared" si="13"/>
        <v>330</v>
      </c>
      <c r="D34" s="1">
        <f t="shared" si="14"/>
        <v>6600</v>
      </c>
      <c r="E34" s="1">
        <v>0</v>
      </c>
      <c r="F34" s="20">
        <v>0.1</v>
      </c>
      <c r="G34" s="20">
        <v>0.1</v>
      </c>
      <c r="H34" s="1">
        <v>0</v>
      </c>
      <c r="I34" s="1">
        <f t="shared" si="0"/>
        <v>23760</v>
      </c>
      <c r="K34" s="1">
        <v>29</v>
      </c>
      <c r="L34" s="1">
        <f t="shared" si="1"/>
        <v>858</v>
      </c>
      <c r="M34" s="1">
        <f t="shared" si="2"/>
        <v>330</v>
      </c>
      <c r="N34" s="1">
        <f t="shared" si="3"/>
        <v>3300</v>
      </c>
      <c r="O34" s="1">
        <v>0</v>
      </c>
      <c r="P34" s="20">
        <v>0.1</v>
      </c>
      <c r="Q34" s="20">
        <v>0.1</v>
      </c>
      <c r="R34" s="1">
        <v>0</v>
      </c>
      <c r="S34" s="1">
        <f t="shared" si="4"/>
        <v>22176</v>
      </c>
      <c r="U34" s="1">
        <v>29</v>
      </c>
      <c r="V34" s="1">
        <f t="shared" si="5"/>
        <v>594</v>
      </c>
      <c r="W34" s="1">
        <f t="shared" si="6"/>
        <v>660</v>
      </c>
      <c r="X34" s="1">
        <f t="shared" si="7"/>
        <v>1980</v>
      </c>
      <c r="Y34" s="1">
        <v>0</v>
      </c>
      <c r="Z34" s="20">
        <v>0.1</v>
      </c>
      <c r="AA34" s="20">
        <v>0.1</v>
      </c>
      <c r="AB34" s="1">
        <v>0</v>
      </c>
      <c r="AC34" s="1">
        <f t="shared" si="8"/>
        <v>22968</v>
      </c>
      <c r="AE34" s="1">
        <v>29</v>
      </c>
      <c r="AF34" s="1">
        <f t="shared" si="9"/>
        <v>594</v>
      </c>
      <c r="AG34" s="1">
        <v>0</v>
      </c>
      <c r="AH34" s="1">
        <f t="shared" si="10"/>
        <v>13200</v>
      </c>
      <c r="AI34" s="1">
        <v>0</v>
      </c>
      <c r="AJ34" s="20">
        <v>0.1</v>
      </c>
      <c r="AK34" s="20">
        <v>0.1</v>
      </c>
      <c r="AL34" s="1">
        <v>0</v>
      </c>
      <c r="AM34" s="1">
        <f t="shared" si="11"/>
        <v>22968</v>
      </c>
    </row>
    <row r="35" spans="1:39">
      <c r="A35" s="1">
        <v>30</v>
      </c>
      <c r="B35" s="1">
        <f t="shared" si="12"/>
        <v>680</v>
      </c>
      <c r="C35" s="1">
        <f t="shared" si="13"/>
        <v>340</v>
      </c>
      <c r="D35" s="1">
        <f t="shared" si="14"/>
        <v>6800</v>
      </c>
      <c r="E35" s="1">
        <v>0</v>
      </c>
      <c r="F35" s="20">
        <v>0.1</v>
      </c>
      <c r="G35" s="20">
        <v>0.1</v>
      </c>
      <c r="H35" s="1">
        <v>0</v>
      </c>
      <c r="I35" s="1">
        <f t="shared" si="0"/>
        <v>24480</v>
      </c>
      <c r="K35" s="1">
        <v>30</v>
      </c>
      <c r="L35" s="1">
        <f t="shared" si="1"/>
        <v>884</v>
      </c>
      <c r="M35" s="1">
        <f t="shared" si="2"/>
        <v>340</v>
      </c>
      <c r="N35" s="1">
        <f t="shared" si="3"/>
        <v>3400</v>
      </c>
      <c r="O35" s="1">
        <v>0</v>
      </c>
      <c r="P35" s="20">
        <v>0.1</v>
      </c>
      <c r="Q35" s="20">
        <v>0.1</v>
      </c>
      <c r="R35" s="1">
        <v>0</v>
      </c>
      <c r="S35" s="1">
        <f t="shared" si="4"/>
        <v>22848</v>
      </c>
      <c r="U35" s="1">
        <v>30</v>
      </c>
      <c r="V35" s="1">
        <f t="shared" si="5"/>
        <v>612</v>
      </c>
      <c r="W35" s="1">
        <f t="shared" si="6"/>
        <v>680</v>
      </c>
      <c r="X35" s="1">
        <f t="shared" si="7"/>
        <v>2040</v>
      </c>
      <c r="Y35" s="1">
        <v>0</v>
      </c>
      <c r="Z35" s="20">
        <v>0.1</v>
      </c>
      <c r="AA35" s="20">
        <v>0.1</v>
      </c>
      <c r="AB35" s="1">
        <v>0</v>
      </c>
      <c r="AC35" s="1">
        <f t="shared" si="8"/>
        <v>23664</v>
      </c>
      <c r="AE35" s="1">
        <v>30</v>
      </c>
      <c r="AF35" s="1">
        <f t="shared" si="9"/>
        <v>612</v>
      </c>
      <c r="AG35" s="1">
        <v>0</v>
      </c>
      <c r="AH35" s="1">
        <f t="shared" si="10"/>
        <v>13600</v>
      </c>
      <c r="AI35" s="1">
        <v>0</v>
      </c>
      <c r="AJ35" s="20">
        <v>0.1</v>
      </c>
      <c r="AK35" s="20">
        <v>0.1</v>
      </c>
      <c r="AL35" s="1">
        <v>0</v>
      </c>
      <c r="AM35" s="1">
        <f t="shared" si="11"/>
        <v>23664</v>
      </c>
    </row>
    <row r="36" spans="1:39">
      <c r="A36" s="1">
        <v>31</v>
      </c>
      <c r="B36" s="1">
        <f t="shared" si="12"/>
        <v>700</v>
      </c>
      <c r="C36" s="1">
        <f t="shared" si="13"/>
        <v>350</v>
      </c>
      <c r="D36" s="1">
        <f t="shared" si="14"/>
        <v>7000</v>
      </c>
      <c r="E36" s="1">
        <v>0</v>
      </c>
      <c r="F36" s="20">
        <v>0.1</v>
      </c>
      <c r="G36" s="20">
        <v>0.1</v>
      </c>
      <c r="H36" s="1">
        <v>0</v>
      </c>
      <c r="I36" s="1">
        <f t="shared" si="0"/>
        <v>25200</v>
      </c>
      <c r="K36" s="1">
        <v>31</v>
      </c>
      <c r="L36" s="1">
        <f t="shared" si="1"/>
        <v>910</v>
      </c>
      <c r="M36" s="1">
        <f t="shared" si="2"/>
        <v>350</v>
      </c>
      <c r="N36" s="1">
        <f t="shared" si="3"/>
        <v>3500</v>
      </c>
      <c r="O36" s="1">
        <v>0</v>
      </c>
      <c r="P36" s="20">
        <v>0.1</v>
      </c>
      <c r="Q36" s="20">
        <v>0.1</v>
      </c>
      <c r="R36" s="1">
        <v>0</v>
      </c>
      <c r="S36" s="1">
        <f t="shared" si="4"/>
        <v>23520</v>
      </c>
      <c r="U36" s="1">
        <v>31</v>
      </c>
      <c r="V36" s="1">
        <f t="shared" si="5"/>
        <v>630</v>
      </c>
      <c r="W36" s="1">
        <f t="shared" si="6"/>
        <v>700</v>
      </c>
      <c r="X36" s="1">
        <f t="shared" si="7"/>
        <v>2100</v>
      </c>
      <c r="Y36" s="1">
        <v>0</v>
      </c>
      <c r="Z36" s="20">
        <v>0.1</v>
      </c>
      <c r="AA36" s="20">
        <v>0.1</v>
      </c>
      <c r="AB36" s="1">
        <v>0</v>
      </c>
      <c r="AC36" s="1">
        <f t="shared" si="8"/>
        <v>24360</v>
      </c>
      <c r="AE36" s="1">
        <v>31</v>
      </c>
      <c r="AF36" s="1">
        <f t="shared" si="9"/>
        <v>630</v>
      </c>
      <c r="AG36" s="1">
        <v>0</v>
      </c>
      <c r="AH36" s="1">
        <f t="shared" si="10"/>
        <v>14000</v>
      </c>
      <c r="AI36" s="1">
        <v>0</v>
      </c>
      <c r="AJ36" s="20">
        <v>0.1</v>
      </c>
      <c r="AK36" s="20">
        <v>0.1</v>
      </c>
      <c r="AL36" s="1">
        <v>0</v>
      </c>
      <c r="AM36" s="1">
        <f t="shared" si="11"/>
        <v>24360</v>
      </c>
    </row>
    <row r="37" spans="1:39">
      <c r="A37" s="1">
        <v>32</v>
      </c>
      <c r="B37" s="1">
        <f t="shared" si="12"/>
        <v>720</v>
      </c>
      <c r="C37" s="1">
        <f t="shared" si="13"/>
        <v>360</v>
      </c>
      <c r="D37" s="1">
        <f t="shared" si="14"/>
        <v>7200</v>
      </c>
      <c r="E37" s="1">
        <v>0</v>
      </c>
      <c r="F37" s="20">
        <v>0.1</v>
      </c>
      <c r="G37" s="20">
        <v>0.1</v>
      </c>
      <c r="H37" s="1">
        <v>0</v>
      </c>
      <c r="I37" s="1">
        <f t="shared" si="0"/>
        <v>25920</v>
      </c>
      <c r="K37" s="1">
        <v>32</v>
      </c>
      <c r="L37" s="1">
        <f t="shared" si="1"/>
        <v>936</v>
      </c>
      <c r="M37" s="1">
        <f t="shared" si="2"/>
        <v>360</v>
      </c>
      <c r="N37" s="1">
        <f t="shared" si="3"/>
        <v>3600</v>
      </c>
      <c r="O37" s="1">
        <v>0</v>
      </c>
      <c r="P37" s="20">
        <v>0.1</v>
      </c>
      <c r="Q37" s="20">
        <v>0.1</v>
      </c>
      <c r="R37" s="1">
        <v>0</v>
      </c>
      <c r="S37" s="1">
        <f t="shared" si="4"/>
        <v>24192</v>
      </c>
      <c r="U37" s="1">
        <v>32</v>
      </c>
      <c r="V37" s="1">
        <f t="shared" si="5"/>
        <v>648</v>
      </c>
      <c r="W37" s="1">
        <f t="shared" si="6"/>
        <v>720</v>
      </c>
      <c r="X37" s="1">
        <f t="shared" si="7"/>
        <v>2160</v>
      </c>
      <c r="Y37" s="1">
        <v>0</v>
      </c>
      <c r="Z37" s="20">
        <v>0.1</v>
      </c>
      <c r="AA37" s="20">
        <v>0.1</v>
      </c>
      <c r="AB37" s="1">
        <v>0</v>
      </c>
      <c r="AC37" s="1">
        <f t="shared" si="8"/>
        <v>25056</v>
      </c>
      <c r="AE37" s="1">
        <v>32</v>
      </c>
      <c r="AF37" s="1">
        <f t="shared" si="9"/>
        <v>648</v>
      </c>
      <c r="AG37" s="1">
        <v>0</v>
      </c>
      <c r="AH37" s="1">
        <f t="shared" si="10"/>
        <v>14400</v>
      </c>
      <c r="AI37" s="1">
        <v>0</v>
      </c>
      <c r="AJ37" s="20">
        <v>0.1</v>
      </c>
      <c r="AK37" s="20">
        <v>0.1</v>
      </c>
      <c r="AL37" s="1">
        <v>0</v>
      </c>
      <c r="AM37" s="1">
        <f t="shared" si="11"/>
        <v>25056</v>
      </c>
    </row>
    <row r="38" spans="1:39">
      <c r="A38" s="1">
        <v>33</v>
      </c>
      <c r="B38" s="1">
        <f t="shared" si="12"/>
        <v>740</v>
      </c>
      <c r="C38" s="1">
        <f t="shared" si="13"/>
        <v>370</v>
      </c>
      <c r="D38" s="1">
        <f t="shared" si="14"/>
        <v>7400</v>
      </c>
      <c r="E38" s="1">
        <v>0</v>
      </c>
      <c r="F38" s="20">
        <v>0.1</v>
      </c>
      <c r="G38" s="20">
        <v>0.1</v>
      </c>
      <c r="H38" s="1">
        <v>0</v>
      </c>
      <c r="I38" s="1">
        <f t="shared" si="0"/>
        <v>26640</v>
      </c>
      <c r="K38" s="1">
        <v>33</v>
      </c>
      <c r="L38" s="1">
        <f t="shared" si="1"/>
        <v>962</v>
      </c>
      <c r="M38" s="1">
        <f t="shared" si="2"/>
        <v>370</v>
      </c>
      <c r="N38" s="1">
        <f t="shared" si="3"/>
        <v>3700</v>
      </c>
      <c r="O38" s="1">
        <v>0</v>
      </c>
      <c r="P38" s="20">
        <v>0.1</v>
      </c>
      <c r="Q38" s="20">
        <v>0.1</v>
      </c>
      <c r="R38" s="1">
        <v>0</v>
      </c>
      <c r="S38" s="1">
        <f t="shared" si="4"/>
        <v>24864</v>
      </c>
      <c r="U38" s="1">
        <v>33</v>
      </c>
      <c r="V38" s="1">
        <f t="shared" si="5"/>
        <v>666</v>
      </c>
      <c r="W38" s="1">
        <f t="shared" si="6"/>
        <v>740</v>
      </c>
      <c r="X38" s="1">
        <f t="shared" si="7"/>
        <v>2220</v>
      </c>
      <c r="Y38" s="1">
        <v>0</v>
      </c>
      <c r="Z38" s="20">
        <v>0.1</v>
      </c>
      <c r="AA38" s="20">
        <v>0.1</v>
      </c>
      <c r="AB38" s="1">
        <v>0</v>
      </c>
      <c r="AC38" s="1">
        <f t="shared" si="8"/>
        <v>25752</v>
      </c>
      <c r="AE38" s="1">
        <v>33</v>
      </c>
      <c r="AF38" s="1">
        <f t="shared" si="9"/>
        <v>666</v>
      </c>
      <c r="AG38" s="1">
        <v>0</v>
      </c>
      <c r="AH38" s="1">
        <f t="shared" si="10"/>
        <v>14800</v>
      </c>
      <c r="AI38" s="1">
        <v>0</v>
      </c>
      <c r="AJ38" s="20">
        <v>0.1</v>
      </c>
      <c r="AK38" s="20">
        <v>0.1</v>
      </c>
      <c r="AL38" s="1">
        <v>0</v>
      </c>
      <c r="AM38" s="1">
        <f t="shared" si="11"/>
        <v>25752</v>
      </c>
    </row>
    <row r="39" spans="1:39">
      <c r="A39" s="1">
        <v>34</v>
      </c>
      <c r="B39" s="1">
        <f t="shared" si="12"/>
        <v>760</v>
      </c>
      <c r="C39" s="1">
        <f t="shared" si="13"/>
        <v>380</v>
      </c>
      <c r="D39" s="1">
        <f t="shared" si="14"/>
        <v>7600</v>
      </c>
      <c r="E39" s="1">
        <v>0</v>
      </c>
      <c r="F39" s="20">
        <v>0.1</v>
      </c>
      <c r="G39" s="20">
        <v>0.1</v>
      </c>
      <c r="H39" s="1">
        <v>0</v>
      </c>
      <c r="I39" s="1">
        <f t="shared" ref="I39:I65" si="15">10*B39+20*C39+D39+((E39+F39+G39+H39)*(10*B39+20*C39+D39))</f>
        <v>27360</v>
      </c>
      <c r="K39" s="1">
        <v>34</v>
      </c>
      <c r="L39" s="1">
        <f t="shared" si="1"/>
        <v>988</v>
      </c>
      <c r="M39" s="1">
        <f t="shared" si="2"/>
        <v>380</v>
      </c>
      <c r="N39" s="1">
        <f t="shared" ref="N39:N65" si="16">(B39-M39)*((D39*0.8)/(MAX((L39-C39),(L39*0.15))))</f>
        <v>3800</v>
      </c>
      <c r="O39" s="1">
        <v>0</v>
      </c>
      <c r="P39" s="20">
        <v>0.1</v>
      </c>
      <c r="Q39" s="20">
        <v>0.1</v>
      </c>
      <c r="R39" s="1">
        <v>0</v>
      </c>
      <c r="S39" s="1">
        <f t="shared" ref="S39:S65" si="17">ROUND(10*L39+20*M39+N39+((O39+P39+Q39+R39)*(10*L39+20*M39+N39)),0)</f>
        <v>25536</v>
      </c>
      <c r="U39" s="1">
        <v>34</v>
      </c>
      <c r="V39" s="1">
        <f t="shared" ref="V39:V65" si="18">INT((D39*0.8/20)+C39)</f>
        <v>684</v>
      </c>
      <c r="W39" s="1">
        <f t="shared" ref="W39:W65" si="19">B39</f>
        <v>760</v>
      </c>
      <c r="X39" s="1">
        <f t="shared" ref="X39:X65" si="20">(MAX((B39-W39),(B39*0.15))*20)</f>
        <v>2280</v>
      </c>
      <c r="Y39" s="1">
        <v>0</v>
      </c>
      <c r="Z39" s="20">
        <v>0.1</v>
      </c>
      <c r="AA39" s="20">
        <v>0.1</v>
      </c>
      <c r="AB39" s="1">
        <v>0</v>
      </c>
      <c r="AC39" s="1">
        <f t="shared" ref="AC39:AC65" si="21">ROUND(IF(W39-B39&lt;0,10*V39+20*W39+X39+((Y39+Z39+AA39+AB39)*(10*V39+20*W39+X39)),10*V39+20*W39*0.85+X39+((Y39+Z39+AA39+AB39)*(10*V39+20*W39*0.85+X39))),0)</f>
        <v>26448</v>
      </c>
      <c r="AE39" s="1">
        <v>34</v>
      </c>
      <c r="AF39" s="1">
        <f t="shared" ref="AF39:AF65" si="22">INT((D39*0.8/20)+C39)</f>
        <v>684</v>
      </c>
      <c r="AG39" s="1">
        <v>0</v>
      </c>
      <c r="AH39" s="1">
        <f t="shared" ref="AH39:AH66" si="23">(B39-AG39)*20</f>
        <v>15200</v>
      </c>
      <c r="AI39" s="1">
        <v>0</v>
      </c>
      <c r="AJ39" s="20">
        <v>0.1</v>
      </c>
      <c r="AK39" s="20">
        <v>0.1</v>
      </c>
      <c r="AL39" s="1">
        <v>0</v>
      </c>
      <c r="AM39" s="1">
        <f t="shared" ref="AM39:AM65" si="24">ROUND(10*AF39+22*AG39+AH39+((AI39+AJ39+AK39+AL39)*(10*AF39+20*AG39+AH39)),0)</f>
        <v>26448</v>
      </c>
    </row>
    <row r="40" spans="1:39">
      <c r="A40" s="1">
        <v>35</v>
      </c>
      <c r="B40" s="1">
        <f t="shared" ref="B40:B64" si="25">B39+20</f>
        <v>780</v>
      </c>
      <c r="C40" s="1">
        <f t="shared" ref="C40:C64" si="26">C39+10</f>
        <v>390</v>
      </c>
      <c r="D40" s="1">
        <f t="shared" ref="D40:D64" si="27">D39+200</f>
        <v>7800</v>
      </c>
      <c r="E40" s="1">
        <v>0</v>
      </c>
      <c r="F40" s="20">
        <v>0.1</v>
      </c>
      <c r="G40" s="20">
        <v>0.1</v>
      </c>
      <c r="H40" s="1">
        <v>0</v>
      </c>
      <c r="I40" s="1">
        <f t="shared" si="15"/>
        <v>28080</v>
      </c>
      <c r="K40" s="1">
        <v>35</v>
      </c>
      <c r="L40" s="1">
        <f t="shared" ref="L40:L65" si="28">(D40*0.8/10)+C40</f>
        <v>1014</v>
      </c>
      <c r="M40" s="1">
        <f t="shared" si="2"/>
        <v>390</v>
      </c>
      <c r="N40" s="1">
        <f t="shared" si="16"/>
        <v>3900</v>
      </c>
      <c r="O40" s="1">
        <v>0</v>
      </c>
      <c r="P40" s="20">
        <v>0.1</v>
      </c>
      <c r="Q40" s="20">
        <v>0.1</v>
      </c>
      <c r="R40" s="1">
        <v>0</v>
      </c>
      <c r="S40" s="1">
        <f t="shared" si="17"/>
        <v>26208</v>
      </c>
      <c r="U40" s="1">
        <v>35</v>
      </c>
      <c r="V40" s="1">
        <f t="shared" si="18"/>
        <v>702</v>
      </c>
      <c r="W40" s="1">
        <f t="shared" si="19"/>
        <v>780</v>
      </c>
      <c r="X40" s="1">
        <f t="shared" si="20"/>
        <v>2340</v>
      </c>
      <c r="Y40" s="1">
        <v>0</v>
      </c>
      <c r="Z40" s="20">
        <v>0.1</v>
      </c>
      <c r="AA40" s="20">
        <v>0.1</v>
      </c>
      <c r="AB40" s="1">
        <v>0</v>
      </c>
      <c r="AC40" s="1">
        <f t="shared" si="21"/>
        <v>27144</v>
      </c>
      <c r="AE40" s="1">
        <v>35</v>
      </c>
      <c r="AF40" s="1">
        <f t="shared" si="22"/>
        <v>702</v>
      </c>
      <c r="AG40" s="1">
        <v>0</v>
      </c>
      <c r="AH40" s="1">
        <f t="shared" si="23"/>
        <v>15600</v>
      </c>
      <c r="AI40" s="1">
        <v>0</v>
      </c>
      <c r="AJ40" s="20">
        <v>0.1</v>
      </c>
      <c r="AK40" s="20">
        <v>0.1</v>
      </c>
      <c r="AL40" s="1">
        <v>0</v>
      </c>
      <c r="AM40" s="1">
        <f t="shared" si="24"/>
        <v>27144</v>
      </c>
    </row>
    <row r="41" spans="1:39">
      <c r="A41" s="1">
        <v>36</v>
      </c>
      <c r="B41" s="1">
        <f t="shared" si="25"/>
        <v>800</v>
      </c>
      <c r="C41" s="1">
        <f t="shared" si="26"/>
        <v>400</v>
      </c>
      <c r="D41" s="1">
        <f t="shared" si="27"/>
        <v>8000</v>
      </c>
      <c r="E41" s="1">
        <v>0</v>
      </c>
      <c r="F41" s="20">
        <v>0.1</v>
      </c>
      <c r="G41" s="20">
        <v>0.1</v>
      </c>
      <c r="H41" s="1">
        <v>0</v>
      </c>
      <c r="I41" s="1">
        <f t="shared" si="15"/>
        <v>28800</v>
      </c>
      <c r="K41" s="1">
        <v>36</v>
      </c>
      <c r="L41" s="1">
        <f t="shared" si="28"/>
        <v>1040</v>
      </c>
      <c r="M41" s="1">
        <f t="shared" si="2"/>
        <v>400</v>
      </c>
      <c r="N41" s="1">
        <f t="shared" si="16"/>
        <v>4000</v>
      </c>
      <c r="O41" s="1">
        <v>0</v>
      </c>
      <c r="P41" s="20">
        <v>0.1</v>
      </c>
      <c r="Q41" s="20">
        <v>0.1</v>
      </c>
      <c r="R41" s="1">
        <v>0</v>
      </c>
      <c r="S41" s="1">
        <f t="shared" si="17"/>
        <v>26880</v>
      </c>
      <c r="U41" s="1">
        <v>36</v>
      </c>
      <c r="V41" s="1">
        <f t="shared" si="18"/>
        <v>720</v>
      </c>
      <c r="W41" s="1">
        <f t="shared" si="19"/>
        <v>800</v>
      </c>
      <c r="X41" s="1">
        <f t="shared" si="20"/>
        <v>2400</v>
      </c>
      <c r="Y41" s="1">
        <v>0</v>
      </c>
      <c r="Z41" s="20">
        <v>0.1</v>
      </c>
      <c r="AA41" s="20">
        <v>0.1</v>
      </c>
      <c r="AB41" s="1">
        <v>0</v>
      </c>
      <c r="AC41" s="1">
        <f t="shared" si="21"/>
        <v>27840</v>
      </c>
      <c r="AE41" s="1">
        <v>36</v>
      </c>
      <c r="AF41" s="1">
        <f t="shared" si="22"/>
        <v>720</v>
      </c>
      <c r="AG41" s="1">
        <v>0</v>
      </c>
      <c r="AH41" s="1">
        <f t="shared" si="23"/>
        <v>16000</v>
      </c>
      <c r="AI41" s="1">
        <v>0</v>
      </c>
      <c r="AJ41" s="20">
        <v>0.1</v>
      </c>
      <c r="AK41" s="20">
        <v>0.1</v>
      </c>
      <c r="AL41" s="1">
        <v>0</v>
      </c>
      <c r="AM41" s="1">
        <f t="shared" si="24"/>
        <v>27840</v>
      </c>
    </row>
    <row r="42" spans="1:39">
      <c r="A42" s="1">
        <v>37</v>
      </c>
      <c r="B42" s="1">
        <f t="shared" si="25"/>
        <v>820</v>
      </c>
      <c r="C42" s="1">
        <f t="shared" si="26"/>
        <v>410</v>
      </c>
      <c r="D42" s="1">
        <f t="shared" si="27"/>
        <v>8200</v>
      </c>
      <c r="E42" s="1">
        <v>0</v>
      </c>
      <c r="F42" s="20">
        <v>0.1</v>
      </c>
      <c r="G42" s="20">
        <v>0.1</v>
      </c>
      <c r="H42" s="1">
        <v>0</v>
      </c>
      <c r="I42" s="1">
        <f t="shared" si="15"/>
        <v>29520</v>
      </c>
      <c r="K42" s="1">
        <v>37</v>
      </c>
      <c r="L42" s="1">
        <f t="shared" si="28"/>
        <v>1066</v>
      </c>
      <c r="M42" s="1">
        <f t="shared" si="2"/>
        <v>410</v>
      </c>
      <c r="N42" s="1">
        <f t="shared" si="16"/>
        <v>4100</v>
      </c>
      <c r="O42" s="1">
        <v>0</v>
      </c>
      <c r="P42" s="20">
        <v>0.1</v>
      </c>
      <c r="Q42" s="20">
        <v>0.1</v>
      </c>
      <c r="R42" s="1">
        <v>0</v>
      </c>
      <c r="S42" s="1">
        <f t="shared" si="17"/>
        <v>27552</v>
      </c>
      <c r="U42" s="1">
        <v>37</v>
      </c>
      <c r="V42" s="1">
        <f t="shared" si="18"/>
        <v>738</v>
      </c>
      <c r="W42" s="1">
        <f t="shared" si="19"/>
        <v>820</v>
      </c>
      <c r="X42" s="1">
        <f t="shared" si="20"/>
        <v>2460</v>
      </c>
      <c r="Y42" s="1">
        <v>0</v>
      </c>
      <c r="Z42" s="20">
        <v>0.1</v>
      </c>
      <c r="AA42" s="20">
        <v>0.1</v>
      </c>
      <c r="AB42" s="1">
        <v>0</v>
      </c>
      <c r="AC42" s="1">
        <f t="shared" si="21"/>
        <v>28536</v>
      </c>
      <c r="AE42" s="1">
        <v>37</v>
      </c>
      <c r="AF42" s="1">
        <f t="shared" si="22"/>
        <v>738</v>
      </c>
      <c r="AG42" s="1">
        <v>0</v>
      </c>
      <c r="AH42" s="1">
        <f t="shared" si="23"/>
        <v>16400</v>
      </c>
      <c r="AI42" s="1">
        <v>0</v>
      </c>
      <c r="AJ42" s="20">
        <v>0.1</v>
      </c>
      <c r="AK42" s="20">
        <v>0.1</v>
      </c>
      <c r="AL42" s="1">
        <v>0</v>
      </c>
      <c r="AM42" s="1">
        <f t="shared" si="24"/>
        <v>28536</v>
      </c>
    </row>
    <row r="43" spans="1:39">
      <c r="A43" s="1">
        <v>38</v>
      </c>
      <c r="B43" s="1">
        <f t="shared" si="25"/>
        <v>840</v>
      </c>
      <c r="C43" s="1">
        <f t="shared" si="26"/>
        <v>420</v>
      </c>
      <c r="D43" s="1">
        <f t="shared" si="27"/>
        <v>8400</v>
      </c>
      <c r="E43" s="1">
        <v>0</v>
      </c>
      <c r="F43" s="20">
        <v>0.1</v>
      </c>
      <c r="G43" s="20">
        <v>0.1</v>
      </c>
      <c r="H43" s="1">
        <v>0</v>
      </c>
      <c r="I43" s="1">
        <f t="shared" si="15"/>
        <v>30240</v>
      </c>
      <c r="K43" s="1">
        <v>38</v>
      </c>
      <c r="L43" s="1">
        <f t="shared" si="28"/>
        <v>1092</v>
      </c>
      <c r="M43" s="1">
        <f t="shared" si="2"/>
        <v>420</v>
      </c>
      <c r="N43" s="1">
        <f t="shared" si="16"/>
        <v>4200</v>
      </c>
      <c r="O43" s="1">
        <v>0</v>
      </c>
      <c r="P43" s="20">
        <v>0.1</v>
      </c>
      <c r="Q43" s="20">
        <v>0.1</v>
      </c>
      <c r="R43" s="1">
        <v>0</v>
      </c>
      <c r="S43" s="1">
        <f t="shared" si="17"/>
        <v>28224</v>
      </c>
      <c r="U43" s="1">
        <v>38</v>
      </c>
      <c r="V43" s="1">
        <f t="shared" si="18"/>
        <v>756</v>
      </c>
      <c r="W43" s="1">
        <f t="shared" si="19"/>
        <v>840</v>
      </c>
      <c r="X43" s="1">
        <f t="shared" si="20"/>
        <v>2520</v>
      </c>
      <c r="Y43" s="1">
        <v>0</v>
      </c>
      <c r="Z43" s="20">
        <v>0.1</v>
      </c>
      <c r="AA43" s="20">
        <v>0.1</v>
      </c>
      <c r="AB43" s="1">
        <v>0</v>
      </c>
      <c r="AC43" s="1">
        <f t="shared" si="21"/>
        <v>29232</v>
      </c>
      <c r="AE43" s="1">
        <v>38</v>
      </c>
      <c r="AF43" s="1">
        <f t="shared" si="22"/>
        <v>756</v>
      </c>
      <c r="AG43" s="1">
        <v>0</v>
      </c>
      <c r="AH43" s="1">
        <f t="shared" si="23"/>
        <v>16800</v>
      </c>
      <c r="AI43" s="1">
        <v>0</v>
      </c>
      <c r="AJ43" s="20">
        <v>0.1</v>
      </c>
      <c r="AK43" s="20">
        <v>0.1</v>
      </c>
      <c r="AL43" s="1">
        <v>0</v>
      </c>
      <c r="AM43" s="1">
        <f t="shared" si="24"/>
        <v>29232</v>
      </c>
    </row>
    <row r="44" spans="1:39">
      <c r="A44" s="1">
        <v>39</v>
      </c>
      <c r="B44" s="1">
        <f t="shared" si="25"/>
        <v>860</v>
      </c>
      <c r="C44" s="1">
        <f t="shared" si="26"/>
        <v>430</v>
      </c>
      <c r="D44" s="1">
        <f t="shared" si="27"/>
        <v>8600</v>
      </c>
      <c r="E44" s="1">
        <v>0</v>
      </c>
      <c r="F44" s="20">
        <v>0.1</v>
      </c>
      <c r="G44" s="20">
        <v>0.1</v>
      </c>
      <c r="H44" s="1">
        <v>0</v>
      </c>
      <c r="I44" s="1">
        <f t="shared" si="15"/>
        <v>30960</v>
      </c>
      <c r="K44" s="1">
        <v>39</v>
      </c>
      <c r="L44" s="1">
        <f t="shared" si="28"/>
        <v>1118</v>
      </c>
      <c r="M44" s="1">
        <f t="shared" si="2"/>
        <v>430</v>
      </c>
      <c r="N44" s="1">
        <f t="shared" si="16"/>
        <v>4300</v>
      </c>
      <c r="O44" s="1">
        <v>0</v>
      </c>
      <c r="P44" s="20">
        <v>0.1</v>
      </c>
      <c r="Q44" s="20">
        <v>0.1</v>
      </c>
      <c r="R44" s="1">
        <v>0</v>
      </c>
      <c r="S44" s="1">
        <f t="shared" si="17"/>
        <v>28896</v>
      </c>
      <c r="U44" s="1">
        <v>39</v>
      </c>
      <c r="V44" s="1">
        <f t="shared" si="18"/>
        <v>774</v>
      </c>
      <c r="W44" s="1">
        <f t="shared" si="19"/>
        <v>860</v>
      </c>
      <c r="X44" s="1">
        <f t="shared" si="20"/>
        <v>2580</v>
      </c>
      <c r="Y44" s="1">
        <v>0</v>
      </c>
      <c r="Z44" s="20">
        <v>0.1</v>
      </c>
      <c r="AA44" s="20">
        <v>0.1</v>
      </c>
      <c r="AB44" s="1">
        <v>0</v>
      </c>
      <c r="AC44" s="1">
        <f t="shared" si="21"/>
        <v>29928</v>
      </c>
      <c r="AE44" s="1">
        <v>39</v>
      </c>
      <c r="AF44" s="1">
        <f t="shared" si="22"/>
        <v>774</v>
      </c>
      <c r="AG44" s="1">
        <v>0</v>
      </c>
      <c r="AH44" s="1">
        <f t="shared" si="23"/>
        <v>17200</v>
      </c>
      <c r="AI44" s="1">
        <v>0</v>
      </c>
      <c r="AJ44" s="20">
        <v>0.1</v>
      </c>
      <c r="AK44" s="20">
        <v>0.1</v>
      </c>
      <c r="AL44" s="1">
        <v>0</v>
      </c>
      <c r="AM44" s="1">
        <f t="shared" si="24"/>
        <v>29928</v>
      </c>
    </row>
    <row r="45" spans="1:39">
      <c r="A45" s="1">
        <v>40</v>
      </c>
      <c r="B45" s="1">
        <f t="shared" si="25"/>
        <v>880</v>
      </c>
      <c r="C45" s="1">
        <f t="shared" si="26"/>
        <v>440</v>
      </c>
      <c r="D45" s="1">
        <f t="shared" si="27"/>
        <v>8800</v>
      </c>
      <c r="E45" s="1">
        <v>0</v>
      </c>
      <c r="F45" s="20">
        <v>0.1</v>
      </c>
      <c r="G45" s="20">
        <v>0.1</v>
      </c>
      <c r="H45" s="1">
        <v>0</v>
      </c>
      <c r="I45" s="1">
        <f t="shared" si="15"/>
        <v>31680</v>
      </c>
      <c r="K45" s="1">
        <v>40</v>
      </c>
      <c r="L45" s="1">
        <f t="shared" si="28"/>
        <v>1144</v>
      </c>
      <c r="M45" s="1">
        <f t="shared" si="2"/>
        <v>440</v>
      </c>
      <c r="N45" s="1">
        <f t="shared" si="16"/>
        <v>4400</v>
      </c>
      <c r="O45" s="1">
        <v>0</v>
      </c>
      <c r="P45" s="20">
        <v>0.1</v>
      </c>
      <c r="Q45" s="20">
        <v>0.1</v>
      </c>
      <c r="R45" s="1">
        <v>0</v>
      </c>
      <c r="S45" s="1">
        <f t="shared" si="17"/>
        <v>29568</v>
      </c>
      <c r="U45" s="1">
        <v>40</v>
      </c>
      <c r="V45" s="1">
        <f t="shared" si="18"/>
        <v>792</v>
      </c>
      <c r="W45" s="1">
        <f t="shared" si="19"/>
        <v>880</v>
      </c>
      <c r="X45" s="1">
        <f t="shared" si="20"/>
        <v>2640</v>
      </c>
      <c r="Y45" s="1">
        <v>0</v>
      </c>
      <c r="Z45" s="20">
        <v>0.1</v>
      </c>
      <c r="AA45" s="20">
        <v>0.1</v>
      </c>
      <c r="AB45" s="1">
        <v>0</v>
      </c>
      <c r="AC45" s="1">
        <f t="shared" si="21"/>
        <v>30624</v>
      </c>
      <c r="AE45" s="1">
        <v>40</v>
      </c>
      <c r="AF45" s="1">
        <f t="shared" si="22"/>
        <v>792</v>
      </c>
      <c r="AG45" s="1">
        <v>0</v>
      </c>
      <c r="AH45" s="1">
        <f t="shared" si="23"/>
        <v>17600</v>
      </c>
      <c r="AI45" s="1">
        <v>0</v>
      </c>
      <c r="AJ45" s="20">
        <v>0.1</v>
      </c>
      <c r="AK45" s="20">
        <v>0.1</v>
      </c>
      <c r="AL45" s="1">
        <v>0</v>
      </c>
      <c r="AM45" s="1">
        <f t="shared" si="24"/>
        <v>30624</v>
      </c>
    </row>
    <row r="46" spans="1:39">
      <c r="A46" s="1">
        <v>41</v>
      </c>
      <c r="B46" s="1">
        <f t="shared" si="25"/>
        <v>900</v>
      </c>
      <c r="C46" s="1">
        <f t="shared" si="26"/>
        <v>450</v>
      </c>
      <c r="D46" s="1">
        <f t="shared" si="27"/>
        <v>9000</v>
      </c>
      <c r="E46" s="1">
        <v>0</v>
      </c>
      <c r="F46" s="20">
        <v>0.1</v>
      </c>
      <c r="G46" s="20">
        <v>0.1</v>
      </c>
      <c r="H46" s="1">
        <v>0</v>
      </c>
      <c r="I46" s="1">
        <f t="shared" si="15"/>
        <v>32400</v>
      </c>
      <c r="K46" s="1">
        <v>41</v>
      </c>
      <c r="L46" s="1">
        <f t="shared" si="28"/>
        <v>1170</v>
      </c>
      <c r="M46" s="1">
        <f t="shared" si="2"/>
        <v>450</v>
      </c>
      <c r="N46" s="1">
        <f t="shared" si="16"/>
        <v>4500</v>
      </c>
      <c r="O46" s="1">
        <v>0</v>
      </c>
      <c r="P46" s="20">
        <v>0.1</v>
      </c>
      <c r="Q46" s="20">
        <v>0.1</v>
      </c>
      <c r="R46" s="1">
        <v>0</v>
      </c>
      <c r="S46" s="1">
        <f t="shared" si="17"/>
        <v>30240</v>
      </c>
      <c r="U46" s="1">
        <v>41</v>
      </c>
      <c r="V46" s="1">
        <f t="shared" si="18"/>
        <v>810</v>
      </c>
      <c r="W46" s="1">
        <f t="shared" si="19"/>
        <v>900</v>
      </c>
      <c r="X46" s="1">
        <f t="shared" si="20"/>
        <v>2700</v>
      </c>
      <c r="Y46" s="1">
        <v>0</v>
      </c>
      <c r="Z46" s="20">
        <v>0.1</v>
      </c>
      <c r="AA46" s="20">
        <v>0.1</v>
      </c>
      <c r="AB46" s="1">
        <v>0</v>
      </c>
      <c r="AC46" s="1">
        <f t="shared" si="21"/>
        <v>31320</v>
      </c>
      <c r="AE46" s="1">
        <v>41</v>
      </c>
      <c r="AF46" s="1">
        <f t="shared" si="22"/>
        <v>810</v>
      </c>
      <c r="AG46" s="1">
        <v>0</v>
      </c>
      <c r="AH46" s="1">
        <f t="shared" si="23"/>
        <v>18000</v>
      </c>
      <c r="AI46" s="1">
        <v>0</v>
      </c>
      <c r="AJ46" s="20">
        <v>0.1</v>
      </c>
      <c r="AK46" s="20">
        <v>0.1</v>
      </c>
      <c r="AL46" s="1">
        <v>0</v>
      </c>
      <c r="AM46" s="1">
        <f t="shared" si="24"/>
        <v>31320</v>
      </c>
    </row>
    <row r="47" spans="1:39">
      <c r="A47" s="1">
        <v>42</v>
      </c>
      <c r="B47" s="1">
        <f t="shared" si="25"/>
        <v>920</v>
      </c>
      <c r="C47" s="1">
        <f t="shared" si="26"/>
        <v>460</v>
      </c>
      <c r="D47" s="1">
        <f t="shared" si="27"/>
        <v>9200</v>
      </c>
      <c r="E47" s="1">
        <v>0</v>
      </c>
      <c r="F47" s="20">
        <v>0.1</v>
      </c>
      <c r="G47" s="20">
        <v>0.1</v>
      </c>
      <c r="H47" s="1">
        <v>0</v>
      </c>
      <c r="I47" s="1">
        <f t="shared" si="15"/>
        <v>33120</v>
      </c>
      <c r="K47" s="1">
        <v>42</v>
      </c>
      <c r="L47" s="1">
        <f t="shared" si="28"/>
        <v>1196</v>
      </c>
      <c r="M47" s="1">
        <f t="shared" si="2"/>
        <v>460</v>
      </c>
      <c r="N47" s="1">
        <f t="shared" si="16"/>
        <v>4600</v>
      </c>
      <c r="O47" s="1">
        <v>0</v>
      </c>
      <c r="P47" s="20">
        <v>0.1</v>
      </c>
      <c r="Q47" s="20">
        <v>0.1</v>
      </c>
      <c r="R47" s="1">
        <v>0</v>
      </c>
      <c r="S47" s="1">
        <f t="shared" si="17"/>
        <v>30912</v>
      </c>
      <c r="U47" s="1">
        <v>42</v>
      </c>
      <c r="V47" s="1">
        <f t="shared" si="18"/>
        <v>828</v>
      </c>
      <c r="W47" s="1">
        <f t="shared" si="19"/>
        <v>920</v>
      </c>
      <c r="X47" s="1">
        <f t="shared" si="20"/>
        <v>2760</v>
      </c>
      <c r="Y47" s="1">
        <v>0</v>
      </c>
      <c r="Z47" s="20">
        <v>0.1</v>
      </c>
      <c r="AA47" s="20">
        <v>0.1</v>
      </c>
      <c r="AB47" s="1">
        <v>0</v>
      </c>
      <c r="AC47" s="1">
        <f t="shared" si="21"/>
        <v>32016</v>
      </c>
      <c r="AE47" s="1">
        <v>42</v>
      </c>
      <c r="AF47" s="1">
        <f t="shared" si="22"/>
        <v>828</v>
      </c>
      <c r="AG47" s="1">
        <v>0</v>
      </c>
      <c r="AH47" s="1">
        <f t="shared" si="23"/>
        <v>18400</v>
      </c>
      <c r="AI47" s="1">
        <v>0</v>
      </c>
      <c r="AJ47" s="20">
        <v>0.1</v>
      </c>
      <c r="AK47" s="20">
        <v>0.1</v>
      </c>
      <c r="AL47" s="1">
        <v>0</v>
      </c>
      <c r="AM47" s="1">
        <f t="shared" si="24"/>
        <v>32016</v>
      </c>
    </row>
    <row r="48" spans="1:39">
      <c r="A48" s="1">
        <v>43</v>
      </c>
      <c r="B48" s="1">
        <f t="shared" si="25"/>
        <v>940</v>
      </c>
      <c r="C48" s="1">
        <f t="shared" si="26"/>
        <v>470</v>
      </c>
      <c r="D48" s="1">
        <f t="shared" si="27"/>
        <v>9400</v>
      </c>
      <c r="E48" s="1">
        <v>0</v>
      </c>
      <c r="F48" s="20">
        <v>0.1</v>
      </c>
      <c r="G48" s="20">
        <v>0.1</v>
      </c>
      <c r="H48" s="1">
        <v>0</v>
      </c>
      <c r="I48" s="1">
        <f t="shared" si="15"/>
        <v>33840</v>
      </c>
      <c r="K48" s="1">
        <v>43</v>
      </c>
      <c r="L48" s="1">
        <f t="shared" si="28"/>
        <v>1222</v>
      </c>
      <c r="M48" s="1">
        <f t="shared" si="2"/>
        <v>470</v>
      </c>
      <c r="N48" s="1">
        <f t="shared" si="16"/>
        <v>4700</v>
      </c>
      <c r="O48" s="1">
        <v>0</v>
      </c>
      <c r="P48" s="20">
        <v>0.1</v>
      </c>
      <c r="Q48" s="20">
        <v>0.1</v>
      </c>
      <c r="R48" s="1">
        <v>0</v>
      </c>
      <c r="S48" s="1">
        <f t="shared" si="17"/>
        <v>31584</v>
      </c>
      <c r="U48" s="1">
        <v>43</v>
      </c>
      <c r="V48" s="1">
        <f t="shared" si="18"/>
        <v>846</v>
      </c>
      <c r="W48" s="1">
        <f t="shared" si="19"/>
        <v>940</v>
      </c>
      <c r="X48" s="1">
        <f t="shared" si="20"/>
        <v>2820</v>
      </c>
      <c r="Y48" s="1">
        <v>0</v>
      </c>
      <c r="Z48" s="20">
        <v>0.1</v>
      </c>
      <c r="AA48" s="20">
        <v>0.1</v>
      </c>
      <c r="AB48" s="1">
        <v>0</v>
      </c>
      <c r="AC48" s="1">
        <f t="shared" si="21"/>
        <v>32712</v>
      </c>
      <c r="AE48" s="1">
        <v>43</v>
      </c>
      <c r="AF48" s="1">
        <f t="shared" si="22"/>
        <v>846</v>
      </c>
      <c r="AG48" s="1">
        <v>0</v>
      </c>
      <c r="AH48" s="1">
        <f t="shared" si="23"/>
        <v>18800</v>
      </c>
      <c r="AI48" s="1">
        <v>0</v>
      </c>
      <c r="AJ48" s="20">
        <v>0.1</v>
      </c>
      <c r="AK48" s="20">
        <v>0.1</v>
      </c>
      <c r="AL48" s="1">
        <v>0</v>
      </c>
      <c r="AM48" s="1">
        <f t="shared" si="24"/>
        <v>32712</v>
      </c>
    </row>
    <row r="49" spans="1:39">
      <c r="A49" s="1">
        <v>44</v>
      </c>
      <c r="B49" s="1">
        <f t="shared" si="25"/>
        <v>960</v>
      </c>
      <c r="C49" s="1">
        <f t="shared" si="26"/>
        <v>480</v>
      </c>
      <c r="D49" s="1">
        <f t="shared" si="27"/>
        <v>9600</v>
      </c>
      <c r="E49" s="1">
        <v>0</v>
      </c>
      <c r="F49" s="20">
        <v>0.1</v>
      </c>
      <c r="G49" s="20">
        <v>0.1</v>
      </c>
      <c r="H49" s="1">
        <v>0</v>
      </c>
      <c r="I49" s="1">
        <f t="shared" si="15"/>
        <v>34560</v>
      </c>
      <c r="K49" s="1">
        <v>44</v>
      </c>
      <c r="L49" s="1">
        <f t="shared" si="28"/>
        <v>1248</v>
      </c>
      <c r="M49" s="1">
        <f t="shared" si="2"/>
        <v>480</v>
      </c>
      <c r="N49" s="1">
        <f t="shared" si="16"/>
        <v>4800</v>
      </c>
      <c r="O49" s="1">
        <v>0</v>
      </c>
      <c r="P49" s="20">
        <v>0.1</v>
      </c>
      <c r="Q49" s="20">
        <v>0.1</v>
      </c>
      <c r="R49" s="1">
        <v>0</v>
      </c>
      <c r="S49" s="1">
        <f t="shared" si="17"/>
        <v>32256</v>
      </c>
      <c r="U49" s="1">
        <v>44</v>
      </c>
      <c r="V49" s="1">
        <f t="shared" si="18"/>
        <v>864</v>
      </c>
      <c r="W49" s="1">
        <f t="shared" si="19"/>
        <v>960</v>
      </c>
      <c r="X49" s="1">
        <f t="shared" si="20"/>
        <v>2880</v>
      </c>
      <c r="Y49" s="1">
        <v>0</v>
      </c>
      <c r="Z49" s="20">
        <v>0.1</v>
      </c>
      <c r="AA49" s="20">
        <v>0.1</v>
      </c>
      <c r="AB49" s="1">
        <v>0</v>
      </c>
      <c r="AC49" s="1">
        <f t="shared" si="21"/>
        <v>33408</v>
      </c>
      <c r="AE49" s="1">
        <v>44</v>
      </c>
      <c r="AF49" s="1">
        <f t="shared" si="22"/>
        <v>864</v>
      </c>
      <c r="AG49" s="1">
        <v>0</v>
      </c>
      <c r="AH49" s="1">
        <f t="shared" si="23"/>
        <v>19200</v>
      </c>
      <c r="AI49" s="1">
        <v>0</v>
      </c>
      <c r="AJ49" s="20">
        <v>0.1</v>
      </c>
      <c r="AK49" s="20">
        <v>0.1</v>
      </c>
      <c r="AL49" s="1">
        <v>0</v>
      </c>
      <c r="AM49" s="1">
        <f t="shared" si="24"/>
        <v>33408</v>
      </c>
    </row>
    <row r="50" spans="1:39">
      <c r="A50" s="1">
        <v>45</v>
      </c>
      <c r="B50" s="1">
        <f t="shared" si="25"/>
        <v>980</v>
      </c>
      <c r="C50" s="1">
        <f t="shared" si="26"/>
        <v>490</v>
      </c>
      <c r="D50" s="1">
        <f t="shared" si="27"/>
        <v>9800</v>
      </c>
      <c r="E50" s="1">
        <v>0</v>
      </c>
      <c r="F50" s="20">
        <v>0.1</v>
      </c>
      <c r="G50" s="20">
        <v>0.1</v>
      </c>
      <c r="H50" s="1">
        <v>0</v>
      </c>
      <c r="I50" s="1">
        <f t="shared" si="15"/>
        <v>35280</v>
      </c>
      <c r="K50" s="1">
        <v>45</v>
      </c>
      <c r="L50" s="1">
        <f t="shared" si="28"/>
        <v>1274</v>
      </c>
      <c r="M50" s="1">
        <f t="shared" si="2"/>
        <v>490</v>
      </c>
      <c r="N50" s="1">
        <f t="shared" si="16"/>
        <v>4900</v>
      </c>
      <c r="O50" s="1">
        <v>0</v>
      </c>
      <c r="P50" s="20">
        <v>0.1</v>
      </c>
      <c r="Q50" s="20">
        <v>0.1</v>
      </c>
      <c r="R50" s="1">
        <v>0</v>
      </c>
      <c r="S50" s="1">
        <f t="shared" si="17"/>
        <v>32928</v>
      </c>
      <c r="U50" s="1">
        <v>45</v>
      </c>
      <c r="V50" s="1">
        <f t="shared" si="18"/>
        <v>882</v>
      </c>
      <c r="W50" s="1">
        <f t="shared" si="19"/>
        <v>980</v>
      </c>
      <c r="X50" s="1">
        <f t="shared" si="20"/>
        <v>2940</v>
      </c>
      <c r="Y50" s="1">
        <v>0</v>
      </c>
      <c r="Z50" s="20">
        <v>0.1</v>
      </c>
      <c r="AA50" s="20">
        <v>0.1</v>
      </c>
      <c r="AB50" s="1">
        <v>0</v>
      </c>
      <c r="AC50" s="1">
        <f t="shared" si="21"/>
        <v>34104</v>
      </c>
      <c r="AE50" s="1">
        <v>45</v>
      </c>
      <c r="AF50" s="1">
        <f t="shared" si="22"/>
        <v>882</v>
      </c>
      <c r="AG50" s="1">
        <v>0</v>
      </c>
      <c r="AH50" s="1">
        <f t="shared" si="23"/>
        <v>19600</v>
      </c>
      <c r="AI50" s="1">
        <v>0</v>
      </c>
      <c r="AJ50" s="20">
        <v>0.1</v>
      </c>
      <c r="AK50" s="20">
        <v>0.1</v>
      </c>
      <c r="AL50" s="1">
        <v>0</v>
      </c>
      <c r="AM50" s="1">
        <f t="shared" si="24"/>
        <v>34104</v>
      </c>
    </row>
    <row r="51" spans="1:39">
      <c r="A51" s="1">
        <v>46</v>
      </c>
      <c r="B51" s="1">
        <f t="shared" si="25"/>
        <v>1000</v>
      </c>
      <c r="C51" s="1">
        <f t="shared" si="26"/>
        <v>500</v>
      </c>
      <c r="D51" s="1">
        <f t="shared" si="27"/>
        <v>10000</v>
      </c>
      <c r="E51" s="1">
        <v>0</v>
      </c>
      <c r="F51" s="20">
        <v>0.1</v>
      </c>
      <c r="G51" s="20">
        <v>0.1</v>
      </c>
      <c r="H51" s="1">
        <v>0</v>
      </c>
      <c r="I51" s="1">
        <f t="shared" si="15"/>
        <v>36000</v>
      </c>
      <c r="K51" s="1">
        <v>46</v>
      </c>
      <c r="L51" s="1">
        <f t="shared" si="28"/>
        <v>1300</v>
      </c>
      <c r="M51" s="1">
        <f t="shared" si="2"/>
        <v>500</v>
      </c>
      <c r="N51" s="1">
        <f t="shared" si="16"/>
        <v>5000</v>
      </c>
      <c r="O51" s="1">
        <v>0</v>
      </c>
      <c r="P51" s="20">
        <v>0.1</v>
      </c>
      <c r="Q51" s="20">
        <v>0.1</v>
      </c>
      <c r="R51" s="1">
        <v>0</v>
      </c>
      <c r="S51" s="1">
        <f t="shared" si="17"/>
        <v>33600</v>
      </c>
      <c r="U51" s="1">
        <v>46</v>
      </c>
      <c r="V51" s="1">
        <f t="shared" si="18"/>
        <v>900</v>
      </c>
      <c r="W51" s="1">
        <f t="shared" si="19"/>
        <v>1000</v>
      </c>
      <c r="X51" s="1">
        <f t="shared" si="20"/>
        <v>3000</v>
      </c>
      <c r="Y51" s="1">
        <v>0</v>
      </c>
      <c r="Z51" s="20">
        <v>0.1</v>
      </c>
      <c r="AA51" s="20">
        <v>0.1</v>
      </c>
      <c r="AB51" s="1">
        <v>0</v>
      </c>
      <c r="AC51" s="1">
        <f t="shared" si="21"/>
        <v>34800</v>
      </c>
      <c r="AE51" s="1">
        <v>46</v>
      </c>
      <c r="AF51" s="1">
        <f t="shared" si="22"/>
        <v>900</v>
      </c>
      <c r="AG51" s="1">
        <v>0</v>
      </c>
      <c r="AH51" s="1">
        <f t="shared" si="23"/>
        <v>20000</v>
      </c>
      <c r="AI51" s="1">
        <v>0</v>
      </c>
      <c r="AJ51" s="20">
        <v>0.1</v>
      </c>
      <c r="AK51" s="20">
        <v>0.1</v>
      </c>
      <c r="AL51" s="1">
        <v>0</v>
      </c>
      <c r="AM51" s="1">
        <f t="shared" si="24"/>
        <v>34800</v>
      </c>
    </row>
    <row r="52" spans="1:39">
      <c r="A52" s="1">
        <v>47</v>
      </c>
      <c r="B52" s="1">
        <f t="shared" si="25"/>
        <v>1020</v>
      </c>
      <c r="C52" s="1">
        <f t="shared" si="26"/>
        <v>510</v>
      </c>
      <c r="D52" s="1">
        <f t="shared" si="27"/>
        <v>10200</v>
      </c>
      <c r="E52" s="1">
        <v>0</v>
      </c>
      <c r="F52" s="20">
        <v>0.1</v>
      </c>
      <c r="G52" s="20">
        <v>0.1</v>
      </c>
      <c r="H52" s="1">
        <v>0</v>
      </c>
      <c r="I52" s="1">
        <f t="shared" si="15"/>
        <v>36720</v>
      </c>
      <c r="K52" s="1">
        <v>47</v>
      </c>
      <c r="L52" s="1">
        <f t="shared" si="28"/>
        <v>1326</v>
      </c>
      <c r="M52" s="1">
        <f t="shared" si="2"/>
        <v>510</v>
      </c>
      <c r="N52" s="1">
        <f t="shared" si="16"/>
        <v>5100</v>
      </c>
      <c r="O52" s="1">
        <v>0</v>
      </c>
      <c r="P52" s="20">
        <v>0.1</v>
      </c>
      <c r="Q52" s="20">
        <v>0.1</v>
      </c>
      <c r="R52" s="1">
        <v>0</v>
      </c>
      <c r="S52" s="1">
        <f t="shared" si="17"/>
        <v>34272</v>
      </c>
      <c r="U52" s="1">
        <v>47</v>
      </c>
      <c r="V52" s="1">
        <f t="shared" si="18"/>
        <v>918</v>
      </c>
      <c r="W52" s="1">
        <f t="shared" si="19"/>
        <v>1020</v>
      </c>
      <c r="X52" s="1">
        <f t="shared" si="20"/>
        <v>3060</v>
      </c>
      <c r="Y52" s="1">
        <v>0</v>
      </c>
      <c r="Z52" s="20">
        <v>0.1</v>
      </c>
      <c r="AA52" s="20">
        <v>0.1</v>
      </c>
      <c r="AB52" s="1">
        <v>0</v>
      </c>
      <c r="AC52" s="1">
        <f t="shared" si="21"/>
        <v>35496</v>
      </c>
      <c r="AE52" s="1">
        <v>47</v>
      </c>
      <c r="AF52" s="1">
        <f t="shared" si="22"/>
        <v>918</v>
      </c>
      <c r="AG52" s="1">
        <v>0</v>
      </c>
      <c r="AH52" s="1">
        <f t="shared" si="23"/>
        <v>20400</v>
      </c>
      <c r="AI52" s="1">
        <v>0</v>
      </c>
      <c r="AJ52" s="20">
        <v>0.1</v>
      </c>
      <c r="AK52" s="20">
        <v>0.1</v>
      </c>
      <c r="AL52" s="1">
        <v>0</v>
      </c>
      <c r="AM52" s="1">
        <f t="shared" si="24"/>
        <v>35496</v>
      </c>
    </row>
    <row r="53" spans="1:39">
      <c r="A53" s="1">
        <v>48</v>
      </c>
      <c r="B53" s="1">
        <f t="shared" si="25"/>
        <v>1040</v>
      </c>
      <c r="C53" s="1">
        <f t="shared" si="26"/>
        <v>520</v>
      </c>
      <c r="D53" s="1">
        <f t="shared" si="27"/>
        <v>10400</v>
      </c>
      <c r="E53" s="1">
        <v>0</v>
      </c>
      <c r="F53" s="20">
        <v>0.1</v>
      </c>
      <c r="G53" s="20">
        <v>0.1</v>
      </c>
      <c r="H53" s="1">
        <v>0</v>
      </c>
      <c r="I53" s="1">
        <f t="shared" si="15"/>
        <v>37440</v>
      </c>
      <c r="K53" s="1">
        <v>48</v>
      </c>
      <c r="L53" s="1">
        <f t="shared" si="28"/>
        <v>1352</v>
      </c>
      <c r="M53" s="1">
        <f t="shared" si="2"/>
        <v>520</v>
      </c>
      <c r="N53" s="1">
        <f t="shared" si="16"/>
        <v>5200</v>
      </c>
      <c r="O53" s="1">
        <v>0</v>
      </c>
      <c r="P53" s="20">
        <v>0.1</v>
      </c>
      <c r="Q53" s="20">
        <v>0.1</v>
      </c>
      <c r="R53" s="1">
        <v>0</v>
      </c>
      <c r="S53" s="1">
        <f t="shared" si="17"/>
        <v>34944</v>
      </c>
      <c r="U53" s="1">
        <v>48</v>
      </c>
      <c r="V53" s="1">
        <f t="shared" si="18"/>
        <v>936</v>
      </c>
      <c r="W53" s="1">
        <f t="shared" si="19"/>
        <v>1040</v>
      </c>
      <c r="X53" s="1">
        <f t="shared" si="20"/>
        <v>3120</v>
      </c>
      <c r="Y53" s="1">
        <v>0</v>
      </c>
      <c r="Z53" s="20">
        <v>0.1</v>
      </c>
      <c r="AA53" s="20">
        <v>0.1</v>
      </c>
      <c r="AB53" s="1">
        <v>0</v>
      </c>
      <c r="AC53" s="1">
        <f t="shared" si="21"/>
        <v>36192</v>
      </c>
      <c r="AE53" s="1">
        <v>48</v>
      </c>
      <c r="AF53" s="1">
        <f t="shared" si="22"/>
        <v>936</v>
      </c>
      <c r="AG53" s="1">
        <v>0</v>
      </c>
      <c r="AH53" s="1">
        <f t="shared" si="23"/>
        <v>20800</v>
      </c>
      <c r="AI53" s="1">
        <v>0</v>
      </c>
      <c r="AJ53" s="20">
        <v>0.1</v>
      </c>
      <c r="AK53" s="20">
        <v>0.1</v>
      </c>
      <c r="AL53" s="1">
        <v>0</v>
      </c>
      <c r="AM53" s="1">
        <f t="shared" si="24"/>
        <v>36192</v>
      </c>
    </row>
    <row r="54" spans="1:39">
      <c r="A54" s="1">
        <v>49</v>
      </c>
      <c r="B54" s="1">
        <f t="shared" si="25"/>
        <v>1060</v>
      </c>
      <c r="C54" s="1">
        <f t="shared" si="26"/>
        <v>530</v>
      </c>
      <c r="D54" s="1">
        <f t="shared" si="27"/>
        <v>10600</v>
      </c>
      <c r="E54" s="1">
        <v>0</v>
      </c>
      <c r="F54" s="20">
        <v>0.1</v>
      </c>
      <c r="G54" s="20">
        <v>0.1</v>
      </c>
      <c r="H54" s="1">
        <v>0</v>
      </c>
      <c r="I54" s="1">
        <f t="shared" si="15"/>
        <v>38160</v>
      </c>
      <c r="K54" s="1">
        <v>49</v>
      </c>
      <c r="L54" s="1">
        <f t="shared" si="28"/>
        <v>1378</v>
      </c>
      <c r="M54" s="1">
        <f t="shared" si="2"/>
        <v>530</v>
      </c>
      <c r="N54" s="1">
        <f t="shared" si="16"/>
        <v>5300</v>
      </c>
      <c r="O54" s="1">
        <v>0</v>
      </c>
      <c r="P54" s="20">
        <v>0.1</v>
      </c>
      <c r="Q54" s="20">
        <v>0.1</v>
      </c>
      <c r="R54" s="1">
        <v>0</v>
      </c>
      <c r="S54" s="1">
        <f t="shared" si="17"/>
        <v>35616</v>
      </c>
      <c r="U54" s="1">
        <v>49</v>
      </c>
      <c r="V54" s="1">
        <f t="shared" si="18"/>
        <v>954</v>
      </c>
      <c r="W54" s="1">
        <f t="shared" si="19"/>
        <v>1060</v>
      </c>
      <c r="X54" s="1">
        <f t="shared" si="20"/>
        <v>3180</v>
      </c>
      <c r="Y54" s="1">
        <v>0</v>
      </c>
      <c r="Z54" s="20">
        <v>0.1</v>
      </c>
      <c r="AA54" s="20">
        <v>0.1</v>
      </c>
      <c r="AB54" s="1">
        <v>0</v>
      </c>
      <c r="AC54" s="1">
        <f t="shared" si="21"/>
        <v>36888</v>
      </c>
      <c r="AE54" s="1">
        <v>49</v>
      </c>
      <c r="AF54" s="1">
        <f t="shared" si="22"/>
        <v>954</v>
      </c>
      <c r="AG54" s="1">
        <v>0</v>
      </c>
      <c r="AH54" s="1">
        <f t="shared" si="23"/>
        <v>21200</v>
      </c>
      <c r="AI54" s="1">
        <v>0</v>
      </c>
      <c r="AJ54" s="20">
        <v>0.1</v>
      </c>
      <c r="AK54" s="20">
        <v>0.1</v>
      </c>
      <c r="AL54" s="1">
        <v>0</v>
      </c>
      <c r="AM54" s="1">
        <f t="shared" si="24"/>
        <v>36888</v>
      </c>
    </row>
    <row r="55" spans="1:39">
      <c r="A55" s="1">
        <v>50</v>
      </c>
      <c r="B55" s="1">
        <f t="shared" si="25"/>
        <v>1080</v>
      </c>
      <c r="C55" s="1">
        <f t="shared" si="26"/>
        <v>540</v>
      </c>
      <c r="D55" s="1">
        <f t="shared" si="27"/>
        <v>10800</v>
      </c>
      <c r="E55" s="1">
        <v>0</v>
      </c>
      <c r="F55" s="20">
        <v>0.1</v>
      </c>
      <c r="G55" s="20">
        <v>0.1</v>
      </c>
      <c r="H55" s="1">
        <v>0</v>
      </c>
      <c r="I55" s="1">
        <f t="shared" si="15"/>
        <v>38880</v>
      </c>
      <c r="K55" s="1">
        <v>50</v>
      </c>
      <c r="L55" s="1">
        <f t="shared" si="28"/>
        <v>1404</v>
      </c>
      <c r="M55" s="1">
        <f t="shared" si="2"/>
        <v>540</v>
      </c>
      <c r="N55" s="1">
        <f t="shared" si="16"/>
        <v>5400</v>
      </c>
      <c r="O55" s="1">
        <v>0</v>
      </c>
      <c r="P55" s="20">
        <v>0.1</v>
      </c>
      <c r="Q55" s="20">
        <v>0.1</v>
      </c>
      <c r="R55" s="1">
        <v>0</v>
      </c>
      <c r="S55" s="1">
        <f t="shared" si="17"/>
        <v>36288</v>
      </c>
      <c r="U55" s="1">
        <v>50</v>
      </c>
      <c r="V55" s="1">
        <f t="shared" si="18"/>
        <v>972</v>
      </c>
      <c r="W55" s="1">
        <f t="shared" si="19"/>
        <v>1080</v>
      </c>
      <c r="X55" s="1">
        <f t="shared" si="20"/>
        <v>3240</v>
      </c>
      <c r="Y55" s="1">
        <v>0</v>
      </c>
      <c r="Z55" s="20">
        <v>0.1</v>
      </c>
      <c r="AA55" s="20">
        <v>0.1</v>
      </c>
      <c r="AB55" s="1">
        <v>0</v>
      </c>
      <c r="AC55" s="1">
        <f t="shared" si="21"/>
        <v>37584</v>
      </c>
      <c r="AE55" s="1">
        <v>50</v>
      </c>
      <c r="AF55" s="1">
        <f t="shared" si="22"/>
        <v>972</v>
      </c>
      <c r="AG55" s="1">
        <v>0</v>
      </c>
      <c r="AH55" s="1">
        <f t="shared" si="23"/>
        <v>21600</v>
      </c>
      <c r="AI55" s="1">
        <v>0</v>
      </c>
      <c r="AJ55" s="20">
        <v>0.1</v>
      </c>
      <c r="AK55" s="20">
        <v>0.1</v>
      </c>
      <c r="AL55" s="1">
        <v>0</v>
      </c>
      <c r="AM55" s="1">
        <f t="shared" si="24"/>
        <v>37584</v>
      </c>
    </row>
    <row r="56" spans="1:39">
      <c r="A56" s="1">
        <v>51</v>
      </c>
      <c r="B56" s="1">
        <f t="shared" si="25"/>
        <v>1100</v>
      </c>
      <c r="C56" s="1">
        <f t="shared" si="26"/>
        <v>550</v>
      </c>
      <c r="D56" s="1">
        <f t="shared" si="27"/>
        <v>11000</v>
      </c>
      <c r="E56" s="1">
        <v>0</v>
      </c>
      <c r="F56" s="20">
        <v>0.1</v>
      </c>
      <c r="G56" s="20">
        <v>0.1</v>
      </c>
      <c r="H56" s="1">
        <v>0</v>
      </c>
      <c r="I56" s="1">
        <f t="shared" si="15"/>
        <v>39600</v>
      </c>
      <c r="K56" s="1">
        <v>51</v>
      </c>
      <c r="L56" s="1">
        <f t="shared" si="28"/>
        <v>1430</v>
      </c>
      <c r="M56" s="1">
        <f t="shared" si="2"/>
        <v>550</v>
      </c>
      <c r="N56" s="1">
        <f t="shared" si="16"/>
        <v>5500</v>
      </c>
      <c r="O56" s="1">
        <v>0</v>
      </c>
      <c r="P56" s="20">
        <v>0.1</v>
      </c>
      <c r="Q56" s="20">
        <v>0.1</v>
      </c>
      <c r="R56" s="1">
        <v>0</v>
      </c>
      <c r="S56" s="1">
        <f t="shared" si="17"/>
        <v>36960</v>
      </c>
      <c r="U56" s="1">
        <v>51</v>
      </c>
      <c r="V56" s="1">
        <f t="shared" si="18"/>
        <v>990</v>
      </c>
      <c r="W56" s="1">
        <f t="shared" si="19"/>
        <v>1100</v>
      </c>
      <c r="X56" s="1">
        <f t="shared" si="20"/>
        <v>3300</v>
      </c>
      <c r="Y56" s="1">
        <v>0</v>
      </c>
      <c r="Z56" s="20">
        <v>0.1</v>
      </c>
      <c r="AA56" s="20">
        <v>0.1</v>
      </c>
      <c r="AB56" s="1">
        <v>0</v>
      </c>
      <c r="AC56" s="1">
        <f t="shared" si="21"/>
        <v>38280</v>
      </c>
      <c r="AE56" s="1">
        <v>51</v>
      </c>
      <c r="AF56" s="1">
        <f t="shared" si="22"/>
        <v>990</v>
      </c>
      <c r="AG56" s="1">
        <v>0</v>
      </c>
      <c r="AH56" s="1">
        <f t="shared" si="23"/>
        <v>22000</v>
      </c>
      <c r="AI56" s="1">
        <v>0</v>
      </c>
      <c r="AJ56" s="20">
        <v>0.1</v>
      </c>
      <c r="AK56" s="20">
        <v>0.1</v>
      </c>
      <c r="AL56" s="1">
        <v>0</v>
      </c>
      <c r="AM56" s="1">
        <f t="shared" si="24"/>
        <v>38280</v>
      </c>
    </row>
    <row r="57" spans="1:39">
      <c r="A57" s="1">
        <v>52</v>
      </c>
      <c r="B57" s="1">
        <f t="shared" si="25"/>
        <v>1120</v>
      </c>
      <c r="C57" s="1">
        <f t="shared" si="26"/>
        <v>560</v>
      </c>
      <c r="D57" s="1">
        <f t="shared" si="27"/>
        <v>11200</v>
      </c>
      <c r="E57" s="1">
        <v>0</v>
      </c>
      <c r="F57" s="20">
        <v>0.1</v>
      </c>
      <c r="G57" s="20">
        <v>0.1</v>
      </c>
      <c r="H57" s="1">
        <v>0</v>
      </c>
      <c r="I57" s="1">
        <f t="shared" si="15"/>
        <v>40320</v>
      </c>
      <c r="K57" s="1">
        <v>52</v>
      </c>
      <c r="L57" s="1">
        <f t="shared" si="28"/>
        <v>1456</v>
      </c>
      <c r="M57" s="1">
        <f t="shared" si="2"/>
        <v>560</v>
      </c>
      <c r="N57" s="1">
        <f t="shared" si="16"/>
        <v>5600</v>
      </c>
      <c r="O57" s="1">
        <v>0</v>
      </c>
      <c r="P57" s="20">
        <v>0.1</v>
      </c>
      <c r="Q57" s="20">
        <v>0.1</v>
      </c>
      <c r="R57" s="1">
        <v>0</v>
      </c>
      <c r="S57" s="1">
        <f t="shared" si="17"/>
        <v>37632</v>
      </c>
      <c r="U57" s="1">
        <v>52</v>
      </c>
      <c r="V57" s="1">
        <f t="shared" si="18"/>
        <v>1008</v>
      </c>
      <c r="W57" s="1">
        <f t="shared" si="19"/>
        <v>1120</v>
      </c>
      <c r="X57" s="1">
        <f t="shared" si="20"/>
        <v>3360</v>
      </c>
      <c r="Y57" s="1">
        <v>0</v>
      </c>
      <c r="Z57" s="20">
        <v>0.1</v>
      </c>
      <c r="AA57" s="20">
        <v>0.1</v>
      </c>
      <c r="AB57" s="1">
        <v>0</v>
      </c>
      <c r="AC57" s="1">
        <f t="shared" si="21"/>
        <v>38976</v>
      </c>
      <c r="AE57" s="1">
        <v>52</v>
      </c>
      <c r="AF57" s="1">
        <f t="shared" si="22"/>
        <v>1008</v>
      </c>
      <c r="AG57" s="1">
        <v>0</v>
      </c>
      <c r="AH57" s="1">
        <f t="shared" si="23"/>
        <v>22400</v>
      </c>
      <c r="AI57" s="1">
        <v>0</v>
      </c>
      <c r="AJ57" s="20">
        <v>0.1</v>
      </c>
      <c r="AK57" s="20">
        <v>0.1</v>
      </c>
      <c r="AL57" s="1">
        <v>0</v>
      </c>
      <c r="AM57" s="1">
        <f t="shared" si="24"/>
        <v>38976</v>
      </c>
    </row>
    <row r="58" spans="1:39">
      <c r="A58" s="1">
        <v>53</v>
      </c>
      <c r="B58" s="1">
        <f t="shared" si="25"/>
        <v>1140</v>
      </c>
      <c r="C58" s="1">
        <f t="shared" si="26"/>
        <v>570</v>
      </c>
      <c r="D58" s="1">
        <f t="shared" si="27"/>
        <v>11400</v>
      </c>
      <c r="E58" s="1">
        <v>0</v>
      </c>
      <c r="F58" s="20">
        <v>0.1</v>
      </c>
      <c r="G58" s="20">
        <v>0.1</v>
      </c>
      <c r="H58" s="1">
        <v>0</v>
      </c>
      <c r="I58" s="1">
        <f t="shared" si="15"/>
        <v>41040</v>
      </c>
      <c r="K58" s="1">
        <v>53</v>
      </c>
      <c r="L58" s="1">
        <f t="shared" si="28"/>
        <v>1482</v>
      </c>
      <c r="M58" s="1">
        <f t="shared" si="2"/>
        <v>570</v>
      </c>
      <c r="N58" s="1">
        <f t="shared" si="16"/>
        <v>5700</v>
      </c>
      <c r="O58" s="1">
        <v>0</v>
      </c>
      <c r="P58" s="20">
        <v>0.1</v>
      </c>
      <c r="Q58" s="20">
        <v>0.1</v>
      </c>
      <c r="R58" s="1">
        <v>0</v>
      </c>
      <c r="S58" s="1">
        <f t="shared" si="17"/>
        <v>38304</v>
      </c>
      <c r="U58" s="1">
        <v>53</v>
      </c>
      <c r="V58" s="1">
        <f t="shared" si="18"/>
        <v>1026</v>
      </c>
      <c r="W58" s="1">
        <f t="shared" si="19"/>
        <v>1140</v>
      </c>
      <c r="X58" s="1">
        <f t="shared" si="20"/>
        <v>3420</v>
      </c>
      <c r="Y58" s="1">
        <v>0</v>
      </c>
      <c r="Z58" s="20">
        <v>0.1</v>
      </c>
      <c r="AA58" s="20">
        <v>0.1</v>
      </c>
      <c r="AB58" s="1">
        <v>0</v>
      </c>
      <c r="AC58" s="1">
        <f t="shared" si="21"/>
        <v>39672</v>
      </c>
      <c r="AE58" s="1">
        <v>53</v>
      </c>
      <c r="AF58" s="1">
        <f t="shared" si="22"/>
        <v>1026</v>
      </c>
      <c r="AG58" s="1">
        <v>0</v>
      </c>
      <c r="AH58" s="1">
        <f t="shared" si="23"/>
        <v>22800</v>
      </c>
      <c r="AI58" s="1">
        <v>0</v>
      </c>
      <c r="AJ58" s="20">
        <v>0.1</v>
      </c>
      <c r="AK58" s="20">
        <v>0.1</v>
      </c>
      <c r="AL58" s="1">
        <v>0</v>
      </c>
      <c r="AM58" s="1">
        <f t="shared" si="24"/>
        <v>39672</v>
      </c>
    </row>
    <row r="59" spans="1:39">
      <c r="A59" s="1">
        <v>54</v>
      </c>
      <c r="B59" s="1">
        <f t="shared" si="25"/>
        <v>1160</v>
      </c>
      <c r="C59" s="1">
        <f t="shared" si="26"/>
        <v>580</v>
      </c>
      <c r="D59" s="1">
        <f t="shared" si="27"/>
        <v>11600</v>
      </c>
      <c r="E59" s="1">
        <v>0</v>
      </c>
      <c r="F59" s="20">
        <v>0.1</v>
      </c>
      <c r="G59" s="20">
        <v>0.1</v>
      </c>
      <c r="H59" s="1">
        <v>0</v>
      </c>
      <c r="I59" s="1">
        <f t="shared" si="15"/>
        <v>41760</v>
      </c>
      <c r="K59" s="1">
        <v>54</v>
      </c>
      <c r="L59" s="1">
        <f t="shared" si="28"/>
        <v>1508</v>
      </c>
      <c r="M59" s="1">
        <f t="shared" si="2"/>
        <v>580</v>
      </c>
      <c r="N59" s="1">
        <f t="shared" si="16"/>
        <v>5800</v>
      </c>
      <c r="O59" s="1">
        <v>0</v>
      </c>
      <c r="P59" s="20">
        <v>0.1</v>
      </c>
      <c r="Q59" s="20">
        <v>0.1</v>
      </c>
      <c r="R59" s="1">
        <v>0</v>
      </c>
      <c r="S59" s="1">
        <f t="shared" si="17"/>
        <v>38976</v>
      </c>
      <c r="U59" s="1">
        <v>54</v>
      </c>
      <c r="V59" s="1">
        <f t="shared" si="18"/>
        <v>1044</v>
      </c>
      <c r="W59" s="1">
        <f t="shared" si="19"/>
        <v>1160</v>
      </c>
      <c r="X59" s="1">
        <f t="shared" si="20"/>
        <v>3480</v>
      </c>
      <c r="Y59" s="1">
        <v>0</v>
      </c>
      <c r="Z59" s="20">
        <v>0.1</v>
      </c>
      <c r="AA59" s="20">
        <v>0.1</v>
      </c>
      <c r="AB59" s="1">
        <v>0</v>
      </c>
      <c r="AC59" s="1">
        <f t="shared" si="21"/>
        <v>40368</v>
      </c>
      <c r="AE59" s="1">
        <v>54</v>
      </c>
      <c r="AF59" s="1">
        <f t="shared" si="22"/>
        <v>1044</v>
      </c>
      <c r="AG59" s="1">
        <v>0</v>
      </c>
      <c r="AH59" s="1">
        <f t="shared" si="23"/>
        <v>23200</v>
      </c>
      <c r="AI59" s="1">
        <v>0</v>
      </c>
      <c r="AJ59" s="20">
        <v>0.1</v>
      </c>
      <c r="AK59" s="20">
        <v>0.1</v>
      </c>
      <c r="AL59" s="1">
        <v>0</v>
      </c>
      <c r="AM59" s="1">
        <f t="shared" si="24"/>
        <v>40368</v>
      </c>
    </row>
    <row r="60" spans="1:39">
      <c r="A60" s="1">
        <v>55</v>
      </c>
      <c r="B60" s="1">
        <f t="shared" si="25"/>
        <v>1180</v>
      </c>
      <c r="C60" s="1">
        <f t="shared" si="26"/>
        <v>590</v>
      </c>
      <c r="D60" s="1">
        <f t="shared" si="27"/>
        <v>11800</v>
      </c>
      <c r="E60" s="1">
        <v>0</v>
      </c>
      <c r="F60" s="20">
        <v>0.1</v>
      </c>
      <c r="G60" s="20">
        <v>0.1</v>
      </c>
      <c r="H60" s="1">
        <v>0</v>
      </c>
      <c r="I60" s="1">
        <f t="shared" si="15"/>
        <v>42480</v>
      </c>
      <c r="K60" s="1">
        <v>55</v>
      </c>
      <c r="L60" s="1">
        <f t="shared" si="28"/>
        <v>1534</v>
      </c>
      <c r="M60" s="1">
        <f t="shared" si="2"/>
        <v>590</v>
      </c>
      <c r="N60" s="1">
        <f t="shared" si="16"/>
        <v>5900</v>
      </c>
      <c r="O60" s="1">
        <v>0</v>
      </c>
      <c r="P60" s="20">
        <v>0.1</v>
      </c>
      <c r="Q60" s="20">
        <v>0.1</v>
      </c>
      <c r="R60" s="1">
        <v>0</v>
      </c>
      <c r="S60" s="1">
        <f t="shared" si="17"/>
        <v>39648</v>
      </c>
      <c r="U60" s="1">
        <v>55</v>
      </c>
      <c r="V60" s="1">
        <f t="shared" si="18"/>
        <v>1062</v>
      </c>
      <c r="W60" s="1">
        <f t="shared" si="19"/>
        <v>1180</v>
      </c>
      <c r="X60" s="1">
        <f t="shared" si="20"/>
        <v>3540</v>
      </c>
      <c r="Y60" s="1">
        <v>0</v>
      </c>
      <c r="Z60" s="20">
        <v>0.1</v>
      </c>
      <c r="AA60" s="20">
        <v>0.1</v>
      </c>
      <c r="AB60" s="1">
        <v>0</v>
      </c>
      <c r="AC60" s="1">
        <f t="shared" si="21"/>
        <v>41064</v>
      </c>
      <c r="AE60" s="1">
        <v>55</v>
      </c>
      <c r="AF60" s="1">
        <f t="shared" si="22"/>
        <v>1062</v>
      </c>
      <c r="AG60" s="1">
        <v>0</v>
      </c>
      <c r="AH60" s="1">
        <f t="shared" si="23"/>
        <v>23600</v>
      </c>
      <c r="AI60" s="1">
        <v>0</v>
      </c>
      <c r="AJ60" s="20">
        <v>0.1</v>
      </c>
      <c r="AK60" s="20">
        <v>0.1</v>
      </c>
      <c r="AL60" s="1">
        <v>0</v>
      </c>
      <c r="AM60" s="1">
        <f t="shared" si="24"/>
        <v>41064</v>
      </c>
    </row>
    <row r="61" spans="1:39">
      <c r="A61" s="1">
        <v>56</v>
      </c>
      <c r="B61" s="1">
        <f t="shared" si="25"/>
        <v>1200</v>
      </c>
      <c r="C61" s="1">
        <f t="shared" si="26"/>
        <v>600</v>
      </c>
      <c r="D61" s="1">
        <f t="shared" si="27"/>
        <v>12000</v>
      </c>
      <c r="E61" s="1">
        <v>0</v>
      </c>
      <c r="F61" s="20">
        <v>0.1</v>
      </c>
      <c r="G61" s="20">
        <v>0.1</v>
      </c>
      <c r="H61" s="1">
        <v>0</v>
      </c>
      <c r="I61" s="1">
        <f t="shared" si="15"/>
        <v>43200</v>
      </c>
      <c r="K61" s="1">
        <v>56</v>
      </c>
      <c r="L61" s="1">
        <f t="shared" si="28"/>
        <v>1560</v>
      </c>
      <c r="M61" s="1">
        <f t="shared" si="2"/>
        <v>600</v>
      </c>
      <c r="N61" s="1">
        <f t="shared" si="16"/>
        <v>6000</v>
      </c>
      <c r="O61" s="1">
        <v>0</v>
      </c>
      <c r="P61" s="20">
        <v>0.1</v>
      </c>
      <c r="Q61" s="20">
        <v>0.1</v>
      </c>
      <c r="R61" s="1">
        <v>0</v>
      </c>
      <c r="S61" s="1">
        <f t="shared" si="17"/>
        <v>40320</v>
      </c>
      <c r="U61" s="1">
        <v>56</v>
      </c>
      <c r="V61" s="1">
        <f t="shared" si="18"/>
        <v>1080</v>
      </c>
      <c r="W61" s="1">
        <f t="shared" si="19"/>
        <v>1200</v>
      </c>
      <c r="X61" s="1">
        <f t="shared" si="20"/>
        <v>3600</v>
      </c>
      <c r="Y61" s="1">
        <v>0</v>
      </c>
      <c r="Z61" s="20">
        <v>0.1</v>
      </c>
      <c r="AA61" s="20">
        <v>0.1</v>
      </c>
      <c r="AB61" s="1">
        <v>0</v>
      </c>
      <c r="AC61" s="1">
        <f t="shared" si="21"/>
        <v>41760</v>
      </c>
      <c r="AE61" s="1">
        <v>56</v>
      </c>
      <c r="AF61" s="1">
        <f t="shared" si="22"/>
        <v>1080</v>
      </c>
      <c r="AG61" s="1">
        <v>0</v>
      </c>
      <c r="AH61" s="1">
        <f t="shared" si="23"/>
        <v>24000</v>
      </c>
      <c r="AI61" s="1">
        <v>0</v>
      </c>
      <c r="AJ61" s="20">
        <v>0.1</v>
      </c>
      <c r="AK61" s="20">
        <v>0.1</v>
      </c>
      <c r="AL61" s="1">
        <v>0</v>
      </c>
      <c r="AM61" s="1">
        <f t="shared" si="24"/>
        <v>41760</v>
      </c>
    </row>
    <row r="62" spans="1:39">
      <c r="A62" s="1">
        <v>57</v>
      </c>
      <c r="B62" s="1">
        <f t="shared" si="25"/>
        <v>1220</v>
      </c>
      <c r="C62" s="1">
        <f t="shared" si="26"/>
        <v>610</v>
      </c>
      <c r="D62" s="1">
        <f t="shared" si="27"/>
        <v>12200</v>
      </c>
      <c r="E62" s="1">
        <v>0</v>
      </c>
      <c r="F62" s="20">
        <v>0.1</v>
      </c>
      <c r="G62" s="20">
        <v>0.1</v>
      </c>
      <c r="H62" s="1">
        <v>0</v>
      </c>
      <c r="I62" s="1">
        <f t="shared" si="15"/>
        <v>43920</v>
      </c>
      <c r="K62" s="1">
        <v>57</v>
      </c>
      <c r="L62" s="1">
        <f t="shared" si="28"/>
        <v>1586</v>
      </c>
      <c r="M62" s="1">
        <f t="shared" si="2"/>
        <v>610</v>
      </c>
      <c r="N62" s="1">
        <f t="shared" si="16"/>
        <v>6100</v>
      </c>
      <c r="O62" s="1">
        <v>0</v>
      </c>
      <c r="P62" s="20">
        <v>0.1</v>
      </c>
      <c r="Q62" s="20">
        <v>0.1</v>
      </c>
      <c r="R62" s="1">
        <v>0</v>
      </c>
      <c r="S62" s="1">
        <f t="shared" si="17"/>
        <v>40992</v>
      </c>
      <c r="U62" s="1">
        <v>57</v>
      </c>
      <c r="V62" s="1">
        <f t="shared" si="18"/>
        <v>1098</v>
      </c>
      <c r="W62" s="1">
        <f t="shared" si="19"/>
        <v>1220</v>
      </c>
      <c r="X62" s="1">
        <f t="shared" si="20"/>
        <v>3660</v>
      </c>
      <c r="Y62" s="1">
        <v>0</v>
      </c>
      <c r="Z62" s="20">
        <v>0.1</v>
      </c>
      <c r="AA62" s="20">
        <v>0.1</v>
      </c>
      <c r="AB62" s="1">
        <v>0</v>
      </c>
      <c r="AC62" s="1">
        <f t="shared" si="21"/>
        <v>42456</v>
      </c>
      <c r="AE62" s="1">
        <v>57</v>
      </c>
      <c r="AF62" s="1">
        <f t="shared" si="22"/>
        <v>1098</v>
      </c>
      <c r="AG62" s="1">
        <v>0</v>
      </c>
      <c r="AH62" s="1">
        <f t="shared" si="23"/>
        <v>24400</v>
      </c>
      <c r="AI62" s="1">
        <v>0</v>
      </c>
      <c r="AJ62" s="20">
        <v>0.1</v>
      </c>
      <c r="AK62" s="20">
        <v>0.1</v>
      </c>
      <c r="AL62" s="1">
        <v>0</v>
      </c>
      <c r="AM62" s="1">
        <f t="shared" si="24"/>
        <v>42456</v>
      </c>
    </row>
    <row r="63" spans="1:39">
      <c r="A63" s="1">
        <v>58</v>
      </c>
      <c r="B63" s="1">
        <f t="shared" si="25"/>
        <v>1240</v>
      </c>
      <c r="C63" s="1">
        <f t="shared" si="26"/>
        <v>620</v>
      </c>
      <c r="D63" s="1">
        <f t="shared" si="27"/>
        <v>12400</v>
      </c>
      <c r="E63" s="1">
        <v>0</v>
      </c>
      <c r="F63" s="20">
        <v>0.1</v>
      </c>
      <c r="G63" s="20">
        <v>0.1</v>
      </c>
      <c r="H63" s="1">
        <v>0</v>
      </c>
      <c r="I63" s="1">
        <f t="shared" si="15"/>
        <v>44640</v>
      </c>
      <c r="K63" s="1">
        <v>58</v>
      </c>
      <c r="L63" s="1">
        <f t="shared" si="28"/>
        <v>1612</v>
      </c>
      <c r="M63" s="1">
        <f t="shared" si="2"/>
        <v>620</v>
      </c>
      <c r="N63" s="1">
        <f t="shared" si="16"/>
        <v>6200</v>
      </c>
      <c r="O63" s="1">
        <v>0</v>
      </c>
      <c r="P63" s="20">
        <v>0.1</v>
      </c>
      <c r="Q63" s="20">
        <v>0.1</v>
      </c>
      <c r="R63" s="1">
        <v>0</v>
      </c>
      <c r="S63" s="1">
        <f t="shared" si="17"/>
        <v>41664</v>
      </c>
      <c r="U63" s="1">
        <v>58</v>
      </c>
      <c r="V63" s="1">
        <f t="shared" si="18"/>
        <v>1116</v>
      </c>
      <c r="W63" s="1">
        <f t="shared" si="19"/>
        <v>1240</v>
      </c>
      <c r="X63" s="1">
        <f t="shared" si="20"/>
        <v>3720</v>
      </c>
      <c r="Y63" s="1">
        <v>0</v>
      </c>
      <c r="Z63" s="20">
        <v>0.1</v>
      </c>
      <c r="AA63" s="20">
        <v>0.1</v>
      </c>
      <c r="AB63" s="1">
        <v>0</v>
      </c>
      <c r="AC63" s="1">
        <f t="shared" si="21"/>
        <v>43152</v>
      </c>
      <c r="AE63" s="1">
        <v>58</v>
      </c>
      <c r="AF63" s="1">
        <f t="shared" si="22"/>
        <v>1116</v>
      </c>
      <c r="AG63" s="1">
        <v>0</v>
      </c>
      <c r="AH63" s="1">
        <f t="shared" si="23"/>
        <v>24800</v>
      </c>
      <c r="AI63" s="1">
        <v>0</v>
      </c>
      <c r="AJ63" s="20">
        <v>0.1</v>
      </c>
      <c r="AK63" s="20">
        <v>0.1</v>
      </c>
      <c r="AL63" s="1">
        <v>0</v>
      </c>
      <c r="AM63" s="1">
        <f t="shared" si="24"/>
        <v>43152</v>
      </c>
    </row>
    <row r="64" spans="1:39">
      <c r="A64" s="1">
        <v>59</v>
      </c>
      <c r="B64" s="1">
        <f t="shared" si="25"/>
        <v>1260</v>
      </c>
      <c r="C64" s="1">
        <f t="shared" si="26"/>
        <v>630</v>
      </c>
      <c r="D64" s="1">
        <f t="shared" si="27"/>
        <v>12600</v>
      </c>
      <c r="E64" s="1">
        <v>0</v>
      </c>
      <c r="F64" s="20">
        <v>0.1</v>
      </c>
      <c r="G64" s="20">
        <v>0.1</v>
      </c>
      <c r="H64" s="1">
        <v>0</v>
      </c>
      <c r="I64" s="1">
        <f t="shared" si="15"/>
        <v>45360</v>
      </c>
      <c r="K64" s="1">
        <v>59</v>
      </c>
      <c r="L64" s="1">
        <f t="shared" si="28"/>
        <v>1638</v>
      </c>
      <c r="M64" s="1">
        <f t="shared" si="2"/>
        <v>630</v>
      </c>
      <c r="N64" s="1">
        <f t="shared" si="16"/>
        <v>6300</v>
      </c>
      <c r="O64" s="1">
        <v>0</v>
      </c>
      <c r="P64" s="20">
        <v>0.1</v>
      </c>
      <c r="Q64" s="20">
        <v>0.1</v>
      </c>
      <c r="R64" s="1">
        <v>0</v>
      </c>
      <c r="S64" s="1">
        <f t="shared" si="17"/>
        <v>42336</v>
      </c>
      <c r="U64" s="1">
        <v>59</v>
      </c>
      <c r="V64" s="1">
        <f t="shared" si="18"/>
        <v>1134</v>
      </c>
      <c r="W64" s="1">
        <f t="shared" si="19"/>
        <v>1260</v>
      </c>
      <c r="X64" s="1">
        <f t="shared" si="20"/>
        <v>3780</v>
      </c>
      <c r="Y64" s="1">
        <v>0</v>
      </c>
      <c r="Z64" s="20">
        <v>0.1</v>
      </c>
      <c r="AA64" s="20">
        <v>0.1</v>
      </c>
      <c r="AB64" s="1">
        <v>0</v>
      </c>
      <c r="AC64" s="1">
        <f t="shared" si="21"/>
        <v>43848</v>
      </c>
      <c r="AE64" s="1">
        <v>59</v>
      </c>
      <c r="AF64" s="1">
        <f t="shared" si="22"/>
        <v>1134</v>
      </c>
      <c r="AG64" s="1">
        <v>0</v>
      </c>
      <c r="AH64" s="1">
        <f t="shared" si="23"/>
        <v>25200</v>
      </c>
      <c r="AI64" s="1">
        <v>0</v>
      </c>
      <c r="AJ64" s="20">
        <v>0.1</v>
      </c>
      <c r="AK64" s="20">
        <v>0.1</v>
      </c>
      <c r="AL64" s="1">
        <v>0</v>
      </c>
      <c r="AM64" s="1">
        <f t="shared" si="24"/>
        <v>43848</v>
      </c>
    </row>
    <row r="65" spans="1:39">
      <c r="A65" s="1">
        <v>60</v>
      </c>
      <c r="B65" s="1">
        <f>B64+40</f>
        <v>1300</v>
      </c>
      <c r="C65" s="1">
        <f>C64+20</f>
        <v>650</v>
      </c>
      <c r="D65" s="1">
        <f>D64+400</f>
        <v>13000</v>
      </c>
      <c r="E65" s="1">
        <v>0</v>
      </c>
      <c r="F65" s="20">
        <v>0.1</v>
      </c>
      <c r="G65" s="20">
        <v>0.1</v>
      </c>
      <c r="H65" s="1">
        <v>0</v>
      </c>
      <c r="I65" s="1">
        <f t="shared" si="15"/>
        <v>46800</v>
      </c>
      <c r="K65" s="1">
        <v>60</v>
      </c>
      <c r="L65" s="1">
        <f t="shared" si="28"/>
        <v>1690</v>
      </c>
      <c r="M65" s="1">
        <f>M64+20</f>
        <v>650</v>
      </c>
      <c r="N65" s="1">
        <f t="shared" si="16"/>
        <v>6500</v>
      </c>
      <c r="O65" s="1">
        <v>0</v>
      </c>
      <c r="P65" s="20">
        <v>0.1</v>
      </c>
      <c r="Q65" s="20">
        <v>0.1</v>
      </c>
      <c r="R65" s="1">
        <v>0</v>
      </c>
      <c r="S65" s="1">
        <f t="shared" si="17"/>
        <v>43680</v>
      </c>
      <c r="U65" s="1">
        <v>60</v>
      </c>
      <c r="V65" s="1">
        <f t="shared" si="18"/>
        <v>1170</v>
      </c>
      <c r="W65" s="1">
        <f t="shared" si="19"/>
        <v>1300</v>
      </c>
      <c r="X65" s="1">
        <f t="shared" si="20"/>
        <v>3900</v>
      </c>
      <c r="Y65" s="1">
        <v>0</v>
      </c>
      <c r="Z65" s="20">
        <v>0.1</v>
      </c>
      <c r="AA65" s="20">
        <v>0.1</v>
      </c>
      <c r="AB65" s="1">
        <v>0</v>
      </c>
      <c r="AC65" s="1">
        <f t="shared" si="21"/>
        <v>45240</v>
      </c>
      <c r="AE65" s="1">
        <v>60</v>
      </c>
      <c r="AF65" s="1">
        <f t="shared" si="22"/>
        <v>1170</v>
      </c>
      <c r="AG65" s="1">
        <v>0</v>
      </c>
      <c r="AH65" s="1">
        <f t="shared" si="23"/>
        <v>26000</v>
      </c>
      <c r="AI65" s="1">
        <v>0</v>
      </c>
      <c r="AJ65" s="20">
        <v>0.1</v>
      </c>
      <c r="AK65" s="20">
        <v>0.1</v>
      </c>
      <c r="AL65" s="1">
        <v>0</v>
      </c>
      <c r="AM65" s="1">
        <f t="shared" si="24"/>
        <v>45240</v>
      </c>
    </row>
  </sheetData>
  <mergeCells count="3">
    <mergeCell ref="A1:G1"/>
    <mergeCell ref="A2:E2"/>
    <mergeCell ref="A3:R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workbookViewId="0">
      <selection activeCell="M25" sqref="M25"/>
    </sheetView>
  </sheetViews>
  <sheetFormatPr defaultColWidth="12" defaultRowHeight="13.5"/>
  <cols>
    <col min="1" max="16384" width="12" customWidth="1"/>
  </cols>
  <sheetData>
    <row r="1" s="4" customFormat="1" spans="1:17">
      <c r="A1" s="2" t="s">
        <v>38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P1" s="2"/>
      <c r="Q1" s="2"/>
    </row>
    <row r="2" spans="1:17">
      <c r="A2" s="1" t="s">
        <v>76</v>
      </c>
      <c r="B2" s="14">
        <v>2</v>
      </c>
      <c r="C2" s="15">
        <v>11</v>
      </c>
      <c r="D2" s="16">
        <v>21</v>
      </c>
      <c r="E2" s="16">
        <v>31</v>
      </c>
      <c r="F2" s="17">
        <v>41</v>
      </c>
      <c r="G2" s="18">
        <v>51</v>
      </c>
      <c r="H2" s="19">
        <v>60</v>
      </c>
      <c r="I2" t="s">
        <v>61</v>
      </c>
      <c r="P2" s="1"/>
      <c r="Q2" s="1"/>
    </row>
    <row r="3" spans="1:17">
      <c r="A3" s="1" t="s">
        <v>77</v>
      </c>
      <c r="B3" s="14">
        <v>4</v>
      </c>
      <c r="C3" s="15">
        <v>13</v>
      </c>
      <c r="D3" s="16">
        <v>23</v>
      </c>
      <c r="E3" s="16">
        <v>33</v>
      </c>
      <c r="F3" s="17">
        <v>43</v>
      </c>
      <c r="G3" s="18">
        <v>53</v>
      </c>
      <c r="H3" s="19">
        <v>60</v>
      </c>
      <c r="I3" t="s">
        <v>62</v>
      </c>
      <c r="J3" t="s">
        <v>63</v>
      </c>
      <c r="P3" s="1"/>
      <c r="Q3" s="1"/>
    </row>
    <row r="4" spans="1:17">
      <c r="A4" s="1" t="s">
        <v>78</v>
      </c>
      <c r="B4" s="14">
        <v>6</v>
      </c>
      <c r="C4" s="15">
        <v>15</v>
      </c>
      <c r="D4" s="16">
        <v>25</v>
      </c>
      <c r="E4" s="16">
        <v>35</v>
      </c>
      <c r="F4" s="17">
        <v>45</v>
      </c>
      <c r="G4" s="18">
        <v>55</v>
      </c>
      <c r="H4" s="19">
        <v>60</v>
      </c>
      <c r="I4" t="s">
        <v>61</v>
      </c>
      <c r="J4" t="s">
        <v>62</v>
      </c>
      <c r="K4" t="s">
        <v>63</v>
      </c>
      <c r="P4" s="1"/>
      <c r="Q4" s="1"/>
    </row>
    <row r="5" spans="1:17">
      <c r="A5" s="1" t="s">
        <v>79</v>
      </c>
      <c r="B5" s="14">
        <v>8</v>
      </c>
      <c r="C5" s="15">
        <v>17</v>
      </c>
      <c r="D5" s="16">
        <v>27</v>
      </c>
      <c r="E5" s="16">
        <v>37</v>
      </c>
      <c r="F5" s="17">
        <v>47</v>
      </c>
      <c r="G5" s="18">
        <v>57</v>
      </c>
      <c r="H5" s="19">
        <v>60</v>
      </c>
      <c r="I5" t="s">
        <v>61</v>
      </c>
      <c r="J5" t="s">
        <v>62</v>
      </c>
      <c r="K5" t="s">
        <v>63</v>
      </c>
      <c r="N5" t="s">
        <v>80</v>
      </c>
      <c r="P5" s="1"/>
      <c r="Q5" s="1"/>
    </row>
    <row r="6" spans="1:17">
      <c r="A6" s="1" t="s">
        <v>81</v>
      </c>
      <c r="B6" s="14">
        <v>9</v>
      </c>
      <c r="C6" s="15">
        <v>19</v>
      </c>
      <c r="D6" s="16">
        <v>29</v>
      </c>
      <c r="E6" s="16">
        <v>39</v>
      </c>
      <c r="F6" s="17">
        <v>49</v>
      </c>
      <c r="G6" s="18">
        <v>59</v>
      </c>
      <c r="H6" s="19">
        <v>60</v>
      </c>
      <c r="I6" t="s">
        <v>62</v>
      </c>
      <c r="J6" t="s">
        <v>63</v>
      </c>
      <c r="N6" t="s">
        <v>82</v>
      </c>
      <c r="P6" s="1"/>
      <c r="Q6" s="1"/>
    </row>
    <row r="7" spans="1:17">
      <c r="A7" s="2"/>
      <c r="B7" s="4" t="s">
        <v>83</v>
      </c>
      <c r="C7" s="4" t="s">
        <v>84</v>
      </c>
      <c r="D7" s="4" t="s">
        <v>85</v>
      </c>
      <c r="E7" s="4"/>
      <c r="F7" s="4" t="s">
        <v>86</v>
      </c>
      <c r="G7" s="4"/>
      <c r="H7" s="4" t="s">
        <v>87</v>
      </c>
      <c r="I7" s="1"/>
      <c r="J7" s="1"/>
      <c r="K7" s="1"/>
      <c r="L7" s="1"/>
      <c r="M7" s="1"/>
      <c r="N7">
        <v>3</v>
      </c>
      <c r="O7" s="1"/>
      <c r="P7" s="1"/>
      <c r="Q7" s="1"/>
    </row>
    <row r="8" spans="1:17">
      <c r="A8" s="1"/>
      <c r="I8" s="1"/>
      <c r="J8" s="1"/>
      <c r="K8" s="1"/>
      <c r="L8" s="1"/>
      <c r="M8" s="1"/>
      <c r="O8" s="1"/>
      <c r="P8" s="1"/>
      <c r="Q8" s="1"/>
    </row>
    <row r="9" spans="12:17">
      <c r="L9" s="1"/>
      <c r="M9" s="1"/>
      <c r="N9" s="1"/>
      <c r="O9" s="1"/>
      <c r="P9" s="1"/>
      <c r="Q9" s="1"/>
    </row>
    <row r="10" spans="1:17">
      <c r="A10" s="1"/>
      <c r="B10" s="2" t="s">
        <v>61</v>
      </c>
      <c r="C10" s="2" t="s">
        <v>62</v>
      </c>
      <c r="D10" s="2" t="s">
        <v>63</v>
      </c>
      <c r="E10" s="2" t="s">
        <v>64</v>
      </c>
      <c r="F10" s="2" t="s">
        <v>65</v>
      </c>
      <c r="G10" s="2" t="s">
        <v>66</v>
      </c>
      <c r="H10" s="2" t="s">
        <v>88</v>
      </c>
      <c r="I10" s="2" t="s">
        <v>89</v>
      </c>
      <c r="J10" s="2" t="s">
        <v>90</v>
      </c>
      <c r="K10" s="2" t="s">
        <v>91</v>
      </c>
      <c r="L10" s="1" t="s">
        <v>92</v>
      </c>
      <c r="M10" s="1"/>
      <c r="N10" s="1"/>
      <c r="O10" s="1"/>
      <c r="P10" s="1"/>
      <c r="Q10" s="1"/>
    </row>
    <row r="11" spans="1:17">
      <c r="A11" s="1" t="s">
        <v>76</v>
      </c>
      <c r="B11" s="2" t="s">
        <v>93</v>
      </c>
      <c r="C11" s="2" t="s">
        <v>93</v>
      </c>
      <c r="D11" s="2" t="s">
        <v>93</v>
      </c>
      <c r="E11" s="2" t="s">
        <v>93</v>
      </c>
      <c r="F11" s="2" t="s">
        <v>93</v>
      </c>
      <c r="G11" s="1" t="s">
        <v>93</v>
      </c>
      <c r="H11" s="1" t="s">
        <v>93</v>
      </c>
      <c r="I11" s="1" t="s">
        <v>93</v>
      </c>
      <c r="J11" s="1" t="s">
        <v>93</v>
      </c>
      <c r="K11" s="1" t="s">
        <v>93</v>
      </c>
      <c r="L11" s="1" t="s">
        <v>93</v>
      </c>
      <c r="M11" s="1"/>
      <c r="N11" s="1"/>
      <c r="O11" s="1"/>
      <c r="P11" s="1"/>
      <c r="Q11" s="1"/>
    </row>
    <row r="12" spans="1:16">
      <c r="A12" s="1" t="s">
        <v>77</v>
      </c>
      <c r="B12" s="1" t="s">
        <v>93</v>
      </c>
      <c r="C12" s="2" t="s">
        <v>93</v>
      </c>
      <c r="D12" s="2" t="s">
        <v>93</v>
      </c>
      <c r="E12" s="2" t="s">
        <v>93</v>
      </c>
      <c r="G12" s="1" t="s">
        <v>93</v>
      </c>
      <c r="I12" s="1" t="s">
        <v>93</v>
      </c>
      <c r="J12" s="1" t="s">
        <v>93</v>
      </c>
      <c r="K12" s="1" t="s">
        <v>93</v>
      </c>
      <c r="L12" s="1" t="s">
        <v>93</v>
      </c>
      <c r="M12" s="1"/>
      <c r="N12" s="1"/>
      <c r="O12" s="1"/>
      <c r="P12" s="1"/>
    </row>
    <row r="13" spans="1:12">
      <c r="A13" s="1" t="s">
        <v>78</v>
      </c>
      <c r="B13" s="1" t="s">
        <v>93</v>
      </c>
      <c r="C13" s="2" t="s">
        <v>93</v>
      </c>
      <c r="D13" s="2" t="s">
        <v>93</v>
      </c>
      <c r="E13" s="2"/>
      <c r="F13" s="2" t="s">
        <v>93</v>
      </c>
      <c r="G13" s="2"/>
      <c r="H13" s="1" t="s">
        <v>93</v>
      </c>
      <c r="I13" s="1" t="s">
        <v>93</v>
      </c>
      <c r="J13" s="1" t="s">
        <v>93</v>
      </c>
      <c r="K13" s="1" t="s">
        <v>93</v>
      </c>
      <c r="L13" s="1" t="s">
        <v>93</v>
      </c>
    </row>
    <row r="14" spans="1:12">
      <c r="A14" s="1" t="s">
        <v>79</v>
      </c>
      <c r="B14" s="1" t="s">
        <v>93</v>
      </c>
      <c r="C14" s="2" t="s">
        <v>93</v>
      </c>
      <c r="D14" s="2" t="s">
        <v>93</v>
      </c>
      <c r="E14" s="2" t="s">
        <v>93</v>
      </c>
      <c r="F14" s="2"/>
      <c r="G14" s="2" t="s">
        <v>93</v>
      </c>
      <c r="H14" s="2"/>
      <c r="I14" s="1" t="s">
        <v>93</v>
      </c>
      <c r="J14" s="1" t="s">
        <v>93</v>
      </c>
      <c r="K14" s="1" t="s">
        <v>93</v>
      </c>
      <c r="L14" s="1" t="s">
        <v>93</v>
      </c>
    </row>
    <row r="15" spans="1:12">
      <c r="A15" s="1" t="s">
        <v>81</v>
      </c>
      <c r="B15" s="1" t="s">
        <v>93</v>
      </c>
      <c r="C15" s="2" t="s">
        <v>93</v>
      </c>
      <c r="D15" s="2" t="s">
        <v>93</v>
      </c>
      <c r="E15" s="2"/>
      <c r="F15" s="2" t="s">
        <v>93</v>
      </c>
      <c r="G15" s="2"/>
      <c r="H15" s="1" t="s">
        <v>93</v>
      </c>
      <c r="I15" s="1" t="s">
        <v>93</v>
      </c>
      <c r="J15" s="1" t="s">
        <v>93</v>
      </c>
      <c r="K15" s="1" t="s">
        <v>93</v>
      </c>
      <c r="L15" s="1" t="s">
        <v>93</v>
      </c>
    </row>
    <row r="16" spans="1:12">
      <c r="A16" s="1" t="s">
        <v>94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4" t="s">
        <v>95</v>
      </c>
      <c r="B17" s="1">
        <v>10</v>
      </c>
      <c r="C17" s="1">
        <v>5</v>
      </c>
      <c r="D17" s="1">
        <v>100</v>
      </c>
      <c r="E17" s="20">
        <v>0.01</v>
      </c>
      <c r="F17" s="20">
        <v>0.01</v>
      </c>
      <c r="G17" s="20">
        <v>0.01</v>
      </c>
      <c r="H17" s="20">
        <v>0.01</v>
      </c>
      <c r="I17" s="20">
        <v>0.1</v>
      </c>
      <c r="J17" s="20">
        <v>0.1</v>
      </c>
      <c r="K17" s="20">
        <v>0.1</v>
      </c>
      <c r="L17" s="20">
        <v>0.01</v>
      </c>
    </row>
    <row r="18" spans="1:12">
      <c r="A18" s="15" t="s">
        <v>96</v>
      </c>
      <c r="B18" s="1">
        <v>30</v>
      </c>
      <c r="C18" s="1">
        <v>15</v>
      </c>
      <c r="D18" s="1">
        <v>300</v>
      </c>
      <c r="E18" s="20">
        <v>0.03</v>
      </c>
      <c r="F18" s="20">
        <v>0.03</v>
      </c>
      <c r="G18" s="20">
        <v>0.03</v>
      </c>
      <c r="H18" s="20">
        <v>0.03</v>
      </c>
      <c r="I18" s="20">
        <v>0.3</v>
      </c>
      <c r="J18" s="20">
        <v>0.3</v>
      </c>
      <c r="K18" s="20">
        <v>0.3</v>
      </c>
      <c r="L18" s="20">
        <v>0.03</v>
      </c>
    </row>
    <row r="19" spans="1:12">
      <c r="A19" s="16" t="s">
        <v>97</v>
      </c>
      <c r="B19" s="1">
        <v>50</v>
      </c>
      <c r="C19" s="1">
        <v>25</v>
      </c>
      <c r="D19" s="1">
        <v>500</v>
      </c>
      <c r="E19" s="20">
        <v>0.05</v>
      </c>
      <c r="F19" s="20">
        <v>0.05</v>
      </c>
      <c r="G19" s="20">
        <v>0.05</v>
      </c>
      <c r="H19" s="20">
        <v>0.05</v>
      </c>
      <c r="I19" s="20">
        <v>0.5</v>
      </c>
      <c r="J19" s="20">
        <v>0.5</v>
      </c>
      <c r="K19" s="20">
        <v>0.5</v>
      </c>
      <c r="L19" s="20">
        <v>0.05</v>
      </c>
    </row>
    <row r="20" spans="1:12">
      <c r="A20" s="17" t="s">
        <v>98</v>
      </c>
      <c r="B20" s="1">
        <v>70</v>
      </c>
      <c r="C20" s="1">
        <v>35</v>
      </c>
      <c r="D20" s="1">
        <v>700</v>
      </c>
      <c r="E20" s="20">
        <v>0.07</v>
      </c>
      <c r="F20" s="20">
        <v>0.07</v>
      </c>
      <c r="G20" s="20">
        <v>0.07</v>
      </c>
      <c r="H20" s="20">
        <v>0.07</v>
      </c>
      <c r="I20" s="20">
        <v>0.7</v>
      </c>
      <c r="J20" s="20">
        <v>0.7</v>
      </c>
      <c r="K20" s="20">
        <v>0.7</v>
      </c>
      <c r="L20" s="20">
        <v>0.07</v>
      </c>
    </row>
    <row r="21" spans="1:12">
      <c r="A21" s="19" t="s">
        <v>99</v>
      </c>
      <c r="B21" s="1">
        <v>100</v>
      </c>
      <c r="C21" s="1">
        <v>50</v>
      </c>
      <c r="D21" s="1">
        <v>1000</v>
      </c>
      <c r="E21" s="20">
        <v>0.1</v>
      </c>
      <c r="F21" s="20">
        <v>0.1</v>
      </c>
      <c r="G21" s="20">
        <v>0.1</v>
      </c>
      <c r="H21" s="20">
        <v>0.1</v>
      </c>
      <c r="I21" s="20">
        <v>1</v>
      </c>
      <c r="J21" s="20">
        <v>1</v>
      </c>
      <c r="K21" s="20">
        <v>1</v>
      </c>
      <c r="L21" s="20">
        <v>0.1</v>
      </c>
    </row>
    <row r="22" spans="1:12">
      <c r="A22" s="1" t="s">
        <v>100</v>
      </c>
      <c r="B22" s="20">
        <v>0.2</v>
      </c>
      <c r="C22" s="20">
        <v>0.2</v>
      </c>
      <c r="D22" s="20">
        <v>0.2</v>
      </c>
      <c r="E22" s="20">
        <v>0.05</v>
      </c>
      <c r="F22" s="20">
        <v>0.05</v>
      </c>
      <c r="G22" s="20">
        <v>0.05</v>
      </c>
      <c r="H22" s="20">
        <v>0.05</v>
      </c>
      <c r="I22" s="20">
        <v>0.05</v>
      </c>
      <c r="J22" s="20">
        <v>0.05</v>
      </c>
      <c r="K22" s="20">
        <v>0.05</v>
      </c>
      <c r="L22" s="20">
        <v>0.05</v>
      </c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5:5">
      <c r="E24" t="s">
        <v>101</v>
      </c>
    </row>
    <row r="25" spans="3:13">
      <c r="C25" t="s">
        <v>102</v>
      </c>
      <c r="E25" t="s">
        <v>103</v>
      </c>
      <c r="M25">
        <f>10*1.5*5</f>
        <v>75</v>
      </c>
    </row>
    <row r="26" spans="3:5">
      <c r="C26" t="s">
        <v>104</v>
      </c>
      <c r="E26" t="s">
        <v>105</v>
      </c>
    </row>
    <row r="27" spans="3:5">
      <c r="C27" t="s">
        <v>106</v>
      </c>
      <c r="E27" t="s">
        <v>107</v>
      </c>
    </row>
    <row r="28" spans="3:5">
      <c r="C28" t="s">
        <v>108</v>
      </c>
      <c r="E28" t="s">
        <v>109</v>
      </c>
    </row>
    <row r="30" spans="2:5">
      <c r="B30" s="1" t="s">
        <v>11</v>
      </c>
      <c r="C30" s="1"/>
      <c r="D30" s="1"/>
      <c r="E30" s="1"/>
    </row>
    <row r="31" spans="2:6">
      <c r="B31" s="21">
        <v>0.48</v>
      </c>
      <c r="C31" s="22">
        <v>0.29</v>
      </c>
      <c r="D31" s="23">
        <v>0.2</v>
      </c>
      <c r="E31" s="24">
        <v>0.03</v>
      </c>
      <c r="F31" s="25">
        <v>0</v>
      </c>
    </row>
    <row r="32" spans="2:5">
      <c r="B32" s="1" t="s">
        <v>110</v>
      </c>
      <c r="C32" s="1"/>
      <c r="D32" s="1"/>
      <c r="E32" s="1"/>
    </row>
    <row r="33" spans="2:6">
      <c r="B33" s="14" t="s">
        <v>111</v>
      </c>
      <c r="C33" s="15" t="s">
        <v>112</v>
      </c>
      <c r="D33" s="16" t="s">
        <v>113</v>
      </c>
      <c r="E33" s="17" t="s">
        <v>114</v>
      </c>
      <c r="F33" s="19" t="s">
        <v>115</v>
      </c>
    </row>
    <row r="34" spans="2:5">
      <c r="B34" s="1"/>
      <c r="C34" s="1"/>
      <c r="D34" s="1" t="s">
        <v>116</v>
      </c>
      <c r="E34" s="1" t="s">
        <v>117</v>
      </c>
    </row>
    <row r="35" spans="2:5">
      <c r="B35" s="1"/>
      <c r="C35" s="1"/>
      <c r="D35" s="1" t="s">
        <v>118</v>
      </c>
      <c r="E35" s="1" t="s">
        <v>119</v>
      </c>
    </row>
    <row r="36" spans="2:5">
      <c r="B36" s="1"/>
      <c r="C36" s="1" t="s">
        <v>11</v>
      </c>
      <c r="D36" s="1" t="s">
        <v>120</v>
      </c>
      <c r="E36" s="1"/>
    </row>
  </sheetData>
  <mergeCells count="1">
    <mergeCell ref="D36:E3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workbookViewId="0">
      <selection activeCell="A15" sqref="A15"/>
    </sheetView>
  </sheetViews>
  <sheetFormatPr defaultColWidth="9" defaultRowHeight="13.5"/>
  <cols>
    <col min="1" max="1" width="204.875" customWidth="1"/>
  </cols>
  <sheetData>
    <row r="1" s="6" customFormat="1" ht="18.75" spans="1:1">
      <c r="A1" s="9" t="s">
        <v>121</v>
      </c>
    </row>
    <row r="2" spans="1:1">
      <c r="A2" s="10"/>
    </row>
    <row r="3" s="7" customFormat="1" ht="18.75" spans="1:1">
      <c r="A3" s="11" t="s">
        <v>122</v>
      </c>
    </row>
    <row r="4" s="8" customFormat="1" spans="1:1">
      <c r="A4" s="12"/>
    </row>
    <row r="5" s="7" customFormat="1" ht="18.75" spans="1:1">
      <c r="A5" s="11" t="s">
        <v>123</v>
      </c>
    </row>
    <row r="6" s="8" customFormat="1" spans="1:1">
      <c r="A6" s="12"/>
    </row>
    <row r="7" s="7" customFormat="1" ht="18.75" spans="1:1">
      <c r="A7" s="11" t="s">
        <v>124</v>
      </c>
    </row>
    <row r="8" spans="1:1">
      <c r="A8" s="10"/>
    </row>
    <row r="9" s="7" customFormat="1" ht="18.75" spans="1:1">
      <c r="A9" s="11" t="s">
        <v>125</v>
      </c>
    </row>
    <row r="10" spans="1:1">
      <c r="A10" s="10"/>
    </row>
    <row r="11" s="6" customFormat="1" ht="18.75" spans="1:1">
      <c r="A11" s="9" t="s">
        <v>126</v>
      </c>
    </row>
    <row r="12" spans="1:1">
      <c r="A12" s="10"/>
    </row>
    <row r="13" s="7" customFormat="1" ht="18.75" spans="1:1">
      <c r="A13" s="11" t="s">
        <v>127</v>
      </c>
    </row>
    <row r="14" spans="1:1">
      <c r="A14" s="10"/>
    </row>
    <row r="15" ht="18.75" spans="1:1">
      <c r="A15" s="13" t="s">
        <v>128</v>
      </c>
    </row>
    <row r="16" spans="1:1">
      <c r="A16" s="10"/>
    </row>
    <row r="17" ht="18.75" spans="1:1">
      <c r="A17" s="13" t="s">
        <v>129</v>
      </c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0" sqref="A10"/>
    </sheetView>
  </sheetViews>
  <sheetFormatPr defaultColWidth="9" defaultRowHeight="13.5" outlineLevelRow="7" outlineLevelCol="2"/>
  <sheetData>
    <row r="1" spans="1:1">
      <c r="A1" t="s">
        <v>130</v>
      </c>
    </row>
    <row r="3" spans="1:1">
      <c r="A3" t="s">
        <v>131</v>
      </c>
    </row>
    <row r="5" spans="1:3">
      <c r="A5" t="s">
        <v>132</v>
      </c>
      <c r="B5" t="s">
        <v>133</v>
      </c>
      <c r="C5" t="s">
        <v>134</v>
      </c>
    </row>
    <row r="7" spans="1:3">
      <c r="A7" t="s">
        <v>135</v>
      </c>
      <c r="C7" t="s">
        <v>136</v>
      </c>
    </row>
    <row r="8" spans="3:3">
      <c r="C8" t="s">
        <v>137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8"/>
  <sheetViews>
    <sheetView tabSelected="1" topLeftCell="D1" workbookViewId="0">
      <selection activeCell="S2" sqref="S2"/>
    </sheetView>
  </sheetViews>
  <sheetFormatPr defaultColWidth="9" defaultRowHeight="13.5"/>
  <cols>
    <col min="4" max="4" width="12.375" customWidth="1"/>
    <col min="9" max="9" width="12.625"/>
    <col min="13" max="13" width="12.625"/>
    <col min="16" max="16" width="12.625"/>
    <col min="19" max="19" width="12.625"/>
  </cols>
  <sheetData>
    <row r="1" spans="2:21">
      <c r="B1" t="s">
        <v>138</v>
      </c>
      <c r="C1" t="s">
        <v>139</v>
      </c>
      <c r="E1" s="1" t="s">
        <v>140</v>
      </c>
      <c r="F1" s="1" t="s">
        <v>141</v>
      </c>
      <c r="G1" s="1" t="s">
        <v>142</v>
      </c>
      <c r="K1" t="s">
        <v>140</v>
      </c>
      <c r="O1" t="s">
        <v>141</v>
      </c>
      <c r="P1" s="3" t="s">
        <v>143</v>
      </c>
      <c r="U1" t="s">
        <v>142</v>
      </c>
    </row>
    <row r="2" spans="1:23">
      <c r="A2">
        <v>1</v>
      </c>
      <c r="B2">
        <v>20</v>
      </c>
      <c r="C2">
        <v>20</v>
      </c>
      <c r="D2" t="s">
        <v>144</v>
      </c>
      <c r="E2" s="1">
        <v>50</v>
      </c>
      <c r="F2" s="1">
        <v>150</v>
      </c>
      <c r="G2" s="1">
        <v>500</v>
      </c>
      <c r="H2" t="s">
        <v>145</v>
      </c>
      <c r="J2">
        <v>1</v>
      </c>
      <c r="K2">
        <v>13</v>
      </c>
      <c r="L2">
        <f t="shared" ref="L2:L6" si="0">K2+K3*2</f>
        <v>41</v>
      </c>
      <c r="M2">
        <f>AVERAGE(P2:P220)</f>
        <v>152.849056603774</v>
      </c>
      <c r="N2">
        <v>1</v>
      </c>
      <c r="O2">
        <v>29</v>
      </c>
      <c r="Q2">
        <v>93</v>
      </c>
      <c r="R2" s="4" t="s">
        <v>146</v>
      </c>
      <c r="S2">
        <f>AVERAGE(V2:V220)</f>
        <v>488.592592592593</v>
      </c>
      <c r="T2">
        <v>1</v>
      </c>
      <c r="U2">
        <v>245</v>
      </c>
      <c r="V2">
        <f t="shared" ref="V2:V6" si="1">U2+U3*2</f>
        <v>577</v>
      </c>
      <c r="W2" s="4" t="s">
        <v>147</v>
      </c>
    </row>
    <row r="3" spans="1:21">
      <c r="A3">
        <v>2</v>
      </c>
      <c r="B3">
        <v>30</v>
      </c>
      <c r="C3">
        <v>35</v>
      </c>
      <c r="E3" s="2" t="s">
        <v>148</v>
      </c>
      <c r="F3" s="2"/>
      <c r="G3" s="2"/>
      <c r="I3">
        <f>AVERAGE(L2:L220)</f>
        <v>53.4090909090909</v>
      </c>
      <c r="K3">
        <v>14</v>
      </c>
      <c r="O3">
        <v>32</v>
      </c>
      <c r="U3">
        <v>166</v>
      </c>
    </row>
    <row r="4" spans="1:23">
      <c r="A4">
        <v>3</v>
      </c>
      <c r="B4">
        <v>50</v>
      </c>
      <c r="C4">
        <v>75</v>
      </c>
      <c r="J4">
        <v>2</v>
      </c>
      <c r="K4">
        <v>50</v>
      </c>
      <c r="L4">
        <f t="shared" si="0"/>
        <v>68</v>
      </c>
      <c r="N4">
        <v>2</v>
      </c>
      <c r="O4">
        <v>65</v>
      </c>
      <c r="P4">
        <v>151</v>
      </c>
      <c r="T4">
        <v>2</v>
      </c>
      <c r="U4">
        <v>218</v>
      </c>
      <c r="V4">
        <f t="shared" si="1"/>
        <v>578</v>
      </c>
      <c r="W4" s="4"/>
    </row>
    <row r="5" spans="1:21">
      <c r="A5">
        <v>4</v>
      </c>
      <c r="B5">
        <v>80</v>
      </c>
      <c r="C5">
        <v>140</v>
      </c>
      <c r="K5">
        <v>9</v>
      </c>
      <c r="O5">
        <v>43</v>
      </c>
      <c r="U5">
        <v>180</v>
      </c>
    </row>
    <row r="6" spans="1:22">
      <c r="A6">
        <v>5</v>
      </c>
      <c r="B6">
        <v>130</v>
      </c>
      <c r="C6">
        <v>290</v>
      </c>
      <c r="J6">
        <v>3</v>
      </c>
      <c r="K6">
        <v>16</v>
      </c>
      <c r="L6">
        <f t="shared" si="0"/>
        <v>52</v>
      </c>
      <c r="N6">
        <v>3</v>
      </c>
      <c r="O6">
        <v>69</v>
      </c>
      <c r="P6">
        <v>127</v>
      </c>
      <c r="T6">
        <v>3</v>
      </c>
      <c r="U6">
        <v>229</v>
      </c>
      <c r="V6">
        <f t="shared" si="1"/>
        <v>645</v>
      </c>
    </row>
    <row r="7" spans="1:21">
      <c r="A7">
        <v>6</v>
      </c>
      <c r="B7">
        <v>210</v>
      </c>
      <c r="C7">
        <v>480</v>
      </c>
      <c r="K7">
        <v>18</v>
      </c>
      <c r="O7">
        <v>29</v>
      </c>
      <c r="U7">
        <f>24+30+50+50+54</f>
        <v>208</v>
      </c>
    </row>
    <row r="8" spans="1:23">
      <c r="A8">
        <v>7</v>
      </c>
      <c r="B8">
        <v>340</v>
      </c>
      <c r="C8">
        <v>800</v>
      </c>
      <c r="J8">
        <v>4</v>
      </c>
      <c r="K8">
        <v>23</v>
      </c>
      <c r="L8">
        <f t="shared" ref="L8:L12" si="2">K8+K9*2</f>
        <v>39</v>
      </c>
      <c r="N8">
        <v>4</v>
      </c>
      <c r="O8">
        <v>62</v>
      </c>
      <c r="P8">
        <v>156</v>
      </c>
      <c r="T8">
        <v>4</v>
      </c>
      <c r="U8">
        <v>197</v>
      </c>
      <c r="V8">
        <f>U8+U9*2</f>
        <v>461</v>
      </c>
      <c r="W8" s="4" t="s">
        <v>147</v>
      </c>
    </row>
    <row r="9" spans="1:21">
      <c r="A9">
        <v>8</v>
      </c>
      <c r="B9">
        <v>550</v>
      </c>
      <c r="C9">
        <v>1250</v>
      </c>
      <c r="K9">
        <v>8</v>
      </c>
      <c r="O9">
        <v>47</v>
      </c>
      <c r="U9">
        <f>11+12+24+35+50</f>
        <v>132</v>
      </c>
    </row>
    <row r="10" spans="10:23">
      <c r="J10">
        <v>5</v>
      </c>
      <c r="K10">
        <v>16</v>
      </c>
      <c r="L10">
        <f t="shared" si="2"/>
        <v>34</v>
      </c>
      <c r="N10">
        <v>5</v>
      </c>
      <c r="O10">
        <v>76</v>
      </c>
      <c r="P10">
        <v>162</v>
      </c>
      <c r="T10">
        <v>5</v>
      </c>
      <c r="U10">
        <v>208</v>
      </c>
      <c r="V10">
        <f t="shared" ref="V9:V14" si="3">U10+U11*2</f>
        <v>474</v>
      </c>
      <c r="W10" s="4" t="s">
        <v>149</v>
      </c>
    </row>
    <row r="11" spans="1:21">
      <c r="A11" t="s">
        <v>150</v>
      </c>
      <c r="B11" t="s">
        <v>151</v>
      </c>
      <c r="D11" t="s">
        <v>152</v>
      </c>
      <c r="K11">
        <v>9</v>
      </c>
      <c r="O11">
        <v>43</v>
      </c>
      <c r="U11">
        <f>12+16+20+40+45</f>
        <v>133</v>
      </c>
    </row>
    <row r="12" spans="10:22">
      <c r="J12">
        <v>6</v>
      </c>
      <c r="K12">
        <v>15</v>
      </c>
      <c r="L12">
        <f t="shared" si="2"/>
        <v>35</v>
      </c>
      <c r="N12">
        <v>6</v>
      </c>
      <c r="O12">
        <v>83</v>
      </c>
      <c r="P12">
        <v>141</v>
      </c>
      <c r="T12">
        <v>6</v>
      </c>
      <c r="U12">
        <v>166</v>
      </c>
      <c r="V12">
        <f t="shared" si="3"/>
        <v>452</v>
      </c>
    </row>
    <row r="13" spans="11:21">
      <c r="K13">
        <v>10</v>
      </c>
      <c r="O13">
        <v>29</v>
      </c>
      <c r="U13">
        <f>9+14+26+28+66</f>
        <v>143</v>
      </c>
    </row>
    <row r="14" spans="10:22">
      <c r="J14">
        <v>7</v>
      </c>
      <c r="K14">
        <v>17</v>
      </c>
      <c r="L14">
        <f t="shared" ref="L14:L18" si="4">K14+K15*2</f>
        <v>43</v>
      </c>
      <c r="N14">
        <v>7</v>
      </c>
      <c r="O14">
        <v>34</v>
      </c>
      <c r="Q14">
        <v>70</v>
      </c>
      <c r="R14" s="4" t="s">
        <v>153</v>
      </c>
      <c r="T14">
        <v>7</v>
      </c>
      <c r="U14">
        <v>254</v>
      </c>
      <c r="V14">
        <f t="shared" si="3"/>
        <v>482</v>
      </c>
    </row>
    <row r="15" spans="11:23">
      <c r="K15">
        <v>13</v>
      </c>
      <c r="O15">
        <v>18</v>
      </c>
      <c r="R15" s="4" t="s">
        <v>147</v>
      </c>
      <c r="U15">
        <f>9+14+29+30+32</f>
        <v>114</v>
      </c>
      <c r="W15" s="4" t="s">
        <v>154</v>
      </c>
    </row>
    <row r="16" spans="10:22">
      <c r="J16">
        <v>8</v>
      </c>
      <c r="K16">
        <v>14</v>
      </c>
      <c r="L16">
        <f t="shared" si="4"/>
        <v>44</v>
      </c>
      <c r="N16">
        <v>8</v>
      </c>
      <c r="O16">
        <v>54</v>
      </c>
      <c r="P16">
        <v>164</v>
      </c>
      <c r="T16">
        <v>8</v>
      </c>
      <c r="U16">
        <v>293</v>
      </c>
      <c r="V16">
        <f>U16+U17*2</f>
        <v>573</v>
      </c>
    </row>
    <row r="17" spans="11:21">
      <c r="K17">
        <v>15</v>
      </c>
      <c r="O17">
        <v>55</v>
      </c>
      <c r="U17">
        <f>12+13+20+26+69</f>
        <v>140</v>
      </c>
    </row>
    <row r="18" spans="10:24">
      <c r="J18">
        <v>9</v>
      </c>
      <c r="K18">
        <v>21</v>
      </c>
      <c r="L18">
        <f t="shared" si="4"/>
        <v>43</v>
      </c>
      <c r="N18">
        <v>9</v>
      </c>
      <c r="O18">
        <v>67</v>
      </c>
      <c r="P18">
        <v>175</v>
      </c>
      <c r="T18">
        <v>9</v>
      </c>
      <c r="U18">
        <v>201</v>
      </c>
      <c r="V18">
        <f>U18+U19*2</f>
        <v>557</v>
      </c>
      <c r="W18" s="4" t="s">
        <v>146</v>
      </c>
      <c r="X18" s="4" t="s">
        <v>147</v>
      </c>
    </row>
    <row r="19" spans="11:21">
      <c r="K19">
        <v>11</v>
      </c>
      <c r="O19">
        <v>54</v>
      </c>
      <c r="U19">
        <f>10+15+21+30+102</f>
        <v>178</v>
      </c>
    </row>
    <row r="20" spans="10:23">
      <c r="J20">
        <v>10</v>
      </c>
      <c r="K20">
        <v>30</v>
      </c>
      <c r="L20">
        <f>K20+K21*2</f>
        <v>56</v>
      </c>
      <c r="N20">
        <v>10</v>
      </c>
      <c r="O20">
        <v>64</v>
      </c>
      <c r="P20">
        <f t="shared" ref="P20:P24" si="5">O20+O21*2</f>
        <v>190</v>
      </c>
      <c r="T20">
        <v>10</v>
      </c>
      <c r="U20">
        <v>252</v>
      </c>
      <c r="V20">
        <f>U20+U21*2</f>
        <v>494</v>
      </c>
      <c r="W20" s="4" t="s">
        <v>147</v>
      </c>
    </row>
    <row r="21" spans="11:21">
      <c r="K21">
        <v>13</v>
      </c>
      <c r="O21">
        <v>63</v>
      </c>
      <c r="U21">
        <f>11+16+22+32+40</f>
        <v>121</v>
      </c>
    </row>
    <row r="22" spans="10:22">
      <c r="J22">
        <v>11</v>
      </c>
      <c r="K22">
        <v>17</v>
      </c>
      <c r="L22">
        <f>K22+K23*2</f>
        <v>37</v>
      </c>
      <c r="N22">
        <v>11</v>
      </c>
      <c r="O22">
        <v>67</v>
      </c>
      <c r="P22">
        <f t="shared" si="5"/>
        <v>163</v>
      </c>
      <c r="T22">
        <v>11</v>
      </c>
      <c r="U22">
        <v>185</v>
      </c>
      <c r="V22">
        <f>U22+U23*2</f>
        <v>447</v>
      </c>
    </row>
    <row r="23" spans="11:21">
      <c r="K23">
        <v>10</v>
      </c>
      <c r="O23">
        <v>48</v>
      </c>
      <c r="U23">
        <f>12+23+25+25+46</f>
        <v>131</v>
      </c>
    </row>
    <row r="24" spans="10:24">
      <c r="J24">
        <v>12</v>
      </c>
      <c r="K24">
        <v>0</v>
      </c>
      <c r="M24" s="4" t="s">
        <v>149</v>
      </c>
      <c r="N24">
        <v>12</v>
      </c>
      <c r="O24">
        <v>96</v>
      </c>
      <c r="P24">
        <f t="shared" si="5"/>
        <v>164</v>
      </c>
      <c r="T24">
        <v>12</v>
      </c>
      <c r="U24">
        <v>166</v>
      </c>
      <c r="V24">
        <f>U24+U25*2</f>
        <v>438</v>
      </c>
      <c r="X24" s="4" t="s">
        <v>146</v>
      </c>
    </row>
    <row r="25" spans="11:21">
      <c r="K25">
        <v>0</v>
      </c>
      <c r="O25">
        <v>34</v>
      </c>
      <c r="U25">
        <f>9+19+24+24+60</f>
        <v>136</v>
      </c>
    </row>
    <row r="26" spans="10:23">
      <c r="J26">
        <v>13</v>
      </c>
      <c r="K26">
        <v>21</v>
      </c>
      <c r="L26">
        <f>K26+K27*2</f>
        <v>83</v>
      </c>
      <c r="N26">
        <v>13</v>
      </c>
      <c r="O26">
        <v>93</v>
      </c>
      <c r="P26">
        <f>O26+O27*2</f>
        <v>161</v>
      </c>
      <c r="T26">
        <v>13</v>
      </c>
      <c r="U26">
        <v>286</v>
      </c>
      <c r="V26">
        <f>U26+U27*2</f>
        <v>552</v>
      </c>
      <c r="W26" s="4" t="s">
        <v>147</v>
      </c>
    </row>
    <row r="27" spans="1:21">
      <c r="A27" t="s">
        <v>155</v>
      </c>
      <c r="B27" t="s">
        <v>156</v>
      </c>
      <c r="K27">
        <v>31</v>
      </c>
      <c r="O27">
        <v>34</v>
      </c>
      <c r="U27">
        <f>9+10+28+31+55</f>
        <v>133</v>
      </c>
    </row>
    <row r="28" spans="1:23">
      <c r="A28" t="s">
        <v>157</v>
      </c>
      <c r="B28" t="s">
        <v>158</v>
      </c>
      <c r="J28">
        <v>14</v>
      </c>
      <c r="K28">
        <v>18</v>
      </c>
      <c r="L28">
        <f>K28+K29*2</f>
        <v>38</v>
      </c>
      <c r="N28">
        <v>14</v>
      </c>
      <c r="O28">
        <v>28</v>
      </c>
      <c r="Q28">
        <f>O28+O29*2</f>
        <v>74</v>
      </c>
      <c r="R28" s="4" t="s">
        <v>146</v>
      </c>
      <c r="T28">
        <v>14</v>
      </c>
      <c r="U28">
        <v>140</v>
      </c>
      <c r="V28">
        <f>U28+U29*2</f>
        <v>508</v>
      </c>
      <c r="W28" s="4" t="s">
        <v>146</v>
      </c>
    </row>
    <row r="29" spans="11:21">
      <c r="K29">
        <v>10</v>
      </c>
      <c r="O29">
        <v>23</v>
      </c>
      <c r="U29">
        <f>12+16+40+50+66</f>
        <v>184</v>
      </c>
    </row>
    <row r="30" spans="10:22">
      <c r="J30">
        <v>15</v>
      </c>
      <c r="K30">
        <v>16</v>
      </c>
      <c r="L30">
        <f>K30+K31*2</f>
        <v>32</v>
      </c>
      <c r="N30">
        <v>15</v>
      </c>
      <c r="O30">
        <v>49</v>
      </c>
      <c r="P30">
        <f>O30+O31*2</f>
        <v>117</v>
      </c>
      <c r="T30">
        <v>15</v>
      </c>
      <c r="U30">
        <v>171</v>
      </c>
      <c r="V30">
        <f>U30+U31*2</f>
        <v>431</v>
      </c>
    </row>
    <row r="31" spans="11:21">
      <c r="K31">
        <v>8</v>
      </c>
      <c r="O31">
        <v>34</v>
      </c>
      <c r="U31">
        <f>9+22+28+31+40</f>
        <v>130</v>
      </c>
    </row>
    <row r="32" spans="10:23">
      <c r="J32">
        <v>16</v>
      </c>
      <c r="K32">
        <v>16</v>
      </c>
      <c r="L32">
        <f>K32+K33*2</f>
        <v>46</v>
      </c>
      <c r="N32">
        <v>16</v>
      </c>
      <c r="O32">
        <v>48</v>
      </c>
      <c r="Q32">
        <f>O32+O33*2</f>
        <v>100</v>
      </c>
      <c r="R32" s="4" t="s">
        <v>146</v>
      </c>
      <c r="T32">
        <v>16</v>
      </c>
      <c r="U32">
        <v>179</v>
      </c>
      <c r="V32">
        <f>U32+U33*2</f>
        <v>427</v>
      </c>
      <c r="W32" s="4" t="s">
        <v>146</v>
      </c>
    </row>
    <row r="33" spans="11:21">
      <c r="K33">
        <v>15</v>
      </c>
      <c r="O33">
        <v>26</v>
      </c>
      <c r="U33">
        <f>8+12+16+39+49</f>
        <v>124</v>
      </c>
    </row>
    <row r="34" spans="10:23">
      <c r="J34">
        <v>17</v>
      </c>
      <c r="K34">
        <v>70</v>
      </c>
      <c r="L34">
        <f>K34+K35*2</f>
        <v>114</v>
      </c>
      <c r="N34">
        <v>17</v>
      </c>
      <c r="O34">
        <v>39</v>
      </c>
      <c r="P34">
        <f t="shared" ref="P34:P38" si="6">O34+O35*2</f>
        <v>105</v>
      </c>
      <c r="T34">
        <v>17</v>
      </c>
      <c r="U34">
        <v>218</v>
      </c>
      <c r="V34">
        <f t="shared" ref="V33:V54" si="7">U34+U35*2</f>
        <v>532</v>
      </c>
      <c r="W34" s="4" t="s">
        <v>149</v>
      </c>
    </row>
    <row r="35" spans="11:21">
      <c r="K35">
        <v>22</v>
      </c>
      <c r="O35">
        <v>33</v>
      </c>
      <c r="U35">
        <f>20+20+30+31+56</f>
        <v>157</v>
      </c>
    </row>
    <row r="36" spans="10:23">
      <c r="J36">
        <v>18</v>
      </c>
      <c r="K36">
        <v>50</v>
      </c>
      <c r="L36">
        <f t="shared" ref="L35:L46" si="8">K36+K37*2</f>
        <v>94</v>
      </c>
      <c r="N36">
        <v>18</v>
      </c>
      <c r="O36">
        <v>56</v>
      </c>
      <c r="P36">
        <f t="shared" si="6"/>
        <v>150</v>
      </c>
      <c r="T36">
        <v>18</v>
      </c>
      <c r="U36">
        <v>186</v>
      </c>
      <c r="V36">
        <f t="shared" si="7"/>
        <v>410</v>
      </c>
      <c r="W36" s="4" t="s">
        <v>146</v>
      </c>
    </row>
    <row r="37" spans="11:21">
      <c r="K37">
        <f>7+15</f>
        <v>22</v>
      </c>
      <c r="O37">
        <v>47</v>
      </c>
      <c r="U37">
        <f>9+12+20+23+48</f>
        <v>112</v>
      </c>
    </row>
    <row r="38" spans="10:23">
      <c r="J38">
        <v>19</v>
      </c>
      <c r="K38">
        <v>30</v>
      </c>
      <c r="L38">
        <f t="shared" si="8"/>
        <v>52</v>
      </c>
      <c r="N38">
        <v>19</v>
      </c>
      <c r="O38">
        <v>55</v>
      </c>
      <c r="P38">
        <f t="shared" si="6"/>
        <v>133</v>
      </c>
      <c r="T38">
        <v>19</v>
      </c>
      <c r="U38">
        <v>205</v>
      </c>
      <c r="V38">
        <f t="shared" si="7"/>
        <v>425</v>
      </c>
      <c r="W38" s="4" t="s">
        <v>146</v>
      </c>
    </row>
    <row r="39" spans="11:21">
      <c r="K39">
        <f>5+6</f>
        <v>11</v>
      </c>
      <c r="O39">
        <v>39</v>
      </c>
      <c r="U39">
        <f>13+16+22+28+31</f>
        <v>110</v>
      </c>
    </row>
    <row r="40" spans="10:24">
      <c r="J40">
        <v>20</v>
      </c>
      <c r="K40">
        <v>50</v>
      </c>
      <c r="L40">
        <f t="shared" si="8"/>
        <v>76</v>
      </c>
      <c r="N40">
        <v>20</v>
      </c>
      <c r="O40">
        <v>115</v>
      </c>
      <c r="P40">
        <f t="shared" ref="P40:P44" si="9">O40+O41*2</f>
        <v>251</v>
      </c>
      <c r="Q40" s="4" t="s">
        <v>147</v>
      </c>
      <c r="T40">
        <v>20</v>
      </c>
      <c r="U40">
        <v>194</v>
      </c>
      <c r="V40">
        <f t="shared" si="7"/>
        <v>408</v>
      </c>
      <c r="W40" s="4" t="s">
        <v>146</v>
      </c>
      <c r="X40" s="4" t="s">
        <v>147</v>
      </c>
    </row>
    <row r="41" spans="11:21">
      <c r="K41">
        <f>5+8</f>
        <v>13</v>
      </c>
      <c r="O41">
        <v>68</v>
      </c>
      <c r="U41">
        <f>12+12+12+35+36</f>
        <v>107</v>
      </c>
    </row>
    <row r="42" spans="10:22">
      <c r="J42">
        <v>21</v>
      </c>
      <c r="K42">
        <v>13</v>
      </c>
      <c r="L42">
        <f t="shared" si="8"/>
        <v>45</v>
      </c>
      <c r="N42">
        <v>21</v>
      </c>
      <c r="O42">
        <v>60</v>
      </c>
      <c r="P42">
        <f t="shared" si="9"/>
        <v>140</v>
      </c>
      <c r="Q42" s="4" t="s">
        <v>147</v>
      </c>
      <c r="T42">
        <v>21</v>
      </c>
      <c r="U42">
        <v>291</v>
      </c>
      <c r="V42">
        <f t="shared" si="7"/>
        <v>537</v>
      </c>
    </row>
    <row r="43" spans="11:21">
      <c r="K43">
        <f>6+10</f>
        <v>16</v>
      </c>
      <c r="O43">
        <v>40</v>
      </c>
      <c r="U43">
        <f>9+12+18+32+52</f>
        <v>123</v>
      </c>
    </row>
    <row r="44" spans="10:23">
      <c r="J44">
        <v>22</v>
      </c>
      <c r="K44">
        <v>21</v>
      </c>
      <c r="L44">
        <f t="shared" si="8"/>
        <v>61</v>
      </c>
      <c r="N44">
        <v>22</v>
      </c>
      <c r="O44">
        <v>51</v>
      </c>
      <c r="P44">
        <f t="shared" si="9"/>
        <v>147</v>
      </c>
      <c r="T44">
        <v>22</v>
      </c>
      <c r="U44">
        <v>149</v>
      </c>
      <c r="V44">
        <f t="shared" si="7"/>
        <v>329</v>
      </c>
      <c r="W44" s="4" t="s">
        <v>146</v>
      </c>
    </row>
    <row r="45" spans="11:21">
      <c r="K45">
        <f>10+10</f>
        <v>20</v>
      </c>
      <c r="O45">
        <v>48</v>
      </c>
      <c r="U45">
        <f>9+13+13+26+29</f>
        <v>90</v>
      </c>
    </row>
    <row r="46" spans="10:22">
      <c r="J46">
        <v>23</v>
      </c>
      <c r="K46">
        <v>14</v>
      </c>
      <c r="L46">
        <f t="shared" si="8"/>
        <v>42</v>
      </c>
      <c r="N46">
        <v>23</v>
      </c>
      <c r="O46">
        <v>48</v>
      </c>
      <c r="P46">
        <f t="shared" ref="P46:P50" si="10">O46+O47*2</f>
        <v>154</v>
      </c>
      <c r="T46">
        <v>23</v>
      </c>
      <c r="U46">
        <v>242</v>
      </c>
      <c r="V46">
        <f t="shared" si="7"/>
        <v>512</v>
      </c>
    </row>
    <row r="47" spans="11:21">
      <c r="K47">
        <f>6+8</f>
        <v>14</v>
      </c>
      <c r="O47">
        <v>53</v>
      </c>
      <c r="U47">
        <f>19+22+28+30+36</f>
        <v>135</v>
      </c>
    </row>
    <row r="48" spans="10:23">
      <c r="J48">
        <v>24</v>
      </c>
      <c r="K48">
        <v>13</v>
      </c>
      <c r="N48">
        <v>24</v>
      </c>
      <c r="O48">
        <v>63</v>
      </c>
      <c r="P48">
        <f t="shared" si="10"/>
        <v>159</v>
      </c>
      <c r="T48">
        <v>24</v>
      </c>
      <c r="U48">
        <v>139</v>
      </c>
      <c r="V48">
        <f t="shared" si="7"/>
        <v>457</v>
      </c>
      <c r="W48" s="4" t="s">
        <v>149</v>
      </c>
    </row>
    <row r="49" spans="11:21">
      <c r="K49">
        <f>4+5</f>
        <v>9</v>
      </c>
      <c r="O49">
        <v>48</v>
      </c>
      <c r="U49">
        <f>9+9+29+52+60</f>
        <v>159</v>
      </c>
    </row>
    <row r="50" spans="10:22">
      <c r="J50">
        <v>25</v>
      </c>
      <c r="K50">
        <v>18</v>
      </c>
      <c r="N50">
        <v>25</v>
      </c>
      <c r="O50">
        <v>48</v>
      </c>
      <c r="P50">
        <f t="shared" si="10"/>
        <v>134</v>
      </c>
      <c r="T50">
        <v>25</v>
      </c>
      <c r="U50">
        <v>197</v>
      </c>
      <c r="V50">
        <f t="shared" si="7"/>
        <v>439</v>
      </c>
    </row>
    <row r="51" spans="11:21">
      <c r="K51">
        <f>6+6</f>
        <v>12</v>
      </c>
      <c r="O51">
        <v>43</v>
      </c>
      <c r="U51">
        <f>10+12+20+33+46</f>
        <v>121</v>
      </c>
    </row>
    <row r="52" spans="10:23">
      <c r="J52">
        <v>26</v>
      </c>
      <c r="N52">
        <v>26</v>
      </c>
      <c r="O52">
        <v>108</v>
      </c>
      <c r="P52">
        <f>O52+O53*2</f>
        <v>250</v>
      </c>
      <c r="Q52" s="4" t="s">
        <v>147</v>
      </c>
      <c r="T52">
        <v>26</v>
      </c>
      <c r="U52">
        <v>228</v>
      </c>
      <c r="V52">
        <f t="shared" si="7"/>
        <v>506</v>
      </c>
      <c r="W52" s="4" t="s">
        <v>159</v>
      </c>
    </row>
    <row r="53" spans="15:21">
      <c r="O53">
        <v>71</v>
      </c>
      <c r="U53">
        <f>11+20+27+36+45</f>
        <v>139</v>
      </c>
    </row>
    <row r="54" spans="10:22">
      <c r="J54">
        <v>27</v>
      </c>
      <c r="N54">
        <v>27</v>
      </c>
      <c r="O54">
        <v>43</v>
      </c>
      <c r="P54">
        <f>O54+O55*2</f>
        <v>135</v>
      </c>
      <c r="T54">
        <v>27</v>
      </c>
      <c r="U54">
        <v>209</v>
      </c>
      <c r="V54">
        <f t="shared" si="7"/>
        <v>541</v>
      </c>
    </row>
    <row r="55" spans="15:21">
      <c r="O55">
        <v>46</v>
      </c>
      <c r="U55">
        <f>15+23+38+40+50</f>
        <v>166</v>
      </c>
    </row>
    <row r="56" spans="10:20">
      <c r="J56">
        <v>28</v>
      </c>
      <c r="N56">
        <v>28</v>
      </c>
      <c r="O56">
        <v>44</v>
      </c>
      <c r="Q56">
        <f>O56+O57*2</f>
        <v>96</v>
      </c>
      <c r="R56" s="4" t="s">
        <v>146</v>
      </c>
      <c r="T56">
        <v>28</v>
      </c>
    </row>
    <row r="57" spans="15:15">
      <c r="O57">
        <v>26</v>
      </c>
    </row>
    <row r="58" spans="10:20">
      <c r="J58">
        <v>29</v>
      </c>
      <c r="N58">
        <v>29</v>
      </c>
      <c r="O58">
        <v>38</v>
      </c>
      <c r="P58">
        <f t="shared" ref="P58:P62" si="11">O58+O59*2</f>
        <v>116</v>
      </c>
      <c r="T58">
        <v>29</v>
      </c>
    </row>
    <row r="59" spans="15:15">
      <c r="O59">
        <v>39</v>
      </c>
    </row>
    <row r="60" spans="10:20">
      <c r="J60">
        <v>30</v>
      </c>
      <c r="N60">
        <v>30</v>
      </c>
      <c r="O60">
        <v>62</v>
      </c>
      <c r="P60">
        <f t="shared" si="11"/>
        <v>138</v>
      </c>
      <c r="T60">
        <v>30</v>
      </c>
    </row>
    <row r="61" spans="15:15">
      <c r="O61">
        <v>38</v>
      </c>
    </row>
    <row r="62" spans="10:20">
      <c r="J62">
        <v>31</v>
      </c>
      <c r="N62">
        <v>31</v>
      </c>
      <c r="O62">
        <v>117</v>
      </c>
      <c r="P62">
        <f t="shared" si="11"/>
        <v>227</v>
      </c>
      <c r="Q62" s="4" t="s">
        <v>147</v>
      </c>
      <c r="T62">
        <v>31</v>
      </c>
    </row>
    <row r="63" spans="15:15">
      <c r="O63">
        <v>55</v>
      </c>
    </row>
    <row r="64" spans="10:20">
      <c r="J64">
        <v>32</v>
      </c>
      <c r="N64">
        <v>32</v>
      </c>
      <c r="O64">
        <v>94</v>
      </c>
      <c r="P64">
        <f t="shared" ref="P64:P68" si="12">O64+O65*2</f>
        <v>170</v>
      </c>
      <c r="Q64" s="4" t="s">
        <v>147</v>
      </c>
      <c r="T64">
        <v>32</v>
      </c>
    </row>
    <row r="65" spans="15:15">
      <c r="O65">
        <v>38</v>
      </c>
    </row>
    <row r="66" spans="10:20">
      <c r="J66">
        <v>33</v>
      </c>
      <c r="N66">
        <v>33</v>
      </c>
      <c r="O66">
        <v>50</v>
      </c>
      <c r="P66">
        <f t="shared" si="12"/>
        <v>158</v>
      </c>
      <c r="T66">
        <v>33</v>
      </c>
    </row>
    <row r="67" spans="15:15">
      <c r="O67">
        <v>54</v>
      </c>
    </row>
    <row r="68" spans="10:20">
      <c r="J68">
        <v>34</v>
      </c>
      <c r="N68">
        <v>34</v>
      </c>
      <c r="O68">
        <v>59</v>
      </c>
      <c r="P68">
        <f t="shared" si="12"/>
        <v>133</v>
      </c>
      <c r="T68">
        <v>34</v>
      </c>
    </row>
    <row r="69" spans="15:15">
      <c r="O69">
        <v>37</v>
      </c>
    </row>
    <row r="70" spans="10:20">
      <c r="J70">
        <v>35</v>
      </c>
      <c r="N70">
        <v>35</v>
      </c>
      <c r="O70">
        <v>46</v>
      </c>
      <c r="P70">
        <f>O70+O71*2</f>
        <v>166</v>
      </c>
      <c r="T70">
        <v>35</v>
      </c>
    </row>
    <row r="71" spans="15:15">
      <c r="O71">
        <v>60</v>
      </c>
    </row>
    <row r="72" spans="10:20">
      <c r="J72">
        <v>36</v>
      </c>
      <c r="N72">
        <v>36</v>
      </c>
      <c r="O72">
        <v>41</v>
      </c>
      <c r="Q72">
        <f>O72+O73*2</f>
        <v>119</v>
      </c>
      <c r="R72" s="4" t="s">
        <v>149</v>
      </c>
      <c r="T72">
        <v>36</v>
      </c>
    </row>
    <row r="73" spans="15:15">
      <c r="O73">
        <v>39</v>
      </c>
    </row>
    <row r="74" spans="10:20">
      <c r="J74">
        <v>37</v>
      </c>
      <c r="N74">
        <v>37</v>
      </c>
      <c r="O74">
        <v>42</v>
      </c>
      <c r="P74">
        <f t="shared" ref="P74:P78" si="13">O74+O75*2</f>
        <v>100</v>
      </c>
      <c r="T74">
        <v>37</v>
      </c>
    </row>
    <row r="75" spans="15:15">
      <c r="O75">
        <v>29</v>
      </c>
    </row>
    <row r="76" spans="10:20">
      <c r="J76">
        <v>38</v>
      </c>
      <c r="N76">
        <v>38</v>
      </c>
      <c r="O76">
        <v>60</v>
      </c>
      <c r="P76">
        <f t="shared" si="13"/>
        <v>240</v>
      </c>
      <c r="T76">
        <v>38</v>
      </c>
    </row>
    <row r="77" spans="15:15">
      <c r="O77">
        <v>90</v>
      </c>
    </row>
    <row r="78" spans="10:20">
      <c r="J78">
        <v>39</v>
      </c>
      <c r="N78">
        <v>39</v>
      </c>
      <c r="O78">
        <v>119</v>
      </c>
      <c r="P78">
        <f t="shared" si="13"/>
        <v>195</v>
      </c>
      <c r="T78">
        <v>39</v>
      </c>
    </row>
    <row r="79" spans="15:15">
      <c r="O79">
        <v>38</v>
      </c>
    </row>
    <row r="80" spans="10:20">
      <c r="J80">
        <v>40</v>
      </c>
      <c r="N80">
        <v>40</v>
      </c>
      <c r="O80">
        <v>42</v>
      </c>
      <c r="P80">
        <f>O80+O81*2</f>
        <v>106</v>
      </c>
      <c r="T80">
        <v>40</v>
      </c>
    </row>
    <row r="81" spans="15:15">
      <c r="O81">
        <v>32</v>
      </c>
    </row>
    <row r="82" spans="10:20">
      <c r="J82">
        <v>41</v>
      </c>
      <c r="N82">
        <v>41</v>
      </c>
      <c r="O82">
        <v>64</v>
      </c>
      <c r="Q82">
        <f>O82+O83*2</f>
        <v>112</v>
      </c>
      <c r="R82" s="4" t="s">
        <v>149</v>
      </c>
      <c r="T82">
        <v>41</v>
      </c>
    </row>
    <row r="83" spans="15:15">
      <c r="O83">
        <v>24</v>
      </c>
    </row>
    <row r="84" spans="10:20">
      <c r="J84">
        <v>42</v>
      </c>
      <c r="N84">
        <v>42</v>
      </c>
      <c r="O84">
        <v>47</v>
      </c>
      <c r="P84">
        <f t="shared" ref="P84:P88" si="14">O84+O85*2</f>
        <v>121</v>
      </c>
      <c r="T84">
        <v>42</v>
      </c>
    </row>
    <row r="85" spans="15:15">
      <c r="O85">
        <v>37</v>
      </c>
    </row>
    <row r="86" spans="10:20">
      <c r="J86">
        <v>43</v>
      </c>
      <c r="N86">
        <v>43</v>
      </c>
      <c r="O86">
        <v>100</v>
      </c>
      <c r="P86">
        <f t="shared" si="14"/>
        <v>186</v>
      </c>
      <c r="T86">
        <v>43</v>
      </c>
    </row>
    <row r="87" spans="15:15">
      <c r="O87">
        <v>43</v>
      </c>
    </row>
    <row r="88" spans="10:20">
      <c r="J88">
        <v>44</v>
      </c>
      <c r="N88">
        <v>44</v>
      </c>
      <c r="O88">
        <v>47</v>
      </c>
      <c r="P88">
        <f t="shared" si="14"/>
        <v>143</v>
      </c>
      <c r="T88">
        <v>44</v>
      </c>
    </row>
    <row r="89" spans="15:15">
      <c r="O89">
        <v>48</v>
      </c>
    </row>
    <row r="90" spans="10:20">
      <c r="J90">
        <v>45</v>
      </c>
      <c r="N90">
        <v>45</v>
      </c>
      <c r="O90">
        <v>42</v>
      </c>
      <c r="P90">
        <f>O90+O91*2</f>
        <v>102</v>
      </c>
      <c r="T90">
        <v>45</v>
      </c>
    </row>
    <row r="91" spans="15:15">
      <c r="O91">
        <v>30</v>
      </c>
    </row>
    <row r="92" spans="10:20">
      <c r="J92">
        <v>46</v>
      </c>
      <c r="N92">
        <v>46</v>
      </c>
      <c r="O92">
        <v>84</v>
      </c>
      <c r="P92">
        <f t="shared" ref="P91:P98" si="15">O92+O93*2</f>
        <v>174</v>
      </c>
      <c r="Q92" s="4" t="s">
        <v>147</v>
      </c>
      <c r="T92">
        <v>46</v>
      </c>
    </row>
    <row r="93" customFormat="1" spans="15:15">
      <c r="O93">
        <v>45</v>
      </c>
    </row>
    <row r="94" spans="10:20">
      <c r="J94">
        <v>47</v>
      </c>
      <c r="N94">
        <v>47</v>
      </c>
      <c r="O94">
        <v>66</v>
      </c>
      <c r="P94">
        <f t="shared" si="15"/>
        <v>146</v>
      </c>
      <c r="T94">
        <v>47</v>
      </c>
    </row>
    <row r="95" customFormat="1" spans="15:15">
      <c r="O95">
        <f>20+20</f>
        <v>40</v>
      </c>
    </row>
    <row r="96" spans="10:20">
      <c r="J96">
        <v>48</v>
      </c>
      <c r="N96">
        <v>48</v>
      </c>
      <c r="O96">
        <v>47</v>
      </c>
      <c r="P96">
        <f t="shared" si="15"/>
        <v>207</v>
      </c>
      <c r="T96">
        <v>48</v>
      </c>
    </row>
    <row r="97" customFormat="1" spans="15:15">
      <c r="O97">
        <f>20+30+30</f>
        <v>80</v>
      </c>
    </row>
    <row r="98" spans="10:20">
      <c r="J98">
        <v>50</v>
      </c>
      <c r="N98">
        <v>50</v>
      </c>
      <c r="O98">
        <v>58</v>
      </c>
      <c r="P98">
        <f t="shared" si="15"/>
        <v>130</v>
      </c>
      <c r="T98">
        <v>50</v>
      </c>
    </row>
    <row r="99" customFormat="1" spans="15:15">
      <c r="O99">
        <f>8+12+16</f>
        <v>36</v>
      </c>
    </row>
    <row r="100" spans="10:20">
      <c r="J100">
        <v>51</v>
      </c>
      <c r="N100">
        <v>51</v>
      </c>
      <c r="O100">
        <v>89</v>
      </c>
      <c r="P100">
        <f>O100+O101*2</f>
        <v>195</v>
      </c>
      <c r="Q100" s="4" t="s">
        <v>147</v>
      </c>
      <c r="T100">
        <v>51</v>
      </c>
    </row>
    <row r="101" spans="10:25">
      <c r="J101" s="5"/>
      <c r="M101" s="5"/>
      <c r="N101" s="5"/>
      <c r="O101">
        <v>53</v>
      </c>
      <c r="T101" s="5"/>
      <c r="Y101" s="5"/>
    </row>
    <row r="102" spans="10:25">
      <c r="J102" s="5">
        <v>52</v>
      </c>
      <c r="M102" s="5"/>
      <c r="N102" s="5">
        <v>52</v>
      </c>
      <c r="O102">
        <v>43</v>
      </c>
      <c r="P102">
        <f>O102+O103*2</f>
        <v>119</v>
      </c>
      <c r="T102" s="5">
        <v>52</v>
      </c>
      <c r="Y102" s="5"/>
    </row>
    <row r="103" spans="10:25">
      <c r="J103" s="5"/>
      <c r="M103" s="5"/>
      <c r="N103" s="5"/>
      <c r="O103">
        <f>12+26</f>
        <v>38</v>
      </c>
      <c r="T103" s="5"/>
      <c r="Y103" s="5"/>
    </row>
    <row r="104" spans="10:25">
      <c r="J104" s="5">
        <v>53</v>
      </c>
      <c r="M104" s="5"/>
      <c r="N104" s="5">
        <v>53</v>
      </c>
      <c r="O104">
        <v>104</v>
      </c>
      <c r="P104">
        <f>O104+O105*2</f>
        <v>272</v>
      </c>
      <c r="Q104" s="4" t="s">
        <v>147</v>
      </c>
      <c r="T104" s="5">
        <v>53</v>
      </c>
      <c r="Y104" s="5"/>
    </row>
    <row r="105" spans="10:25">
      <c r="J105" s="5"/>
      <c r="M105" s="5"/>
      <c r="N105" s="5"/>
      <c r="O105">
        <f>14+20+50</f>
        <v>84</v>
      </c>
      <c r="T105" s="5"/>
      <c r="Y105" s="5"/>
    </row>
    <row r="106" spans="10:25">
      <c r="J106" s="5">
        <v>54</v>
      </c>
      <c r="M106" s="5"/>
      <c r="N106" s="5">
        <v>54</v>
      </c>
      <c r="O106">
        <v>58</v>
      </c>
      <c r="P106">
        <f>O106+O107*2</f>
        <v>122</v>
      </c>
      <c r="T106" s="5">
        <v>54</v>
      </c>
      <c r="Y106" s="5"/>
    </row>
    <row r="107" spans="10:25">
      <c r="J107" s="5"/>
      <c r="M107" s="5"/>
      <c r="N107" s="5"/>
      <c r="O107">
        <f>8+11+13</f>
        <v>32</v>
      </c>
      <c r="T107" s="5"/>
      <c r="Y107" s="5"/>
    </row>
    <row r="108" spans="10:25">
      <c r="J108" s="5">
        <v>55</v>
      </c>
      <c r="M108" s="5"/>
      <c r="N108" s="5">
        <v>55</v>
      </c>
      <c r="O108">
        <v>29</v>
      </c>
      <c r="P108">
        <f t="shared" ref="P107:P120" si="16">O108+O109*2</f>
        <v>63</v>
      </c>
      <c r="Q108">
        <f>O108+O109*2</f>
        <v>63</v>
      </c>
      <c r="R108" s="4" t="s">
        <v>146</v>
      </c>
      <c r="T108" s="5">
        <v>55</v>
      </c>
      <c r="Y108" s="5"/>
    </row>
    <row r="109" spans="10:25">
      <c r="J109" s="5"/>
      <c r="M109" s="5"/>
      <c r="N109" s="5"/>
      <c r="O109">
        <f>8+9</f>
        <v>17</v>
      </c>
      <c r="T109" s="5"/>
      <c r="Y109" s="5"/>
    </row>
    <row r="110" spans="10:25">
      <c r="J110" s="5">
        <v>56</v>
      </c>
      <c r="M110" s="5"/>
      <c r="N110" s="5">
        <v>56</v>
      </c>
      <c r="O110">
        <v>50</v>
      </c>
      <c r="P110">
        <f t="shared" si="16"/>
        <v>150</v>
      </c>
      <c r="T110" s="5">
        <v>56</v>
      </c>
      <c r="Y110" s="5"/>
    </row>
    <row r="111" spans="10:25">
      <c r="J111" s="5"/>
      <c r="M111" s="5"/>
      <c r="N111" s="5"/>
      <c r="O111">
        <f>10+20+20</f>
        <v>50</v>
      </c>
      <c r="T111" s="5"/>
      <c r="Y111" s="5"/>
    </row>
    <row r="112" spans="10:25">
      <c r="J112" s="5">
        <v>57</v>
      </c>
      <c r="M112" s="5"/>
      <c r="N112" s="5">
        <v>57</v>
      </c>
      <c r="O112">
        <v>89</v>
      </c>
      <c r="P112">
        <f t="shared" si="16"/>
        <v>173</v>
      </c>
      <c r="Q112" s="4" t="s">
        <v>147</v>
      </c>
      <c r="T112" s="5">
        <v>57</v>
      </c>
      <c r="Y112" s="5"/>
    </row>
    <row r="113" spans="10:25">
      <c r="J113" s="5"/>
      <c r="M113" s="5"/>
      <c r="N113" s="5"/>
      <c r="O113">
        <f>15+27</f>
        <v>42</v>
      </c>
      <c r="T113" s="5"/>
      <c r="Y113" s="5"/>
    </row>
    <row r="114" spans="10:25">
      <c r="J114" s="5">
        <v>58</v>
      </c>
      <c r="M114" s="5"/>
      <c r="N114" s="5">
        <v>58</v>
      </c>
      <c r="O114">
        <v>64</v>
      </c>
      <c r="P114">
        <f t="shared" si="16"/>
        <v>158</v>
      </c>
      <c r="Q114" s="4" t="s">
        <v>147</v>
      </c>
      <c r="T114" s="5">
        <v>58</v>
      </c>
      <c r="Y114" s="5"/>
    </row>
    <row r="115" spans="10:25">
      <c r="J115" s="5"/>
      <c r="M115" s="5"/>
      <c r="N115" s="5"/>
      <c r="O115">
        <f>8+9+30</f>
        <v>47</v>
      </c>
      <c r="T115" s="5"/>
      <c r="Y115" s="5"/>
    </row>
    <row r="116" spans="10:25">
      <c r="J116" s="5">
        <v>59</v>
      </c>
      <c r="M116" s="5"/>
      <c r="N116" s="5">
        <v>59</v>
      </c>
      <c r="O116">
        <v>46</v>
      </c>
      <c r="P116">
        <f t="shared" si="16"/>
        <v>86</v>
      </c>
      <c r="Q116">
        <f>O116+O117*2</f>
        <v>86</v>
      </c>
      <c r="R116" s="4" t="s">
        <v>146</v>
      </c>
      <c r="T116" s="5">
        <v>59</v>
      </c>
      <c r="Y116" s="5"/>
    </row>
    <row r="117" spans="10:25">
      <c r="J117" s="5"/>
      <c r="M117" s="5"/>
      <c r="N117" s="5"/>
      <c r="O117">
        <f>10+10</f>
        <v>20</v>
      </c>
      <c r="T117" s="5"/>
      <c r="Y117" s="5"/>
    </row>
    <row r="118" spans="10:25">
      <c r="J118" s="5">
        <v>60</v>
      </c>
      <c r="M118" s="5"/>
      <c r="N118" s="5">
        <v>60</v>
      </c>
      <c r="O118">
        <v>30</v>
      </c>
      <c r="P118">
        <f t="shared" si="16"/>
        <v>66</v>
      </c>
      <c r="R118" s="4" t="s">
        <v>159</v>
      </c>
      <c r="T118" s="5">
        <v>60</v>
      </c>
      <c r="Y118" s="5"/>
    </row>
    <row r="119" spans="10:25">
      <c r="J119" s="5"/>
      <c r="M119" s="5"/>
      <c r="N119" s="5"/>
      <c r="O119">
        <f>8+10</f>
        <v>18</v>
      </c>
      <c r="T119" s="5"/>
      <c r="Y119" s="5"/>
    </row>
    <row r="120" spans="10:25">
      <c r="J120" s="5">
        <v>61</v>
      </c>
      <c r="M120" s="5"/>
      <c r="N120" s="5">
        <v>61</v>
      </c>
      <c r="O120">
        <v>54</v>
      </c>
      <c r="P120">
        <f t="shared" si="16"/>
        <v>110</v>
      </c>
      <c r="T120" s="5">
        <v>61</v>
      </c>
      <c r="Y120" s="5"/>
    </row>
    <row r="121" spans="10:25">
      <c r="J121" s="5"/>
      <c r="M121" s="5"/>
      <c r="N121" s="5"/>
      <c r="O121">
        <f>8+9+11</f>
        <v>28</v>
      </c>
      <c r="T121" s="5"/>
      <c r="Y121" s="5"/>
    </row>
    <row r="122" spans="10:25">
      <c r="J122" s="5">
        <v>62</v>
      </c>
      <c r="M122" s="5"/>
      <c r="N122" s="5">
        <v>62</v>
      </c>
      <c r="O122">
        <v>116</v>
      </c>
      <c r="T122" s="5">
        <v>62</v>
      </c>
      <c r="Y122" s="5"/>
    </row>
    <row r="123" spans="10:25">
      <c r="J123" s="5"/>
      <c r="M123" s="5"/>
      <c r="N123" s="5"/>
      <c r="O123">
        <f>10+15+20</f>
        <v>45</v>
      </c>
      <c r="T123" s="5"/>
      <c r="Y123" s="5"/>
    </row>
    <row r="124" spans="10:25">
      <c r="J124" s="5">
        <v>63</v>
      </c>
      <c r="M124" s="5"/>
      <c r="N124" s="5">
        <v>63</v>
      </c>
      <c r="O124">
        <v>68</v>
      </c>
      <c r="T124" s="5">
        <v>63</v>
      </c>
      <c r="Y124" s="5"/>
    </row>
    <row r="125" spans="10:25">
      <c r="J125" s="5"/>
      <c r="M125" s="5"/>
      <c r="N125" s="5"/>
      <c r="O125">
        <f>12+14+20</f>
        <v>46</v>
      </c>
      <c r="T125" s="5"/>
      <c r="Y125" s="5"/>
    </row>
    <row r="126" spans="10:25">
      <c r="J126" s="5">
        <v>64</v>
      </c>
      <c r="M126" s="5"/>
      <c r="N126" s="5">
        <v>64</v>
      </c>
      <c r="O126">
        <v>50</v>
      </c>
      <c r="T126" s="5">
        <v>64</v>
      </c>
      <c r="Y126" s="5"/>
    </row>
    <row r="127" spans="10:25">
      <c r="J127" s="5"/>
      <c r="M127" s="5"/>
      <c r="N127" s="5"/>
      <c r="O127">
        <f>10+11+11</f>
        <v>32</v>
      </c>
      <c r="T127" s="5"/>
      <c r="Y127" s="5"/>
    </row>
    <row r="128" spans="10:25">
      <c r="J128" s="5">
        <v>65</v>
      </c>
      <c r="M128" s="5"/>
      <c r="N128" s="5">
        <v>65</v>
      </c>
      <c r="T128" s="5">
        <v>65</v>
      </c>
      <c r="Y128" s="5"/>
    </row>
    <row r="129" spans="10:25">
      <c r="J129" s="5"/>
      <c r="M129" s="5"/>
      <c r="N129" s="5"/>
      <c r="T129" s="5"/>
      <c r="Y129" s="5"/>
    </row>
    <row r="130" spans="10:25">
      <c r="J130" s="5">
        <v>66</v>
      </c>
      <c r="M130" s="5"/>
      <c r="N130" s="5">
        <v>66</v>
      </c>
      <c r="T130" s="5">
        <v>66</v>
      </c>
      <c r="Y130" s="5"/>
    </row>
    <row r="131" spans="10:25">
      <c r="J131" s="5"/>
      <c r="M131" s="5"/>
      <c r="N131" s="5"/>
      <c r="T131" s="5"/>
      <c r="Y131" s="5"/>
    </row>
    <row r="132" spans="10:25">
      <c r="J132" s="5">
        <v>67</v>
      </c>
      <c r="M132" s="5"/>
      <c r="N132" s="5">
        <v>67</v>
      </c>
      <c r="T132" s="5">
        <v>67</v>
      </c>
      <c r="Y132" s="5"/>
    </row>
    <row r="133" spans="10:25">
      <c r="J133" s="5"/>
      <c r="M133" s="5"/>
      <c r="N133" s="5"/>
      <c r="T133" s="5"/>
      <c r="Y133" s="5"/>
    </row>
    <row r="134" spans="10:25">
      <c r="J134" s="5">
        <v>68</v>
      </c>
      <c r="M134" s="5"/>
      <c r="N134" s="5">
        <v>68</v>
      </c>
      <c r="T134" s="5">
        <v>68</v>
      </c>
      <c r="Y134" s="5"/>
    </row>
    <row r="135" spans="10:25">
      <c r="J135" s="5"/>
      <c r="M135" s="5"/>
      <c r="N135" s="5"/>
      <c r="T135" s="5"/>
      <c r="Y135" s="5"/>
    </row>
    <row r="136" spans="10:25">
      <c r="J136" s="5">
        <v>69</v>
      </c>
      <c r="M136" s="5"/>
      <c r="N136" s="5">
        <v>69</v>
      </c>
      <c r="T136" s="5">
        <v>69</v>
      </c>
      <c r="Y136" s="5"/>
    </row>
    <row r="137" spans="10:25">
      <c r="J137" s="5"/>
      <c r="M137" s="5"/>
      <c r="N137" s="5"/>
      <c r="T137" s="5"/>
      <c r="Y137" s="5"/>
    </row>
    <row r="138" spans="10:25">
      <c r="J138" s="5">
        <v>70</v>
      </c>
      <c r="M138" s="5"/>
      <c r="N138" s="5">
        <v>70</v>
      </c>
      <c r="T138" s="5">
        <v>70</v>
      </c>
      <c r="Y138" s="5"/>
    </row>
    <row r="139" spans="10:25">
      <c r="J139" s="5"/>
      <c r="M139" s="5"/>
      <c r="N139" s="5"/>
      <c r="T139" s="5"/>
      <c r="Y139" s="5"/>
    </row>
    <row r="140" spans="10:25">
      <c r="J140" s="5">
        <v>71</v>
      </c>
      <c r="M140" s="5"/>
      <c r="N140" s="5">
        <v>71</v>
      </c>
      <c r="T140" s="5">
        <v>71</v>
      </c>
      <c r="Y140" s="5"/>
    </row>
    <row r="141" spans="10:25">
      <c r="J141" s="5"/>
      <c r="M141" s="5"/>
      <c r="N141" s="5"/>
      <c r="T141" s="5"/>
      <c r="Y141" s="5"/>
    </row>
    <row r="142" spans="10:25">
      <c r="J142" s="5">
        <v>72</v>
      </c>
      <c r="M142" s="5"/>
      <c r="N142" s="5">
        <v>72</v>
      </c>
      <c r="T142" s="5">
        <v>72</v>
      </c>
      <c r="Y142" s="5"/>
    </row>
    <row r="143" spans="10:25">
      <c r="J143" s="5"/>
      <c r="M143" s="5"/>
      <c r="N143" s="5"/>
      <c r="T143" s="5"/>
      <c r="Y143" s="5"/>
    </row>
    <row r="144" spans="10:25">
      <c r="J144" s="5">
        <v>73</v>
      </c>
      <c r="M144" s="5"/>
      <c r="N144" s="5">
        <v>73</v>
      </c>
      <c r="T144" s="5">
        <v>73</v>
      </c>
      <c r="Y144" s="5"/>
    </row>
    <row r="145" spans="10:25">
      <c r="J145" s="5"/>
      <c r="M145" s="5"/>
      <c r="N145" s="5"/>
      <c r="T145" s="5"/>
      <c r="Y145" s="5"/>
    </row>
    <row r="146" spans="10:25">
      <c r="J146" s="5">
        <v>74</v>
      </c>
      <c r="M146" s="5"/>
      <c r="N146" s="5">
        <v>74</v>
      </c>
      <c r="T146" s="5">
        <v>74</v>
      </c>
      <c r="Y146" s="5"/>
    </row>
    <row r="147" spans="10:25">
      <c r="J147" s="5"/>
      <c r="M147" s="5"/>
      <c r="N147" s="5"/>
      <c r="T147" s="5"/>
      <c r="Y147" s="5"/>
    </row>
    <row r="148" spans="10:25">
      <c r="J148" s="5">
        <v>75</v>
      </c>
      <c r="M148" s="5"/>
      <c r="N148" s="5">
        <v>75</v>
      </c>
      <c r="T148" s="5">
        <v>75</v>
      </c>
      <c r="Y148" s="5"/>
    </row>
    <row r="149" spans="10:25">
      <c r="J149" s="5"/>
      <c r="M149" s="5"/>
      <c r="N149" s="5"/>
      <c r="T149" s="5"/>
      <c r="Y149" s="5"/>
    </row>
    <row r="150" spans="10:25">
      <c r="J150">
        <v>76</v>
      </c>
      <c r="N150">
        <v>76</v>
      </c>
      <c r="T150">
        <v>76</v>
      </c>
      <c r="Y150" s="5"/>
    </row>
    <row r="151" spans="25:25">
      <c r="Y151" s="5"/>
    </row>
    <row r="152" spans="10:25">
      <c r="J152">
        <v>77</v>
      </c>
      <c r="N152">
        <v>77</v>
      </c>
      <c r="T152">
        <v>77</v>
      </c>
      <c r="Y152" s="5"/>
    </row>
    <row r="153" spans="25:25">
      <c r="Y153" s="5"/>
    </row>
    <row r="154" spans="10:25">
      <c r="J154">
        <v>78</v>
      </c>
      <c r="N154">
        <v>78</v>
      </c>
      <c r="T154">
        <v>78</v>
      </c>
      <c r="Y154" s="5"/>
    </row>
    <row r="155" spans="25:25">
      <c r="Y155" s="5"/>
    </row>
    <row r="156" spans="10:25">
      <c r="J156">
        <v>79</v>
      </c>
      <c r="N156">
        <v>79</v>
      </c>
      <c r="T156">
        <v>79</v>
      </c>
      <c r="Y156" s="5"/>
    </row>
    <row r="157" spans="25:25">
      <c r="Y157" s="5"/>
    </row>
    <row r="158" spans="10:25">
      <c r="J158">
        <v>80</v>
      </c>
      <c r="N158">
        <v>80</v>
      </c>
      <c r="T158">
        <v>80</v>
      </c>
      <c r="Y158" s="5"/>
    </row>
    <row r="159" spans="25:25">
      <c r="Y159" s="5"/>
    </row>
    <row r="160" spans="10:25">
      <c r="J160">
        <v>81</v>
      </c>
      <c r="N160">
        <v>81</v>
      </c>
      <c r="T160">
        <v>81</v>
      </c>
      <c r="Y160" s="5"/>
    </row>
    <row r="161" spans="25:25">
      <c r="Y161" s="5"/>
    </row>
    <row r="162" spans="10:25">
      <c r="J162">
        <v>82</v>
      </c>
      <c r="N162">
        <v>82</v>
      </c>
      <c r="T162">
        <v>82</v>
      </c>
      <c r="Y162" s="5"/>
    </row>
    <row r="163" spans="25:25">
      <c r="Y163" s="5"/>
    </row>
    <row r="164" spans="10:25">
      <c r="J164">
        <v>83</v>
      </c>
      <c r="N164">
        <v>83</v>
      </c>
      <c r="T164">
        <v>83</v>
      </c>
      <c r="Y164" s="5"/>
    </row>
    <row r="165" spans="25:25">
      <c r="Y165" s="5"/>
    </row>
    <row r="166" spans="10:25">
      <c r="J166">
        <v>84</v>
      </c>
      <c r="N166">
        <v>84</v>
      </c>
      <c r="T166">
        <v>84</v>
      </c>
      <c r="Y166" s="5"/>
    </row>
    <row r="167" spans="25:25">
      <c r="Y167" s="5"/>
    </row>
    <row r="168" spans="10:25">
      <c r="J168">
        <v>85</v>
      </c>
      <c r="N168">
        <v>85</v>
      </c>
      <c r="T168">
        <v>85</v>
      </c>
      <c r="Y168" s="5"/>
    </row>
    <row r="169" spans="25:25">
      <c r="Y169" s="5"/>
    </row>
    <row r="170" spans="10:25">
      <c r="J170">
        <v>86</v>
      </c>
      <c r="N170">
        <v>86</v>
      </c>
      <c r="T170">
        <v>86</v>
      </c>
      <c r="Y170" s="5"/>
    </row>
    <row r="171" spans="25:25">
      <c r="Y171" s="5"/>
    </row>
    <row r="172" spans="10:25">
      <c r="J172">
        <v>87</v>
      </c>
      <c r="N172">
        <v>87</v>
      </c>
      <c r="T172">
        <v>87</v>
      </c>
      <c r="Y172" s="5"/>
    </row>
    <row r="173" spans="25:25">
      <c r="Y173" s="5"/>
    </row>
    <row r="174" spans="10:25">
      <c r="J174">
        <v>88</v>
      </c>
      <c r="N174">
        <v>88</v>
      </c>
      <c r="T174">
        <v>88</v>
      </c>
      <c r="Y174" s="5"/>
    </row>
    <row r="175" spans="25:25">
      <c r="Y175" s="5"/>
    </row>
    <row r="176" spans="10:25">
      <c r="J176">
        <v>89</v>
      </c>
      <c r="N176">
        <v>89</v>
      </c>
      <c r="T176">
        <v>89</v>
      </c>
      <c r="Y176" s="5"/>
    </row>
    <row r="177" spans="25:25">
      <c r="Y177" s="5"/>
    </row>
    <row r="178" spans="10:25">
      <c r="J178">
        <v>90</v>
      </c>
      <c r="N178">
        <v>90</v>
      </c>
      <c r="T178">
        <v>90</v>
      </c>
      <c r="Y178" s="5"/>
    </row>
    <row r="179" spans="25:25">
      <c r="Y179" s="5"/>
    </row>
    <row r="180" spans="10:25">
      <c r="J180">
        <v>91</v>
      </c>
      <c r="N180">
        <v>91</v>
      </c>
      <c r="T180">
        <v>91</v>
      </c>
      <c r="Y180" s="5"/>
    </row>
    <row r="181" spans="25:25">
      <c r="Y181" s="5"/>
    </row>
    <row r="182" spans="10:25">
      <c r="J182">
        <v>92</v>
      </c>
      <c r="N182">
        <v>92</v>
      </c>
      <c r="T182">
        <v>92</v>
      </c>
      <c r="Y182" s="5"/>
    </row>
    <row r="183" spans="25:25">
      <c r="Y183" s="5"/>
    </row>
    <row r="184" spans="10:25">
      <c r="J184">
        <v>93</v>
      </c>
      <c r="N184">
        <v>93</v>
      </c>
      <c r="T184">
        <v>93</v>
      </c>
      <c r="Y184" s="5"/>
    </row>
    <row r="185" spans="25:25">
      <c r="Y185" s="5"/>
    </row>
    <row r="186" spans="10:25">
      <c r="J186">
        <v>94</v>
      </c>
      <c r="N186">
        <v>94</v>
      </c>
      <c r="T186">
        <v>94</v>
      </c>
      <c r="Y186" s="5"/>
    </row>
    <row r="187" spans="25:25">
      <c r="Y187" s="5"/>
    </row>
    <row r="188" spans="10:25">
      <c r="J188">
        <v>95</v>
      </c>
      <c r="N188">
        <v>95</v>
      </c>
      <c r="T188">
        <v>95</v>
      </c>
      <c r="Y188" s="5"/>
    </row>
    <row r="189" spans="25:25">
      <c r="Y189" s="5"/>
    </row>
    <row r="190" spans="10:25">
      <c r="J190">
        <v>96</v>
      </c>
      <c r="N190">
        <v>96</v>
      </c>
      <c r="T190">
        <v>96</v>
      </c>
      <c r="Y190" s="5"/>
    </row>
    <row r="191" spans="25:25">
      <c r="Y191" s="5"/>
    </row>
    <row r="192" spans="10:25">
      <c r="J192">
        <v>97</v>
      </c>
      <c r="N192">
        <v>97</v>
      </c>
      <c r="T192">
        <v>97</v>
      </c>
      <c r="Y192" s="5"/>
    </row>
    <row r="193" spans="25:25">
      <c r="Y193" s="5"/>
    </row>
    <row r="194" spans="10:25">
      <c r="J194">
        <v>98</v>
      </c>
      <c r="N194">
        <v>98</v>
      </c>
      <c r="T194">
        <v>98</v>
      </c>
      <c r="Y194" s="5"/>
    </row>
    <row r="195" spans="25:25">
      <c r="Y195" s="5"/>
    </row>
    <row r="196" spans="10:25">
      <c r="J196">
        <v>99</v>
      </c>
      <c r="N196">
        <v>99</v>
      </c>
      <c r="T196">
        <v>99</v>
      </c>
      <c r="Y196" s="5"/>
    </row>
    <row r="197" spans="25:25">
      <c r="Y197" s="5"/>
    </row>
    <row r="198" spans="10:25">
      <c r="J198">
        <v>100</v>
      </c>
      <c r="N198">
        <v>100</v>
      </c>
      <c r="T198">
        <v>100</v>
      </c>
      <c r="Y198" s="5"/>
    </row>
  </sheetData>
  <mergeCells count="1">
    <mergeCell ref="E3:G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数值总表</vt:lpstr>
      <vt:lpstr>任务分类</vt:lpstr>
      <vt:lpstr>个人属性</vt:lpstr>
      <vt:lpstr>装备</vt:lpstr>
      <vt:lpstr>装备强化</vt:lpstr>
      <vt:lpstr>达成目标</vt:lpstr>
      <vt:lpstr>ps</vt:lpstr>
      <vt:lpstr>荒野乱斗升级体系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2020-08-17T03:20:00Z</dcterms:created>
  <dcterms:modified xsi:type="dcterms:W3CDTF">2020-11-12T00:01:57Z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