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Sheet2" sheetId="2" r:id="rId1"/>
    <sheet name="Sheet1" sheetId="5" r:id="rId2"/>
    <sheet name="exe_input" sheetId="3" r:id="rId3"/>
    <sheet name="Sheet3" sheetId="4" r:id="rId4"/>
  </sheets>
  <calcPr calcId="152511"/>
</workbook>
</file>

<file path=xl/calcChain.xml><?xml version="1.0" encoding="utf-8"?>
<calcChain xmlns="http://schemas.openxmlformats.org/spreadsheetml/2006/main">
  <c r="G10" i="5" l="1"/>
  <c r="G11" i="5"/>
  <c r="G12" i="5"/>
  <c r="G13" i="5"/>
  <c r="G9" i="5"/>
  <c r="L9" i="5" s="1"/>
  <c r="M9" i="5" s="1"/>
  <c r="M4" i="5"/>
  <c r="M5" i="5"/>
  <c r="M6" i="5"/>
  <c r="M3" i="5"/>
  <c r="L4" i="5"/>
  <c r="L5" i="5"/>
  <c r="L6" i="5"/>
  <c r="L10" i="5"/>
  <c r="M10" i="5" s="1"/>
  <c r="L11" i="5"/>
  <c r="M11" i="5" s="1"/>
  <c r="L12" i="5"/>
  <c r="M12" i="5" s="1"/>
  <c r="L13" i="5"/>
  <c r="M13" i="5" s="1"/>
  <c r="L3" i="5"/>
  <c r="J4" i="5"/>
  <c r="J5" i="5"/>
  <c r="J6" i="5"/>
  <c r="J9" i="5"/>
  <c r="J10" i="5"/>
  <c r="J11" i="5"/>
  <c r="J12" i="5"/>
  <c r="J13" i="5"/>
  <c r="J3" i="5"/>
  <c r="I4" i="5"/>
  <c r="I5" i="5"/>
  <c r="I6" i="5"/>
  <c r="I9" i="5"/>
  <c r="I10" i="5"/>
  <c r="I11" i="5"/>
  <c r="I12" i="5"/>
  <c r="I13" i="5"/>
  <c r="I3" i="5"/>
  <c r="G7" i="5"/>
  <c r="G4" i="5"/>
  <c r="G5" i="5"/>
  <c r="G6" i="5"/>
  <c r="G3" i="5"/>
  <c r="D4" i="5"/>
  <c r="D5" i="5"/>
  <c r="D6" i="5"/>
  <c r="D7" i="5"/>
  <c r="D9" i="5"/>
  <c r="D10" i="5"/>
  <c r="D11" i="5"/>
  <c r="D12" i="5"/>
  <c r="D13" i="5"/>
  <c r="D3" i="5"/>
  <c r="E13" i="5"/>
  <c r="E12" i="5"/>
  <c r="E11" i="5"/>
  <c r="E10" i="5"/>
  <c r="W43" i="2" l="1"/>
  <c r="V43" i="2"/>
  <c r="U43" i="2"/>
  <c r="W42" i="2"/>
  <c r="V42" i="2"/>
  <c r="U42" i="2"/>
  <c r="W41" i="2"/>
  <c r="V41" i="2"/>
  <c r="U41" i="2"/>
  <c r="W40" i="2"/>
  <c r="V40" i="2"/>
  <c r="U40" i="2"/>
  <c r="B45" i="3" l="1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44" i="3"/>
  <c r="B24" i="3"/>
  <c r="C24" i="3" s="1"/>
  <c r="B26" i="3"/>
  <c r="C26" i="3" s="1"/>
  <c r="B25" i="3"/>
  <c r="C25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E19" i="3" l="1"/>
  <c r="E21" i="3"/>
  <c r="E24" i="3"/>
  <c r="E18" i="3"/>
  <c r="E15" i="3"/>
  <c r="E23" i="3"/>
  <c r="E22" i="3"/>
  <c r="E14" i="3"/>
  <c r="E16" i="3"/>
  <c r="E25" i="3"/>
  <c r="E13" i="3"/>
  <c r="E17" i="3"/>
  <c r="E26" i="3"/>
  <c r="E20" i="3"/>
  <c r="E12" i="3"/>
  <c r="D26" i="3"/>
  <c r="D24" i="3"/>
  <c r="D18" i="3"/>
  <c r="D16" i="3"/>
  <c r="D19" i="3"/>
  <c r="D25" i="3"/>
  <c r="D17" i="3"/>
  <c r="D23" i="3"/>
  <c r="D15" i="3"/>
  <c r="D22" i="3"/>
  <c r="D14" i="3"/>
  <c r="D21" i="3"/>
  <c r="D13" i="3"/>
  <c r="D20" i="3"/>
  <c r="D12" i="3"/>
  <c r="D11" i="3"/>
  <c r="D38" i="2"/>
  <c r="D49" i="2"/>
  <c r="D48" i="2"/>
  <c r="M56" i="2"/>
  <c r="O56" i="2"/>
  <c r="N56" i="2"/>
  <c r="E38" i="2"/>
  <c r="D36" i="2"/>
  <c r="E34" i="2"/>
  <c r="E33" i="2"/>
  <c r="Q54" i="2"/>
  <c r="N59" i="2"/>
  <c r="K54" i="2"/>
  <c r="L54" i="2"/>
  <c r="P54" i="2"/>
  <c r="O54" i="2"/>
  <c r="N54" i="2"/>
  <c r="M54" i="2"/>
  <c r="E37" i="2"/>
  <c r="F23" i="3" l="1"/>
  <c r="F18" i="3"/>
  <c r="F17" i="3"/>
  <c r="F24" i="3"/>
  <c r="F13" i="3"/>
  <c r="F22" i="3"/>
  <c r="F15" i="3"/>
  <c r="F26" i="3"/>
  <c r="F20" i="3"/>
  <c r="F19" i="3"/>
  <c r="F12" i="3"/>
  <c r="F25" i="3"/>
  <c r="F21" i="3"/>
  <c r="F16" i="3"/>
  <c r="F14" i="3"/>
  <c r="E11" i="3"/>
  <c r="F11" i="3" s="1"/>
  <c r="C30" i="3"/>
  <c r="F30" i="3" l="1"/>
</calcChain>
</file>

<file path=xl/sharedStrings.xml><?xml version="1.0" encoding="utf-8"?>
<sst xmlns="http://schemas.openxmlformats.org/spreadsheetml/2006/main" count="461" uniqueCount="329">
  <si>
    <t>restore</t>
    <phoneticPr fontId="1" type="noConversion"/>
  </si>
  <si>
    <t>390nW</t>
    <phoneticPr fontId="1" type="noConversion"/>
  </si>
  <si>
    <t>NVIO</t>
    <phoneticPr fontId="1" type="noConversion"/>
  </si>
  <si>
    <t>power</t>
    <phoneticPr fontId="1" type="noConversion"/>
  </si>
  <si>
    <t>12uW</t>
    <phoneticPr fontId="1" type="noConversion"/>
  </si>
  <si>
    <t>IO</t>
    <phoneticPr fontId="1" type="noConversion"/>
  </si>
  <si>
    <t>NVFF</t>
    <phoneticPr fontId="1" type="noConversion"/>
  </si>
  <si>
    <t>Flash</t>
    <phoneticPr fontId="1" type="noConversion"/>
  </si>
  <si>
    <t>baud rate</t>
    <phoneticPr fontId="1" type="noConversion"/>
  </si>
  <si>
    <t>read</t>
    <phoneticPr fontId="1" type="noConversion"/>
  </si>
  <si>
    <t>write</t>
    <phoneticPr fontId="1" type="noConversion"/>
  </si>
  <si>
    <t>benchmark</t>
    <phoneticPr fontId="1" type="noConversion"/>
  </si>
  <si>
    <t>sensing</t>
    <phoneticPr fontId="1" type="noConversion"/>
  </si>
  <si>
    <t>transfer</t>
    <phoneticPr fontId="1" type="noConversion"/>
  </si>
  <si>
    <t>storage</t>
    <phoneticPr fontId="1" type="noConversion"/>
  </si>
  <si>
    <t>backup</t>
    <phoneticPr fontId="1" type="noConversion"/>
  </si>
  <si>
    <t>SPI</t>
    <phoneticPr fontId="1" type="noConversion"/>
  </si>
  <si>
    <t>I2C</t>
    <phoneticPr fontId="1" type="noConversion"/>
  </si>
  <si>
    <t>UART</t>
    <phoneticPr fontId="1" type="noConversion"/>
  </si>
  <si>
    <t>352nW</t>
    <phoneticPr fontId="1" type="noConversion"/>
  </si>
  <si>
    <t>203nW</t>
    <phoneticPr fontId="1" type="noConversion"/>
  </si>
  <si>
    <t>read time</t>
    <phoneticPr fontId="1" type="noConversion"/>
  </si>
  <si>
    <t>write time</t>
    <phoneticPr fontId="1" type="noConversion"/>
  </si>
  <si>
    <t>820nJ/byte</t>
    <phoneticPr fontId="1" type="noConversion"/>
  </si>
  <si>
    <t>erase</t>
    <phoneticPr fontId="1" type="noConversion"/>
  </si>
  <si>
    <t>78nJ/byte</t>
    <phoneticPr fontId="1" type="noConversion"/>
  </si>
  <si>
    <t>NOR FLASH</t>
    <phoneticPr fontId="1" type="noConversion"/>
  </si>
  <si>
    <t>N25Q512A</t>
    <phoneticPr fontId="1" type="noConversion"/>
  </si>
  <si>
    <t>frequency</t>
    <phoneticPr fontId="1" type="noConversion"/>
  </si>
  <si>
    <t>200kHz</t>
    <phoneticPr fontId="1" type="noConversion"/>
  </si>
  <si>
    <t>100kbps</t>
    <phoneticPr fontId="1" type="noConversion"/>
  </si>
  <si>
    <t>100kHz</t>
    <phoneticPr fontId="1" type="noConversion"/>
  </si>
  <si>
    <t>initialization</t>
    <phoneticPr fontId="1" type="noConversion"/>
  </si>
  <si>
    <t>171us</t>
    <phoneticPr fontId="1" type="noConversion"/>
  </si>
  <si>
    <t>42us</t>
    <phoneticPr fontId="1" type="noConversion"/>
  </si>
  <si>
    <t>data size</t>
    <phoneticPr fontId="1" type="noConversion"/>
  </si>
  <si>
    <t>configuration size</t>
    <phoneticPr fontId="1" type="noConversion"/>
  </si>
  <si>
    <t>chip</t>
    <phoneticPr fontId="1" type="noConversion"/>
  </si>
  <si>
    <t>IO</t>
    <phoneticPr fontId="1" type="noConversion"/>
  </si>
  <si>
    <t>image</t>
    <phoneticPr fontId="1" type="noConversion"/>
  </si>
  <si>
    <t>PXIART PAS6337</t>
  </si>
  <si>
    <t>640*480 bits</t>
    <phoneticPr fontId="1" type="noConversion"/>
  </si>
  <si>
    <t>500 bytes</t>
    <phoneticPr fontId="1" type="noConversion"/>
  </si>
  <si>
    <t>I2C</t>
    <phoneticPr fontId="1" type="noConversion"/>
  </si>
  <si>
    <t xml:space="preserve">interface </t>
    <phoneticPr fontId="1" type="noConversion"/>
  </si>
  <si>
    <t>SPI</t>
    <phoneticPr fontId="1" type="noConversion"/>
  </si>
  <si>
    <t>Temp</t>
    <phoneticPr fontId="1" type="noConversion"/>
  </si>
  <si>
    <t>33ms</t>
    <phoneticPr fontId="1" type="noConversion"/>
  </si>
  <si>
    <t>1byte</t>
    <phoneticPr fontId="1" type="noConversion"/>
  </si>
  <si>
    <t>2bytes</t>
    <phoneticPr fontId="1" type="noConversion"/>
  </si>
  <si>
    <t>TMP100</t>
    <phoneticPr fontId="1" type="noConversion"/>
  </si>
  <si>
    <t>40ms</t>
    <phoneticPr fontId="1" type="noConversion"/>
  </si>
  <si>
    <t>VIO</t>
    <phoneticPr fontId="1" type="noConversion"/>
  </si>
  <si>
    <t>NVIO</t>
    <phoneticPr fontId="1" type="noConversion"/>
  </si>
  <si>
    <t>Time</t>
    <phoneticPr fontId="1" type="noConversion"/>
  </si>
  <si>
    <t>Energy</t>
    <phoneticPr fontId="1" type="noConversion"/>
  </si>
  <si>
    <t>time_read</t>
    <phoneticPr fontId="1" type="noConversion"/>
  </si>
  <si>
    <t>841us</t>
    <phoneticPr fontId="1" type="noConversion"/>
  </si>
  <si>
    <t>360us</t>
    <phoneticPr fontId="1" type="noConversion"/>
  </si>
  <si>
    <t>480us</t>
    <phoneticPr fontId="1" type="noConversion"/>
  </si>
  <si>
    <t>810us</t>
    <phoneticPr fontId="1" type="noConversion"/>
  </si>
  <si>
    <t>3456.3ms</t>
    <phoneticPr fontId="1" type="noConversion"/>
  </si>
  <si>
    <t>3072.3ms</t>
    <phoneticPr fontId="1" type="noConversion"/>
  </si>
  <si>
    <t>110.59ms</t>
    <phoneticPr fontId="1" type="noConversion"/>
  </si>
  <si>
    <t>87.2ms</t>
    <phoneticPr fontId="1" type="noConversion"/>
  </si>
  <si>
    <t>10*(32+8x)</t>
    <phoneticPr fontId="1" type="noConversion"/>
  </si>
  <si>
    <t>10*(18+9x)</t>
    <phoneticPr fontId="1" type="noConversion"/>
  </si>
  <si>
    <t>10*(27+9x)</t>
    <phoneticPr fontId="1" type="noConversion"/>
  </si>
  <si>
    <t>5940nJ</t>
    <phoneticPr fontId="1" type="noConversion"/>
  </si>
  <si>
    <t>5.58nJ</t>
    <phoneticPr fontId="1" type="noConversion"/>
  </si>
  <si>
    <t>931.9nJ</t>
    <phoneticPr fontId="1" type="noConversion"/>
  </si>
  <si>
    <t>1292.4nJ</t>
    <phoneticPr fontId="1" type="noConversion"/>
  </si>
  <si>
    <t>40.07uJ</t>
    <phoneticPr fontId="1" type="noConversion"/>
  </si>
  <si>
    <t>2722uJ</t>
    <phoneticPr fontId="1" type="noConversion"/>
  </si>
  <si>
    <t>42.82uJ</t>
    <phoneticPr fontId="1" type="noConversion"/>
  </si>
  <si>
    <t>17.817mJ</t>
    <phoneticPr fontId="1" type="noConversion"/>
  </si>
  <si>
    <t>641.1uJ</t>
    <phoneticPr fontId="1" type="noConversion"/>
  </si>
  <si>
    <t>VIO</t>
    <phoneticPr fontId="1" type="noConversion"/>
  </si>
  <si>
    <t>实际测试数据</t>
    <phoneticPr fontId="1" type="noConversion"/>
  </si>
  <si>
    <r>
      <t>x</t>
    </r>
    <r>
      <rPr>
        <b/>
        <sz val="11"/>
        <color theme="1"/>
        <rFont val="宋体"/>
        <family val="3"/>
        <charset val="134"/>
      </rPr>
      <t>为</t>
    </r>
    <r>
      <rPr>
        <b/>
        <sz val="11"/>
        <color theme="1"/>
        <rFont val="Arial"/>
        <family val="2"/>
      </rPr>
      <t>byte</t>
    </r>
    <r>
      <rPr>
        <b/>
        <sz val="11"/>
        <color theme="1"/>
        <rFont val="宋体"/>
        <family val="3"/>
        <charset val="134"/>
      </rPr>
      <t>数</t>
    </r>
    <phoneticPr fontId="1" type="noConversion"/>
  </si>
  <si>
    <t>clk_freq</t>
    <phoneticPr fontId="1" type="noConversion"/>
  </si>
  <si>
    <r>
      <t>erase</t>
    </r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Arial"/>
        <family val="2"/>
      </rPr>
      <t xml:space="preserve">=0.2s/4kB. </t>
    </r>
    <r>
      <rPr>
        <b/>
        <sz val="11"/>
        <color theme="1"/>
        <rFont val="宋体"/>
        <family val="3"/>
        <charset val="134"/>
      </rPr>
      <t>按数据量比例计算擦鞋功耗</t>
    </r>
    <phoneticPr fontId="1" type="noConversion"/>
  </si>
  <si>
    <t>time_write</t>
    <phoneticPr fontId="1" type="noConversion"/>
  </si>
  <si>
    <t>Energy</t>
    <phoneticPr fontId="1" type="noConversion"/>
  </si>
  <si>
    <t>Time</t>
    <phoneticPr fontId="1" type="noConversion"/>
  </si>
  <si>
    <t>sensing=T_sensing</t>
    <phoneticPr fontId="1" type="noConversion"/>
  </si>
  <si>
    <t>transfer=NVP+I2C_r</t>
    <phoneticPr fontId="1" type="noConversion"/>
  </si>
  <si>
    <t>storage=NVP+SPI_w+Flash_w</t>
    <phoneticPr fontId="1" type="noConversion"/>
  </si>
  <si>
    <t>restore=NVP+Flash_r+SPI_r+I2C_w+I2C_ini+SPI_ini</t>
    <phoneticPr fontId="1" type="noConversion"/>
  </si>
  <si>
    <t>backup=I2C_r+NVP+SPI_w+Flash_e+Flash_w</t>
    <phoneticPr fontId="1" type="noConversion"/>
  </si>
  <si>
    <t>restore=NVFF_r</t>
    <phoneticPr fontId="1" type="noConversion"/>
  </si>
  <si>
    <t>backup=NVFF_w</t>
    <phoneticPr fontId="1" type="noConversion"/>
  </si>
  <si>
    <t>transfer=I2C_r</t>
    <phoneticPr fontId="1" type="noConversion"/>
  </si>
  <si>
    <t>storage=SPI_w</t>
    <phoneticPr fontId="1" type="noConversion"/>
  </si>
  <si>
    <t>restore=NVFF_r</t>
    <phoneticPr fontId="1" type="noConversion"/>
  </si>
  <si>
    <t>backup=NVFF_w</t>
    <phoneticPr fontId="1" type="noConversion"/>
  </si>
  <si>
    <t>NVP</t>
    <phoneticPr fontId="1" type="noConversion"/>
  </si>
  <si>
    <t>计算公式</t>
    <phoneticPr fontId="1" type="noConversion"/>
  </si>
  <si>
    <r>
      <rPr>
        <b/>
        <sz val="11"/>
        <color theme="1"/>
        <rFont val="宋体"/>
        <family val="3"/>
        <charset val="134"/>
      </rPr>
      <t>实际</t>
    </r>
    <r>
      <rPr>
        <b/>
        <sz val="11"/>
        <color theme="1"/>
        <rFont val="Arial"/>
        <family val="2"/>
      </rPr>
      <t>case</t>
    </r>
    <phoneticPr fontId="1" type="noConversion"/>
  </si>
  <si>
    <t>CAAC-IGZO</t>
    <phoneticPr fontId="1" type="noConversion"/>
  </si>
  <si>
    <t>8ns</t>
    <phoneticPr fontId="1" type="noConversion"/>
  </si>
  <si>
    <t>40ns</t>
    <phoneticPr fontId="1" type="noConversion"/>
  </si>
  <si>
    <t>17.4pJ</t>
    <phoneticPr fontId="1" type="noConversion"/>
  </si>
  <si>
    <t>1.6pJ</t>
    <phoneticPr fontId="1" type="noConversion"/>
  </si>
  <si>
    <t>8ns</t>
    <phoneticPr fontId="1" type="noConversion"/>
  </si>
  <si>
    <t>8ns</t>
    <phoneticPr fontId="1" type="noConversion"/>
  </si>
  <si>
    <t>40ns</t>
    <phoneticPr fontId="1" type="noConversion"/>
  </si>
  <si>
    <t>40ns</t>
    <phoneticPr fontId="1" type="noConversion"/>
  </si>
  <si>
    <t>69.6nJ</t>
    <phoneticPr fontId="1" type="noConversion"/>
  </si>
  <si>
    <t>139.2pJ</t>
    <phoneticPr fontId="1" type="noConversion"/>
  </si>
  <si>
    <t>12.8pJ</t>
    <phoneticPr fontId="1" type="noConversion"/>
  </si>
  <si>
    <t>6.4nJ</t>
    <phoneticPr fontId="1" type="noConversion"/>
  </si>
  <si>
    <r>
      <t>read energy</t>
    </r>
    <r>
      <rPr>
        <b/>
        <sz val="11"/>
        <rFont val="Arial"/>
        <family val="2"/>
      </rPr>
      <t>/bit</t>
    </r>
    <phoneticPr fontId="1" type="noConversion"/>
  </si>
  <si>
    <r>
      <t>write energy</t>
    </r>
    <r>
      <rPr>
        <b/>
        <sz val="11"/>
        <rFont val="Arial"/>
        <family val="2"/>
      </rPr>
      <t>/bit</t>
    </r>
    <phoneticPr fontId="1" type="noConversion"/>
  </si>
  <si>
    <t>463nJ/byte</t>
    <phoneticPr fontId="1" type="noConversion"/>
  </si>
  <si>
    <t>MCM20027</t>
    <phoneticPr fontId="1" type="noConversion"/>
  </si>
  <si>
    <t>lLSM330DL</t>
    <phoneticPr fontId="1" type="noConversion"/>
  </si>
  <si>
    <t>186us</t>
    <phoneticPr fontId="1" type="noConversion"/>
  </si>
  <si>
    <t xml:space="preserve">I2C </t>
    <phoneticPr fontId="1" type="noConversion"/>
  </si>
  <si>
    <t>6uA/3.3V</t>
    <phoneticPr fontId="1" type="noConversion"/>
  </si>
  <si>
    <t>160*128</t>
    <phoneticPr fontId="1" type="noConversion"/>
  </si>
  <si>
    <t>34.5ms</t>
    <phoneticPr fontId="1" type="noConversion"/>
  </si>
  <si>
    <t>250uW/100uW</t>
    <phoneticPr fontId="1" type="noConversion"/>
  </si>
  <si>
    <t>12bytes</t>
    <phoneticPr fontId="1" type="noConversion"/>
  </si>
  <si>
    <t>18bytes</t>
    <phoneticPr fontId="1" type="noConversion"/>
  </si>
  <si>
    <t>Accel</t>
    <phoneticPr fontId="1" type="noConversion"/>
  </si>
  <si>
    <t>160*128</t>
    <phoneticPr fontId="1" type="noConversion"/>
  </si>
  <si>
    <t>186us</t>
    <phoneticPr fontId="1" type="noConversion"/>
  </si>
  <si>
    <t>34.5ms</t>
    <phoneticPr fontId="1" type="noConversion"/>
  </si>
  <si>
    <t>3731us</t>
    <phoneticPr fontId="1" type="noConversion"/>
  </si>
  <si>
    <t>1350us</t>
    <phoneticPr fontId="1" type="noConversion"/>
  </si>
  <si>
    <t>4550us</t>
    <phoneticPr fontId="1" type="noConversion"/>
  </si>
  <si>
    <t>88.4ms</t>
    <phoneticPr fontId="1" type="noConversion"/>
  </si>
  <si>
    <t>230.4ms</t>
    <phoneticPr fontId="1" type="noConversion"/>
  </si>
  <si>
    <t>3.683nJ</t>
    <phoneticPr fontId="1" type="noConversion"/>
  </si>
  <si>
    <t>1448nJ</t>
    <phoneticPr fontId="1" type="noConversion"/>
  </si>
  <si>
    <t>16.73nJ</t>
    <phoneticPr fontId="1" type="noConversion"/>
  </si>
  <si>
    <t>23139nJ</t>
    <phoneticPr fontId="1" type="noConversion"/>
  </si>
  <si>
    <t>95.23nJ</t>
    <phoneticPr fontId="1" type="noConversion"/>
  </si>
  <si>
    <t>40uJ</t>
    <phoneticPr fontId="1" type="noConversion"/>
  </si>
  <si>
    <t>5.175uJ</t>
    <phoneticPr fontId="1" type="noConversion"/>
  </si>
  <si>
    <t>22.84uJ</t>
    <phoneticPr fontId="1" type="noConversion"/>
  </si>
  <si>
    <t>632.6uJ</t>
    <phoneticPr fontId="1" type="noConversion"/>
  </si>
  <si>
    <t>2.5nJ</t>
    <phoneticPr fontId="1" type="noConversion"/>
  </si>
  <si>
    <t>230.4pJ</t>
    <phoneticPr fontId="1" type="noConversion"/>
  </si>
  <si>
    <t>12bytes</t>
    <phoneticPr fontId="1" type="noConversion"/>
  </si>
  <si>
    <t>18byte</t>
    <phoneticPr fontId="1" type="noConversion"/>
  </si>
  <si>
    <t>160*128</t>
    <phoneticPr fontId="1" type="noConversion"/>
  </si>
  <si>
    <t>power trace</t>
    <phoneticPr fontId="1" type="noConversion"/>
  </si>
  <si>
    <t>solar energy</t>
    <phoneticPr fontId="1" type="noConversion"/>
  </si>
  <si>
    <t>self-defined</t>
    <phoneticPr fontId="1" type="noConversion"/>
  </si>
  <si>
    <t>power pulse length</t>
    <phoneticPr fontId="1" type="noConversion"/>
  </si>
  <si>
    <t>power pulse amplitude</t>
    <phoneticPr fontId="1" type="noConversion"/>
  </si>
  <si>
    <t>failure length</t>
    <phoneticPr fontId="1" type="noConversion"/>
  </si>
  <si>
    <t>sensors</t>
    <phoneticPr fontId="1" type="noConversion"/>
  </si>
  <si>
    <t>random</t>
    <phoneticPr fontId="1" type="noConversion"/>
  </si>
  <si>
    <r>
      <t>w</t>
    </r>
    <r>
      <rPr>
        <vertAlign val="subscript"/>
        <sz val="11"/>
        <color theme="1"/>
        <rFont val="Arial"/>
        <family val="2"/>
      </rPr>
      <t>n</t>
    </r>
    <r>
      <rPr>
        <vertAlign val="superscript"/>
        <sz val="11"/>
        <color theme="1"/>
        <rFont val="Arial"/>
        <family val="2"/>
      </rPr>
      <t>T</t>
    </r>
    <phoneticPr fontId="1" type="noConversion"/>
  </si>
  <si>
    <r>
      <t>N</t>
    </r>
    <r>
      <rPr>
        <vertAlign val="subscript"/>
        <sz val="11"/>
        <color theme="1"/>
        <rFont val="Arial"/>
        <family val="2"/>
      </rPr>
      <t>n</t>
    </r>
    <r>
      <rPr>
        <vertAlign val="superscript"/>
        <sz val="11"/>
        <color theme="1"/>
        <rFont val="Arial"/>
        <family val="2"/>
      </rPr>
      <t>T</t>
    </r>
    <phoneticPr fontId="1" type="noConversion"/>
  </si>
  <si>
    <t>Power Trace</t>
    <phoneticPr fontId="1" type="noConversion"/>
  </si>
  <si>
    <t>period</t>
    <phoneticPr fontId="1" type="noConversion"/>
  </si>
  <si>
    <t>period number</t>
    <phoneticPr fontId="1" type="noConversion"/>
  </si>
  <si>
    <t>slot number</t>
    <phoneticPr fontId="1" type="noConversion"/>
  </si>
  <si>
    <r>
      <t>P</t>
    </r>
    <r>
      <rPr>
        <vertAlign val="subscript"/>
        <sz val="11"/>
        <color theme="1"/>
        <rFont val="Arial"/>
        <family val="2"/>
      </rPr>
      <t>n</t>
    </r>
    <r>
      <rPr>
        <vertAlign val="superscript"/>
        <sz val="11"/>
        <color theme="1"/>
        <rFont val="Arial"/>
        <family val="2"/>
      </rPr>
      <t>T</t>
    </r>
    <phoneticPr fontId="1" type="noConversion"/>
  </si>
  <si>
    <r>
      <t>T</t>
    </r>
    <r>
      <rPr>
        <vertAlign val="subscript"/>
        <sz val="11"/>
        <color theme="1"/>
        <rFont val="Arial"/>
        <family val="2"/>
      </rPr>
      <t>n</t>
    </r>
    <r>
      <rPr>
        <vertAlign val="superscript"/>
        <sz val="11"/>
        <color theme="1"/>
        <rFont val="Arial"/>
        <family val="2"/>
      </rPr>
      <t>T</t>
    </r>
    <phoneticPr fontId="1" type="noConversion"/>
  </si>
  <si>
    <r>
      <t>P</t>
    </r>
    <r>
      <rPr>
        <vertAlign val="subscript"/>
        <sz val="11"/>
        <color theme="1"/>
        <rFont val="Arial"/>
        <family val="2"/>
      </rPr>
      <t>n</t>
    </r>
    <r>
      <rPr>
        <vertAlign val="super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>*T</t>
    </r>
    <r>
      <rPr>
        <vertAlign val="subscript"/>
        <sz val="11"/>
        <color theme="1"/>
        <rFont val="Arial"/>
        <family val="2"/>
      </rPr>
      <t>n</t>
    </r>
    <r>
      <rPr>
        <vertAlign val="superscript"/>
        <sz val="11"/>
        <color theme="1"/>
        <rFont val="Arial"/>
        <family val="2"/>
      </rPr>
      <t>T</t>
    </r>
    <phoneticPr fontId="1" type="noConversion"/>
  </si>
  <si>
    <t>power Amplified</t>
    <phoneticPr fontId="1" type="noConversion"/>
  </si>
  <si>
    <t xml:space="preserve"> </t>
    <phoneticPr fontId="1" type="noConversion"/>
  </si>
  <si>
    <t>sensor</t>
    <phoneticPr fontId="1" type="noConversion"/>
  </si>
  <si>
    <t>type</t>
    <phoneticPr fontId="1" type="noConversion"/>
  </si>
  <si>
    <t>chip</t>
    <phoneticPr fontId="1" type="noConversion"/>
  </si>
  <si>
    <t>backup</t>
    <phoneticPr fontId="1" type="noConversion"/>
  </si>
  <si>
    <t>transfer</t>
    <phoneticPr fontId="1" type="noConversion"/>
  </si>
  <si>
    <t>sensing</t>
    <phoneticPr fontId="1" type="noConversion"/>
  </si>
  <si>
    <t>restore</t>
    <phoneticPr fontId="1" type="noConversion"/>
  </si>
  <si>
    <t>E/T</t>
    <phoneticPr fontId="1" type="noConversion"/>
  </si>
  <si>
    <t>Time</t>
    <phoneticPr fontId="1" type="noConversion"/>
  </si>
  <si>
    <t>Energy</t>
    <phoneticPr fontId="1" type="noConversion"/>
  </si>
  <si>
    <t>VIO</t>
    <phoneticPr fontId="1" type="noConversion"/>
  </si>
  <si>
    <t>NVIO</t>
    <phoneticPr fontId="1" type="noConversion"/>
  </si>
  <si>
    <t>P</t>
    <phoneticPr fontId="1" type="noConversion"/>
  </si>
  <si>
    <t>workflow</t>
    <phoneticPr fontId="1" type="noConversion"/>
  </si>
  <si>
    <t>energy</t>
    <phoneticPr fontId="1" type="noConversion"/>
  </si>
  <si>
    <t>time</t>
    <phoneticPr fontId="1" type="noConversion"/>
  </si>
  <si>
    <t>1283nJ/byte</t>
    <phoneticPr fontId="1" type="noConversion"/>
  </si>
  <si>
    <t>sensing=vdd*active_cur*T_sensing</t>
    <phoneticPr fontId="1" type="noConversion"/>
  </si>
  <si>
    <t>backup=I2C_r+SPI_w+Flash_e</t>
    <phoneticPr fontId="1" type="noConversion"/>
  </si>
  <si>
    <t>restore=SPI_ini+SPI_r+I2C_w</t>
    <phoneticPr fontId="1" type="noConversion"/>
  </si>
  <si>
    <t>403us</t>
    <phoneticPr fontId="1" type="noConversion"/>
  </si>
  <si>
    <t>PXIART PAS6337</t>
    <phoneticPr fontId="1" type="noConversion"/>
  </si>
  <si>
    <t>lLSM330DL</t>
    <phoneticPr fontId="1" type="noConversion"/>
  </si>
  <si>
    <t>MCM20027</t>
    <phoneticPr fontId="1" type="noConversion"/>
  </si>
  <si>
    <t>lLSM330DL</t>
    <phoneticPr fontId="1" type="noConversion"/>
  </si>
  <si>
    <t>Proximity Sensor</t>
  </si>
  <si>
    <t>APDS-9130</t>
  </si>
  <si>
    <t>2711us</t>
    <phoneticPr fontId="1" type="noConversion"/>
  </si>
  <si>
    <t>2.7us</t>
    <phoneticPr fontId="1" type="noConversion"/>
  </si>
  <si>
    <t>450us</t>
    <phoneticPr fontId="1" type="noConversion"/>
  </si>
  <si>
    <t>3216us</t>
    <phoneticPr fontId="1" type="noConversion"/>
  </si>
  <si>
    <t>6380us</t>
    <phoneticPr fontId="1" type="noConversion"/>
  </si>
  <si>
    <t>974nJ</t>
    <phoneticPr fontId="1" type="noConversion"/>
  </si>
  <si>
    <t>2430nJ</t>
    <phoneticPr fontId="1" type="noConversion"/>
  </si>
  <si>
    <t>5.58nJ</t>
    <phoneticPr fontId="1" type="noConversion"/>
  </si>
  <si>
    <t>15436nJ</t>
    <phoneticPr fontId="1" type="noConversion"/>
  </si>
  <si>
    <t>18845nJ</t>
    <phoneticPr fontId="1" type="noConversion"/>
  </si>
  <si>
    <t>2437nJ</t>
    <phoneticPr fontId="1" type="noConversion"/>
  </si>
  <si>
    <t>APDS-9301</t>
  </si>
  <si>
    <t>2031us</t>
    <phoneticPr fontId="1" type="noConversion"/>
  </si>
  <si>
    <t>13.7us</t>
    <phoneticPr fontId="1" type="noConversion"/>
  </si>
  <si>
    <t>630us</t>
    <phoneticPr fontId="1" type="noConversion"/>
  </si>
  <si>
    <t>2341us</t>
    <phoneticPr fontId="1" type="noConversion"/>
  </si>
  <si>
    <t>5015us</t>
    <phoneticPr fontId="1" type="noConversion"/>
  </si>
  <si>
    <t>643us</t>
    <phoneticPr fontId="1" type="noConversion"/>
  </si>
  <si>
    <t>654nJ</t>
    <phoneticPr fontId="1" type="noConversion"/>
  </si>
  <si>
    <t>9864nJ</t>
    <phoneticPr fontId="1" type="noConversion"/>
  </si>
  <si>
    <t>7.8nJ</t>
    <phoneticPr fontId="1" type="noConversion"/>
  </si>
  <si>
    <t>10293mJ</t>
    <phoneticPr fontId="1" type="noConversion"/>
  </si>
  <si>
    <t>20919nJ</t>
    <phoneticPr fontId="1" type="noConversion"/>
  </si>
  <si>
    <t>9873nJ</t>
    <phoneticPr fontId="1" type="noConversion"/>
  </si>
  <si>
    <t>15.33mW</t>
    <phoneticPr fontId="1" type="noConversion"/>
  </si>
  <si>
    <t>2.95mW</t>
    <phoneticPr fontId="1" type="noConversion"/>
  </si>
  <si>
    <t>VIO</t>
    <phoneticPr fontId="1" type="noConversion"/>
  </si>
  <si>
    <t>NVIO</t>
    <phoneticPr fontId="1" type="noConversion"/>
  </si>
  <si>
    <t>5.39mW</t>
    <phoneticPr fontId="1" type="noConversion"/>
  </si>
  <si>
    <t>4.17mW</t>
    <phoneticPr fontId="1" type="noConversion"/>
  </si>
  <si>
    <t>Ambient Light Sensor</t>
  </si>
  <si>
    <t>NOA1305</t>
  </si>
  <si>
    <t>1691us</t>
    <phoneticPr fontId="1" type="noConversion"/>
  </si>
  <si>
    <t>6.25us</t>
    <phoneticPr fontId="1" type="noConversion"/>
  </si>
  <si>
    <t>450us</t>
    <phoneticPr fontId="1" type="noConversion"/>
  </si>
  <si>
    <t>1903us</t>
    <phoneticPr fontId="1" type="noConversion"/>
  </si>
  <si>
    <t>4050us</t>
    <phoneticPr fontId="1" type="noConversion"/>
  </si>
  <si>
    <t>456us</t>
    <phoneticPr fontId="1" type="noConversion"/>
  </si>
  <si>
    <t>493nJ</t>
    <phoneticPr fontId="1" type="noConversion"/>
  </si>
  <si>
    <t>2700nJ</t>
    <phoneticPr fontId="1" type="noConversion"/>
  </si>
  <si>
    <t>5.58nJ</t>
    <phoneticPr fontId="1" type="noConversion"/>
  </si>
  <si>
    <t>7722nJ</t>
    <phoneticPr fontId="1" type="noConversion"/>
  </si>
  <si>
    <t>10921nJ</t>
    <phoneticPr fontId="1" type="noConversion"/>
  </si>
  <si>
    <t>2707nJ</t>
    <phoneticPr fontId="1" type="noConversion"/>
  </si>
  <si>
    <t>2.70mW</t>
    <phoneticPr fontId="1" type="noConversion"/>
  </si>
  <si>
    <t>5.93mW</t>
    <phoneticPr fontId="1" type="noConversion"/>
  </si>
  <si>
    <t>3391us</t>
    <phoneticPr fontId="1" type="noConversion"/>
  </si>
  <si>
    <t>1us</t>
    <phoneticPr fontId="1" type="noConversion"/>
  </si>
  <si>
    <t>450us</t>
    <phoneticPr fontId="1" type="noConversion"/>
  </si>
  <si>
    <t>4091us</t>
    <phoneticPr fontId="1" type="noConversion"/>
  </si>
  <si>
    <t>7933us</t>
    <phoneticPr fontId="1" type="noConversion"/>
  </si>
  <si>
    <t>451us</t>
    <phoneticPr fontId="1" type="noConversion"/>
  </si>
  <si>
    <t>1295nJ</t>
    <phoneticPr fontId="1" type="noConversion"/>
  </si>
  <si>
    <t>900nJ</t>
    <phoneticPr fontId="1" type="noConversion"/>
  </si>
  <si>
    <t>20578nJ</t>
    <phoneticPr fontId="1" type="noConversion"/>
  </si>
  <si>
    <t>5.58nJ</t>
    <phoneticPr fontId="1" type="noConversion"/>
  </si>
  <si>
    <t>22778nJ</t>
    <phoneticPr fontId="1" type="noConversion"/>
  </si>
  <si>
    <t>908nJ</t>
    <phoneticPr fontId="1" type="noConversion"/>
  </si>
  <si>
    <t>2.87mW</t>
    <phoneticPr fontId="1" type="noConversion"/>
  </si>
  <si>
    <t>2.01mW</t>
    <phoneticPr fontId="1" type="noConversion"/>
  </si>
  <si>
    <t>3221us</t>
    <phoneticPr fontId="1" type="noConversion"/>
  </si>
  <si>
    <t>1.25us</t>
    <phoneticPr fontId="1" type="noConversion"/>
  </si>
  <si>
    <t>3872us</t>
    <phoneticPr fontId="1" type="noConversion"/>
  </si>
  <si>
    <t>7545us</t>
    <phoneticPr fontId="1" type="noConversion"/>
  </si>
  <si>
    <t>1215nJ</t>
    <phoneticPr fontId="1" type="noConversion"/>
  </si>
  <si>
    <t>27450nJ</t>
    <phoneticPr fontId="1" type="noConversion"/>
  </si>
  <si>
    <t>19293nJ</t>
    <phoneticPr fontId="1" type="noConversion"/>
  </si>
  <si>
    <t>47963nJ</t>
    <phoneticPr fontId="1" type="noConversion"/>
  </si>
  <si>
    <t>27458nJ</t>
    <phoneticPr fontId="1" type="noConversion"/>
  </si>
  <si>
    <t>6.35mW</t>
    <phoneticPr fontId="1" type="noConversion"/>
  </si>
  <si>
    <t>60.84mW</t>
    <phoneticPr fontId="1" type="noConversion"/>
  </si>
  <si>
    <t>1181us</t>
    <phoneticPr fontId="1" type="noConversion"/>
  </si>
  <si>
    <t>20us</t>
    <phoneticPr fontId="1" type="noConversion"/>
  </si>
  <si>
    <t>810us</t>
    <phoneticPr fontId="1" type="noConversion"/>
  </si>
  <si>
    <t>1246us</t>
    <phoneticPr fontId="1" type="noConversion"/>
  </si>
  <si>
    <t>3257us</t>
    <phoneticPr fontId="1" type="noConversion"/>
  </si>
  <si>
    <t>830us</t>
    <phoneticPr fontId="1" type="noConversion"/>
  </si>
  <si>
    <t>253nJ</t>
    <phoneticPr fontId="1" type="noConversion"/>
  </si>
  <si>
    <t>52800nJ</t>
    <phoneticPr fontId="1" type="noConversion"/>
  </si>
  <si>
    <t>10nJ</t>
    <phoneticPr fontId="1" type="noConversion"/>
  </si>
  <si>
    <t>3864nJ</t>
    <phoneticPr fontId="1" type="noConversion"/>
  </si>
  <si>
    <t>56928nJ</t>
    <phoneticPr fontId="1" type="noConversion"/>
  </si>
  <si>
    <t>52810nJ</t>
    <phoneticPr fontId="1" type="noConversion"/>
  </si>
  <si>
    <t>17.47mW</t>
    <phoneticPr fontId="1" type="noConversion"/>
  </si>
  <si>
    <t>63.6mW</t>
    <phoneticPr fontId="1" type="noConversion"/>
  </si>
  <si>
    <t>14952us</t>
    <phoneticPr fontId="1" type="noConversion"/>
  </si>
  <si>
    <t>2us</t>
    <phoneticPr fontId="1" type="noConversion"/>
  </si>
  <si>
    <t>117965070us</t>
    <phoneticPr fontId="1" type="noConversion"/>
  </si>
  <si>
    <t>18972us</t>
    <phoneticPr fontId="1" type="noConversion"/>
  </si>
  <si>
    <t>118s</t>
    <phoneticPr fontId="1" type="noConversion"/>
  </si>
  <si>
    <t>117s</t>
    <phoneticPr fontId="1" type="noConversion"/>
  </si>
  <si>
    <t>6741nJ</t>
    <phoneticPr fontId="1" type="noConversion"/>
  </si>
  <si>
    <t>2640000nJ</t>
    <phoneticPr fontId="1" type="noConversion"/>
  </si>
  <si>
    <t>1461600nJ</t>
    <phoneticPr fontId="1" type="noConversion"/>
  </si>
  <si>
    <t>108000nJ</t>
    <phoneticPr fontId="1" type="noConversion"/>
  </si>
  <si>
    <t>4.21mJ</t>
    <phoneticPr fontId="1" type="noConversion"/>
  </si>
  <si>
    <t>4.1mJ</t>
    <phoneticPr fontId="1" type="noConversion"/>
  </si>
  <si>
    <t>0.035mW</t>
    <phoneticPr fontId="1" type="noConversion"/>
  </si>
  <si>
    <t>0.034mW</t>
    <phoneticPr fontId="1" type="noConversion"/>
  </si>
  <si>
    <t>1691us</t>
    <phoneticPr fontId="1" type="noConversion"/>
  </si>
  <si>
    <t>14us</t>
    <phoneticPr fontId="1" type="noConversion"/>
  </si>
  <si>
    <t>450us</t>
    <phoneticPr fontId="1" type="noConversion"/>
  </si>
  <si>
    <t>4059us</t>
    <phoneticPr fontId="1" type="noConversion"/>
  </si>
  <si>
    <t>464us</t>
    <phoneticPr fontId="1" type="noConversion"/>
  </si>
  <si>
    <t>493nJ</t>
    <phoneticPr fontId="1" type="noConversion"/>
  </si>
  <si>
    <t>18368nJ</t>
    <phoneticPr fontId="1" type="noConversion"/>
  </si>
  <si>
    <t>7721nJ</t>
    <phoneticPr fontId="1" type="noConversion"/>
  </si>
  <si>
    <t>26589nJ</t>
    <phoneticPr fontId="1" type="noConversion"/>
  </si>
  <si>
    <t>18374nJ</t>
    <phoneticPr fontId="1" type="noConversion"/>
  </si>
  <si>
    <t>452us</t>
    <phoneticPr fontId="1" type="noConversion"/>
  </si>
  <si>
    <t>6.55mW</t>
    <phoneticPr fontId="1" type="noConversion"/>
  </si>
  <si>
    <t>39.5mW</t>
    <phoneticPr fontId="1" type="noConversion"/>
  </si>
  <si>
    <t>Accelerometer</t>
  </si>
  <si>
    <t>LIS331DLH</t>
  </si>
  <si>
    <t>Gyroscope</t>
  </si>
  <si>
    <t>L3G4200D</t>
  </si>
  <si>
    <t>Magnetic Sensor</t>
  </si>
  <si>
    <t>HMC5843</t>
  </si>
  <si>
    <t>Image Sensor(mono)</t>
    <phoneticPr fontId="1" type="noConversion"/>
  </si>
  <si>
    <t>LUPA1300-2</t>
  </si>
  <si>
    <t>Temperature Sensor</t>
  </si>
  <si>
    <t>LM73 (11bit mode)</t>
  </si>
  <si>
    <t>Ambient Light Sensor (2 photodiodes)</t>
    <phoneticPr fontId="1" type="noConversion"/>
  </si>
  <si>
    <t>PXIART PAS6337</t>
    <phoneticPr fontId="1" type="noConversion"/>
  </si>
  <si>
    <t>dux</t>
    <phoneticPr fontId="1" type="noConversion"/>
  </si>
  <si>
    <t>qr</t>
    <phoneticPr fontId="1" type="noConversion"/>
  </si>
  <si>
    <t>err</t>
    <phoneticPr fontId="1" type="noConversion"/>
  </si>
  <si>
    <t>pro</t>
    <phoneticPr fontId="1" type="noConversion"/>
  </si>
  <si>
    <t>total</t>
    <phoneticPr fontId="1" type="noConversion"/>
  </si>
  <si>
    <t>reinit</t>
    <phoneticPr fontId="1" type="noConversion"/>
  </si>
  <si>
    <t>br</t>
    <phoneticPr fontId="1" type="noConversion"/>
  </si>
  <si>
    <t>total</t>
    <phoneticPr fontId="1" type="noConversion"/>
  </si>
  <si>
    <t>reinit</t>
    <phoneticPr fontId="1" type="noConversion"/>
  </si>
  <si>
    <t>br</t>
    <phoneticPr fontId="1" type="noConversion"/>
  </si>
  <si>
    <t>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</si>
</sst>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rgb="FF9C650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宋体"/>
      <family val="3"/>
      <charset val="134"/>
    </font>
    <font>
      <b/>
      <sz val="11"/>
      <name val="Arial"/>
      <family val="2"/>
    </font>
    <font>
      <b/>
      <i/>
      <sz val="11"/>
      <color rgb="FF9C0006"/>
      <name val="Arial"/>
      <family val="2"/>
    </font>
    <font>
      <b/>
      <i/>
      <sz val="11"/>
      <color rgb="FF9C6500"/>
      <name val="Arial"/>
      <family val="2"/>
    </font>
    <font>
      <b/>
      <i/>
      <sz val="11"/>
      <color rgb="FF006100"/>
      <name val="Arial"/>
      <family val="2"/>
    </font>
    <font>
      <b/>
      <i/>
      <sz val="11"/>
      <color theme="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1">
    <xf numFmtId="0" fontId="0" fillId="0" borderId="0" xfId="0"/>
    <xf numFmtId="0" fontId="7" fillId="0" borderId="0" xfId="0" applyFont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8" borderId="0" xfId="0" applyFont="1" applyFill="1" applyAlignment="1">
      <alignment horizontal="left" vertical="center" wrapText="1"/>
    </xf>
    <xf numFmtId="0" fontId="6" fillId="3" borderId="0" xfId="2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vertical="center" wrapText="1"/>
    </xf>
    <xf numFmtId="0" fontId="8" fillId="2" borderId="0" xfId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4" borderId="0" xfId="3" applyFont="1" applyAlignment="1">
      <alignment horizontal="left" vertical="center" wrapText="1"/>
    </xf>
    <xf numFmtId="0" fontId="10" fillId="5" borderId="0" xfId="4" applyFont="1" applyAlignment="1">
      <alignment horizontal="left" vertical="center" wrapText="1"/>
    </xf>
    <xf numFmtId="0" fontId="15" fillId="2" borderId="0" xfId="1" applyFont="1" applyAlignment="1">
      <alignment horizontal="left" vertical="center" wrapText="1"/>
    </xf>
    <xf numFmtId="0" fontId="16" fillId="5" borderId="0" xfId="4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0" fillId="2" borderId="0" xfId="1" applyFont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7" fillId="3" borderId="0" xfId="2" applyFont="1" applyAlignment="1">
      <alignment horizontal="left" vertical="center" wrapText="1"/>
    </xf>
    <xf numFmtId="0" fontId="7" fillId="2" borderId="0" xfId="1" applyFont="1" applyAlignment="1">
      <alignment horizontal="left" vertical="center" wrapText="1"/>
    </xf>
    <xf numFmtId="0" fontId="7" fillId="5" borderId="0" xfId="4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5" borderId="0" xfId="4" applyFont="1" applyAlignment="1">
      <alignment horizontal="center" vertical="center" wrapText="1"/>
    </xf>
    <xf numFmtId="0" fontId="13" fillId="3" borderId="0" xfId="2" applyFont="1" applyAlignment="1">
      <alignment horizontal="center" vertical="center" wrapText="1"/>
    </xf>
    <xf numFmtId="0" fontId="14" fillId="4" borderId="0" xfId="3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176" fontId="0" fillId="0" borderId="0" xfId="0" applyNumberFormat="1"/>
  </cellXfs>
  <cellStyles count="5">
    <cellStyle name="60% - 着色 4" xfId="4" builtinId="44"/>
    <cellStyle name="差" xfId="2" builtinId="27"/>
    <cellStyle name="常规" xfId="0" builtinId="0"/>
    <cellStyle name="好" xfId="1" builtinId="26"/>
    <cellStyle name="适中" xfId="3" builtinId="2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0:F26" totalsRowShown="0" headerRowDxfId="11" dataDxfId="10">
  <autoFilter ref="A10:F26"/>
  <tableColumns count="6">
    <tableColumn id="1" name="sensors" dataDxfId="9"/>
    <tableColumn id="2" name="wnT" dataDxfId="8">
      <calculatedColumnFormula>INT(100*RAND())</calculatedColumnFormula>
    </tableColumn>
    <tableColumn id="3" name="NnT" dataDxfId="7">
      <calculatedColumnFormula>INT((100-B11)*RAND())+1</calculatedColumnFormula>
    </tableColumn>
    <tableColumn id="4" name="PnT" dataDxfId="6">
      <calculatedColumnFormula>INT(SQRT(B11)*RAND()*10)+20</calculatedColumnFormula>
    </tableColumn>
    <tableColumn id="5" name="TnT" dataDxfId="5">
      <calculatedColumnFormula>INT(400/C11)+INT(40*RAND())</calculatedColumnFormula>
    </tableColumn>
    <tableColumn id="6" name="PnT*TnT" dataDxfId="4">
      <calculatedColumnFormula>D11*E11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B63" totalsRowShown="0" headerRowDxfId="3" dataDxfId="2">
  <autoFilter ref="A43:B63"/>
  <tableColumns count="2">
    <tableColumn id="1" name="period" dataDxfId="1"/>
    <tableColumn id="2" name="power Amplified" dataDxfId="0">
      <calculatedColumnFormula>INT(100*RAND())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zoomScale="85" zoomScaleNormal="85" workbookViewId="0">
      <selection activeCell="J18" sqref="J18"/>
    </sheetView>
  </sheetViews>
  <sheetFormatPr defaultRowHeight="15" x14ac:dyDescent="0.15"/>
  <cols>
    <col min="1" max="1" width="21.625" style="1" customWidth="1"/>
    <col min="2" max="2" width="12.125" style="1" customWidth="1"/>
    <col min="3" max="3" width="14.25" style="1" customWidth="1"/>
    <col min="4" max="4" width="13.25" style="1" customWidth="1"/>
    <col min="5" max="5" width="12.25" style="1" bestFit="1" customWidth="1"/>
    <col min="6" max="8" width="9" style="1"/>
    <col min="9" max="9" width="15.25" style="1" customWidth="1"/>
    <col min="10" max="10" width="14.625" style="1" customWidth="1"/>
    <col min="11" max="11" width="17.125" style="1" customWidth="1"/>
    <col min="12" max="12" width="13.625" style="1" customWidth="1"/>
    <col min="13" max="13" width="19.625" style="1" customWidth="1"/>
    <col min="14" max="15" width="11.125" style="1" bestFit="1" customWidth="1"/>
    <col min="16" max="16" width="10" style="1" bestFit="1" customWidth="1"/>
    <col min="17" max="17" width="12.25" style="1" bestFit="1" customWidth="1"/>
    <col min="18" max="22" width="9" style="1"/>
    <col min="23" max="23" width="12.875" style="1" bestFit="1" customWidth="1"/>
    <col min="24" max="16384" width="9" style="1"/>
  </cols>
  <sheetData>
    <row r="1" spans="1:16" ht="15.75" thickBot="1" x14ac:dyDescent="0.2">
      <c r="H1" s="57" t="s">
        <v>97</v>
      </c>
      <c r="I1" s="58"/>
    </row>
    <row r="2" spans="1:16" ht="15" customHeight="1" x14ac:dyDescent="0.15">
      <c r="A2" s="73" t="s">
        <v>96</v>
      </c>
      <c r="B2" s="73"/>
      <c r="G2" s="76" t="s">
        <v>181</v>
      </c>
      <c r="H2" s="54" t="s">
        <v>184</v>
      </c>
      <c r="I2" s="54"/>
      <c r="J2" s="54"/>
      <c r="K2" s="54"/>
      <c r="L2" s="54"/>
      <c r="M2" s="54"/>
      <c r="N2" s="54"/>
      <c r="O2" s="54"/>
      <c r="P2" s="64" t="s">
        <v>83</v>
      </c>
    </row>
    <row r="3" spans="1:16" ht="15" customHeight="1" x14ac:dyDescent="0.15">
      <c r="A3" s="4" t="s">
        <v>3</v>
      </c>
      <c r="B3" s="47" t="s">
        <v>4</v>
      </c>
      <c r="C3" s="5" t="s">
        <v>78</v>
      </c>
      <c r="G3" s="76"/>
      <c r="H3" s="55" t="s">
        <v>86</v>
      </c>
      <c r="I3" s="55"/>
      <c r="J3" s="55"/>
      <c r="K3" s="55"/>
      <c r="L3" s="55"/>
      <c r="M3" s="55"/>
      <c r="N3" s="55"/>
      <c r="O3" s="55"/>
      <c r="P3" s="65"/>
    </row>
    <row r="4" spans="1:16" ht="15" customHeight="1" x14ac:dyDescent="0.15">
      <c r="A4" s="4" t="s">
        <v>80</v>
      </c>
      <c r="B4" s="4" t="s">
        <v>29</v>
      </c>
      <c r="G4" s="76"/>
      <c r="H4" s="55" t="s">
        <v>87</v>
      </c>
      <c r="I4" s="55"/>
      <c r="J4" s="55"/>
      <c r="K4" s="55"/>
      <c r="L4" s="55"/>
      <c r="M4" s="55"/>
      <c r="N4" s="55"/>
      <c r="O4" s="55"/>
      <c r="P4" s="65"/>
    </row>
    <row r="5" spans="1:16" ht="15" customHeight="1" x14ac:dyDescent="0.15">
      <c r="G5" s="76"/>
      <c r="H5" s="67" t="s">
        <v>52</v>
      </c>
      <c r="I5" s="68" t="s">
        <v>88</v>
      </c>
      <c r="J5" s="68"/>
      <c r="K5" s="68"/>
      <c r="L5" s="68"/>
      <c r="M5" s="68"/>
      <c r="N5" s="68"/>
      <c r="O5" s="68"/>
      <c r="P5" s="65"/>
    </row>
    <row r="6" spans="1:16" ht="15" customHeight="1" x14ac:dyDescent="0.15">
      <c r="G6" s="76"/>
      <c r="H6" s="67"/>
      <c r="I6" s="68" t="s">
        <v>89</v>
      </c>
      <c r="J6" s="68"/>
      <c r="K6" s="68"/>
      <c r="L6" s="68"/>
      <c r="M6" s="68"/>
      <c r="N6" s="68"/>
      <c r="O6" s="68"/>
      <c r="P6" s="65"/>
    </row>
    <row r="7" spans="1:16" x14ac:dyDescent="0.15">
      <c r="G7" s="76"/>
      <c r="H7" s="60" t="s">
        <v>53</v>
      </c>
      <c r="I7" s="62" t="s">
        <v>90</v>
      </c>
      <c r="J7" s="62"/>
      <c r="K7" s="62"/>
      <c r="L7" s="62"/>
      <c r="M7" s="62"/>
      <c r="N7" s="62"/>
      <c r="O7" s="62"/>
      <c r="P7" s="65"/>
    </row>
    <row r="8" spans="1:16" ht="15.75" thickBot="1" x14ac:dyDescent="0.2">
      <c r="A8" s="20" t="s">
        <v>5</v>
      </c>
      <c r="B8" s="15" t="s">
        <v>16</v>
      </c>
      <c r="C8" s="15" t="s">
        <v>17</v>
      </c>
      <c r="D8" s="15" t="s">
        <v>18</v>
      </c>
      <c r="G8" s="76"/>
      <c r="H8" s="61"/>
      <c r="I8" s="63" t="s">
        <v>91</v>
      </c>
      <c r="J8" s="63"/>
      <c r="K8" s="63"/>
      <c r="L8" s="63"/>
      <c r="M8" s="63"/>
      <c r="N8" s="63"/>
      <c r="O8" s="2"/>
      <c r="P8" s="66"/>
    </row>
    <row r="9" spans="1:16" ht="15.75" thickBot="1" x14ac:dyDescent="0.2">
      <c r="A9" s="15" t="s">
        <v>8</v>
      </c>
      <c r="B9" s="15" t="s">
        <v>30</v>
      </c>
      <c r="C9" s="15" t="s">
        <v>30</v>
      </c>
      <c r="D9" s="15" t="s">
        <v>30</v>
      </c>
    </row>
    <row r="10" spans="1:16" ht="15" customHeight="1" x14ac:dyDescent="0.15">
      <c r="A10" s="15" t="s">
        <v>3</v>
      </c>
      <c r="B10" s="48" t="s">
        <v>19</v>
      </c>
      <c r="C10" s="48" t="s">
        <v>1</v>
      </c>
      <c r="D10" s="15" t="s">
        <v>20</v>
      </c>
      <c r="G10" s="76" t="s">
        <v>182</v>
      </c>
      <c r="H10" s="54" t="s">
        <v>85</v>
      </c>
      <c r="I10" s="54"/>
      <c r="J10" s="54"/>
      <c r="K10" s="54"/>
      <c r="L10" s="54"/>
      <c r="M10" s="54"/>
      <c r="N10" s="54"/>
      <c r="O10" s="54"/>
      <c r="P10" s="64" t="s">
        <v>84</v>
      </c>
    </row>
    <row r="11" spans="1:16" ht="15.75" customHeight="1" thickBot="1" x14ac:dyDescent="0.2">
      <c r="A11" s="15" t="s">
        <v>32</v>
      </c>
      <c r="B11" s="44" t="s">
        <v>33</v>
      </c>
      <c r="C11" s="15" t="s">
        <v>187</v>
      </c>
      <c r="D11" s="15" t="s">
        <v>34</v>
      </c>
      <c r="G11" s="76"/>
      <c r="H11" s="55" t="s">
        <v>92</v>
      </c>
      <c r="I11" s="55"/>
      <c r="J11" s="55"/>
      <c r="K11" s="55"/>
      <c r="L11" s="55"/>
      <c r="M11" s="55"/>
      <c r="N11" s="55"/>
      <c r="O11" s="55"/>
      <c r="P11" s="65"/>
    </row>
    <row r="12" spans="1:16" ht="15" customHeight="1" x14ac:dyDescent="0.15">
      <c r="A12" s="16" t="s">
        <v>82</v>
      </c>
      <c r="B12" s="45" t="s">
        <v>65</v>
      </c>
      <c r="C12" s="45" t="s">
        <v>66</v>
      </c>
      <c r="D12" s="69" t="s">
        <v>79</v>
      </c>
      <c r="G12" s="76"/>
      <c r="H12" s="55" t="s">
        <v>93</v>
      </c>
      <c r="I12" s="55"/>
      <c r="J12" s="55"/>
      <c r="K12" s="55"/>
      <c r="L12" s="55"/>
      <c r="M12" s="55"/>
      <c r="N12" s="55"/>
      <c r="O12" s="55"/>
      <c r="P12" s="65"/>
    </row>
    <row r="13" spans="1:16" ht="15.75" customHeight="1" thickBot="1" x14ac:dyDescent="0.2">
      <c r="A13" s="17" t="s">
        <v>56</v>
      </c>
      <c r="B13" s="46" t="s">
        <v>65</v>
      </c>
      <c r="C13" s="46" t="s">
        <v>67</v>
      </c>
      <c r="D13" s="71"/>
      <c r="G13" s="76"/>
      <c r="H13" s="67" t="s">
        <v>52</v>
      </c>
      <c r="I13" s="68" t="s">
        <v>186</v>
      </c>
      <c r="J13" s="68"/>
      <c r="K13" s="68"/>
      <c r="L13" s="68"/>
      <c r="M13" s="68"/>
      <c r="N13" s="68"/>
      <c r="O13" s="68"/>
      <c r="P13" s="65"/>
    </row>
    <row r="14" spans="1:16" x14ac:dyDescent="0.15">
      <c r="G14" s="76"/>
      <c r="H14" s="67"/>
      <c r="I14" s="68" t="s">
        <v>185</v>
      </c>
      <c r="J14" s="68"/>
      <c r="K14" s="68"/>
      <c r="L14" s="68"/>
      <c r="M14" s="68"/>
      <c r="N14" s="68"/>
      <c r="O14" s="68"/>
      <c r="P14" s="65"/>
    </row>
    <row r="15" spans="1:16" x14ac:dyDescent="0.15">
      <c r="G15" s="76"/>
      <c r="H15" s="60" t="s">
        <v>53</v>
      </c>
      <c r="I15" s="62" t="s">
        <v>94</v>
      </c>
      <c r="J15" s="62"/>
      <c r="K15" s="62"/>
      <c r="L15" s="62"/>
      <c r="M15" s="62"/>
      <c r="N15" s="62"/>
      <c r="O15" s="62"/>
      <c r="P15" s="65"/>
    </row>
    <row r="16" spans="1:16" ht="15.75" thickBot="1" x14ac:dyDescent="0.2">
      <c r="A16" s="74" t="s">
        <v>6</v>
      </c>
      <c r="B16" s="74"/>
      <c r="C16" s="1" t="s">
        <v>99</v>
      </c>
      <c r="G16" s="76"/>
      <c r="H16" s="61"/>
      <c r="I16" s="63" t="s">
        <v>95</v>
      </c>
      <c r="J16" s="63"/>
      <c r="K16" s="63"/>
      <c r="L16" s="63"/>
      <c r="M16" s="63"/>
      <c r="N16" s="63"/>
      <c r="O16" s="2"/>
      <c r="P16" s="66"/>
    </row>
    <row r="17" spans="1:20" x14ac:dyDescent="0.15">
      <c r="A17" s="18" t="s">
        <v>21</v>
      </c>
      <c r="B17" s="18"/>
      <c r="C17" s="1" t="s">
        <v>100</v>
      </c>
    </row>
    <row r="18" spans="1:20" x14ac:dyDescent="0.15">
      <c r="A18" s="18" t="s">
        <v>22</v>
      </c>
      <c r="B18" s="18"/>
      <c r="C18" s="1" t="s">
        <v>101</v>
      </c>
      <c r="H18" s="59" t="s">
        <v>98</v>
      </c>
      <c r="I18" s="59"/>
    </row>
    <row r="19" spans="1:20" x14ac:dyDescent="0.15">
      <c r="A19" s="18" t="s">
        <v>112</v>
      </c>
      <c r="B19" s="18"/>
      <c r="C19" s="1" t="s">
        <v>102</v>
      </c>
    </row>
    <row r="20" spans="1:20" ht="15.75" thickBot="1" x14ac:dyDescent="0.2">
      <c r="A20" s="18" t="s">
        <v>113</v>
      </c>
      <c r="B20" s="18"/>
      <c r="C20" s="1" t="s">
        <v>103</v>
      </c>
      <c r="J20" s="3" t="s">
        <v>11</v>
      </c>
      <c r="K20" s="3" t="s">
        <v>37</v>
      </c>
      <c r="L20" s="3" t="s">
        <v>35</v>
      </c>
      <c r="M20" s="3" t="s">
        <v>36</v>
      </c>
      <c r="N20" s="3" t="s">
        <v>38</v>
      </c>
      <c r="O20" s="3"/>
      <c r="P20" s="3" t="s">
        <v>0</v>
      </c>
      <c r="Q20" s="3" t="s">
        <v>12</v>
      </c>
      <c r="R20" s="3" t="s">
        <v>13</v>
      </c>
      <c r="S20" s="3" t="s">
        <v>14</v>
      </c>
      <c r="T20" s="3" t="s">
        <v>15</v>
      </c>
    </row>
    <row r="21" spans="1:20" x14ac:dyDescent="0.25">
      <c r="E21" s="1" t="s">
        <v>318</v>
      </c>
      <c r="H21" s="51" t="s">
        <v>77</v>
      </c>
      <c r="I21" s="69" t="s">
        <v>54</v>
      </c>
      <c r="J21" s="6" t="s">
        <v>46</v>
      </c>
      <c r="K21" s="7" t="s">
        <v>50</v>
      </c>
      <c r="L21" s="6" t="s">
        <v>49</v>
      </c>
      <c r="M21" s="6" t="s">
        <v>48</v>
      </c>
      <c r="N21" s="6" t="s">
        <v>43</v>
      </c>
      <c r="O21" s="6"/>
      <c r="P21" s="6" t="s">
        <v>57</v>
      </c>
      <c r="Q21" s="6" t="s">
        <v>51</v>
      </c>
      <c r="R21" s="6" t="s">
        <v>58</v>
      </c>
      <c r="S21" s="6" t="s">
        <v>59</v>
      </c>
      <c r="T21" s="8" t="s">
        <v>60</v>
      </c>
    </row>
    <row r="22" spans="1:20" x14ac:dyDescent="0.25">
      <c r="H22" s="52"/>
      <c r="I22" s="70"/>
      <c r="J22" s="9" t="s">
        <v>39</v>
      </c>
      <c r="K22" s="10" t="s">
        <v>317</v>
      </c>
      <c r="L22" s="9" t="s">
        <v>41</v>
      </c>
      <c r="M22" s="9" t="s">
        <v>42</v>
      </c>
      <c r="N22" s="9" t="s">
        <v>43</v>
      </c>
      <c r="O22" s="9"/>
      <c r="P22" s="9" t="s">
        <v>64</v>
      </c>
      <c r="Q22" s="9" t="s">
        <v>47</v>
      </c>
      <c r="R22" s="9" t="s">
        <v>61</v>
      </c>
      <c r="S22" s="9" t="s">
        <v>62</v>
      </c>
      <c r="T22" s="11" t="s">
        <v>63</v>
      </c>
    </row>
    <row r="23" spans="1:20" x14ac:dyDescent="0.25">
      <c r="A23" s="21" t="s">
        <v>7</v>
      </c>
      <c r="B23" s="19" t="s">
        <v>26</v>
      </c>
      <c r="C23" s="19" t="s">
        <v>27</v>
      </c>
      <c r="H23" s="52"/>
      <c r="I23" s="70" t="s">
        <v>55</v>
      </c>
      <c r="J23" s="9" t="s">
        <v>46</v>
      </c>
      <c r="K23" s="10" t="s">
        <v>50</v>
      </c>
      <c r="L23" s="9" t="s">
        <v>49</v>
      </c>
      <c r="M23" s="9" t="s">
        <v>48</v>
      </c>
      <c r="N23" s="9" t="s">
        <v>43</v>
      </c>
      <c r="O23" s="9"/>
      <c r="P23" s="9" t="s">
        <v>138</v>
      </c>
      <c r="Q23" s="9" t="s">
        <v>68</v>
      </c>
      <c r="R23" s="9" t="s">
        <v>69</v>
      </c>
      <c r="S23" s="9" t="s">
        <v>70</v>
      </c>
      <c r="T23" s="11" t="s">
        <v>71</v>
      </c>
    </row>
    <row r="24" spans="1:20" ht="15.75" thickBot="1" x14ac:dyDescent="0.3">
      <c r="A24" s="19" t="s">
        <v>28</v>
      </c>
      <c r="B24" s="19" t="s">
        <v>31</v>
      </c>
      <c r="C24" s="19"/>
      <c r="H24" s="53"/>
      <c r="I24" s="71"/>
      <c r="J24" s="12" t="s">
        <v>39</v>
      </c>
      <c r="K24" s="13" t="s">
        <v>40</v>
      </c>
      <c r="L24" s="12" t="s">
        <v>41</v>
      </c>
      <c r="M24" s="12" t="s">
        <v>42</v>
      </c>
      <c r="N24" s="12" t="s">
        <v>43</v>
      </c>
      <c r="O24" s="12"/>
      <c r="P24" s="12" t="s">
        <v>72</v>
      </c>
      <c r="Q24" s="12" t="s">
        <v>73</v>
      </c>
      <c r="R24" s="12" t="s">
        <v>74</v>
      </c>
      <c r="S24" s="12" t="s">
        <v>75</v>
      </c>
      <c r="T24" s="14" t="s">
        <v>76</v>
      </c>
    </row>
    <row r="25" spans="1:20" x14ac:dyDescent="0.15">
      <c r="A25" s="19" t="s">
        <v>44</v>
      </c>
      <c r="B25" s="19" t="s">
        <v>45</v>
      </c>
      <c r="C25" s="19"/>
    </row>
    <row r="26" spans="1:20" ht="15.75" thickBot="1" x14ac:dyDescent="0.2">
      <c r="A26" s="19" t="s">
        <v>9</v>
      </c>
      <c r="B26" s="49" t="s">
        <v>25</v>
      </c>
      <c r="C26" s="19"/>
    </row>
    <row r="27" spans="1:20" x14ac:dyDescent="0.25">
      <c r="A27" s="19" t="s">
        <v>10</v>
      </c>
      <c r="B27" s="19" t="s">
        <v>114</v>
      </c>
      <c r="C27" s="72" t="s">
        <v>183</v>
      </c>
      <c r="H27" s="51" t="s">
        <v>2</v>
      </c>
      <c r="I27" s="69" t="s">
        <v>54</v>
      </c>
      <c r="J27" s="6" t="s">
        <v>46</v>
      </c>
      <c r="K27" s="7" t="s">
        <v>50</v>
      </c>
      <c r="L27" s="6" t="s">
        <v>49</v>
      </c>
      <c r="M27" s="6" t="s">
        <v>48</v>
      </c>
      <c r="N27" s="6" t="s">
        <v>43</v>
      </c>
      <c r="O27" s="6"/>
      <c r="P27" s="6" t="s">
        <v>104</v>
      </c>
      <c r="Q27" s="6" t="s">
        <v>51</v>
      </c>
      <c r="R27" s="6" t="s">
        <v>58</v>
      </c>
      <c r="S27" s="6" t="s">
        <v>59</v>
      </c>
      <c r="T27" s="8" t="s">
        <v>106</v>
      </c>
    </row>
    <row r="28" spans="1:20" x14ac:dyDescent="0.25">
      <c r="A28" s="19" t="s">
        <v>24</v>
      </c>
      <c r="B28" s="19" t="s">
        <v>23</v>
      </c>
      <c r="C28" s="72"/>
      <c r="H28" s="52"/>
      <c r="I28" s="70"/>
      <c r="J28" s="9" t="s">
        <v>39</v>
      </c>
      <c r="K28" s="10" t="s">
        <v>188</v>
      </c>
      <c r="L28" s="9" t="s">
        <v>41</v>
      </c>
      <c r="M28" s="9" t="s">
        <v>42</v>
      </c>
      <c r="N28" s="9" t="s">
        <v>43</v>
      </c>
      <c r="O28" s="9"/>
      <c r="P28" s="9" t="s">
        <v>105</v>
      </c>
      <c r="Q28" s="9" t="s">
        <v>47</v>
      </c>
      <c r="R28" s="9" t="s">
        <v>61</v>
      </c>
      <c r="S28" s="9" t="s">
        <v>62</v>
      </c>
      <c r="T28" s="11" t="s">
        <v>107</v>
      </c>
    </row>
    <row r="29" spans="1:20" ht="15" customHeight="1" x14ac:dyDescent="0.25">
      <c r="A29" s="75" t="s">
        <v>81</v>
      </c>
      <c r="B29" s="75"/>
      <c r="C29" s="75"/>
      <c r="D29" s="75"/>
      <c r="E29" s="75"/>
      <c r="F29" s="75"/>
      <c r="H29" s="52"/>
      <c r="I29" s="70" t="s">
        <v>55</v>
      </c>
      <c r="J29" s="9" t="s">
        <v>46</v>
      </c>
      <c r="K29" s="10" t="s">
        <v>50</v>
      </c>
      <c r="L29" s="9" t="s">
        <v>49</v>
      </c>
      <c r="M29" s="9" t="s">
        <v>48</v>
      </c>
      <c r="N29" s="9" t="s">
        <v>43</v>
      </c>
      <c r="O29" s="9"/>
      <c r="P29" s="9" t="s">
        <v>109</v>
      </c>
      <c r="Q29" s="9" t="s">
        <v>68</v>
      </c>
      <c r="R29" s="9" t="s">
        <v>69</v>
      </c>
      <c r="S29" s="9" t="s">
        <v>70</v>
      </c>
      <c r="T29" s="11" t="s">
        <v>110</v>
      </c>
    </row>
    <row r="30" spans="1:20" ht="15.75" thickBot="1" x14ac:dyDescent="0.3">
      <c r="H30" s="53"/>
      <c r="I30" s="71"/>
      <c r="J30" s="12" t="s">
        <v>39</v>
      </c>
      <c r="K30" s="13" t="s">
        <v>40</v>
      </c>
      <c r="L30" s="12" t="s">
        <v>41</v>
      </c>
      <c r="M30" s="12" t="s">
        <v>42</v>
      </c>
      <c r="N30" s="12" t="s">
        <v>43</v>
      </c>
      <c r="O30" s="12"/>
      <c r="P30" s="12" t="s">
        <v>108</v>
      </c>
      <c r="Q30" s="12" t="s">
        <v>68</v>
      </c>
      <c r="R30" s="12" t="s">
        <v>69</v>
      </c>
      <c r="S30" s="12" t="s">
        <v>70</v>
      </c>
      <c r="T30" s="14" t="s">
        <v>111</v>
      </c>
    </row>
    <row r="32" spans="1:20" x14ac:dyDescent="0.15">
      <c r="B32" s="75"/>
      <c r="C32" s="75"/>
      <c r="D32" s="75"/>
      <c r="E32" s="75"/>
      <c r="F32" s="75"/>
      <c r="G32" s="75"/>
      <c r="H32" s="75"/>
    </row>
    <row r="33" spans="4:23" x14ac:dyDescent="0.15">
      <c r="E33" s="1">
        <f>12.39*(270+90*18)+12.35*(320+80*18)</f>
        <v>45153.100000000006</v>
      </c>
    </row>
    <row r="34" spans="4:23" x14ac:dyDescent="0.15">
      <c r="E34" s="1">
        <f>45.15+1283*18</f>
        <v>23139.15</v>
      </c>
    </row>
    <row r="35" spans="4:23" ht="30" x14ac:dyDescent="0.15">
      <c r="K35" s="1" t="s">
        <v>115</v>
      </c>
      <c r="L35" s="1" t="s">
        <v>120</v>
      </c>
      <c r="M35" s="1">
        <v>103</v>
      </c>
      <c r="O35" s="1" t="s">
        <v>122</v>
      </c>
      <c r="Q35" s="1" t="s">
        <v>121</v>
      </c>
    </row>
    <row r="36" spans="4:23" x14ac:dyDescent="0.15">
      <c r="D36" s="1">
        <f>12*0.403</f>
        <v>4.8360000000000003</v>
      </c>
      <c r="K36" s="1" t="s">
        <v>191</v>
      </c>
      <c r="L36" s="1">
        <v>12</v>
      </c>
      <c r="M36" s="1">
        <v>18</v>
      </c>
      <c r="N36" s="1" t="s">
        <v>118</v>
      </c>
      <c r="O36" s="1" t="s">
        <v>119</v>
      </c>
      <c r="Q36" s="1" t="s">
        <v>117</v>
      </c>
    </row>
    <row r="37" spans="4:23" ht="15" customHeight="1" x14ac:dyDescent="0.15">
      <c r="E37" s="1">
        <f>270+90*18+320+80*18+50*18</f>
        <v>4550</v>
      </c>
    </row>
    <row r="38" spans="4:23" x14ac:dyDescent="0.15">
      <c r="D38" s="1">
        <f>12.39*(0.27+0.12*9)</f>
        <v>16.726500000000001</v>
      </c>
      <c r="E38" s="1">
        <f>12.35*(0.171+0.32+40)+12.39*(0.4+0.18+45)+78*500</f>
        <v>40064.800049999998</v>
      </c>
    </row>
    <row r="39" spans="4:23" ht="15.75" thickBot="1" x14ac:dyDescent="0.2">
      <c r="H39" s="30"/>
      <c r="I39" s="30"/>
      <c r="J39" s="3" t="s">
        <v>11</v>
      </c>
      <c r="K39" s="3" t="s">
        <v>37</v>
      </c>
      <c r="L39" s="3" t="s">
        <v>35</v>
      </c>
      <c r="M39" s="3" t="s">
        <v>36</v>
      </c>
      <c r="N39" s="3" t="s">
        <v>5</v>
      </c>
      <c r="O39" s="3"/>
      <c r="P39" s="3" t="s">
        <v>0</v>
      </c>
      <c r="Q39" s="3" t="s">
        <v>12</v>
      </c>
      <c r="R39" s="3" t="s">
        <v>13</v>
      </c>
      <c r="S39" s="3" t="s">
        <v>15</v>
      </c>
    </row>
    <row r="40" spans="4:23" x14ac:dyDescent="0.15">
      <c r="H40" s="51" t="s">
        <v>52</v>
      </c>
      <c r="I40" s="54" t="s">
        <v>54</v>
      </c>
      <c r="J40" s="25" t="s">
        <v>125</v>
      </c>
      <c r="K40" s="29" t="s">
        <v>189</v>
      </c>
      <c r="L40" s="29" t="s">
        <v>123</v>
      </c>
      <c r="M40" s="29" t="s">
        <v>124</v>
      </c>
      <c r="N40" s="29" t="s">
        <v>17</v>
      </c>
      <c r="O40" s="29"/>
      <c r="P40" s="29" t="s">
        <v>129</v>
      </c>
      <c r="Q40" s="29" t="s">
        <v>127</v>
      </c>
      <c r="R40" s="29" t="s">
        <v>130</v>
      </c>
      <c r="S40" s="22" t="s">
        <v>131</v>
      </c>
      <c r="U40" s="1">
        <f>3731+4550</f>
        <v>8281</v>
      </c>
      <c r="V40" s="1">
        <f>186+1350</f>
        <v>1536</v>
      </c>
      <c r="W40" s="1">
        <f>U40/(U40+V40)</f>
        <v>0.84353672201283492</v>
      </c>
    </row>
    <row r="41" spans="4:23" x14ac:dyDescent="0.15">
      <c r="H41" s="52"/>
      <c r="I41" s="55"/>
      <c r="J41" s="26" t="s">
        <v>39</v>
      </c>
      <c r="K41" s="28" t="s">
        <v>190</v>
      </c>
      <c r="L41" s="28" t="s">
        <v>126</v>
      </c>
      <c r="M41" s="28" t="s">
        <v>42</v>
      </c>
      <c r="N41" s="28" t="s">
        <v>17</v>
      </c>
      <c r="O41" s="28"/>
      <c r="P41" s="28" t="s">
        <v>132</v>
      </c>
      <c r="Q41" s="28" t="s">
        <v>128</v>
      </c>
      <c r="R41" s="28" t="s">
        <v>133</v>
      </c>
      <c r="S41" s="23" t="s">
        <v>63</v>
      </c>
      <c r="U41" s="1">
        <f>88.4+110.59</f>
        <v>198.99</v>
      </c>
      <c r="V41" s="1">
        <f>34.5+230.4</f>
        <v>264.89999999999998</v>
      </c>
      <c r="W41" s="1">
        <f>U41/(U41+V41)</f>
        <v>0.42895945159412796</v>
      </c>
    </row>
    <row r="42" spans="4:23" x14ac:dyDescent="0.15">
      <c r="H42" s="52"/>
      <c r="I42" s="55" t="s">
        <v>55</v>
      </c>
      <c r="J42" s="26" t="s">
        <v>125</v>
      </c>
      <c r="K42" s="28" t="s">
        <v>116</v>
      </c>
      <c r="L42" s="28" t="s">
        <v>145</v>
      </c>
      <c r="M42" s="28" t="s">
        <v>146</v>
      </c>
      <c r="N42" s="28" t="s">
        <v>17</v>
      </c>
      <c r="O42" s="28"/>
      <c r="P42" s="28" t="s">
        <v>135</v>
      </c>
      <c r="Q42" s="28" t="s">
        <v>134</v>
      </c>
      <c r="R42" s="28" t="s">
        <v>136</v>
      </c>
      <c r="S42" s="23" t="s">
        <v>137</v>
      </c>
      <c r="U42" s="1">
        <f>1448+23139</f>
        <v>24587</v>
      </c>
      <c r="V42" s="1">
        <f>3.683+16.73</f>
        <v>20.413</v>
      </c>
      <c r="W42" s="50">
        <f>U42/(U42+V42)</f>
        <v>0.99917045322887044</v>
      </c>
    </row>
    <row r="43" spans="4:23" ht="15.75" thickBot="1" x14ac:dyDescent="0.2">
      <c r="H43" s="53"/>
      <c r="I43" s="56"/>
      <c r="J43" s="27" t="s">
        <v>39</v>
      </c>
      <c r="K43" s="12" t="s">
        <v>115</v>
      </c>
      <c r="L43" s="12" t="s">
        <v>147</v>
      </c>
      <c r="M43" s="12" t="s">
        <v>42</v>
      </c>
      <c r="N43" s="12" t="s">
        <v>17</v>
      </c>
      <c r="O43" s="12"/>
      <c r="P43" s="12" t="s">
        <v>139</v>
      </c>
      <c r="Q43" s="12" t="s">
        <v>140</v>
      </c>
      <c r="R43" s="12" t="s">
        <v>141</v>
      </c>
      <c r="S43" s="24" t="s">
        <v>142</v>
      </c>
      <c r="U43" s="1">
        <f>40+632.6</f>
        <v>672.6</v>
      </c>
      <c r="V43" s="1">
        <f>5.175+22.84</f>
        <v>28.015000000000001</v>
      </c>
      <c r="W43" s="50">
        <f>U43/(U43+V43)</f>
        <v>0.96001370224731131</v>
      </c>
    </row>
    <row r="44" spans="4:23" x14ac:dyDescent="0.15">
      <c r="H44" s="30"/>
      <c r="I44" s="30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4:23" ht="15.75" thickBot="1" x14ac:dyDescent="0.2">
      <c r="H45" s="30"/>
      <c r="I45" s="30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4:23" x14ac:dyDescent="0.15">
      <c r="H46" s="51" t="s">
        <v>2</v>
      </c>
      <c r="I46" s="54" t="s">
        <v>54</v>
      </c>
      <c r="J46" s="25" t="s">
        <v>125</v>
      </c>
      <c r="K46" s="29" t="s">
        <v>116</v>
      </c>
      <c r="L46" s="29" t="s">
        <v>123</v>
      </c>
      <c r="M46" s="29" t="s">
        <v>124</v>
      </c>
      <c r="N46" s="29" t="s">
        <v>17</v>
      </c>
      <c r="O46" s="29"/>
      <c r="P46" s="29" t="s">
        <v>100</v>
      </c>
      <c r="Q46" s="29" t="s">
        <v>127</v>
      </c>
      <c r="R46" s="29" t="s">
        <v>130</v>
      </c>
      <c r="S46" s="22" t="s">
        <v>101</v>
      </c>
    </row>
    <row r="47" spans="4:23" x14ac:dyDescent="0.15">
      <c r="H47" s="52"/>
      <c r="I47" s="55"/>
      <c r="J47" s="26" t="s">
        <v>39</v>
      </c>
      <c r="K47" s="28" t="s">
        <v>115</v>
      </c>
      <c r="L47" s="28" t="s">
        <v>126</v>
      </c>
      <c r="M47" s="28" t="s">
        <v>42</v>
      </c>
      <c r="N47" s="28" t="s">
        <v>17</v>
      </c>
      <c r="O47" s="28"/>
      <c r="P47" s="28" t="s">
        <v>100</v>
      </c>
      <c r="Q47" s="28" t="s">
        <v>128</v>
      </c>
      <c r="R47" s="28" t="s">
        <v>133</v>
      </c>
      <c r="S47" s="23" t="s">
        <v>101</v>
      </c>
    </row>
    <row r="48" spans="4:23" x14ac:dyDescent="0.15">
      <c r="D48" s="1">
        <f>17.4*500*8</f>
        <v>69600</v>
      </c>
      <c r="H48" s="52"/>
      <c r="I48" s="55" t="s">
        <v>55</v>
      </c>
      <c r="J48" s="26" t="s">
        <v>125</v>
      </c>
      <c r="K48" s="28" t="s">
        <v>116</v>
      </c>
      <c r="L48" s="28" t="s">
        <v>145</v>
      </c>
      <c r="M48" s="28" t="s">
        <v>146</v>
      </c>
      <c r="N48" s="28" t="s">
        <v>17</v>
      </c>
      <c r="O48" s="28"/>
      <c r="P48" s="28" t="s">
        <v>143</v>
      </c>
      <c r="Q48" s="28" t="s">
        <v>134</v>
      </c>
      <c r="R48" s="28" t="s">
        <v>136</v>
      </c>
      <c r="S48" s="23" t="s">
        <v>144</v>
      </c>
    </row>
    <row r="49" spans="4:19" ht="15.75" thickBot="1" x14ac:dyDescent="0.2">
      <c r="D49" s="1">
        <f>1.6*18*8</f>
        <v>230.4</v>
      </c>
      <c r="H49" s="53"/>
      <c r="I49" s="56"/>
      <c r="J49" s="27" t="s">
        <v>39</v>
      </c>
      <c r="K49" s="12" t="s">
        <v>115</v>
      </c>
      <c r="L49" s="12" t="s">
        <v>147</v>
      </c>
      <c r="M49" s="12" t="s">
        <v>42</v>
      </c>
      <c r="N49" s="12" t="s">
        <v>17</v>
      </c>
      <c r="O49" s="12"/>
      <c r="P49" s="12" t="s">
        <v>108</v>
      </c>
      <c r="Q49" s="12" t="s">
        <v>140</v>
      </c>
      <c r="R49" s="12" t="s">
        <v>141</v>
      </c>
      <c r="S49" s="24" t="s">
        <v>111</v>
      </c>
    </row>
    <row r="54" spans="4:19" x14ac:dyDescent="0.15">
      <c r="K54" s="1">
        <f>(12.352*(320+80*18)+12.39*(180+90*18))/1000+78*18</f>
        <v>1448.04152</v>
      </c>
      <c r="L54" s="1">
        <f>270+90*500+320+80*500+50*500</f>
        <v>110590</v>
      </c>
      <c r="M54" s="1">
        <f>171+320+80*100+180+90*100</f>
        <v>17671</v>
      </c>
      <c r="N54" s="1">
        <f>17.67*5</f>
        <v>88.350000000000009</v>
      </c>
      <c r="O54" s="1">
        <f>270+90*160*128</f>
        <v>1843470</v>
      </c>
      <c r="P54" s="1">
        <f>1843.47/8</f>
        <v>230.43375</v>
      </c>
      <c r="Q54" s="1">
        <f>12.39*(270+90*12)</f>
        <v>16726.5</v>
      </c>
    </row>
    <row r="56" spans="4:19" x14ac:dyDescent="0.15">
      <c r="M56" s="1">
        <f>12.352*(0.32+0.08*500)+12.39*(0.27+45)+1263*500</f>
        <v>632558.92793999997</v>
      </c>
      <c r="N56" s="1">
        <f>150*0.0345</f>
        <v>5.1750000000000007</v>
      </c>
      <c r="O56" s="1">
        <f>12.39*(0.27+160*128*90/1000)</f>
        <v>22840.5933</v>
      </c>
    </row>
    <row r="59" spans="4:19" x14ac:dyDescent="0.15">
      <c r="N59" s="1">
        <f>3.3*6*0.186</f>
        <v>3.6827999999999994</v>
      </c>
    </row>
  </sheetData>
  <mergeCells count="42">
    <mergeCell ref="A2:B2"/>
    <mergeCell ref="A16:B16"/>
    <mergeCell ref="A29:F29"/>
    <mergeCell ref="B32:H32"/>
    <mergeCell ref="H21:H24"/>
    <mergeCell ref="H27:H30"/>
    <mergeCell ref="D12:D13"/>
    <mergeCell ref="G2:G8"/>
    <mergeCell ref="G10:G16"/>
    <mergeCell ref="I27:I28"/>
    <mergeCell ref="I29:I30"/>
    <mergeCell ref="I21:I22"/>
    <mergeCell ref="I23:I24"/>
    <mergeCell ref="C27:C28"/>
    <mergeCell ref="P2:P8"/>
    <mergeCell ref="P10:P16"/>
    <mergeCell ref="I8:N8"/>
    <mergeCell ref="H5:H6"/>
    <mergeCell ref="H7:H8"/>
    <mergeCell ref="H4:O4"/>
    <mergeCell ref="H3:O3"/>
    <mergeCell ref="H2:O2"/>
    <mergeCell ref="H12:O12"/>
    <mergeCell ref="H13:H14"/>
    <mergeCell ref="I13:O13"/>
    <mergeCell ref="I14:O14"/>
    <mergeCell ref="I7:O7"/>
    <mergeCell ref="I5:O5"/>
    <mergeCell ref="I6:O6"/>
    <mergeCell ref="H1:I1"/>
    <mergeCell ref="H18:I18"/>
    <mergeCell ref="H15:H16"/>
    <mergeCell ref="I15:O15"/>
    <mergeCell ref="I16:N16"/>
    <mergeCell ref="H11:O11"/>
    <mergeCell ref="H10:O10"/>
    <mergeCell ref="H40:H43"/>
    <mergeCell ref="I40:I41"/>
    <mergeCell ref="I42:I43"/>
    <mergeCell ref="H46:H49"/>
    <mergeCell ref="I46:I47"/>
    <mergeCell ref="I48:I49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B17" sqref="B17:C17"/>
    </sheetView>
  </sheetViews>
  <sheetFormatPr defaultRowHeight="13.5" x14ac:dyDescent="0.15"/>
  <sheetData>
    <row r="2" spans="2:13" x14ac:dyDescent="0.15">
      <c r="C2" t="s">
        <v>319</v>
      </c>
      <c r="D2" t="s">
        <v>322</v>
      </c>
      <c r="E2" t="s">
        <v>323</v>
      </c>
      <c r="G2" t="s">
        <v>324</v>
      </c>
      <c r="I2" t="s">
        <v>325</v>
      </c>
      <c r="J2" t="s">
        <v>326</v>
      </c>
      <c r="L2" t="s">
        <v>327</v>
      </c>
      <c r="M2" t="s">
        <v>328</v>
      </c>
    </row>
    <row r="3" spans="2:13" x14ac:dyDescent="0.15">
      <c r="B3">
        <v>1464</v>
      </c>
      <c r="C3">
        <v>2012</v>
      </c>
      <c r="D3">
        <f>C3-B3</f>
        <v>548</v>
      </c>
      <c r="E3">
        <v>171</v>
      </c>
      <c r="F3">
        <v>1</v>
      </c>
      <c r="G3">
        <f>F3*2*124</f>
        <v>248</v>
      </c>
      <c r="I3" s="80">
        <f>D3/B3*100</f>
        <v>37.431693989071043</v>
      </c>
      <c r="J3" s="80">
        <f>E3/B3*100</f>
        <v>11.68032786885246</v>
      </c>
      <c r="K3" s="80"/>
      <c r="L3" s="80">
        <f>G3/B3*100</f>
        <v>16.939890710382514</v>
      </c>
      <c r="M3" s="80">
        <f>I3-J3-L3</f>
        <v>8.8114754098360706</v>
      </c>
    </row>
    <row r="4" spans="2:13" x14ac:dyDescent="0.15">
      <c r="B4">
        <v>3354</v>
      </c>
      <c r="C4">
        <v>5743</v>
      </c>
      <c r="D4">
        <f t="shared" ref="D4:D13" si="0">C4-B4</f>
        <v>2389</v>
      </c>
      <c r="E4">
        <v>1606</v>
      </c>
      <c r="F4">
        <v>2</v>
      </c>
      <c r="G4">
        <f t="shared" ref="G4:G13" si="1">F4*2*124</f>
        <v>496</v>
      </c>
      <c r="I4" s="80">
        <f t="shared" ref="I4:I13" si="2">D4/B4*100</f>
        <v>71.228384019081687</v>
      </c>
      <c r="J4" s="80">
        <f t="shared" ref="J4:J13" si="3">E4/B4*100</f>
        <v>47.883124627310671</v>
      </c>
      <c r="K4" s="80"/>
      <c r="L4" s="80">
        <f t="shared" ref="L4:L13" si="4">G4/B4*100</f>
        <v>14.788312462731067</v>
      </c>
      <c r="M4" s="80">
        <f t="shared" ref="M4:M13" si="5">I4-J4-L4</f>
        <v>8.5569469290399489</v>
      </c>
    </row>
    <row r="5" spans="2:13" x14ac:dyDescent="0.15">
      <c r="B5">
        <v>5079</v>
      </c>
      <c r="C5">
        <v>15536</v>
      </c>
      <c r="D5">
        <f t="shared" si="0"/>
        <v>10457</v>
      </c>
      <c r="E5">
        <v>6870</v>
      </c>
      <c r="F5">
        <v>6</v>
      </c>
      <c r="G5">
        <f t="shared" si="1"/>
        <v>1488</v>
      </c>
      <c r="I5" s="80">
        <f t="shared" si="2"/>
        <v>205.88698562709195</v>
      </c>
      <c r="J5" s="80">
        <f t="shared" si="3"/>
        <v>135.26284701712936</v>
      </c>
      <c r="K5" s="80"/>
      <c r="L5" s="80">
        <f t="shared" si="4"/>
        <v>29.297105729474303</v>
      </c>
      <c r="M5" s="80">
        <f t="shared" si="5"/>
        <v>41.327032880488282</v>
      </c>
    </row>
    <row r="6" spans="2:13" x14ac:dyDescent="0.15">
      <c r="B6">
        <v>6496</v>
      </c>
      <c r="C6">
        <v>20690</v>
      </c>
      <c r="D6">
        <f t="shared" si="0"/>
        <v>14194</v>
      </c>
      <c r="E6">
        <v>10486</v>
      </c>
      <c r="F6">
        <v>8</v>
      </c>
      <c r="G6">
        <f t="shared" si="1"/>
        <v>1984</v>
      </c>
      <c r="I6" s="80">
        <f t="shared" si="2"/>
        <v>218.5036945812808</v>
      </c>
      <c r="J6" s="80">
        <f t="shared" si="3"/>
        <v>161.42241379310346</v>
      </c>
      <c r="K6" s="80"/>
      <c r="L6" s="80">
        <f t="shared" si="4"/>
        <v>30.541871921182267</v>
      </c>
      <c r="M6" s="80">
        <f t="shared" si="5"/>
        <v>26.539408866995071</v>
      </c>
    </row>
    <row r="7" spans="2:13" x14ac:dyDescent="0.15">
      <c r="B7">
        <v>9513</v>
      </c>
      <c r="C7" t="s">
        <v>320</v>
      </c>
      <c r="D7" t="e">
        <f t="shared" si="0"/>
        <v>#VALUE!</v>
      </c>
      <c r="E7" t="s">
        <v>320</v>
      </c>
      <c r="F7" t="s">
        <v>320</v>
      </c>
      <c r="G7" t="e">
        <f t="shared" si="1"/>
        <v>#VALUE!</v>
      </c>
      <c r="I7" s="80"/>
      <c r="J7" s="80"/>
      <c r="K7" s="80"/>
      <c r="L7" s="80"/>
      <c r="M7" s="80"/>
    </row>
    <row r="8" spans="2:13" x14ac:dyDescent="0.15">
      <c r="C8" t="s">
        <v>321</v>
      </c>
      <c r="I8" s="80"/>
      <c r="J8" s="80"/>
      <c r="K8" s="80"/>
      <c r="L8" s="80"/>
      <c r="M8" s="80"/>
    </row>
    <row r="9" spans="2:13" x14ac:dyDescent="0.15">
      <c r="B9">
        <v>1464</v>
      </c>
      <c r="C9">
        <v>1881</v>
      </c>
      <c r="D9">
        <f t="shared" si="0"/>
        <v>417</v>
      </c>
      <c r="E9">
        <v>171</v>
      </c>
      <c r="F9">
        <v>1</v>
      </c>
      <c r="G9">
        <f>F9*8</f>
        <v>8</v>
      </c>
      <c r="I9" s="80">
        <f t="shared" si="2"/>
        <v>28.483606557377051</v>
      </c>
      <c r="J9" s="80">
        <f t="shared" si="3"/>
        <v>11.68032786885246</v>
      </c>
      <c r="K9" s="80"/>
      <c r="L9" s="80">
        <f t="shared" si="4"/>
        <v>0.54644808743169404</v>
      </c>
      <c r="M9" s="80">
        <f t="shared" si="5"/>
        <v>16.256830601092897</v>
      </c>
    </row>
    <row r="10" spans="2:13" x14ac:dyDescent="0.15">
      <c r="B10">
        <v>3354</v>
      </c>
      <c r="C10">
        <v>3781</v>
      </c>
      <c r="D10">
        <f t="shared" si="0"/>
        <v>427</v>
      </c>
      <c r="E10">
        <f>1213-803</f>
        <v>410</v>
      </c>
      <c r="F10">
        <v>2</v>
      </c>
      <c r="G10">
        <f t="shared" ref="G10:G13" si="6">F10*8</f>
        <v>16</v>
      </c>
      <c r="I10" s="80">
        <f t="shared" si="2"/>
        <v>12.731067382230174</v>
      </c>
      <c r="J10" s="80">
        <f t="shared" si="3"/>
        <v>12.224209898628503</v>
      </c>
      <c r="K10" s="80"/>
      <c r="L10" s="80">
        <f t="shared" si="4"/>
        <v>0.47704233750745378</v>
      </c>
      <c r="M10" s="80">
        <f t="shared" si="5"/>
        <v>2.9815146094217038E-2</v>
      </c>
    </row>
    <row r="11" spans="2:13" x14ac:dyDescent="0.15">
      <c r="B11">
        <v>5079</v>
      </c>
      <c r="C11">
        <v>7272</v>
      </c>
      <c r="D11">
        <f t="shared" si="0"/>
        <v>2193</v>
      </c>
      <c r="E11">
        <f>3440-1375</f>
        <v>2065</v>
      </c>
      <c r="F11">
        <v>3</v>
      </c>
      <c r="G11">
        <f t="shared" si="6"/>
        <v>24</v>
      </c>
      <c r="I11" s="80">
        <f t="shared" si="2"/>
        <v>43.177790903721203</v>
      </c>
      <c r="J11" s="80">
        <f t="shared" si="3"/>
        <v>40.657609765701906</v>
      </c>
      <c r="K11" s="80"/>
      <c r="L11" s="80">
        <f t="shared" si="4"/>
        <v>0.47253396337861786</v>
      </c>
      <c r="M11" s="80">
        <f t="shared" si="5"/>
        <v>2.0476471746406784</v>
      </c>
    </row>
    <row r="12" spans="2:13" x14ac:dyDescent="0.15">
      <c r="B12">
        <v>6496</v>
      </c>
      <c r="C12">
        <v>9274</v>
      </c>
      <c r="D12">
        <f t="shared" si="0"/>
        <v>2778</v>
      </c>
      <c r="E12">
        <f>3989-1449</f>
        <v>2540</v>
      </c>
      <c r="F12">
        <v>4</v>
      </c>
      <c r="G12">
        <f t="shared" si="6"/>
        <v>32</v>
      </c>
      <c r="I12" s="80">
        <f t="shared" si="2"/>
        <v>42.764778325123153</v>
      </c>
      <c r="J12" s="80">
        <f t="shared" si="3"/>
        <v>39.100985221674875</v>
      </c>
      <c r="K12" s="80"/>
      <c r="L12" s="80">
        <f t="shared" si="4"/>
        <v>0.49261083743842365</v>
      </c>
      <c r="M12" s="80">
        <f t="shared" si="5"/>
        <v>3.1711822660098541</v>
      </c>
    </row>
    <row r="13" spans="2:13" x14ac:dyDescent="0.15">
      <c r="B13">
        <v>9513</v>
      </c>
      <c r="C13">
        <v>12744</v>
      </c>
      <c r="D13">
        <f t="shared" si="0"/>
        <v>3231</v>
      </c>
      <c r="E13">
        <f>5140-2003</f>
        <v>3137</v>
      </c>
      <c r="F13">
        <v>5</v>
      </c>
      <c r="G13">
        <f t="shared" si="6"/>
        <v>40</v>
      </c>
      <c r="I13" s="80">
        <f t="shared" si="2"/>
        <v>33.964049195837276</v>
      </c>
      <c r="J13" s="80">
        <f t="shared" si="3"/>
        <v>32.975927677914434</v>
      </c>
      <c r="K13" s="80"/>
      <c r="L13" s="80">
        <f t="shared" si="4"/>
        <v>0.42047724166929468</v>
      </c>
      <c r="M13" s="80">
        <f t="shared" si="5"/>
        <v>0.5676442762535473</v>
      </c>
    </row>
    <row r="16" spans="2:13" x14ac:dyDescent="0.15">
      <c r="B16">
        <v>5161</v>
      </c>
    </row>
    <row r="17" spans="2:3" x14ac:dyDescent="0.15">
      <c r="B17">
        <v>5098</v>
      </c>
      <c r="C17">
        <v>7357</v>
      </c>
    </row>
    <row r="19" spans="2:3" x14ac:dyDescent="0.15">
      <c r="B19">
        <v>5098</v>
      </c>
      <c r="C19">
        <v>7718</v>
      </c>
    </row>
    <row r="21" spans="2:3" x14ac:dyDescent="0.15">
      <c r="B21">
        <v>5161</v>
      </c>
      <c r="C21">
        <v>7931</v>
      </c>
    </row>
    <row r="22" spans="2:3" x14ac:dyDescent="0.15">
      <c r="B22">
        <v>5098</v>
      </c>
      <c r="C22">
        <v>5291</v>
      </c>
    </row>
    <row r="24" spans="2:3" x14ac:dyDescent="0.15">
      <c r="B24">
        <v>5098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J23" sqref="J23"/>
    </sheetView>
  </sheetViews>
  <sheetFormatPr defaultRowHeight="14.25" x14ac:dyDescent="0.2"/>
  <cols>
    <col min="1" max="1" width="14.125" style="34" customWidth="1"/>
    <col min="2" max="2" width="16.75" style="34" customWidth="1"/>
    <col min="3" max="3" width="22.125" style="32" customWidth="1"/>
    <col min="4" max="4" width="20.25" style="32" customWidth="1"/>
    <col min="5" max="5" width="18.5" style="32" customWidth="1"/>
    <col min="6" max="6" width="22" style="32" customWidth="1"/>
    <col min="7" max="16384" width="9" style="32"/>
  </cols>
  <sheetData>
    <row r="1" spans="1:6" x14ac:dyDescent="0.2">
      <c r="A1" s="34" t="s">
        <v>148</v>
      </c>
      <c r="B1" s="34" t="s">
        <v>149</v>
      </c>
      <c r="C1" s="32" t="s">
        <v>150</v>
      </c>
    </row>
    <row r="2" spans="1:6" x14ac:dyDescent="0.2">
      <c r="C2" s="32" t="s">
        <v>151</v>
      </c>
      <c r="D2" s="32" t="s">
        <v>155</v>
      </c>
    </row>
    <row r="3" spans="1:6" x14ac:dyDescent="0.2">
      <c r="C3" s="32" t="s">
        <v>152</v>
      </c>
    </row>
    <row r="4" spans="1:6" x14ac:dyDescent="0.2">
      <c r="C4" s="32" t="s">
        <v>153</v>
      </c>
    </row>
    <row r="10" spans="1:6" ht="18.75" x14ac:dyDescent="0.35">
      <c r="A10" s="33" t="s">
        <v>154</v>
      </c>
      <c r="B10" s="33" t="s">
        <v>156</v>
      </c>
      <c r="C10" s="33" t="s">
        <v>157</v>
      </c>
      <c r="D10" s="33" t="s">
        <v>162</v>
      </c>
      <c r="E10" s="33" t="s">
        <v>163</v>
      </c>
      <c r="F10" s="34" t="s">
        <v>164</v>
      </c>
    </row>
    <row r="11" spans="1:6" x14ac:dyDescent="0.2">
      <c r="A11" s="33">
        <v>1</v>
      </c>
      <c r="B11" s="33">
        <f ca="1">INT(100*RAND())</f>
        <v>9</v>
      </c>
      <c r="C11" s="33">
        <f ca="1">INT((100-B11)*RAND())+1</f>
        <v>68</v>
      </c>
      <c r="D11" s="33">
        <f ca="1">INT(SQRT(B11)*RAND()*10)+20</f>
        <v>37</v>
      </c>
      <c r="E11" s="33">
        <f ca="1">INT(400/C11)+INT(40*RAND())</f>
        <v>23</v>
      </c>
      <c r="F11" s="34">
        <f ca="1">D11*E11</f>
        <v>851</v>
      </c>
    </row>
    <row r="12" spans="1:6" x14ac:dyDescent="0.2">
      <c r="A12" s="33">
        <v>2</v>
      </c>
      <c r="B12" s="33">
        <f ca="1">INT(100*RAND())</f>
        <v>40</v>
      </c>
      <c r="C12" s="33">
        <f t="shared" ref="C12:C26" ca="1" si="0">INT((100-B12)*RAND())+1</f>
        <v>36</v>
      </c>
      <c r="D12" s="33">
        <f t="shared" ref="D12:D26" ca="1" si="1">INT(SQRT(B12)*RAND()*10)+20</f>
        <v>46</v>
      </c>
      <c r="E12" s="33">
        <f t="shared" ref="E12:E26" ca="1" si="2">INT(400/C12)+INT(40*RAND())</f>
        <v>49</v>
      </c>
      <c r="F12" s="34">
        <f t="shared" ref="F12:F26" ca="1" si="3">D12*E12</f>
        <v>2254</v>
      </c>
    </row>
    <row r="13" spans="1:6" x14ac:dyDescent="0.2">
      <c r="A13" s="33">
        <v>3</v>
      </c>
      <c r="B13" s="33">
        <f t="shared" ref="B13:B26" ca="1" si="4">INT(100*RAND())</f>
        <v>48</v>
      </c>
      <c r="C13" s="33">
        <f t="shared" ca="1" si="0"/>
        <v>11</v>
      </c>
      <c r="D13" s="33">
        <f t="shared" ca="1" si="1"/>
        <v>26</v>
      </c>
      <c r="E13" s="33">
        <f t="shared" ca="1" si="2"/>
        <v>46</v>
      </c>
      <c r="F13" s="34">
        <f t="shared" ca="1" si="3"/>
        <v>1196</v>
      </c>
    </row>
    <row r="14" spans="1:6" x14ac:dyDescent="0.2">
      <c r="A14" s="33">
        <v>4</v>
      </c>
      <c r="B14" s="33">
        <f t="shared" ca="1" si="4"/>
        <v>64</v>
      </c>
      <c r="C14" s="33">
        <f t="shared" ca="1" si="0"/>
        <v>26</v>
      </c>
      <c r="D14" s="33">
        <f t="shared" ca="1" si="1"/>
        <v>54</v>
      </c>
      <c r="E14" s="33">
        <f t="shared" ca="1" si="2"/>
        <v>32</v>
      </c>
      <c r="F14" s="34">
        <f t="shared" ca="1" si="3"/>
        <v>1728</v>
      </c>
    </row>
    <row r="15" spans="1:6" x14ac:dyDescent="0.2">
      <c r="A15" s="33">
        <v>5</v>
      </c>
      <c r="B15" s="33">
        <f t="shared" ca="1" si="4"/>
        <v>89</v>
      </c>
      <c r="C15" s="33">
        <f t="shared" ca="1" si="0"/>
        <v>3</v>
      </c>
      <c r="D15" s="33">
        <f t="shared" ca="1" si="1"/>
        <v>106</v>
      </c>
      <c r="E15" s="33">
        <f t="shared" ca="1" si="2"/>
        <v>157</v>
      </c>
      <c r="F15" s="34">
        <f t="shared" ca="1" si="3"/>
        <v>16642</v>
      </c>
    </row>
    <row r="16" spans="1:6" x14ac:dyDescent="0.2">
      <c r="A16" s="33">
        <v>6</v>
      </c>
      <c r="B16" s="33">
        <f t="shared" ca="1" si="4"/>
        <v>83</v>
      </c>
      <c r="C16" s="33">
        <f t="shared" ca="1" si="0"/>
        <v>4</v>
      </c>
      <c r="D16" s="33">
        <f t="shared" ca="1" si="1"/>
        <v>64</v>
      </c>
      <c r="E16" s="33">
        <f t="shared" ca="1" si="2"/>
        <v>137</v>
      </c>
      <c r="F16" s="34">
        <f t="shared" ca="1" si="3"/>
        <v>8768</v>
      </c>
    </row>
    <row r="17" spans="1:10" x14ac:dyDescent="0.2">
      <c r="A17" s="33">
        <v>7</v>
      </c>
      <c r="B17" s="33">
        <f t="shared" ca="1" si="4"/>
        <v>47</v>
      </c>
      <c r="C17" s="33">
        <f t="shared" ca="1" si="0"/>
        <v>14</v>
      </c>
      <c r="D17" s="33">
        <f t="shared" ca="1" si="1"/>
        <v>80</v>
      </c>
      <c r="E17" s="33">
        <f t="shared" ca="1" si="2"/>
        <v>65</v>
      </c>
      <c r="F17" s="34">
        <f t="shared" ca="1" si="3"/>
        <v>5200</v>
      </c>
    </row>
    <row r="18" spans="1:10" x14ac:dyDescent="0.2">
      <c r="A18" s="33">
        <v>8</v>
      </c>
      <c r="B18" s="33">
        <f t="shared" ca="1" si="4"/>
        <v>3</v>
      </c>
      <c r="C18" s="33">
        <f t="shared" ca="1" si="0"/>
        <v>49</v>
      </c>
      <c r="D18" s="33">
        <f t="shared" ca="1" si="1"/>
        <v>29</v>
      </c>
      <c r="E18" s="33">
        <f t="shared" ca="1" si="2"/>
        <v>46</v>
      </c>
      <c r="F18" s="34">
        <f t="shared" ca="1" si="3"/>
        <v>1334</v>
      </c>
    </row>
    <row r="19" spans="1:10" x14ac:dyDescent="0.2">
      <c r="A19" s="33">
        <v>9</v>
      </c>
      <c r="B19" s="33">
        <f t="shared" ca="1" si="4"/>
        <v>91</v>
      </c>
      <c r="C19" s="33">
        <f t="shared" ca="1" si="0"/>
        <v>1</v>
      </c>
      <c r="D19" s="33">
        <f t="shared" ca="1" si="1"/>
        <v>34</v>
      </c>
      <c r="E19" s="33">
        <f t="shared" ca="1" si="2"/>
        <v>429</v>
      </c>
      <c r="F19" s="34">
        <f t="shared" ca="1" si="3"/>
        <v>14586</v>
      </c>
    </row>
    <row r="20" spans="1:10" x14ac:dyDescent="0.2">
      <c r="A20" s="33">
        <v>10</v>
      </c>
      <c r="B20" s="33">
        <f t="shared" ca="1" si="4"/>
        <v>27</v>
      </c>
      <c r="C20" s="33">
        <f t="shared" ca="1" si="0"/>
        <v>5</v>
      </c>
      <c r="D20" s="33">
        <f t="shared" ca="1" si="1"/>
        <v>55</v>
      </c>
      <c r="E20" s="33">
        <f t="shared" ca="1" si="2"/>
        <v>105</v>
      </c>
      <c r="F20" s="34">
        <f t="shared" ca="1" si="3"/>
        <v>5775</v>
      </c>
    </row>
    <row r="21" spans="1:10" x14ac:dyDescent="0.2">
      <c r="A21" s="33">
        <v>11</v>
      </c>
      <c r="B21" s="33">
        <f t="shared" ca="1" si="4"/>
        <v>77</v>
      </c>
      <c r="C21" s="33">
        <f t="shared" ca="1" si="0"/>
        <v>2</v>
      </c>
      <c r="D21" s="33">
        <f t="shared" ca="1" si="1"/>
        <v>46</v>
      </c>
      <c r="E21" s="33">
        <f t="shared" ca="1" si="2"/>
        <v>205</v>
      </c>
      <c r="F21" s="34">
        <f t="shared" ca="1" si="3"/>
        <v>9430</v>
      </c>
    </row>
    <row r="22" spans="1:10" x14ac:dyDescent="0.2">
      <c r="A22" s="33">
        <v>12</v>
      </c>
      <c r="B22" s="33">
        <f t="shared" ca="1" si="4"/>
        <v>91</v>
      </c>
      <c r="C22" s="33">
        <f t="shared" ca="1" si="0"/>
        <v>8</v>
      </c>
      <c r="D22" s="33">
        <f t="shared" ca="1" si="1"/>
        <v>29</v>
      </c>
      <c r="E22" s="33">
        <f t="shared" ca="1" si="2"/>
        <v>77</v>
      </c>
      <c r="F22" s="34">
        <f t="shared" ca="1" si="3"/>
        <v>2233</v>
      </c>
    </row>
    <row r="23" spans="1:10" x14ac:dyDescent="0.2">
      <c r="A23" s="33">
        <v>13</v>
      </c>
      <c r="B23" s="33">
        <f t="shared" ca="1" si="4"/>
        <v>12</v>
      </c>
      <c r="C23" s="33">
        <f t="shared" ca="1" si="0"/>
        <v>45</v>
      </c>
      <c r="D23" s="33">
        <f t="shared" ca="1" si="1"/>
        <v>47</v>
      </c>
      <c r="E23" s="33">
        <f t="shared" ca="1" si="2"/>
        <v>39</v>
      </c>
      <c r="F23" s="34">
        <f t="shared" ca="1" si="3"/>
        <v>1833</v>
      </c>
      <c r="J23" s="32" t="s">
        <v>166</v>
      </c>
    </row>
    <row r="24" spans="1:10" x14ac:dyDescent="0.2">
      <c r="A24" s="33">
        <v>14</v>
      </c>
      <c r="B24" s="33">
        <f ca="1">INT(100*RAND())</f>
        <v>96</v>
      </c>
      <c r="C24" s="33">
        <f t="shared" ca="1" si="0"/>
        <v>4</v>
      </c>
      <c r="D24" s="33">
        <f t="shared" ca="1" si="1"/>
        <v>53</v>
      </c>
      <c r="E24" s="33">
        <f t="shared" ca="1" si="2"/>
        <v>115</v>
      </c>
      <c r="F24" s="34">
        <f t="shared" ca="1" si="3"/>
        <v>6095</v>
      </c>
    </row>
    <row r="25" spans="1:10" x14ac:dyDescent="0.2">
      <c r="A25" s="33">
        <v>15</v>
      </c>
      <c r="B25" s="33">
        <f t="shared" ca="1" si="4"/>
        <v>25</v>
      </c>
      <c r="C25" s="33">
        <f t="shared" ca="1" si="0"/>
        <v>69</v>
      </c>
      <c r="D25" s="33">
        <f t="shared" ca="1" si="1"/>
        <v>26</v>
      </c>
      <c r="E25" s="33">
        <f t="shared" ca="1" si="2"/>
        <v>21</v>
      </c>
      <c r="F25" s="34">
        <f t="shared" ca="1" si="3"/>
        <v>546</v>
      </c>
    </row>
    <row r="26" spans="1:10" x14ac:dyDescent="0.2">
      <c r="A26" s="33">
        <v>16</v>
      </c>
      <c r="B26" s="33">
        <f t="shared" ca="1" si="4"/>
        <v>55</v>
      </c>
      <c r="C26" s="33">
        <f t="shared" ca="1" si="0"/>
        <v>25</v>
      </c>
      <c r="D26" s="33">
        <f t="shared" ca="1" si="1"/>
        <v>66</v>
      </c>
      <c r="E26" s="33">
        <f t="shared" ca="1" si="2"/>
        <v>49</v>
      </c>
      <c r="F26" s="34">
        <f t="shared" ca="1" si="3"/>
        <v>3234</v>
      </c>
    </row>
    <row r="30" spans="1:10" x14ac:dyDescent="0.2">
      <c r="C30" s="32">
        <f ca="1">SUM(C11:C26)</f>
        <v>370</v>
      </c>
      <c r="F30" s="32">
        <f ca="1">SUM(F11:F26)</f>
        <v>81705</v>
      </c>
    </row>
    <row r="38" spans="1:2" x14ac:dyDescent="0.2">
      <c r="A38" s="31" t="s">
        <v>158</v>
      </c>
      <c r="B38" s="31"/>
    </row>
    <row r="39" spans="1:2" x14ac:dyDescent="0.2">
      <c r="A39" s="31" t="s">
        <v>160</v>
      </c>
      <c r="B39" s="31">
        <v>20</v>
      </c>
    </row>
    <row r="40" spans="1:2" x14ac:dyDescent="0.2">
      <c r="A40" s="31" t="s">
        <v>161</v>
      </c>
      <c r="B40" s="31">
        <v>1000</v>
      </c>
    </row>
    <row r="43" spans="1:2" x14ac:dyDescent="0.2">
      <c r="A43" s="34" t="s">
        <v>159</v>
      </c>
      <c r="B43" s="34" t="s">
        <v>165</v>
      </c>
    </row>
    <row r="44" spans="1:2" x14ac:dyDescent="0.2">
      <c r="A44" s="34">
        <v>1</v>
      </c>
      <c r="B44" s="34">
        <f ca="1">INT(100*RAND())</f>
        <v>4</v>
      </c>
    </row>
    <row r="45" spans="1:2" x14ac:dyDescent="0.2">
      <c r="A45" s="34">
        <v>2</v>
      </c>
      <c r="B45" s="34">
        <f t="shared" ref="B45:B63" ca="1" si="5">INT(100*RAND())</f>
        <v>20</v>
      </c>
    </row>
    <row r="46" spans="1:2" x14ac:dyDescent="0.2">
      <c r="A46" s="34">
        <v>3</v>
      </c>
      <c r="B46" s="34">
        <f t="shared" ca="1" si="5"/>
        <v>53</v>
      </c>
    </row>
    <row r="47" spans="1:2" x14ac:dyDescent="0.2">
      <c r="A47" s="34">
        <v>4</v>
      </c>
      <c r="B47" s="34">
        <f t="shared" ca="1" si="5"/>
        <v>23</v>
      </c>
    </row>
    <row r="48" spans="1:2" x14ac:dyDescent="0.2">
      <c r="A48" s="34">
        <v>5</v>
      </c>
      <c r="B48" s="34">
        <f t="shared" ca="1" si="5"/>
        <v>27</v>
      </c>
    </row>
    <row r="49" spans="1:2" x14ac:dyDescent="0.2">
      <c r="A49" s="34">
        <v>6</v>
      </c>
      <c r="B49" s="34">
        <f t="shared" ca="1" si="5"/>
        <v>74</v>
      </c>
    </row>
    <row r="50" spans="1:2" x14ac:dyDescent="0.2">
      <c r="A50" s="34">
        <v>7</v>
      </c>
      <c r="B50" s="34">
        <f t="shared" ca="1" si="5"/>
        <v>84</v>
      </c>
    </row>
    <row r="51" spans="1:2" x14ac:dyDescent="0.2">
      <c r="A51" s="34">
        <v>8</v>
      </c>
      <c r="B51" s="34">
        <f t="shared" ca="1" si="5"/>
        <v>84</v>
      </c>
    </row>
    <row r="52" spans="1:2" x14ac:dyDescent="0.2">
      <c r="A52" s="34">
        <v>9</v>
      </c>
      <c r="B52" s="34">
        <f t="shared" ca="1" si="5"/>
        <v>52</v>
      </c>
    </row>
    <row r="53" spans="1:2" x14ac:dyDescent="0.2">
      <c r="A53" s="34">
        <v>10</v>
      </c>
      <c r="B53" s="34">
        <f t="shared" ca="1" si="5"/>
        <v>66</v>
      </c>
    </row>
    <row r="54" spans="1:2" x14ac:dyDescent="0.2">
      <c r="A54" s="34">
        <v>11</v>
      </c>
      <c r="B54" s="34">
        <f t="shared" ca="1" si="5"/>
        <v>58</v>
      </c>
    </row>
    <row r="55" spans="1:2" x14ac:dyDescent="0.2">
      <c r="A55" s="34">
        <v>12</v>
      </c>
      <c r="B55" s="34">
        <f t="shared" ca="1" si="5"/>
        <v>62</v>
      </c>
    </row>
    <row r="56" spans="1:2" x14ac:dyDescent="0.2">
      <c r="A56" s="34">
        <v>13</v>
      </c>
      <c r="B56" s="34">
        <f t="shared" ca="1" si="5"/>
        <v>62</v>
      </c>
    </row>
    <row r="57" spans="1:2" x14ac:dyDescent="0.2">
      <c r="A57" s="34">
        <v>14</v>
      </c>
      <c r="B57" s="34">
        <f t="shared" ca="1" si="5"/>
        <v>93</v>
      </c>
    </row>
    <row r="58" spans="1:2" x14ac:dyDescent="0.2">
      <c r="A58" s="34">
        <v>15</v>
      </c>
      <c r="B58" s="34">
        <f t="shared" ca="1" si="5"/>
        <v>50</v>
      </c>
    </row>
    <row r="59" spans="1:2" x14ac:dyDescent="0.2">
      <c r="A59" s="34">
        <v>16</v>
      </c>
      <c r="B59" s="34">
        <f t="shared" ca="1" si="5"/>
        <v>29</v>
      </c>
    </row>
    <row r="60" spans="1:2" x14ac:dyDescent="0.2">
      <c r="A60" s="34">
        <v>17</v>
      </c>
      <c r="B60" s="34">
        <f t="shared" ca="1" si="5"/>
        <v>63</v>
      </c>
    </row>
    <row r="61" spans="1:2" x14ac:dyDescent="0.2">
      <c r="A61" s="34">
        <v>18</v>
      </c>
      <c r="B61" s="34">
        <f t="shared" ca="1" si="5"/>
        <v>49</v>
      </c>
    </row>
    <row r="62" spans="1:2" x14ac:dyDescent="0.2">
      <c r="A62" s="34">
        <v>19</v>
      </c>
      <c r="B62" s="34">
        <f t="shared" ca="1" si="5"/>
        <v>90</v>
      </c>
    </row>
    <row r="63" spans="1:2" x14ac:dyDescent="0.2">
      <c r="A63" s="34">
        <v>20</v>
      </c>
      <c r="B63" s="34">
        <f t="shared" ca="1" si="5"/>
        <v>92</v>
      </c>
    </row>
  </sheetData>
  <phoneticPr fontId="1" type="noConversion"/>
  <pageMargins left="0.7" right="0.7" top="0.75" bottom="0.75" header="0.3" footer="0.3"/>
  <pageSetup paperSize="9" orientation="portrait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C17" sqref="C17"/>
    </sheetView>
  </sheetViews>
  <sheetFormatPr defaultColWidth="15.625" defaultRowHeight="20.100000000000001" customHeight="1" x14ac:dyDescent="0.15"/>
  <cols>
    <col min="1" max="2" width="15.625" style="33"/>
    <col min="3" max="3" width="23.75" style="33" customWidth="1"/>
    <col min="4" max="16384" width="15.625" style="33"/>
  </cols>
  <sheetData>
    <row r="1" spans="1:15" ht="20.100000000000001" customHeight="1" x14ac:dyDescent="0.15">
      <c r="E1" s="79" t="s">
        <v>180</v>
      </c>
      <c r="F1" s="79"/>
      <c r="G1" s="79"/>
      <c r="H1" s="79"/>
    </row>
    <row r="2" spans="1:15" ht="20.100000000000001" customHeight="1" x14ac:dyDescent="0.15">
      <c r="A2" s="37" t="s">
        <v>167</v>
      </c>
      <c r="B2" s="42" t="s">
        <v>174</v>
      </c>
      <c r="C2" s="37" t="s">
        <v>168</v>
      </c>
      <c r="D2" s="37" t="s">
        <v>169</v>
      </c>
      <c r="E2" s="37" t="s">
        <v>173</v>
      </c>
      <c r="F2" s="37" t="s">
        <v>172</v>
      </c>
      <c r="G2" s="37" t="s">
        <v>171</v>
      </c>
      <c r="H2" s="37" t="s">
        <v>170</v>
      </c>
      <c r="I2" s="37" t="s">
        <v>177</v>
      </c>
      <c r="J2" s="37" t="s">
        <v>178</v>
      </c>
      <c r="K2" s="37" t="s">
        <v>179</v>
      </c>
    </row>
    <row r="3" spans="1:15" ht="20.100000000000001" customHeight="1" x14ac:dyDescent="0.15">
      <c r="A3" s="77">
        <v>1</v>
      </c>
      <c r="B3" s="39" t="s">
        <v>175</v>
      </c>
      <c r="C3" s="38" t="s">
        <v>192</v>
      </c>
      <c r="D3" s="38" t="s">
        <v>193</v>
      </c>
      <c r="E3" s="38" t="s">
        <v>194</v>
      </c>
      <c r="F3" s="38" t="s">
        <v>195</v>
      </c>
      <c r="G3" s="38" t="s">
        <v>196</v>
      </c>
      <c r="H3" s="38" t="s">
        <v>197</v>
      </c>
      <c r="I3" s="43" t="s">
        <v>198</v>
      </c>
      <c r="J3" s="43" t="s">
        <v>303</v>
      </c>
      <c r="K3" s="43" t="s">
        <v>219</v>
      </c>
      <c r="L3" s="36" t="s">
        <v>220</v>
      </c>
      <c r="M3" s="36"/>
      <c r="N3" s="36"/>
      <c r="O3" s="36"/>
    </row>
    <row r="4" spans="1:15" ht="17.25" customHeight="1" x14ac:dyDescent="0.15">
      <c r="A4" s="78"/>
      <c r="B4" s="38" t="s">
        <v>176</v>
      </c>
      <c r="C4" s="38"/>
      <c r="D4" s="38"/>
      <c r="E4" s="38" t="s">
        <v>199</v>
      </c>
      <c r="F4" s="38" t="s">
        <v>200</v>
      </c>
      <c r="G4" s="38" t="s">
        <v>201</v>
      </c>
      <c r="H4" s="38" t="s">
        <v>202</v>
      </c>
      <c r="I4" s="40" t="s">
        <v>203</v>
      </c>
      <c r="J4" s="40" t="s">
        <v>204</v>
      </c>
      <c r="K4" s="43" t="s">
        <v>222</v>
      </c>
      <c r="L4" s="36" t="s">
        <v>221</v>
      </c>
      <c r="M4" s="36"/>
      <c r="N4" s="36"/>
      <c r="O4" s="36"/>
    </row>
    <row r="5" spans="1:15" ht="37.5" customHeight="1" x14ac:dyDescent="0.15">
      <c r="A5" s="77">
        <v>2</v>
      </c>
      <c r="B5" s="39" t="s">
        <v>175</v>
      </c>
      <c r="C5" s="39" t="s">
        <v>316</v>
      </c>
      <c r="D5" s="38" t="s">
        <v>205</v>
      </c>
      <c r="E5" s="38" t="s">
        <v>206</v>
      </c>
      <c r="F5" s="38" t="s">
        <v>207</v>
      </c>
      <c r="G5" s="38" t="s">
        <v>208</v>
      </c>
      <c r="H5" s="38" t="s">
        <v>209</v>
      </c>
      <c r="I5" s="40" t="s">
        <v>210</v>
      </c>
      <c r="J5" s="40" t="s">
        <v>211</v>
      </c>
      <c r="K5" s="40" t="s">
        <v>223</v>
      </c>
      <c r="L5" s="36"/>
      <c r="M5" s="36"/>
      <c r="N5" s="36"/>
      <c r="O5" s="36"/>
    </row>
    <row r="6" spans="1:15" ht="20.100000000000001" customHeight="1" x14ac:dyDescent="0.15">
      <c r="A6" s="78"/>
      <c r="B6" s="38" t="s">
        <v>176</v>
      </c>
      <c r="C6" s="38"/>
      <c r="D6" s="38"/>
      <c r="E6" s="38" t="s">
        <v>212</v>
      </c>
      <c r="F6" s="38" t="s">
        <v>213</v>
      </c>
      <c r="G6" s="38" t="s">
        <v>214</v>
      </c>
      <c r="H6" s="38" t="s">
        <v>215</v>
      </c>
      <c r="I6" s="40" t="s">
        <v>216</v>
      </c>
      <c r="J6" s="40" t="s">
        <v>217</v>
      </c>
      <c r="K6" s="40" t="s">
        <v>218</v>
      </c>
      <c r="L6" s="36"/>
      <c r="M6" s="36"/>
      <c r="N6" s="36"/>
      <c r="O6" s="36"/>
    </row>
    <row r="7" spans="1:15" ht="20.100000000000001" customHeight="1" x14ac:dyDescent="0.15">
      <c r="A7" s="77">
        <v>3</v>
      </c>
      <c r="B7" s="39" t="s">
        <v>175</v>
      </c>
      <c r="C7" s="38" t="s">
        <v>224</v>
      </c>
      <c r="D7" s="38" t="s">
        <v>225</v>
      </c>
      <c r="E7" s="38" t="s">
        <v>226</v>
      </c>
      <c r="F7" s="38" t="s">
        <v>227</v>
      </c>
      <c r="G7" s="38" t="s">
        <v>228</v>
      </c>
      <c r="H7" s="38" t="s">
        <v>229</v>
      </c>
      <c r="I7" s="40" t="s">
        <v>230</v>
      </c>
      <c r="J7" s="40" t="s">
        <v>231</v>
      </c>
      <c r="K7" s="40" t="s">
        <v>238</v>
      </c>
      <c r="L7" s="36"/>
      <c r="M7" s="36"/>
      <c r="N7" s="36"/>
      <c r="O7" s="36"/>
    </row>
    <row r="8" spans="1:15" ht="20.100000000000001" customHeight="1" x14ac:dyDescent="0.15">
      <c r="A8" s="78"/>
      <c r="B8" s="38" t="s">
        <v>176</v>
      </c>
      <c r="C8" s="38"/>
      <c r="D8" s="38"/>
      <c r="E8" s="38" t="s">
        <v>232</v>
      </c>
      <c r="F8" s="38" t="s">
        <v>233</v>
      </c>
      <c r="G8" s="38" t="s">
        <v>234</v>
      </c>
      <c r="H8" s="38" t="s">
        <v>235</v>
      </c>
      <c r="I8" s="40" t="s">
        <v>236</v>
      </c>
      <c r="J8" s="40" t="s">
        <v>237</v>
      </c>
      <c r="K8" s="40" t="s">
        <v>239</v>
      </c>
      <c r="L8" s="36"/>
      <c r="M8" s="36"/>
      <c r="N8" s="36"/>
      <c r="O8" s="36"/>
    </row>
    <row r="9" spans="1:15" ht="20.100000000000001" customHeight="1" x14ac:dyDescent="0.15">
      <c r="A9" s="77">
        <v>4</v>
      </c>
      <c r="B9" s="39" t="s">
        <v>175</v>
      </c>
      <c r="C9" s="38" t="s">
        <v>306</v>
      </c>
      <c r="D9" s="38" t="s">
        <v>307</v>
      </c>
      <c r="E9" s="38" t="s">
        <v>240</v>
      </c>
      <c r="F9" s="38" t="s">
        <v>241</v>
      </c>
      <c r="G9" s="38" t="s">
        <v>242</v>
      </c>
      <c r="H9" s="38" t="s">
        <v>243</v>
      </c>
      <c r="I9" s="40" t="s">
        <v>244</v>
      </c>
      <c r="J9" s="40" t="s">
        <v>245</v>
      </c>
      <c r="K9" s="40" t="s">
        <v>252</v>
      </c>
      <c r="L9" s="36"/>
      <c r="M9" s="36"/>
      <c r="N9" s="36"/>
      <c r="O9" s="36"/>
    </row>
    <row r="10" spans="1:15" ht="20.100000000000001" customHeight="1" x14ac:dyDescent="0.15">
      <c r="A10" s="78"/>
      <c r="B10" s="38" t="s">
        <v>176</v>
      </c>
      <c r="C10" s="38"/>
      <c r="D10" s="38"/>
      <c r="E10" s="38" t="s">
        <v>246</v>
      </c>
      <c r="F10" s="38" t="s">
        <v>247</v>
      </c>
      <c r="G10" s="38" t="s">
        <v>249</v>
      </c>
      <c r="H10" s="38" t="s">
        <v>248</v>
      </c>
      <c r="I10" s="40" t="s">
        <v>250</v>
      </c>
      <c r="J10" s="40" t="s">
        <v>251</v>
      </c>
      <c r="K10" s="40" t="s">
        <v>253</v>
      </c>
      <c r="L10" s="36"/>
      <c r="M10" s="36"/>
      <c r="N10" s="36"/>
      <c r="O10" s="36"/>
    </row>
    <row r="11" spans="1:15" ht="20.100000000000001" customHeight="1" x14ac:dyDescent="0.15">
      <c r="A11" s="77">
        <v>5</v>
      </c>
      <c r="B11" s="39" t="s">
        <v>175</v>
      </c>
      <c r="C11" s="38" t="s">
        <v>308</v>
      </c>
      <c r="D11" s="38" t="s">
        <v>309</v>
      </c>
      <c r="E11" s="38" t="s">
        <v>254</v>
      </c>
      <c r="F11" s="38" t="s">
        <v>255</v>
      </c>
      <c r="G11" s="38" t="s">
        <v>196</v>
      </c>
      <c r="H11" s="38" t="s">
        <v>256</v>
      </c>
      <c r="I11" s="40" t="s">
        <v>257</v>
      </c>
      <c r="J11" s="40" t="s">
        <v>245</v>
      </c>
      <c r="K11" s="40" t="s">
        <v>263</v>
      </c>
      <c r="L11" s="36"/>
      <c r="M11" s="36"/>
      <c r="N11" s="36"/>
      <c r="O11" s="36"/>
    </row>
    <row r="12" spans="1:15" ht="20.100000000000001" customHeight="1" x14ac:dyDescent="0.15">
      <c r="A12" s="78"/>
      <c r="B12" s="38" t="s">
        <v>176</v>
      </c>
      <c r="C12" s="38"/>
      <c r="D12" s="38"/>
      <c r="E12" s="38" t="s">
        <v>258</v>
      </c>
      <c r="F12" s="38" t="s">
        <v>259</v>
      </c>
      <c r="G12" s="38" t="s">
        <v>249</v>
      </c>
      <c r="H12" s="38" t="s">
        <v>260</v>
      </c>
      <c r="I12" s="40" t="s">
        <v>261</v>
      </c>
      <c r="J12" s="40" t="s">
        <v>262</v>
      </c>
      <c r="K12" s="40" t="s">
        <v>264</v>
      </c>
      <c r="L12" s="36"/>
      <c r="M12" s="36"/>
      <c r="N12" s="36"/>
      <c r="O12" s="36"/>
    </row>
    <row r="13" spans="1:15" ht="20.100000000000001" customHeight="1" x14ac:dyDescent="0.15">
      <c r="A13" s="77">
        <v>6</v>
      </c>
      <c r="B13" s="39" t="s">
        <v>175</v>
      </c>
      <c r="C13" s="38" t="s">
        <v>310</v>
      </c>
      <c r="D13" s="38" t="s">
        <v>311</v>
      </c>
      <c r="E13" s="38" t="s">
        <v>265</v>
      </c>
      <c r="F13" s="38" t="s">
        <v>266</v>
      </c>
      <c r="G13" s="38" t="s">
        <v>267</v>
      </c>
      <c r="H13" s="38" t="s">
        <v>268</v>
      </c>
      <c r="I13" s="40" t="s">
        <v>269</v>
      </c>
      <c r="J13" s="40" t="s">
        <v>270</v>
      </c>
      <c r="K13" s="40" t="s">
        <v>277</v>
      </c>
      <c r="L13" s="36"/>
      <c r="M13" s="36"/>
      <c r="N13" s="36"/>
      <c r="O13" s="36"/>
    </row>
    <row r="14" spans="1:15" ht="20.100000000000001" customHeight="1" x14ac:dyDescent="0.15">
      <c r="A14" s="78"/>
      <c r="B14" s="38" t="s">
        <v>176</v>
      </c>
      <c r="C14" s="38"/>
      <c r="D14" s="38"/>
      <c r="E14" s="38" t="s">
        <v>271</v>
      </c>
      <c r="F14" s="38" t="s">
        <v>272</v>
      </c>
      <c r="G14" s="38" t="s">
        <v>273</v>
      </c>
      <c r="H14" s="38" t="s">
        <v>274</v>
      </c>
      <c r="I14" s="40" t="s">
        <v>275</v>
      </c>
      <c r="J14" s="40" t="s">
        <v>276</v>
      </c>
      <c r="K14" s="40" t="s">
        <v>278</v>
      </c>
      <c r="L14" s="36"/>
      <c r="M14" s="36"/>
      <c r="N14" s="36"/>
      <c r="O14" s="36"/>
    </row>
    <row r="15" spans="1:15" ht="20.100000000000001" customHeight="1" x14ac:dyDescent="0.15">
      <c r="A15" s="77">
        <v>7</v>
      </c>
      <c r="B15" s="39" t="s">
        <v>175</v>
      </c>
      <c r="C15" s="38" t="s">
        <v>312</v>
      </c>
      <c r="D15" s="38" t="s">
        <v>313</v>
      </c>
      <c r="E15" s="38" t="s">
        <v>279</v>
      </c>
      <c r="F15" s="38" t="s">
        <v>280</v>
      </c>
      <c r="G15" s="38" t="s">
        <v>281</v>
      </c>
      <c r="H15" s="38" t="s">
        <v>282</v>
      </c>
      <c r="I15" s="40" t="s">
        <v>283</v>
      </c>
      <c r="J15" s="40" t="s">
        <v>284</v>
      </c>
      <c r="K15" s="40" t="s">
        <v>291</v>
      </c>
      <c r="L15" s="36"/>
      <c r="M15" s="36"/>
      <c r="N15" s="36"/>
      <c r="O15" s="36"/>
    </row>
    <row r="16" spans="1:15" ht="20.100000000000001" customHeight="1" x14ac:dyDescent="0.15">
      <c r="A16" s="78"/>
      <c r="B16" s="38" t="s">
        <v>176</v>
      </c>
      <c r="C16" s="38"/>
      <c r="D16" s="38"/>
      <c r="E16" s="38" t="s">
        <v>285</v>
      </c>
      <c r="F16" s="38" t="s">
        <v>286</v>
      </c>
      <c r="G16" s="38" t="s">
        <v>287</v>
      </c>
      <c r="H16" s="38" t="s">
        <v>288</v>
      </c>
      <c r="I16" s="40" t="s">
        <v>289</v>
      </c>
      <c r="J16" s="40" t="s">
        <v>290</v>
      </c>
      <c r="K16" s="40" t="s">
        <v>292</v>
      </c>
      <c r="L16" s="36"/>
      <c r="M16" s="36"/>
      <c r="N16" s="36"/>
      <c r="O16" s="36"/>
    </row>
    <row r="17" spans="1:15" ht="20.100000000000001" customHeight="1" x14ac:dyDescent="0.15">
      <c r="A17" s="77">
        <v>8</v>
      </c>
      <c r="B17" s="39" t="s">
        <v>175</v>
      </c>
      <c r="C17" s="38" t="s">
        <v>314</v>
      </c>
      <c r="D17" s="38" t="s">
        <v>315</v>
      </c>
      <c r="E17" s="38" t="s">
        <v>293</v>
      </c>
      <c r="F17" s="38" t="s">
        <v>294</v>
      </c>
      <c r="G17" s="38" t="s">
        <v>295</v>
      </c>
      <c r="H17" s="38" t="s">
        <v>229</v>
      </c>
      <c r="I17" s="40" t="s">
        <v>296</v>
      </c>
      <c r="J17" s="40" t="s">
        <v>297</v>
      </c>
      <c r="K17" s="43" t="s">
        <v>304</v>
      </c>
      <c r="L17" s="36"/>
      <c r="M17" s="36"/>
      <c r="N17" s="36"/>
      <c r="O17" s="36"/>
    </row>
    <row r="18" spans="1:15" ht="20.100000000000001" customHeight="1" x14ac:dyDescent="0.15">
      <c r="A18" s="78"/>
      <c r="B18" s="38" t="s">
        <v>176</v>
      </c>
      <c r="C18" s="38"/>
      <c r="D18" s="38"/>
      <c r="E18" s="38" t="s">
        <v>298</v>
      </c>
      <c r="F18" s="38" t="s">
        <v>299</v>
      </c>
      <c r="G18" s="38" t="s">
        <v>201</v>
      </c>
      <c r="H18" s="38" t="s">
        <v>300</v>
      </c>
      <c r="I18" s="40" t="s">
        <v>301</v>
      </c>
      <c r="J18" s="40" t="s">
        <v>302</v>
      </c>
      <c r="K18" s="43" t="s">
        <v>305</v>
      </c>
      <c r="L18" s="36"/>
      <c r="M18" s="36"/>
      <c r="N18" s="36"/>
      <c r="O18" s="36"/>
    </row>
    <row r="19" spans="1:15" ht="20.100000000000001" customHeight="1" x14ac:dyDescent="0.15">
      <c r="A19" s="77">
        <v>9</v>
      </c>
      <c r="B19" s="39" t="s">
        <v>175</v>
      </c>
      <c r="C19" s="38"/>
      <c r="D19" s="38"/>
      <c r="E19" s="38"/>
      <c r="F19" s="38"/>
      <c r="G19" s="38"/>
      <c r="H19" s="38"/>
      <c r="I19" s="38"/>
      <c r="J19" s="38"/>
      <c r="K19" s="38"/>
      <c r="L19" s="41"/>
      <c r="M19" s="41"/>
      <c r="N19" s="41"/>
      <c r="O19" s="41"/>
    </row>
    <row r="20" spans="1:15" ht="20.100000000000001" customHeight="1" x14ac:dyDescent="0.15">
      <c r="A20" s="78"/>
      <c r="B20" s="38" t="s">
        <v>176</v>
      </c>
      <c r="C20" s="38"/>
      <c r="D20" s="38"/>
      <c r="E20" s="38"/>
      <c r="F20" s="38"/>
      <c r="G20" s="38"/>
      <c r="H20" s="38"/>
      <c r="I20" s="38"/>
      <c r="J20" s="38"/>
    </row>
    <row r="21" spans="1:15" ht="20.100000000000001" customHeight="1" x14ac:dyDescent="0.15">
      <c r="A21" s="38">
        <v>19</v>
      </c>
      <c r="B21" s="38"/>
      <c r="C21" s="38"/>
      <c r="D21" s="38"/>
      <c r="E21" s="38"/>
      <c r="F21" s="38"/>
      <c r="G21" s="38"/>
      <c r="H21" s="38"/>
      <c r="I21" s="38"/>
      <c r="J21" s="38"/>
    </row>
    <row r="25" spans="1:15" ht="20.100000000000001" customHeight="1" x14ac:dyDescent="0.15">
      <c r="A25" s="35"/>
      <c r="B25" s="35"/>
      <c r="C25" s="35"/>
      <c r="D25" s="35"/>
      <c r="E25" s="35"/>
      <c r="F25" s="35"/>
      <c r="G25" s="35"/>
      <c r="H25" s="35"/>
    </row>
    <row r="26" spans="1:15" ht="20.100000000000001" customHeight="1" x14ac:dyDescent="0.15">
      <c r="A26" s="35"/>
      <c r="B26" s="35"/>
      <c r="C26" s="35"/>
      <c r="D26" s="35"/>
      <c r="E26" s="35"/>
      <c r="F26" s="35"/>
      <c r="G26" s="35"/>
      <c r="H26" s="35"/>
    </row>
    <row r="27" spans="1:15" ht="20.100000000000001" customHeight="1" x14ac:dyDescent="0.15">
      <c r="A27" s="35"/>
      <c r="B27" s="35"/>
      <c r="C27" s="35"/>
      <c r="D27" s="35"/>
      <c r="E27" s="35"/>
      <c r="F27" s="35"/>
      <c r="G27" s="35"/>
      <c r="H27" s="35"/>
    </row>
    <row r="28" spans="1:15" ht="20.100000000000001" customHeight="1" x14ac:dyDescent="0.15">
      <c r="A28" s="35"/>
      <c r="B28" s="35"/>
      <c r="C28" s="35"/>
      <c r="D28" s="35"/>
      <c r="E28" s="35"/>
      <c r="F28" s="35"/>
      <c r="G28" s="35"/>
      <c r="H28" s="35"/>
    </row>
    <row r="29" spans="1:15" ht="20.100000000000001" customHeight="1" x14ac:dyDescent="0.15">
      <c r="A29" s="35">
        <v>1</v>
      </c>
      <c r="B29" s="35">
        <v>3</v>
      </c>
      <c r="C29" s="35">
        <v>5</v>
      </c>
      <c r="D29" s="35">
        <v>6</v>
      </c>
      <c r="E29" s="35"/>
      <c r="F29" s="35"/>
      <c r="G29" s="35"/>
      <c r="H29" s="35"/>
    </row>
    <row r="30" spans="1:15" ht="20.100000000000001" customHeight="1" x14ac:dyDescent="0.15">
      <c r="A30" s="35"/>
      <c r="B30" s="35"/>
      <c r="C30" s="35"/>
      <c r="D30" s="35"/>
      <c r="E30" s="35"/>
      <c r="F30" s="35"/>
      <c r="G30" s="35"/>
      <c r="H30" s="35"/>
    </row>
    <row r="31" spans="1:15" ht="20.100000000000001" customHeight="1" x14ac:dyDescent="0.15">
      <c r="A31" s="35"/>
      <c r="B31" s="35"/>
      <c r="C31" s="35"/>
      <c r="D31" s="35"/>
      <c r="E31" s="35"/>
      <c r="F31" s="35"/>
      <c r="G31" s="35"/>
      <c r="H31" s="35"/>
    </row>
    <row r="32" spans="1:15" ht="20.100000000000001" customHeight="1" x14ac:dyDescent="0.15">
      <c r="A32" s="35"/>
      <c r="B32" s="35"/>
      <c r="C32" s="35"/>
      <c r="D32" s="35"/>
      <c r="E32" s="35"/>
      <c r="F32" s="35"/>
      <c r="G32" s="35"/>
      <c r="H32" s="35"/>
    </row>
    <row r="33" spans="1:8" ht="20.100000000000001" customHeight="1" x14ac:dyDescent="0.15">
      <c r="A33" s="36"/>
      <c r="B33" s="36"/>
      <c r="C33" s="36"/>
      <c r="D33" s="36"/>
      <c r="E33" s="36"/>
      <c r="F33" s="36"/>
      <c r="G33" s="36"/>
      <c r="H33" s="36"/>
    </row>
    <row r="34" spans="1:8" ht="20.100000000000001" customHeight="1" x14ac:dyDescent="0.15">
      <c r="A34" s="36"/>
      <c r="B34" s="36"/>
      <c r="C34" s="36"/>
      <c r="D34" s="36"/>
      <c r="E34" s="36"/>
      <c r="F34" s="36"/>
      <c r="G34" s="36"/>
      <c r="H34" s="36"/>
    </row>
    <row r="35" spans="1:8" ht="20.100000000000001" customHeight="1" x14ac:dyDescent="0.15">
      <c r="A35" s="36"/>
      <c r="B35" s="36"/>
      <c r="C35" s="36"/>
      <c r="D35" s="36"/>
      <c r="E35" s="36"/>
      <c r="F35" s="36"/>
      <c r="G35" s="36"/>
      <c r="H35" s="36"/>
    </row>
    <row r="36" spans="1:8" ht="20.100000000000001" customHeight="1" x14ac:dyDescent="0.15">
      <c r="A36" s="41"/>
      <c r="B36" s="41"/>
      <c r="C36" s="41"/>
      <c r="D36" s="41"/>
      <c r="E36" s="41"/>
      <c r="F36" s="41"/>
      <c r="G36" s="41"/>
      <c r="H36" s="41"/>
    </row>
    <row r="37" spans="1:8" ht="20.100000000000001" customHeight="1" x14ac:dyDescent="0.15">
      <c r="A37" s="41"/>
      <c r="B37" s="41"/>
      <c r="C37" s="41"/>
      <c r="D37" s="41"/>
      <c r="E37" s="41"/>
      <c r="F37" s="41"/>
      <c r="G37" s="41"/>
      <c r="H37" s="41"/>
    </row>
    <row r="38" spans="1:8" ht="20.100000000000001" customHeight="1" x14ac:dyDescent="0.15">
      <c r="A38" s="41"/>
      <c r="B38" s="41"/>
      <c r="C38" s="41"/>
      <c r="D38" s="41"/>
      <c r="E38" s="41"/>
      <c r="F38" s="41"/>
      <c r="G38" s="41"/>
      <c r="H38" s="41"/>
    </row>
    <row r="39" spans="1:8" ht="20.100000000000001" customHeight="1" x14ac:dyDescent="0.15">
      <c r="A39" s="41"/>
      <c r="B39" s="41"/>
      <c r="C39" s="41"/>
      <c r="D39" s="41"/>
      <c r="E39" s="41"/>
      <c r="F39" s="41"/>
      <c r="G39" s="41"/>
      <c r="H39" s="41"/>
    </row>
  </sheetData>
  <mergeCells count="10">
    <mergeCell ref="A13:A14"/>
    <mergeCell ref="A15:A16"/>
    <mergeCell ref="A17:A18"/>
    <mergeCell ref="A19:A20"/>
    <mergeCell ref="E1:H1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exe_input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2016-08-05T17:56:51Z</dcterms:modified>
</cp:coreProperties>
</file>