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19d4595e19544c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20232" windowHeight="7608" activeTab="2"/>
  </bookViews>
  <sheets>
    <sheet name="使用说明" sheetId="3" r:id="rId1"/>
    <sheet name="上市前" sheetId="1" r:id="rId2"/>
    <sheet name="上市后" sheetId="2" r:id="rId3"/>
  </sheets>
  <externalReferences>
    <externalReference r:id="rId4"/>
    <externalReference r:id="rId5"/>
  </externalReferences>
  <definedNames>
    <definedName name="_xlnm._FilterDatabase" localSheetId="2" hidden="1">上市后!$A$2:$I$8</definedName>
    <definedName name="_xlnm._FilterDatabase" localSheetId="1" hidden="1">上市前!$A$7:$N$9</definedName>
    <definedName name="aaa">[1]Sheet3!$A$1:$L$1</definedName>
    <definedName name="zspm">[2]Sheet3!$A$1:$L$1</definedName>
    <definedName name="实发薪资">#REF!</definedName>
  </definedNames>
  <calcPr calcId="145621"/>
</workbook>
</file>

<file path=xl/calcChain.xml><?xml version="1.0" encoding="utf-8"?>
<calcChain xmlns="http://schemas.openxmlformats.org/spreadsheetml/2006/main">
  <c r="E4" i="2" l="1"/>
  <c r="F4" i="2" s="1"/>
  <c r="G4" i="2" s="1"/>
  <c r="H4" i="2" s="1"/>
  <c r="I4" i="2" l="1"/>
  <c r="J4" i="2" s="1"/>
  <c r="K4" i="2" s="1"/>
  <c r="F10" i="2"/>
  <c r="G10" i="2" s="1"/>
  <c r="H10" i="2" s="1"/>
  <c r="I10" i="2" s="1"/>
  <c r="J10" i="2" l="1"/>
  <c r="K10" i="2" s="1"/>
  <c r="J3" i="2"/>
  <c r="E3" i="2" l="1"/>
  <c r="F9" i="2"/>
  <c r="F9" i="1"/>
  <c r="I9" i="1" s="1"/>
  <c r="F8" i="1"/>
  <c r="K9" i="1" l="1"/>
  <c r="L9" i="1" s="1"/>
  <c r="E4" i="1"/>
  <c r="G9" i="2"/>
  <c r="M9" i="1" l="1"/>
  <c r="N9" i="1" s="1"/>
  <c r="O9" i="1" s="1"/>
  <c r="H9" i="2"/>
  <c r="I9" i="2" s="1"/>
  <c r="J9" i="2" l="1"/>
  <c r="K9" i="2" s="1"/>
  <c r="F3" i="2" l="1"/>
  <c r="E3" i="1"/>
  <c r="I8" i="1" l="1"/>
  <c r="K8" i="1"/>
  <c r="L8" i="1" s="1"/>
  <c r="M8" i="1" l="1"/>
  <c r="N8" i="1" s="1"/>
  <c r="O8" i="1" s="1"/>
  <c r="G3" i="2"/>
  <c r="H3" i="2" l="1"/>
  <c r="I3" i="2" s="1"/>
  <c r="K3" i="2" s="1"/>
</calcChain>
</file>

<file path=xl/sharedStrings.xml><?xml version="1.0" encoding="utf-8"?>
<sst xmlns="http://schemas.openxmlformats.org/spreadsheetml/2006/main" count="96" uniqueCount="63">
  <si>
    <t>报税总计</t>
    <phoneticPr fontId="6" type="noConversion"/>
  </si>
  <si>
    <t>成交股数（ADS)</t>
    <phoneticPr fontId="5" type="noConversion"/>
  </si>
  <si>
    <t>成交股价</t>
    <phoneticPr fontId="5" type="noConversion"/>
  </si>
  <si>
    <t>汇率</t>
    <phoneticPr fontId="5" type="noConversion"/>
  </si>
  <si>
    <t>自动</t>
    <phoneticPr fontId="8" type="noConversion"/>
  </si>
  <si>
    <t>工资中已缴个税</t>
    <phoneticPr fontId="5" type="noConversion"/>
  </si>
  <si>
    <t>当期收益</t>
    <phoneticPr fontId="6" type="noConversion"/>
  </si>
  <si>
    <t>起征税点3500/4800</t>
    <phoneticPr fontId="8" type="noConversion"/>
  </si>
  <si>
    <t>应税工资</t>
    <phoneticPr fontId="8" type="noConversion"/>
  </si>
  <si>
    <t>应税工资=税前收入-社保个人缴纳部分-公积金个人缴纳部分</t>
    <phoneticPr fontId="5" type="noConversion"/>
  </si>
  <si>
    <t>详见工资单中个税缴纳金额</t>
    <phoneticPr fontId="5" type="noConversion"/>
  </si>
  <si>
    <t>上市前-股票（RSU/RES）</t>
    <phoneticPr fontId="5" type="noConversion"/>
  </si>
  <si>
    <t>上市前-期权（ISO）</t>
    <phoneticPr fontId="5" type="noConversion"/>
  </si>
  <si>
    <t>税金</t>
    <phoneticPr fontId="8" type="noConversion"/>
  </si>
  <si>
    <t>上市前RSU股票税金公司已经一次性代缴，将在首次交易时一次性扣除。具体金额请登陆Core个人账户咨询/发邮件至staff-esop@jd.com查询</t>
    <phoneticPr fontId="5" type="noConversion"/>
  </si>
  <si>
    <t>中国籍选3500，其他选4800</t>
    <phoneticPr fontId="5" type="noConversion"/>
  </si>
  <si>
    <t>相当于预扣股数</t>
    <phoneticPr fontId="8" type="noConversion"/>
  </si>
  <si>
    <t>股数（ADS)</t>
    <phoneticPr fontId="5" type="noConversion"/>
  </si>
  <si>
    <t>股价</t>
    <phoneticPr fontId="5" type="noConversion"/>
  </si>
  <si>
    <t>税率</t>
    <phoneticPr fontId="6" type="noConversion"/>
  </si>
  <si>
    <t>合计税率</t>
    <phoneticPr fontId="8" type="noConversion"/>
  </si>
  <si>
    <t>税前期权收益</t>
    <phoneticPr fontId="8" type="noConversion"/>
  </si>
  <si>
    <t>备注：上市前期权，与交易当月工资合并计税</t>
    <phoneticPr fontId="5" type="noConversion"/>
  </si>
  <si>
    <t>举例</t>
    <phoneticPr fontId="5" type="noConversion"/>
  </si>
  <si>
    <t>请输入</t>
    <phoneticPr fontId="5" type="noConversion"/>
  </si>
  <si>
    <t>税后收益</t>
    <phoneticPr fontId="8" type="noConversion"/>
  </si>
  <si>
    <t>自动</t>
    <phoneticPr fontId="5" type="noConversion"/>
  </si>
  <si>
    <t>速算扣除数</t>
    <phoneticPr fontId="6" type="noConversion"/>
  </si>
  <si>
    <t>应缴个税-总</t>
    <phoneticPr fontId="6" type="noConversion"/>
  </si>
  <si>
    <t>期权税金</t>
    <phoneticPr fontId="8" type="noConversion"/>
  </si>
  <si>
    <t>举例</t>
    <phoneticPr fontId="5" type="noConversion"/>
  </si>
  <si>
    <t>自动</t>
    <phoneticPr fontId="8" type="noConversion"/>
  </si>
  <si>
    <t>自动</t>
    <phoneticPr fontId="8" type="noConversion"/>
  </si>
  <si>
    <t>自动</t>
    <phoneticPr fontId="8" type="noConversion"/>
  </si>
  <si>
    <t>2014年5月22日之前授予</t>
  </si>
  <si>
    <t>2014年5月22日之后授予</t>
  </si>
  <si>
    <t>上市前</t>
    <phoneticPr fontId="6" type="noConversion"/>
  </si>
  <si>
    <t>上市后</t>
    <phoneticPr fontId="6" type="noConversion"/>
  </si>
  <si>
    <t>期权</t>
    <phoneticPr fontId="6" type="noConversion"/>
  </si>
  <si>
    <t>股票</t>
    <phoneticPr fontId="6" type="noConversion"/>
  </si>
  <si>
    <r>
      <t>① 请您根据个人名下持有股票/期权类型进行相应查询：可登录</t>
    </r>
    <r>
      <rPr>
        <u/>
        <sz val="10"/>
        <color rgb="FF0070C0"/>
        <rFont val="微软雅黑"/>
        <family val="2"/>
        <charset val="134"/>
      </rPr>
      <t>https://www.mycoreinfo.com/JD</t>
    </r>
    <r>
      <rPr>
        <b/>
        <sz val="10"/>
        <color theme="1"/>
        <rFont val="微软雅黑"/>
        <family val="2"/>
        <charset val="134"/>
      </rPr>
      <t>查看个人详细持股信息。</t>
    </r>
    <phoneticPr fontId="6" type="noConversion"/>
  </si>
  <si>
    <t>② 请按照后续表单要求输入相应字段，预估税后收益将自动算出，由于受股价、汇率、手续费等影响，本表单结果仅供参考，准确收益请以成交后实际情况为准，谢谢。</t>
    <phoneticPr fontId="6" type="noConversion"/>
  </si>
  <si>
    <t>上市后-股票（RSU/RES）
归属时扣税，税金将折算成股数扣除</t>
    <phoneticPr fontId="6" type="noConversion"/>
  </si>
  <si>
    <t>上市后-期权（Option）
交易时扣税，税金将在收益中扣除</t>
    <phoneticPr fontId="6" type="noConversion"/>
  </si>
  <si>
    <t>举例</t>
    <phoneticPr fontId="5" type="noConversion"/>
  </si>
  <si>
    <t>请输入</t>
    <phoneticPr fontId="5" type="noConversion"/>
  </si>
  <si>
    <t>自动</t>
    <phoneticPr fontId="8" type="noConversion"/>
  </si>
  <si>
    <t>税后收益</t>
    <phoneticPr fontId="8" type="noConversion"/>
  </si>
  <si>
    <t>税后收益</t>
    <phoneticPr fontId="5" type="noConversion"/>
  </si>
  <si>
    <t>税后收益</t>
    <phoneticPr fontId="5" type="noConversion"/>
  </si>
  <si>
    <t>此收益为归属当日售出预估所得，如非归属日售出，还请以成交股价、汇率等实际结果为准。</t>
    <phoneticPr fontId="5" type="noConversion"/>
  </si>
  <si>
    <t>登陆核聚平台--&gt;点击“期权列表”--&gt;显示为【ISO】</t>
    <phoneticPr fontId="6" type="noConversion"/>
  </si>
  <si>
    <t>登陆核聚平台--&gt;点击“期权列表”--&gt;显示为【RSU/RES】</t>
    <phoneticPr fontId="6" type="noConversion"/>
  </si>
  <si>
    <t>速算扣除数</t>
    <phoneticPr fontId="6" type="noConversion"/>
  </si>
  <si>
    <t>成本价</t>
    <phoneticPr fontId="5" type="noConversion"/>
  </si>
  <si>
    <t>成本价</t>
    <phoneticPr fontId="5" type="noConversion"/>
  </si>
  <si>
    <t>计税收益（分摊12月）</t>
    <phoneticPr fontId="6" type="noConversion"/>
  </si>
  <si>
    <t>**如果一年中有两笔或两笔以上的RSU归属，则需要累积计税：应纳税金=（本纳税年度内累计应纳税所得额÷规定月份数×适用税率-速算扣除数）×规定月份数-本纳税年度内已纳税款</t>
    <phoneticPr fontId="5" type="noConversion"/>
  </si>
  <si>
    <t>**如果一年中有两笔或两笔以上的Option行权，则需要累积计税：应纳税金=（本纳税年度内累计应纳税所得额÷规定月份数×适用税率-速算扣除数）×规定月份数-本纳税年度内已纳税款</t>
    <phoneticPr fontId="5" type="noConversion"/>
  </si>
  <si>
    <t>员工填写</t>
    <phoneticPr fontId="5" type="noConversion"/>
  </si>
  <si>
    <t>员工填写</t>
    <phoneticPr fontId="5" type="noConversion"/>
  </si>
  <si>
    <t>员工填写</t>
    <phoneticPr fontId="5" type="noConversion"/>
  </si>
  <si>
    <t>员工填写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</si>
</sst>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 &quot;¥&quot;* #,##0.00_ ;_ &quot;¥&quot;* \-#,##0.00_ ;_ &quot;¥&quot;* &quot;-&quot;??_ ;_ @_ "/>
    <numFmt numFmtId="43" formatCode="_ * #,##0.00_ ;_ * \-#,##0.00_ ;_ * &quot;-&quot;??_ ;_ @_ "/>
    <numFmt numFmtId="24" formatCode="\$#,##0_);[Red]\(\$#,##0\)"/>
    <numFmt numFmtId="26" formatCode="\$#,##0.00_);[Red]\(\$#,##0.00\)"/>
    <numFmt numFmtId="176" formatCode="_(* #,##0.00_);_(* \(#,##0.00\);_(* &quot;-&quot;??_);_(@_)"/>
    <numFmt numFmtId="177" formatCode="#,##0.00_);[Red]\(#,##0.00\)"/>
    <numFmt numFmtId="178" formatCode="_(* #,##0_);_(* \(#,##0\);_(* &quot;-&quot;??_);_(@_)"/>
    <numFmt numFmtId="179" formatCode="#,##0.00;[Red]#,##0.00"/>
    <numFmt numFmtId="180" formatCode="#,##0;[Red]#,##0"/>
    <numFmt numFmtId="181" formatCode="_ * #,##0.0000_ ;_ * \-#,##0.0000_ ;_ * &quot;-&quot;??_ ;_ @_ "/>
    <numFmt numFmtId="182" formatCode="[$-F400]h:mm:ss\ AM/PM"/>
    <numFmt numFmtId="183" formatCode="[$￥-804]#,##0.00;[Red]&quot;-&quot;[$￥-804]#,##0.00"/>
    <numFmt numFmtId="184" formatCode="[$-10409]\$#,##0.000000"/>
    <numFmt numFmtId="185" formatCode="[$-409]d\-mmm\-yy;@"/>
    <numFmt numFmtId="186" formatCode="[$-10409]#,##0"/>
    <numFmt numFmtId="187" formatCode="[$-F800]dddd\,\ mmmm\ dd\,\ yyyy"/>
    <numFmt numFmtId="188" formatCode="[$-409]d/mmm/yy;@"/>
    <numFmt numFmtId="189" formatCode="0_);[Red]\(0\)"/>
    <numFmt numFmtId="190" formatCode="&quot;¥&quot;#,##0.00_);[Red]\(&quot;¥&quot;#,##0.00\)"/>
    <numFmt numFmtId="191" formatCode="_ * #,##0_ ;_ * \-#,##0_ ;_ * &quot;-&quot;??_ ;_ @_ "/>
  </numFmts>
  <fonts count="29" x14ac:knownFonts="1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64"/>
      <name val="Arial"/>
      <family val="2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2"/>
      <scheme val="minor"/>
    </font>
    <font>
      <sz val="8"/>
      <color rgb="FFC0000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0"/>
      <color rgb="FF0070C0"/>
      <name val="微软雅黑"/>
      <family val="2"/>
      <charset val="134"/>
    </font>
    <font>
      <sz val="10"/>
      <name val="微软雅黑"/>
      <family val="2"/>
      <charset val="134"/>
    </font>
    <font>
      <sz val="9"/>
      <color rgb="FF17365D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0" borderId="0"/>
    <xf numFmtId="176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/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2" fillId="0" borderId="0"/>
    <xf numFmtId="0" fontId="9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5" fillId="0" borderId="0"/>
    <xf numFmtId="0" fontId="13" fillId="0" borderId="0">
      <alignment vertical="center"/>
    </xf>
    <xf numFmtId="0" fontId="16" fillId="0" borderId="0"/>
    <xf numFmtId="0" fontId="3" fillId="0" borderId="0" applyProtection="0"/>
    <xf numFmtId="0" fontId="1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4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82" fontId="9" fillId="0" borderId="0">
      <alignment vertical="center"/>
    </xf>
    <xf numFmtId="183" fontId="19" fillId="0" borderId="0"/>
    <xf numFmtId="184" fontId="20" fillId="0" borderId="0"/>
    <xf numFmtId="185" fontId="16" fillId="0" borderId="0"/>
    <xf numFmtId="185" fontId="16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6" fontId="21" fillId="0" borderId="0">
      <alignment vertical="center"/>
    </xf>
    <xf numFmtId="187" fontId="21" fillId="0" borderId="0">
      <alignment vertical="center"/>
    </xf>
    <xf numFmtId="183" fontId="13" fillId="0" borderId="0"/>
    <xf numFmtId="183" fontId="13" fillId="0" borderId="0"/>
    <xf numFmtId="183" fontId="13" fillId="0" borderId="0"/>
    <xf numFmtId="183" fontId="13" fillId="0" borderId="0"/>
    <xf numFmtId="183" fontId="14" fillId="0" borderId="0">
      <alignment vertical="center"/>
    </xf>
    <xf numFmtId="183" fontId="14" fillId="0" borderId="0">
      <alignment vertical="center"/>
    </xf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0" fillId="0" borderId="0">
      <alignment vertical="center"/>
    </xf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8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183" fontId="13" fillId="0" borderId="0"/>
    <xf numFmtId="0" fontId="13" fillId="0" borderId="0"/>
    <xf numFmtId="0" fontId="13" fillId="0" borderId="0"/>
    <xf numFmtId="176" fontId="3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21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5" xfId="0" applyFont="1" applyBorder="1">
      <alignment vertical="center"/>
    </xf>
    <xf numFmtId="0" fontId="21" fillId="0" borderId="1" xfId="0" applyFont="1" applyBorder="1">
      <alignment vertical="center"/>
    </xf>
    <xf numFmtId="0" fontId="21" fillId="0" borderId="6" xfId="0" applyFont="1" applyBorder="1">
      <alignment vertical="center"/>
    </xf>
    <xf numFmtId="0" fontId="21" fillId="0" borderId="4" xfId="0" applyFont="1" applyBorder="1">
      <alignment vertical="center"/>
    </xf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>
      <alignment vertical="center"/>
    </xf>
    <xf numFmtId="0" fontId="4" fillId="11" borderId="19" xfId="2" applyFont="1" applyFill="1" applyBorder="1" applyAlignment="1" applyProtection="1">
      <alignment horizontal="center" vertical="center" wrapText="1"/>
      <protection locked="0"/>
    </xf>
    <xf numFmtId="179" fontId="7" fillId="15" borderId="22" xfId="2" applyNumberFormat="1" applyFont="1" applyFill="1" applyBorder="1" applyAlignment="1" applyProtection="1">
      <alignment vertical="center" wrapText="1"/>
      <protection locked="0"/>
    </xf>
    <xf numFmtId="178" fontId="4" fillId="0" borderId="0" xfId="3" applyNumberFormat="1" applyFont="1" applyBorder="1" applyAlignment="1" applyProtection="1">
      <alignment horizontal="center" vertical="center" wrapText="1"/>
      <protection locked="0"/>
    </xf>
    <xf numFmtId="178" fontId="4" fillId="0" borderId="0" xfId="3" applyNumberFormat="1" applyFont="1" applyAlignment="1" applyProtection="1">
      <alignment horizontal="center" vertical="center" wrapText="1"/>
      <protection locked="0"/>
    </xf>
    <xf numFmtId="176" fontId="7" fillId="0" borderId="0" xfId="3" applyFont="1" applyAlignment="1" applyProtection="1">
      <alignment horizontal="center" vertical="center" wrapText="1"/>
      <protection locked="0"/>
    </xf>
    <xf numFmtId="0" fontId="4" fillId="0" borderId="0" xfId="2" applyFont="1" applyAlignment="1" applyProtection="1">
      <alignment vertical="center"/>
      <protection locked="0"/>
    </xf>
    <xf numFmtId="177" fontId="7" fillId="15" borderId="1" xfId="2" applyNumberFormat="1" applyFont="1" applyFill="1" applyBorder="1" applyAlignment="1" applyProtection="1">
      <alignment horizontal="center" vertical="center"/>
      <protection locked="0"/>
    </xf>
    <xf numFmtId="179" fontId="2" fillId="14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12" borderId="13" xfId="2" applyFont="1" applyFill="1" applyBorder="1" applyAlignment="1" applyProtection="1">
      <alignment horizontal="center" vertical="center" wrapText="1"/>
      <protection locked="0"/>
    </xf>
    <xf numFmtId="177" fontId="7" fillId="0" borderId="14" xfId="2" applyNumberFormat="1" applyFont="1" applyBorder="1" applyAlignment="1" applyProtection="1">
      <alignment horizontal="center" vertical="center" wrapText="1"/>
      <protection locked="0"/>
    </xf>
    <xf numFmtId="43" fontId="4" fillId="15" borderId="15" xfId="1" applyFont="1" applyFill="1" applyBorder="1" applyAlignment="1" applyProtection="1">
      <alignment horizontal="center" vertical="center"/>
      <protection locked="0"/>
    </xf>
    <xf numFmtId="24" fontId="4" fillId="15" borderId="15" xfId="1" applyNumberFormat="1" applyFont="1" applyFill="1" applyBorder="1" applyAlignment="1" applyProtection="1">
      <alignment horizontal="center" vertical="center"/>
      <protection locked="0"/>
    </xf>
    <xf numFmtId="181" fontId="4" fillId="15" borderId="15" xfId="1" applyNumberFormat="1" applyFont="1" applyFill="1" applyBorder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/>
      <protection locked="0"/>
    </xf>
    <xf numFmtId="177" fontId="4" fillId="0" borderId="0" xfId="2" applyNumberFormat="1" applyFont="1" applyAlignment="1" applyProtection="1">
      <alignment horizontal="center" vertical="center"/>
      <protection locked="0"/>
    </xf>
    <xf numFmtId="177" fontId="4" fillId="0" borderId="0" xfId="3" applyNumberFormat="1" applyFont="1" applyAlignment="1" applyProtection="1">
      <alignment horizontal="center" vertical="center" wrapText="1"/>
      <protection locked="0"/>
    </xf>
    <xf numFmtId="177" fontId="4" fillId="10" borderId="10" xfId="2" applyNumberFormat="1" applyFont="1" applyFill="1" applyBorder="1" applyAlignment="1" applyProtection="1">
      <alignment horizontal="center" vertical="center"/>
      <protection locked="0"/>
    </xf>
    <xf numFmtId="0" fontId="4" fillId="11" borderId="10" xfId="2" applyFont="1" applyFill="1" applyBorder="1" applyAlignment="1" applyProtection="1">
      <alignment horizontal="center" vertical="center" wrapText="1"/>
      <protection locked="0"/>
    </xf>
    <xf numFmtId="177" fontId="4" fillId="11" borderId="10" xfId="2" applyNumberFormat="1" applyFont="1" applyFill="1" applyBorder="1" applyAlignment="1" applyProtection="1">
      <alignment horizontal="center" vertical="center"/>
      <protection locked="0"/>
    </xf>
    <xf numFmtId="177" fontId="4" fillId="11" borderId="11" xfId="2" applyNumberFormat="1" applyFont="1" applyFill="1" applyBorder="1" applyAlignment="1" applyProtection="1">
      <alignment horizontal="center" vertical="center"/>
      <protection locked="0"/>
    </xf>
    <xf numFmtId="179" fontId="7" fillId="15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15" borderId="1" xfId="2" applyFont="1" applyFill="1" applyBorder="1" applyAlignment="1" applyProtection="1">
      <alignment horizontal="center" vertical="center"/>
      <protection locked="0"/>
    </xf>
    <xf numFmtId="177" fontId="7" fillId="15" borderId="1" xfId="2" applyNumberFormat="1" applyFont="1" applyFill="1" applyBorder="1" applyAlignment="1" applyProtection="1">
      <alignment horizontal="center" vertical="center" wrapText="1"/>
      <protection locked="0"/>
    </xf>
    <xf numFmtId="176" fontId="7" fillId="15" borderId="1" xfId="3" applyFont="1" applyFill="1" applyBorder="1" applyAlignment="1" applyProtection="1">
      <alignment horizontal="center" vertical="center" wrapText="1"/>
      <protection locked="0"/>
    </xf>
    <xf numFmtId="179" fontId="2" fillId="14" borderId="12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2" applyFont="1" applyFill="1" applyAlignment="1" applyProtection="1">
      <alignment vertical="center"/>
      <protection locked="0"/>
    </xf>
    <xf numFmtId="0" fontId="4" fillId="0" borderId="0" xfId="2" applyFont="1" applyFill="1" applyAlignment="1" applyProtection="1">
      <alignment vertical="center"/>
      <protection locked="0"/>
    </xf>
    <xf numFmtId="0" fontId="7" fillId="0" borderId="13" xfId="2" applyFont="1" applyBorder="1" applyAlignment="1" applyProtection="1">
      <alignment horizontal="center" vertical="center"/>
      <protection locked="0"/>
    </xf>
    <xf numFmtId="191" fontId="1" fillId="15" borderId="1" xfId="1" applyNumberFormat="1" applyFont="1" applyFill="1" applyBorder="1" applyAlignment="1" applyProtection="1">
      <alignment horizontal="center" vertical="center"/>
      <protection locked="0"/>
    </xf>
    <xf numFmtId="26" fontId="1" fillId="15" borderId="1" xfId="1" applyNumberFormat="1" applyFont="1" applyFill="1" applyBorder="1" applyAlignment="1" applyProtection="1">
      <alignment horizontal="center" vertical="center"/>
      <protection locked="0"/>
    </xf>
    <xf numFmtId="181" fontId="1" fillId="15" borderId="1" xfId="1" applyNumberFormat="1" applyFont="1" applyFill="1" applyBorder="1" applyAlignment="1" applyProtection="1">
      <alignment horizontal="center" vertical="center"/>
      <protection locked="0"/>
    </xf>
    <xf numFmtId="43" fontId="1" fillId="15" borderId="1" xfId="1" applyFont="1" applyFill="1" applyBorder="1" applyAlignment="1" applyProtection="1">
      <alignment horizontal="center" vertical="center" wrapText="1"/>
      <protection locked="0"/>
    </xf>
    <xf numFmtId="180" fontId="1" fillId="15" borderId="1" xfId="2" applyNumberFormat="1" applyFont="1" applyFill="1" applyBorder="1" applyAlignment="1" applyProtection="1">
      <alignment horizontal="center" vertical="center"/>
      <protection locked="0"/>
    </xf>
    <xf numFmtId="0" fontId="23" fillId="12" borderId="14" xfId="2" applyFont="1" applyFill="1" applyBorder="1" applyAlignment="1" applyProtection="1">
      <alignment horizontal="center" vertical="center" wrapText="1"/>
      <protection locked="0"/>
    </xf>
    <xf numFmtId="177" fontId="4" fillId="12" borderId="15" xfId="2" applyNumberFormat="1" applyFont="1" applyFill="1" applyBorder="1" applyAlignment="1" applyProtection="1">
      <alignment horizontal="center" vertical="center"/>
      <protection locked="0"/>
    </xf>
    <xf numFmtId="177" fontId="4" fillId="12" borderId="15" xfId="3" applyNumberFormat="1" applyFont="1" applyFill="1" applyBorder="1" applyAlignment="1" applyProtection="1">
      <alignment horizontal="center" vertical="center" wrapText="1"/>
      <protection locked="0"/>
    </xf>
    <xf numFmtId="178" fontId="23" fillId="12" borderId="15" xfId="3" applyNumberFormat="1" applyFont="1" applyFill="1" applyBorder="1" applyAlignment="1" applyProtection="1">
      <alignment horizontal="center" vertical="center" wrapText="1"/>
      <protection locked="0"/>
    </xf>
    <xf numFmtId="178" fontId="4" fillId="12" borderId="15" xfId="3" applyNumberFormat="1" applyFont="1" applyFill="1" applyBorder="1" applyAlignment="1" applyProtection="1">
      <alignment horizontal="center" vertical="center" wrapText="1"/>
      <protection locked="0"/>
    </xf>
    <xf numFmtId="176" fontId="7" fillId="12" borderId="15" xfId="3" applyFont="1" applyFill="1" applyBorder="1" applyAlignment="1" applyProtection="1">
      <alignment horizontal="center" vertical="center" wrapText="1"/>
      <protection locked="0"/>
    </xf>
    <xf numFmtId="177" fontId="4" fillId="12" borderId="16" xfId="2" applyNumberFormat="1" applyFont="1" applyFill="1" applyBorder="1" applyAlignment="1" applyProtection="1">
      <alignment horizontal="center" vertical="center"/>
      <protection locked="0"/>
    </xf>
    <xf numFmtId="0" fontId="7" fillId="12" borderId="13" xfId="2" applyFont="1" applyFill="1" applyBorder="1" applyAlignment="1" applyProtection="1">
      <alignment horizontal="center" vertical="center" wrapText="1"/>
    </xf>
    <xf numFmtId="191" fontId="1" fillId="12" borderId="1" xfId="1" applyNumberFormat="1" applyFont="1" applyFill="1" applyBorder="1" applyAlignment="1" applyProtection="1">
      <alignment horizontal="center" vertical="center"/>
    </xf>
    <xf numFmtId="26" fontId="1" fillId="12" borderId="1" xfId="1" applyNumberFormat="1" applyFont="1" applyFill="1" applyBorder="1" applyAlignment="1" applyProtection="1">
      <alignment horizontal="center" vertical="center"/>
    </xf>
    <xf numFmtId="181" fontId="1" fillId="12" borderId="1" xfId="1" applyNumberFormat="1" applyFont="1" applyFill="1" applyBorder="1" applyAlignment="1" applyProtection="1">
      <alignment horizontal="center" vertical="center"/>
    </xf>
    <xf numFmtId="190" fontId="4" fillId="12" borderId="1" xfId="1" applyNumberFormat="1" applyFont="1" applyFill="1" applyBorder="1" applyAlignment="1" applyProtection="1">
      <alignment horizontal="center" vertical="center" wrapText="1"/>
    </xf>
    <xf numFmtId="190" fontId="4" fillId="15" borderId="15" xfId="1" applyNumberFormat="1" applyFont="1" applyFill="1" applyBorder="1" applyAlignment="1" applyProtection="1">
      <alignment horizontal="center" vertical="center" wrapText="1"/>
    </xf>
    <xf numFmtId="43" fontId="4" fillId="12" borderId="1" xfId="1" applyFont="1" applyFill="1" applyBorder="1" applyAlignment="1" applyProtection="1">
      <alignment horizontal="center" vertical="center" wrapText="1"/>
    </xf>
    <xf numFmtId="43" fontId="1" fillId="12" borderId="1" xfId="1" applyFont="1" applyFill="1" applyBorder="1" applyAlignment="1" applyProtection="1">
      <alignment horizontal="center" vertical="center" wrapText="1"/>
    </xf>
    <xf numFmtId="180" fontId="1" fillId="12" borderId="1" xfId="2" applyNumberFormat="1" applyFont="1" applyFill="1" applyBorder="1" applyAlignment="1" applyProtection="1">
      <alignment horizontal="center" vertical="center"/>
    </xf>
    <xf numFmtId="176" fontId="1" fillId="12" borderId="1" xfId="3" applyNumberFormat="1" applyFont="1" applyFill="1" applyBorder="1" applyAlignment="1" applyProtection="1">
      <alignment horizontal="center" vertical="center" wrapText="1"/>
    </xf>
    <xf numFmtId="177" fontId="4" fillId="12" borderId="1" xfId="3" applyNumberFormat="1" applyFont="1" applyFill="1" applyBorder="1" applyAlignment="1" applyProtection="1">
      <alignment horizontal="center" vertical="center" wrapText="1"/>
    </xf>
    <xf numFmtId="190" fontId="4" fillId="12" borderId="12" xfId="3" applyNumberFormat="1" applyFont="1" applyFill="1" applyBorder="1" applyAlignment="1" applyProtection="1">
      <alignment horizontal="center" vertical="center" wrapText="1"/>
    </xf>
    <xf numFmtId="43" fontId="4" fillId="15" borderId="1" xfId="1" applyFont="1" applyFill="1" applyBorder="1" applyAlignment="1" applyProtection="1">
      <alignment horizontal="center" vertical="center" wrapText="1"/>
    </xf>
    <xf numFmtId="43" fontId="1" fillId="15" borderId="1" xfId="1" applyFont="1" applyFill="1" applyBorder="1" applyAlignment="1" applyProtection="1">
      <alignment horizontal="center" vertical="center" wrapText="1"/>
    </xf>
    <xf numFmtId="176" fontId="1" fillId="15" borderId="1" xfId="3" applyNumberFormat="1" applyFont="1" applyFill="1" applyBorder="1" applyAlignment="1" applyProtection="1">
      <alignment horizontal="center" vertical="center" wrapText="1"/>
    </xf>
    <xf numFmtId="177" fontId="4" fillId="15" borderId="1" xfId="3" applyNumberFormat="1" applyFont="1" applyFill="1" applyBorder="1" applyAlignment="1" applyProtection="1">
      <alignment horizontal="center" vertical="center" wrapText="1"/>
    </xf>
    <xf numFmtId="190" fontId="4" fillId="15" borderId="12" xfId="3" applyNumberFormat="1" applyFont="1" applyFill="1" applyBorder="1" applyAlignment="1" applyProtection="1">
      <alignment horizontal="center" vertical="center" wrapText="1"/>
    </xf>
    <xf numFmtId="0" fontId="4" fillId="11" borderId="20" xfId="2" applyFont="1" applyFill="1" applyBorder="1" applyAlignment="1" applyProtection="1">
      <alignment horizontal="center" vertical="center" wrapText="1"/>
      <protection locked="0"/>
    </xf>
    <xf numFmtId="0" fontId="1" fillId="0" borderId="0" xfId="55" applyNumberFormat="1" applyFont="1" applyAlignment="1" applyProtection="1">
      <alignment horizontal="center" vertical="center"/>
      <protection locked="0"/>
    </xf>
    <xf numFmtId="177" fontId="2" fillId="0" borderId="24" xfId="2" applyNumberFormat="1" applyFont="1" applyFill="1" applyBorder="1" applyAlignment="1" applyProtection="1">
      <alignment horizontal="center" vertical="center"/>
      <protection locked="0"/>
    </xf>
    <xf numFmtId="43" fontId="2" fillId="0" borderId="24" xfId="1" applyFont="1" applyFill="1" applyBorder="1" applyAlignment="1" applyProtection="1">
      <alignment horizontal="center" vertical="center" wrapText="1"/>
      <protection locked="0"/>
    </xf>
    <xf numFmtId="43" fontId="2" fillId="14" borderId="25" xfId="1" applyFont="1" applyFill="1" applyBorder="1" applyAlignment="1" applyProtection="1">
      <alignment horizontal="center" vertical="center" wrapText="1"/>
      <protection locked="0"/>
    </xf>
    <xf numFmtId="0" fontId="1" fillId="0" borderId="0" xfId="55" applyNumberFormat="1" applyFont="1" applyAlignment="1" applyProtection="1">
      <alignment horizontal="center"/>
      <protection locked="0"/>
    </xf>
    <xf numFmtId="0" fontId="23" fillId="15" borderId="0" xfId="55" applyNumberFormat="1" applyFont="1" applyFill="1" applyAlignment="1" applyProtection="1">
      <alignment horizontal="center" vertical="center" wrapText="1"/>
      <protection locked="0"/>
    </xf>
    <xf numFmtId="0" fontId="2" fillId="0" borderId="14" xfId="1" applyNumberFormat="1" applyFont="1" applyBorder="1" applyAlignment="1" applyProtection="1">
      <alignment horizontal="center" vertical="center" wrapText="1"/>
      <protection locked="0"/>
    </xf>
    <xf numFmtId="189" fontId="1" fillId="15" borderId="15" xfId="1" applyNumberFormat="1" applyFont="1" applyFill="1" applyBorder="1" applyAlignment="1" applyProtection="1">
      <alignment horizontal="center" vertical="center"/>
      <protection locked="0"/>
    </xf>
    <xf numFmtId="26" fontId="1" fillId="15" borderId="15" xfId="1" applyNumberFormat="1" applyFont="1" applyFill="1" applyBorder="1" applyAlignment="1" applyProtection="1">
      <alignment horizontal="center" vertical="center"/>
      <protection locked="0"/>
    </xf>
    <xf numFmtId="43" fontId="4" fillId="15" borderId="15" xfId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Protection="1">
      <alignment vertical="center"/>
      <protection locked="0"/>
    </xf>
    <xf numFmtId="43" fontId="1" fillId="0" borderId="0" xfId="1" applyFont="1" applyFill="1" applyBorder="1" applyAlignment="1" applyProtection="1">
      <alignment horizontal="center" vertical="center"/>
      <protection locked="0"/>
    </xf>
    <xf numFmtId="24" fontId="1" fillId="0" borderId="0" xfId="1" applyNumberFormat="1" applyFont="1" applyFill="1" applyBorder="1" applyAlignment="1" applyProtection="1">
      <alignment horizontal="center" vertical="center"/>
      <protection locked="0"/>
    </xf>
    <xf numFmtId="181" fontId="1" fillId="0" borderId="0" xfId="1" applyNumberFormat="1" applyFont="1" applyFill="1" applyBorder="1" applyAlignment="1" applyProtection="1">
      <alignment horizontal="center" vertical="center"/>
      <protection locked="0"/>
    </xf>
    <xf numFmtId="43" fontId="4" fillId="0" borderId="0" xfId="1" applyFont="1" applyFill="1" applyBorder="1" applyAlignment="1" applyProtection="1">
      <alignment horizontal="center" vertical="center" wrapText="1"/>
      <protection locked="0"/>
    </xf>
    <xf numFmtId="43" fontId="1" fillId="0" borderId="0" xfId="1" applyFont="1" applyFill="1" applyBorder="1" applyAlignment="1" applyProtection="1">
      <alignment horizontal="center" vertical="center" wrapText="1"/>
      <protection locked="0"/>
    </xf>
    <xf numFmtId="0" fontId="1" fillId="0" borderId="0" xfId="1" applyNumberFormat="1" applyFont="1" applyBorder="1" applyAlignment="1" applyProtection="1">
      <alignment horizontal="center" vertical="center" wrapText="1"/>
      <protection locked="0"/>
    </xf>
    <xf numFmtId="191" fontId="1" fillId="15" borderId="15" xfId="1" applyNumberFormat="1" applyFont="1" applyFill="1" applyBorder="1" applyAlignment="1" applyProtection="1">
      <alignment horizontal="center" vertical="center"/>
      <protection locked="0"/>
    </xf>
    <xf numFmtId="43" fontId="1" fillId="0" borderId="0" xfId="1" applyFont="1" applyAlignment="1" applyProtection="1">
      <alignment horizontal="center" vertical="center"/>
      <protection locked="0"/>
    </xf>
    <xf numFmtId="43" fontId="1" fillId="12" borderId="1" xfId="1" applyFont="1" applyFill="1" applyBorder="1" applyAlignment="1" applyProtection="1">
      <alignment vertical="center" wrapText="1"/>
    </xf>
    <xf numFmtId="190" fontId="1" fillId="12" borderId="12" xfId="55" applyNumberFormat="1" applyFont="1" applyFill="1" applyBorder="1" applyAlignment="1" applyProtection="1">
      <alignment horizontal="center" vertical="center"/>
    </xf>
    <xf numFmtId="43" fontId="1" fillId="15" borderId="15" xfId="1" applyFont="1" applyFill="1" applyBorder="1" applyAlignment="1" applyProtection="1">
      <alignment vertical="center" wrapText="1"/>
    </xf>
    <xf numFmtId="43" fontId="4" fillId="15" borderId="15" xfId="1" applyFont="1" applyFill="1" applyBorder="1" applyAlignment="1" applyProtection="1">
      <alignment horizontal="center" vertical="center" wrapText="1"/>
    </xf>
    <xf numFmtId="190" fontId="1" fillId="15" borderId="16" xfId="55" applyNumberFormat="1" applyFont="1" applyFill="1" applyBorder="1" applyAlignment="1" applyProtection="1">
      <alignment horizontal="center" vertical="center"/>
    </xf>
    <xf numFmtId="43" fontId="1" fillId="12" borderId="8" xfId="1" applyFont="1" applyFill="1" applyBorder="1" applyAlignment="1" applyProtection="1">
      <alignment vertical="center" wrapText="1"/>
    </xf>
    <xf numFmtId="43" fontId="1" fillId="12" borderId="12" xfId="1" applyFont="1" applyFill="1" applyBorder="1" applyAlignment="1" applyProtection="1">
      <alignment horizontal="center" vertical="center" wrapText="1"/>
    </xf>
    <xf numFmtId="43" fontId="1" fillId="15" borderId="21" xfId="1" applyFont="1" applyFill="1" applyBorder="1" applyAlignment="1" applyProtection="1">
      <alignment vertical="center" wrapText="1"/>
    </xf>
    <xf numFmtId="43" fontId="1" fillId="15" borderId="15" xfId="1" applyFont="1" applyFill="1" applyBorder="1" applyAlignment="1" applyProtection="1">
      <alignment horizontal="center" vertical="center" wrapText="1"/>
    </xf>
    <xf numFmtId="43" fontId="1" fillId="15" borderId="16" xfId="1" applyFont="1" applyFill="1" applyBorder="1" applyAlignment="1" applyProtection="1">
      <alignment horizontal="center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13" borderId="9" xfId="2" applyFont="1" applyFill="1" applyBorder="1" applyAlignment="1" applyProtection="1">
      <alignment horizontal="center" vertical="center" wrapText="1"/>
      <protection locked="0"/>
    </xf>
    <xf numFmtId="0" fontId="24" fillId="13" borderId="17" xfId="2" applyFont="1" applyFill="1" applyBorder="1" applyAlignment="1" applyProtection="1">
      <alignment horizontal="center" vertical="center" wrapText="1"/>
      <protection locked="0"/>
    </xf>
    <xf numFmtId="177" fontId="24" fillId="13" borderId="18" xfId="2" applyNumberFormat="1" applyFont="1" applyFill="1" applyBorder="1" applyAlignment="1" applyProtection="1">
      <alignment horizontal="center" vertical="center" wrapText="1"/>
      <protection locked="0"/>
    </xf>
    <xf numFmtId="177" fontId="24" fillId="13" borderId="13" xfId="2" applyNumberFormat="1" applyFont="1" applyFill="1" applyBorder="1" applyAlignment="1" applyProtection="1">
      <alignment horizontal="center" vertical="center" wrapText="1"/>
      <protection locked="0"/>
    </xf>
    <xf numFmtId="179" fontId="7" fillId="15" borderId="19" xfId="2" applyNumberFormat="1" applyFont="1" applyFill="1" applyBorder="1" applyAlignment="1" applyProtection="1">
      <alignment horizontal="center" vertical="center" wrapText="1"/>
      <protection locked="0"/>
    </xf>
    <xf numFmtId="179" fontId="7" fillId="15" borderId="20" xfId="2" applyNumberFormat="1" applyFont="1" applyFill="1" applyBorder="1" applyAlignment="1" applyProtection="1">
      <alignment horizontal="center" vertical="center" wrapText="1"/>
      <protection locked="0"/>
    </xf>
    <xf numFmtId="179" fontId="7" fillId="15" borderId="1" xfId="2" applyNumberFormat="1" applyFont="1" applyFill="1" applyBorder="1" applyAlignment="1" applyProtection="1">
      <alignment horizontal="center" vertical="center" wrapText="1"/>
      <protection locked="0"/>
    </xf>
    <xf numFmtId="179" fontId="7" fillId="15" borderId="12" xfId="2" applyNumberFormat="1" applyFont="1" applyFill="1" applyBorder="1" applyAlignment="1" applyProtection="1">
      <alignment horizontal="center" vertical="center" wrapText="1"/>
      <protection locked="0"/>
    </xf>
    <xf numFmtId="43" fontId="1" fillId="15" borderId="1" xfId="1" applyFont="1" applyFill="1" applyBorder="1" applyAlignment="1" applyProtection="1">
      <alignment horizontal="center" vertical="center" wrapText="1"/>
      <protection locked="0"/>
    </xf>
    <xf numFmtId="43" fontId="1" fillId="15" borderId="12" xfId="1" applyFont="1" applyFill="1" applyBorder="1" applyAlignment="1" applyProtection="1">
      <alignment horizontal="center" vertical="center" wrapText="1"/>
      <protection locked="0"/>
    </xf>
    <xf numFmtId="43" fontId="1" fillId="15" borderId="15" xfId="1" applyFont="1" applyFill="1" applyBorder="1" applyAlignment="1" applyProtection="1">
      <alignment horizontal="center" vertical="center" wrapText="1"/>
      <protection locked="0"/>
    </xf>
    <xf numFmtId="43" fontId="1" fillId="15" borderId="16" xfId="1" applyFont="1" applyFill="1" applyBorder="1" applyAlignment="1" applyProtection="1">
      <alignment horizontal="center" vertical="center" wrapText="1"/>
      <protection locked="0"/>
    </xf>
    <xf numFmtId="177" fontId="4" fillId="10" borderId="26" xfId="2" applyNumberFormat="1" applyFont="1" applyFill="1" applyBorder="1" applyAlignment="1" applyProtection="1">
      <alignment horizontal="center" vertical="center"/>
      <protection locked="0"/>
    </xf>
    <xf numFmtId="177" fontId="4" fillId="10" borderId="27" xfId="2" applyNumberFormat="1" applyFont="1" applyFill="1" applyBorder="1" applyAlignment="1" applyProtection="1">
      <alignment horizontal="center" vertical="center"/>
      <protection locked="0"/>
    </xf>
    <xf numFmtId="177" fontId="4" fillId="10" borderId="28" xfId="2" applyNumberFormat="1" applyFont="1" applyFill="1" applyBorder="1" applyAlignment="1" applyProtection="1">
      <alignment horizontal="center" vertical="center"/>
      <protection locked="0"/>
    </xf>
    <xf numFmtId="0" fontId="24" fillId="13" borderId="9" xfId="55" applyNumberFormat="1" applyFont="1" applyFill="1" applyBorder="1" applyAlignment="1" applyProtection="1">
      <alignment horizontal="left" vertical="center" wrapText="1"/>
      <protection locked="0"/>
    </xf>
    <xf numFmtId="0" fontId="24" fillId="13" borderId="17" xfId="55" applyNumberFormat="1" applyFont="1" applyFill="1" applyBorder="1" applyAlignment="1" applyProtection="1">
      <alignment horizontal="left" vertical="center" wrapText="1"/>
      <protection locked="0"/>
    </xf>
    <xf numFmtId="0" fontId="24" fillId="13" borderId="23" xfId="1" applyNumberFormat="1" applyFont="1" applyFill="1" applyBorder="1" applyAlignment="1" applyProtection="1">
      <alignment horizontal="left" vertical="center" wrapText="1"/>
      <protection locked="0"/>
    </xf>
    <xf numFmtId="0" fontId="24" fillId="13" borderId="13" xfId="1" applyNumberFormat="1" applyFont="1" applyFill="1" applyBorder="1" applyAlignment="1" applyProtection="1">
      <alignment horizontal="left" vertical="center" wrapText="1"/>
      <protection locked="0"/>
    </xf>
  </cellXfs>
  <cellStyles count="129">
    <cellStyle name="??&amp;O龡&amp;H?_x0008_??_x0007__x0001__x0001_" xfId="4"/>
    <cellStyle name="??&amp;O龡&amp;H?_x0008_??_x0007__x0001__x0001_ 2" xfId="5"/>
    <cellStyle name="??&amp;O龡&amp;H?_x0008_??_x0007__x0001__x0001_ 2 2" xfId="6"/>
    <cellStyle name="0,0_x000d__x000a_NA_x000d__x000a_" xfId="7"/>
    <cellStyle name="20% - 强调文字颜色 1 2" xfId="8"/>
    <cellStyle name="20% - 强调文字颜色 3 2" xfId="9"/>
    <cellStyle name="20% - 强调文字颜色 4 2" xfId="10"/>
    <cellStyle name="3232" xfId="11"/>
    <cellStyle name="40% - 强调文字颜色 1 2" xfId="12"/>
    <cellStyle name="40% - 强调文字颜色 3 2" xfId="13"/>
    <cellStyle name="40% - 强调文字颜色 4 2" xfId="14"/>
    <cellStyle name="Excel Built-in Normal" xfId="56"/>
    <cellStyle name="Normal" xfId="57"/>
    <cellStyle name="Normal 2" xfId="15"/>
    <cellStyle name="Normal 3" xfId="16"/>
    <cellStyle name="Normal 3 2" xfId="17"/>
    <cellStyle name="Normal 4 2" xfId="58"/>
    <cellStyle name="Normal 4 2 2" xfId="59"/>
    <cellStyle name="百分比 2" xfId="18"/>
    <cellStyle name="常规" xfId="0" builtinId="0"/>
    <cellStyle name="常规 10" xfId="19"/>
    <cellStyle name="常规 11" xfId="20"/>
    <cellStyle name="常规 12" xfId="21"/>
    <cellStyle name="常规 13" xfId="55"/>
    <cellStyle name="常规 14" xfId="60"/>
    <cellStyle name="常规 15" xfId="61"/>
    <cellStyle name="常规 16" xfId="62"/>
    <cellStyle name="常规 17" xfId="22"/>
    <cellStyle name="常规 18" xfId="63"/>
    <cellStyle name="常规 19" xfId="23"/>
    <cellStyle name="常规 2" xfId="24"/>
    <cellStyle name="常规 2 2" xfId="25"/>
    <cellStyle name="常规 2 2 2" xfId="26"/>
    <cellStyle name="常规 2 3" xfId="27"/>
    <cellStyle name="常规 2 3 2" xfId="28"/>
    <cellStyle name="常规 2 3 3" xfId="29"/>
    <cellStyle name="常规 2 3 4" xfId="30"/>
    <cellStyle name="常规 2 32" xfId="2"/>
    <cellStyle name="常规 2 4" xfId="31"/>
    <cellStyle name="常规 2 9" xfId="64"/>
    <cellStyle name="常规 2 9 2" xfId="65"/>
    <cellStyle name="常规 2 93" xfId="32"/>
    <cellStyle name="常规 2_在职_1" xfId="33"/>
    <cellStyle name="常规 20" xfId="66"/>
    <cellStyle name="常规 21" xfId="67"/>
    <cellStyle name="常规 22" xfId="68"/>
    <cellStyle name="常规 23" xfId="69"/>
    <cellStyle name="常规 24" xfId="70"/>
    <cellStyle name="常规 24 2" xfId="71"/>
    <cellStyle name="常规 25" xfId="72"/>
    <cellStyle name="常规 26" xfId="73"/>
    <cellStyle name="常规 27" xfId="74"/>
    <cellStyle name="常规 28" xfId="75"/>
    <cellStyle name="常规 29" xfId="76"/>
    <cellStyle name="常规 3" xfId="34"/>
    <cellStyle name="常规 3 2" xfId="35"/>
    <cellStyle name="常规 3 3" xfId="36"/>
    <cellStyle name="常规 3 3 2" xfId="37"/>
    <cellStyle name="常规 3 4" xfId="38"/>
    <cellStyle name="常规 30" xfId="77"/>
    <cellStyle name="常规 31" xfId="78"/>
    <cellStyle name="常规 32" xfId="79"/>
    <cellStyle name="常规 33" xfId="80"/>
    <cellStyle name="常规 34" xfId="81"/>
    <cellStyle name="常规 35" xfId="82"/>
    <cellStyle name="常规 36" xfId="83"/>
    <cellStyle name="常规 37" xfId="84"/>
    <cellStyle name="常规 37 2" xfId="39"/>
    <cellStyle name="常规 38" xfId="85"/>
    <cellStyle name="常规 39" xfId="86"/>
    <cellStyle name="常规 4" xfId="40"/>
    <cellStyle name="常规 4 2" xfId="41"/>
    <cellStyle name="常规 4 3" xfId="42"/>
    <cellStyle name="常规 4 4" xfId="43"/>
    <cellStyle name="常规 40" xfId="87"/>
    <cellStyle name="常规 41" xfId="88"/>
    <cellStyle name="常规 42" xfId="89"/>
    <cellStyle name="常规 43" xfId="90"/>
    <cellStyle name="常规 44" xfId="91"/>
    <cellStyle name="常规 45" xfId="92"/>
    <cellStyle name="常规 46" xfId="93"/>
    <cellStyle name="常规 47" xfId="94"/>
    <cellStyle name="常规 48" xfId="95"/>
    <cellStyle name="常规 49" xfId="96"/>
    <cellStyle name="常规 5" xfId="44"/>
    <cellStyle name="常规 5 2" xfId="45"/>
    <cellStyle name="常规 50" xfId="97"/>
    <cellStyle name="常规 51" xfId="98"/>
    <cellStyle name="常规 52" xfId="99"/>
    <cellStyle name="常规 53" xfId="100"/>
    <cellStyle name="常规 54" xfId="101"/>
    <cellStyle name="常规 55" xfId="102"/>
    <cellStyle name="常规 56" xfId="103"/>
    <cellStyle name="常规 57" xfId="104"/>
    <cellStyle name="常规 58" xfId="105"/>
    <cellStyle name="常规 59" xfId="106"/>
    <cellStyle name="常规 6" xfId="46"/>
    <cellStyle name="常规 60" xfId="107"/>
    <cellStyle name="常规 61" xfId="108"/>
    <cellStyle name="常规 62" xfId="109"/>
    <cellStyle name="常规 63" xfId="110"/>
    <cellStyle name="常规 64" xfId="111"/>
    <cellStyle name="常规 65" xfId="112"/>
    <cellStyle name="常规 66" xfId="113"/>
    <cellStyle name="常规 68" xfId="114"/>
    <cellStyle name="常规 69" xfId="115"/>
    <cellStyle name="常规 7" xfId="47"/>
    <cellStyle name="常规 71" xfId="116"/>
    <cellStyle name="常规 72" xfId="117"/>
    <cellStyle name="常规 73" xfId="118"/>
    <cellStyle name="常规 74" xfId="119"/>
    <cellStyle name="常规 75" xfId="120"/>
    <cellStyle name="常规 76" xfId="121"/>
    <cellStyle name="常规 77" xfId="122"/>
    <cellStyle name="常规 78" xfId="123"/>
    <cellStyle name="常规 8" xfId="48"/>
    <cellStyle name="常规 80" xfId="49"/>
    <cellStyle name="常规 88" xfId="124"/>
    <cellStyle name="常规 89" xfId="125"/>
    <cellStyle name="常规 9" xfId="50"/>
    <cellStyle name="货币 2" xfId="51"/>
    <cellStyle name="千位分隔" xfId="1" builtinId="3"/>
    <cellStyle name="千位分隔 2" xfId="52"/>
    <cellStyle name="千位分隔 2 2" xfId="126"/>
    <cellStyle name="千位分隔 3" xfId="3"/>
    <cellStyle name="千位分隔 3 2" xfId="127"/>
    <cellStyle name="千位分隔 6" xfId="128"/>
    <cellStyle name="强调文字颜色 3 2" xfId="53"/>
    <cellStyle name="强调文字颜色 4 2" xfId="54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---JD/666-executive/3_RSU&amp;Option-sec/1_RSU&amp;Stock%20Option/5-&#30003;&#25253;&#20010;&#31246;/6-2_&#30003;&#25253;&#20010;&#31246;&#65288;2012-2013.12.20&#65289;_JD/&#65281;&#65281;&#30003;&#25253;&#26126;&#32454;/&#12304;5&#26376;&#12305;-5&#26376;&#24191;&#2403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---JD/666-executive/3_RSU&amp;Option-sec/1_RSU&amp;Stock%20Option/5-&#30003;&#25253;&#20010;&#31246;/6-2_&#30003;&#25253;&#20010;&#31246;&#65288;2012-2013.12.20&#65289;_JD/&#65281;&#65281;&#30003;&#25253;&#26126;&#32454;/&#20840;&#22269;&#34917;&#25253;-&#24191;&#24030;&#26230;&#19996;-SEC-&#19978;&#20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人员申报"/>
      <sheetName val="国外人员申报"/>
      <sheetName val="填写格式说明"/>
      <sheetName val="Sheet3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_0100工资薪金所得</v>
          </cell>
          <cell r="B1" t="str">
            <v>_0102工资薪金所得_定额</v>
          </cell>
          <cell r="C1" t="str">
            <v>_0400劳务报酬所得</v>
          </cell>
          <cell r="D1" t="str">
            <v>_0401劳务报酬所得_定额</v>
          </cell>
          <cell r="E1" t="str">
            <v>_0500稿酬所得</v>
          </cell>
          <cell r="F1" t="str">
            <v>_0600特许权使用费所得</v>
          </cell>
          <cell r="G1" t="str">
            <v>_0700利息、股息、红利所得</v>
          </cell>
          <cell r="H1" t="str">
            <v>_0800财产租赁所得</v>
          </cell>
          <cell r="I1" t="str">
            <v>_0901房屋转让所得</v>
          </cell>
          <cell r="J1" t="str">
            <v>_0999其他财产转让所得</v>
          </cell>
          <cell r="K1" t="str">
            <v>_1000偶然所得</v>
          </cell>
          <cell r="L1" t="str">
            <v>_9900其他所得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人员申报"/>
      <sheetName val="国外人员申报"/>
      <sheetName val="填写格式说明"/>
      <sheetName val="Sheet3"/>
      <sheetName val="Sheet1"/>
    </sheetNames>
    <sheetDataSet>
      <sheetData sheetId="0"/>
      <sheetData sheetId="1"/>
      <sheetData sheetId="2"/>
      <sheetData sheetId="3">
        <row r="1">
          <cell r="A1" t="str">
            <v>_0100工资薪金所得</v>
          </cell>
          <cell r="B1" t="str">
            <v>_0102工资薪金所得_定额</v>
          </cell>
          <cell r="C1" t="str">
            <v>_0400劳务报酬所得</v>
          </cell>
          <cell r="D1" t="str">
            <v>_0401劳务报酬所得_定额</v>
          </cell>
          <cell r="E1" t="str">
            <v>_0500稿酬所得</v>
          </cell>
          <cell r="F1" t="str">
            <v>_0600特许权使用费所得</v>
          </cell>
          <cell r="G1" t="str">
            <v>_0700利息、股息、红利所得</v>
          </cell>
          <cell r="H1" t="str">
            <v>_0800财产租赁所得</v>
          </cell>
          <cell r="I1" t="str">
            <v>_0901房屋转让所得</v>
          </cell>
          <cell r="J1" t="str">
            <v>_0999其他财产转让所得</v>
          </cell>
          <cell r="K1" t="str">
            <v>_1000偶然所得</v>
          </cell>
          <cell r="L1" t="str">
            <v>_9900其他所得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10"/>
  <sheetViews>
    <sheetView workbookViewId="0">
      <selection activeCell="D6" sqref="D6"/>
    </sheetView>
  </sheetViews>
  <sheetFormatPr defaultRowHeight="18" customHeight="1" x14ac:dyDescent="0.25"/>
  <cols>
    <col min="1" max="1" width="9.5546875" style="1" customWidth="1"/>
    <col min="2" max="2" width="52.88671875" style="1" customWidth="1"/>
    <col min="3" max="16384" width="8.88671875" style="1"/>
  </cols>
  <sheetData>
    <row r="1" spans="1:3" ht="18" customHeight="1" x14ac:dyDescent="0.25">
      <c r="A1" s="6"/>
      <c r="B1" s="6"/>
      <c r="C1" s="2"/>
    </row>
    <row r="2" spans="1:3" ht="47.4" customHeight="1" x14ac:dyDescent="0.25">
      <c r="A2" s="97" t="s">
        <v>40</v>
      </c>
      <c r="B2" s="98"/>
      <c r="C2" s="2"/>
    </row>
    <row r="3" spans="1:3" ht="18" customHeight="1" x14ac:dyDescent="0.25">
      <c r="A3" s="7" t="s">
        <v>36</v>
      </c>
      <c r="B3" s="4" t="s">
        <v>34</v>
      </c>
      <c r="C3" s="2"/>
    </row>
    <row r="4" spans="1:3" ht="18" customHeight="1" x14ac:dyDescent="0.25">
      <c r="A4" s="8" t="s">
        <v>37</v>
      </c>
      <c r="B4" s="4" t="s">
        <v>35</v>
      </c>
      <c r="C4" s="2"/>
    </row>
    <row r="5" spans="1:3" ht="18" customHeight="1" x14ac:dyDescent="0.25">
      <c r="A5" s="9" t="s">
        <v>38</v>
      </c>
      <c r="B5" s="4" t="s">
        <v>51</v>
      </c>
      <c r="C5" s="2"/>
    </row>
    <row r="6" spans="1:3" ht="18" customHeight="1" x14ac:dyDescent="0.25">
      <c r="A6" s="9" t="s">
        <v>39</v>
      </c>
      <c r="B6" s="4" t="s">
        <v>52</v>
      </c>
      <c r="C6" s="2"/>
    </row>
    <row r="7" spans="1:3" ht="18" customHeight="1" x14ac:dyDescent="0.25">
      <c r="A7" s="3"/>
      <c r="B7" s="3"/>
    </row>
    <row r="8" spans="1:3" ht="24.6" customHeight="1" x14ac:dyDescent="0.25">
      <c r="A8" s="5"/>
      <c r="B8" s="5"/>
    </row>
    <row r="9" spans="1:3" ht="67.8" customHeight="1" x14ac:dyDescent="0.25">
      <c r="A9" s="97" t="s">
        <v>41</v>
      </c>
      <c r="B9" s="98"/>
      <c r="C9" s="2"/>
    </row>
    <row r="10" spans="1:3" ht="18" customHeight="1" x14ac:dyDescent="0.25">
      <c r="A10" s="3"/>
      <c r="B10" s="3"/>
    </row>
  </sheetData>
  <mergeCells count="2">
    <mergeCell ref="A2:B2"/>
    <mergeCell ref="A9:B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0"/>
  <sheetViews>
    <sheetView showGridLines="0" zoomScaleNormal="100" workbookViewId="0">
      <pane ySplit="7" topLeftCell="A8" activePane="bottomLeft" state="frozen"/>
      <selection activeCell="B1" sqref="B1"/>
      <selection pane="bottomLeft" activeCell="N8" sqref="N8"/>
    </sheetView>
  </sheetViews>
  <sheetFormatPr defaultColWidth="9" defaultRowHeight="38.25" customHeight="1" x14ac:dyDescent="0.25"/>
  <cols>
    <col min="1" max="1" width="12.21875" style="23" customWidth="1"/>
    <col min="2" max="2" width="11.88671875" style="24" customWidth="1"/>
    <col min="3" max="3" width="9.109375" style="24" customWidth="1"/>
    <col min="4" max="4" width="8.5546875" style="24" customWidth="1"/>
    <col min="5" max="5" width="13.44140625" style="25" customWidth="1"/>
    <col min="6" max="6" width="15.5546875" style="13" customWidth="1"/>
    <col min="7" max="7" width="16.21875" style="13" customWidth="1"/>
    <col min="8" max="8" width="14.6640625" style="13" customWidth="1"/>
    <col min="9" max="9" width="16.33203125" style="13" customWidth="1"/>
    <col min="10" max="10" width="15.44140625" style="13" customWidth="1"/>
    <col min="11" max="11" width="9.44140625" style="13" customWidth="1"/>
    <col min="12" max="12" width="11.5546875" style="13" customWidth="1"/>
    <col min="13" max="13" width="11.88671875" style="14" customWidth="1"/>
    <col min="14" max="14" width="12.33203125" style="15" customWidth="1"/>
    <col min="15" max="15" width="18" style="15" customWidth="1"/>
    <col min="16" max="16384" width="9" style="15"/>
  </cols>
  <sheetData>
    <row r="1" spans="1:15" ht="16.2" customHeight="1" x14ac:dyDescent="0.25">
      <c r="A1" s="101" t="s">
        <v>11</v>
      </c>
      <c r="B1" s="111" t="s">
        <v>59</v>
      </c>
      <c r="C1" s="112"/>
      <c r="D1" s="113"/>
      <c r="E1" s="10" t="s">
        <v>4</v>
      </c>
      <c r="F1" s="103" t="s">
        <v>13</v>
      </c>
      <c r="G1" s="104"/>
      <c r="H1" s="11"/>
      <c r="I1" s="12"/>
    </row>
    <row r="2" spans="1:15" ht="38.25" customHeight="1" x14ac:dyDescent="0.25">
      <c r="A2" s="102"/>
      <c r="B2" s="16" t="s">
        <v>1</v>
      </c>
      <c r="C2" s="16" t="s">
        <v>2</v>
      </c>
      <c r="D2" s="16" t="s">
        <v>3</v>
      </c>
      <c r="E2" s="17" t="s">
        <v>47</v>
      </c>
      <c r="F2" s="105"/>
      <c r="G2" s="106"/>
      <c r="L2" s="14"/>
      <c r="M2" s="15"/>
    </row>
    <row r="3" spans="1:15" ht="22.8" customHeight="1" x14ac:dyDescent="0.25">
      <c r="A3" s="50" t="s">
        <v>30</v>
      </c>
      <c r="B3" s="51">
        <v>3000</v>
      </c>
      <c r="C3" s="52">
        <v>25</v>
      </c>
      <c r="D3" s="53">
        <v>6.6</v>
      </c>
      <c r="E3" s="54">
        <f>ROUND((B3*C3*D3),2)</f>
        <v>495000</v>
      </c>
      <c r="F3" s="107" t="s">
        <v>14</v>
      </c>
      <c r="G3" s="108"/>
      <c r="L3" s="14"/>
      <c r="M3" s="15"/>
    </row>
    <row r="4" spans="1:15" ht="44.4" customHeight="1" thickBot="1" x14ac:dyDescent="0.3">
      <c r="A4" s="19" t="s">
        <v>24</v>
      </c>
      <c r="B4" s="20"/>
      <c r="C4" s="21"/>
      <c r="D4" s="22"/>
      <c r="E4" s="55">
        <f>ROUND((B4*C4*D4),2)</f>
        <v>0</v>
      </c>
      <c r="F4" s="109"/>
      <c r="G4" s="110"/>
      <c r="L4" s="14"/>
      <c r="M4" s="15"/>
    </row>
    <row r="5" spans="1:15" ht="38.25" customHeight="1" thickBot="1" x14ac:dyDescent="0.3"/>
    <row r="6" spans="1:15" ht="17.399999999999999" customHeight="1" x14ac:dyDescent="0.25">
      <c r="A6" s="99" t="s">
        <v>12</v>
      </c>
      <c r="B6" s="112" t="s">
        <v>60</v>
      </c>
      <c r="C6" s="112"/>
      <c r="D6" s="112"/>
      <c r="E6" s="112"/>
      <c r="F6" s="27" t="s">
        <v>4</v>
      </c>
      <c r="G6" s="112" t="s">
        <v>60</v>
      </c>
      <c r="H6" s="112"/>
      <c r="I6" s="28" t="s">
        <v>26</v>
      </c>
      <c r="J6" s="26" t="s">
        <v>60</v>
      </c>
      <c r="K6" s="28" t="s">
        <v>26</v>
      </c>
      <c r="L6" s="28" t="s">
        <v>26</v>
      </c>
      <c r="M6" s="28" t="s">
        <v>26</v>
      </c>
      <c r="N6" s="28" t="s">
        <v>26</v>
      </c>
      <c r="O6" s="29" t="s">
        <v>26</v>
      </c>
    </row>
    <row r="7" spans="1:15" s="35" customFormat="1" ht="38.25" customHeight="1" x14ac:dyDescent="0.25">
      <c r="A7" s="100"/>
      <c r="B7" s="16" t="s">
        <v>1</v>
      </c>
      <c r="C7" s="16" t="s">
        <v>2</v>
      </c>
      <c r="D7" s="16" t="s">
        <v>54</v>
      </c>
      <c r="E7" s="16" t="s">
        <v>3</v>
      </c>
      <c r="F7" s="30" t="s">
        <v>21</v>
      </c>
      <c r="G7" s="31" t="s">
        <v>8</v>
      </c>
      <c r="H7" s="31" t="s">
        <v>5</v>
      </c>
      <c r="I7" s="31" t="s">
        <v>0</v>
      </c>
      <c r="J7" s="32" t="s">
        <v>7</v>
      </c>
      <c r="K7" s="30" t="s">
        <v>20</v>
      </c>
      <c r="L7" s="31" t="s">
        <v>27</v>
      </c>
      <c r="M7" s="31" t="s">
        <v>28</v>
      </c>
      <c r="N7" s="33" t="s">
        <v>29</v>
      </c>
      <c r="O7" s="34" t="s">
        <v>25</v>
      </c>
    </row>
    <row r="8" spans="1:15" s="36" customFormat="1" ht="23.4" customHeight="1" x14ac:dyDescent="0.25">
      <c r="A8" s="50" t="s">
        <v>23</v>
      </c>
      <c r="B8" s="51">
        <v>3000</v>
      </c>
      <c r="C8" s="52">
        <v>25</v>
      </c>
      <c r="D8" s="52">
        <v>7.92</v>
      </c>
      <c r="E8" s="53">
        <v>6.6</v>
      </c>
      <c r="F8" s="56">
        <f>ROUND((B8*(C8-D8)*E8),2)</f>
        <v>338184</v>
      </c>
      <c r="G8" s="57">
        <v>10000</v>
      </c>
      <c r="H8" s="57">
        <v>400</v>
      </c>
      <c r="I8" s="57">
        <f>G8+F8</f>
        <v>348184</v>
      </c>
      <c r="J8" s="58">
        <v>3500</v>
      </c>
      <c r="K8" s="59">
        <f>ROUND(IF((I8)&gt;80000,45%,IF((I8)&gt;55000,35%,IF((I8)&gt;35000,30%,IF((I8)&gt;9000,25%,IF((I8)&gt;4500,20%,IF((I8)&gt;1500,10%,IF((I8)&gt;0,3%,0))))))),2)</f>
        <v>0.45</v>
      </c>
      <c r="L8" s="59">
        <f>ROUND(IF(K8=0.45,13505,IF(K8=0.35,5505,IF(K8=0.3,2755,IF(K8=0.25,1005,IF(K8=0.2,555,IF(K8=0.1,105,IF(K8=0.03,0))))))),0)</f>
        <v>13505</v>
      </c>
      <c r="M8" s="59">
        <f>ROUND((I8-J8)*K8-L8,2)</f>
        <v>141602.79999999999</v>
      </c>
      <c r="N8" s="60">
        <f>M8-H8</f>
        <v>141202.79999999999</v>
      </c>
      <c r="O8" s="61">
        <f>F8-N8</f>
        <v>196981.2</v>
      </c>
    </row>
    <row r="9" spans="1:15" s="36" customFormat="1" ht="47.4" customHeight="1" x14ac:dyDescent="0.25">
      <c r="A9" s="37" t="s">
        <v>24</v>
      </c>
      <c r="B9" s="38"/>
      <c r="C9" s="39"/>
      <c r="D9" s="39"/>
      <c r="E9" s="40"/>
      <c r="F9" s="62">
        <f>ROUND((B9*(C9-D9)*E9),2)</f>
        <v>0</v>
      </c>
      <c r="G9" s="41"/>
      <c r="H9" s="41"/>
      <c r="I9" s="63">
        <f>G9+F9</f>
        <v>0</v>
      </c>
      <c r="J9" s="42"/>
      <c r="K9" s="64">
        <f>ROUND(IF((I9)&gt;80000,45%,IF((I9)&gt;55000,35%,IF((I9)&gt;35000,30%,IF((I9)&gt;9000,25%,IF((I9)&gt;4500,20%,IF((I9)&gt;1500,10%,IF((I9)&gt;0,3%,0))))))),2)</f>
        <v>0</v>
      </c>
      <c r="L9" s="64">
        <f>ROUND(IF(K9=0.45,13505,IF(K9=0.35,5505,IF(K9=0.3,2755,IF(K9=0.25,1005,IF(K9=0.2,555,IF(K9=0.1,105,IF(K9=0.03,0))))))),0)</f>
        <v>0</v>
      </c>
      <c r="M9" s="64">
        <f>ROUND((I9-J9)*K9-L9,2)</f>
        <v>0</v>
      </c>
      <c r="N9" s="65">
        <f>M9-H9</f>
        <v>0</v>
      </c>
      <c r="O9" s="66">
        <f>F9-N9</f>
        <v>0</v>
      </c>
    </row>
    <row r="10" spans="1:15" s="36" customFormat="1" ht="46.8" customHeight="1" thickBot="1" x14ac:dyDescent="0.3">
      <c r="A10" s="43" t="s">
        <v>22</v>
      </c>
      <c r="B10" s="44"/>
      <c r="C10" s="44"/>
      <c r="D10" s="44"/>
      <c r="E10" s="44"/>
      <c r="F10" s="45"/>
      <c r="G10" s="46" t="s">
        <v>9</v>
      </c>
      <c r="H10" s="46" t="s">
        <v>10</v>
      </c>
      <c r="I10" s="47"/>
      <c r="J10" s="46" t="s">
        <v>15</v>
      </c>
      <c r="K10" s="47"/>
      <c r="L10" s="47"/>
      <c r="M10" s="47"/>
      <c r="N10" s="48"/>
      <c r="O10" s="49"/>
    </row>
  </sheetData>
  <sheetProtection password="E7EF" sheet="1" objects="1" scenarios="1"/>
  <mergeCells count="7">
    <mergeCell ref="A6:A7"/>
    <mergeCell ref="A1:A2"/>
    <mergeCell ref="F1:G2"/>
    <mergeCell ref="F3:G4"/>
    <mergeCell ref="B1:D1"/>
    <mergeCell ref="B6:E6"/>
    <mergeCell ref="G6:H6"/>
  </mergeCells>
  <phoneticPr fontId="5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1"/>
  <sheetViews>
    <sheetView showGridLines="0" tabSelected="1" workbookViewId="0">
      <selection activeCell="D13" sqref="D13"/>
    </sheetView>
  </sheetViews>
  <sheetFormatPr defaultColWidth="9" defaultRowHeight="31.5" customHeight="1" x14ac:dyDescent="0.25"/>
  <cols>
    <col min="1" max="1" width="24" style="68" customWidth="1"/>
    <col min="2" max="2" width="12.44140625" style="68" customWidth="1"/>
    <col min="3" max="3" width="11.6640625" style="68" customWidth="1"/>
    <col min="4" max="4" width="10.44140625" style="68" customWidth="1"/>
    <col min="5" max="5" width="11.44140625" style="86" customWidth="1"/>
    <col min="6" max="6" width="11.21875" style="86" customWidth="1"/>
    <col min="7" max="7" width="10.6640625" style="86" customWidth="1"/>
    <col min="8" max="8" width="15.33203125" style="86" customWidth="1"/>
    <col min="9" max="10" width="13.6640625" style="86" customWidth="1"/>
    <col min="11" max="11" width="14.21875" style="68" customWidth="1"/>
    <col min="12" max="12" width="30.44140625" style="68" customWidth="1"/>
    <col min="13" max="16384" width="9" style="68"/>
  </cols>
  <sheetData>
    <row r="1" spans="1:12" ht="16.8" customHeight="1" x14ac:dyDescent="0.25">
      <c r="A1" s="116" t="s">
        <v>42</v>
      </c>
      <c r="B1" s="111" t="s">
        <v>61</v>
      </c>
      <c r="C1" s="112"/>
      <c r="D1" s="113"/>
      <c r="E1" s="10" t="s">
        <v>31</v>
      </c>
      <c r="F1" s="10" t="s">
        <v>32</v>
      </c>
      <c r="G1" s="10" t="s">
        <v>33</v>
      </c>
      <c r="H1" s="10" t="s">
        <v>32</v>
      </c>
      <c r="I1" s="10" t="s">
        <v>32</v>
      </c>
      <c r="J1" s="10" t="s">
        <v>33</v>
      </c>
      <c r="K1" s="67" t="s">
        <v>4</v>
      </c>
    </row>
    <row r="2" spans="1:12" s="72" customFormat="1" ht="30.6" customHeight="1" x14ac:dyDescent="0.35">
      <c r="A2" s="117"/>
      <c r="B2" s="69" t="s">
        <v>17</v>
      </c>
      <c r="C2" s="69" t="s">
        <v>18</v>
      </c>
      <c r="D2" s="69" t="s">
        <v>3</v>
      </c>
      <c r="E2" s="70" t="s">
        <v>6</v>
      </c>
      <c r="F2" s="70" t="s">
        <v>56</v>
      </c>
      <c r="G2" s="70" t="s">
        <v>19</v>
      </c>
      <c r="H2" s="70" t="s">
        <v>53</v>
      </c>
      <c r="I2" s="70" t="s">
        <v>13</v>
      </c>
      <c r="J2" s="70" t="s">
        <v>16</v>
      </c>
      <c r="K2" s="71" t="s">
        <v>49</v>
      </c>
    </row>
    <row r="3" spans="1:12" ht="24.6" customHeight="1" x14ac:dyDescent="0.25">
      <c r="A3" s="18" t="s">
        <v>44</v>
      </c>
      <c r="B3" s="51">
        <v>1000</v>
      </c>
      <c r="C3" s="52">
        <v>26</v>
      </c>
      <c r="D3" s="56">
        <v>6.6</v>
      </c>
      <c r="E3" s="87">
        <f>ROUND((B3*((C3+25)/2)*D3),2)</f>
        <v>168300</v>
      </c>
      <c r="F3" s="87">
        <f>ROUND(E3/12,2)</f>
        <v>14025</v>
      </c>
      <c r="G3" s="56">
        <f t="shared" ref="G3" si="0">ROUND(IF(F3&gt;80000,45%,IF(F3&gt;55000,35%,IF(F3&gt;35000,30%,IF(F3&gt;9000,25%,IF(F3&gt;4500,20%,IF(F3&gt;1500,10%,IF(F3&gt;0,3%,0))))))),2)</f>
        <v>0.25</v>
      </c>
      <c r="H3" s="56">
        <f t="shared" ref="H3" si="1">ROUND(IF(G3=0.45,13505,IF(G3=0.35,5505,IF(G3=0.3,2755,IF(G3=0.25,1005,IF(G3=0.2,555,IF(G3=0.1,105,IF(G3=0.03,0))))))),0)</f>
        <v>1005</v>
      </c>
      <c r="I3" s="56">
        <f>ROUND((F3*G3-H3)*12,2)</f>
        <v>30015</v>
      </c>
      <c r="J3" s="56">
        <f>ROUNDUP(I3/D3/C3,-1)</f>
        <v>180</v>
      </c>
      <c r="K3" s="88">
        <f>(B3-J3)*C3*D3</f>
        <v>140712</v>
      </c>
      <c r="L3" s="73" t="s">
        <v>50</v>
      </c>
    </row>
    <row r="4" spans="1:12" ht="31.8" customHeight="1" thickBot="1" x14ac:dyDescent="0.3">
      <c r="A4" s="74" t="s">
        <v>45</v>
      </c>
      <c r="B4" s="75"/>
      <c r="C4" s="76"/>
      <c r="D4" s="77"/>
      <c r="E4" s="89">
        <f>ROUND((B4*((C4+25)/2)*D4),2)</f>
        <v>0</v>
      </c>
      <c r="F4" s="89">
        <f>ROUND(E4/12,2)</f>
        <v>0</v>
      </c>
      <c r="G4" s="90">
        <f t="shared" ref="G4" si="2">ROUND(IF(F4&gt;80000,45%,IF(F4&gt;55000,35%,IF(F4&gt;35000,30%,IF(F4&gt;9000,25%,IF(F4&gt;4500,20%,IF(F4&gt;1500,10%,IF(F4&gt;0,3%,0))))))),2)</f>
        <v>0</v>
      </c>
      <c r="H4" s="90">
        <f t="shared" ref="H4" si="3">ROUND(IF(G4=0.45,13505,IF(G4=0.35,5505,IF(G4=0.3,2755,IF(G4=0.25,1005,IF(G4=0.2,555,IF(G4=0.1,105,IF(G4=0.03,0))))))),0)</f>
        <v>0</v>
      </c>
      <c r="I4" s="90">
        <f>ROUND((F4*G4-H4)*12,2)</f>
        <v>0</v>
      </c>
      <c r="J4" s="90" t="e">
        <f>ROUNDUP(I4/D4/C4,-1)</f>
        <v>#DIV/0!</v>
      </c>
      <c r="K4" s="91" t="e">
        <f>(B4-J4)*C4*D4</f>
        <v>#DIV/0!</v>
      </c>
    </row>
    <row r="5" spans="1:12" ht="31.8" customHeight="1" x14ac:dyDescent="0.25">
      <c r="A5" s="78" t="s">
        <v>57</v>
      </c>
      <c r="B5" s="79"/>
      <c r="C5" s="80"/>
      <c r="D5" s="81"/>
      <c r="E5" s="82"/>
      <c r="F5" s="83"/>
      <c r="G5" s="83"/>
      <c r="H5" s="83"/>
      <c r="I5" s="83"/>
      <c r="J5" s="83"/>
    </row>
    <row r="6" spans="1:12" ht="55.2" customHeight="1" thickBot="1" x14ac:dyDescent="0.3">
      <c r="A6" s="84"/>
      <c r="B6" s="79"/>
      <c r="C6" s="80"/>
      <c r="D6" s="81"/>
      <c r="E6" s="82"/>
      <c r="F6" s="83"/>
      <c r="G6" s="83"/>
      <c r="H6" s="83"/>
      <c r="I6" s="83"/>
      <c r="J6" s="83"/>
    </row>
    <row r="7" spans="1:12" ht="18.600000000000001" customHeight="1" x14ac:dyDescent="0.25">
      <c r="A7" s="114" t="s">
        <v>43</v>
      </c>
      <c r="B7" s="111" t="s">
        <v>62</v>
      </c>
      <c r="C7" s="112"/>
      <c r="D7" s="112"/>
      <c r="E7" s="113"/>
      <c r="F7" s="10" t="s">
        <v>46</v>
      </c>
      <c r="G7" s="10" t="s">
        <v>46</v>
      </c>
      <c r="H7" s="10" t="s">
        <v>46</v>
      </c>
      <c r="I7" s="10" t="s">
        <v>46</v>
      </c>
      <c r="J7" s="10" t="s">
        <v>46</v>
      </c>
      <c r="K7" s="67" t="s">
        <v>46</v>
      </c>
    </row>
    <row r="8" spans="1:12" ht="31.8" customHeight="1" x14ac:dyDescent="0.25">
      <c r="A8" s="115"/>
      <c r="B8" s="69" t="s">
        <v>17</v>
      </c>
      <c r="C8" s="69" t="s">
        <v>18</v>
      </c>
      <c r="D8" s="69" t="s">
        <v>55</v>
      </c>
      <c r="E8" s="69" t="s">
        <v>3</v>
      </c>
      <c r="F8" s="70" t="s">
        <v>6</v>
      </c>
      <c r="G8" s="70" t="s">
        <v>56</v>
      </c>
      <c r="H8" s="70" t="s">
        <v>19</v>
      </c>
      <c r="I8" s="70" t="s">
        <v>53</v>
      </c>
      <c r="J8" s="70" t="s">
        <v>13</v>
      </c>
      <c r="K8" s="71" t="s">
        <v>48</v>
      </c>
    </row>
    <row r="9" spans="1:12" ht="23.4" customHeight="1" x14ac:dyDescent="0.25">
      <c r="A9" s="18" t="s">
        <v>44</v>
      </c>
      <c r="B9" s="51">
        <v>1000</v>
      </c>
      <c r="C9" s="52">
        <v>25</v>
      </c>
      <c r="D9" s="52">
        <v>7.92</v>
      </c>
      <c r="E9" s="56">
        <v>6.6</v>
      </c>
      <c r="F9" s="87">
        <f>ROUND((B9*(C9-D9)*E9),2)</f>
        <v>112728</v>
      </c>
      <c r="G9" s="92">
        <f>ROUND(F9/12,2)</f>
        <v>9394</v>
      </c>
      <c r="H9" s="57">
        <f t="shared" ref="H9" si="4">ROUND(IF(G9&gt;80000,45%,IF(G9&gt;55000,35%,IF(G9&gt;35000,30%,IF(G9&gt;9000,25%,IF(G9&gt;4500,20%,IF(G9&gt;1500,10%,IF(G9&gt;0,3%,0))))))),2)</f>
        <v>0.25</v>
      </c>
      <c r="I9" s="57">
        <f t="shared" ref="I9" si="5">ROUND(IF(H9=0.45,13505,IF(H9=0.35,5505,IF(H9=0.3,2755,IF(H9=0.25,1005,IF(H9=0.2,555,IF(H9=0.1,105,IF(H9=0.03,0))))))),0)</f>
        <v>1005</v>
      </c>
      <c r="J9" s="57">
        <f>ROUND((G9*H9-I9)*12,2)</f>
        <v>16122</v>
      </c>
      <c r="K9" s="93">
        <f>F9-J9</f>
        <v>96606</v>
      </c>
    </row>
    <row r="10" spans="1:12" ht="34.799999999999997" customHeight="1" thickBot="1" x14ac:dyDescent="0.3">
      <c r="A10" s="74" t="s">
        <v>45</v>
      </c>
      <c r="B10" s="85"/>
      <c r="C10" s="76"/>
      <c r="D10" s="76"/>
      <c r="E10" s="77"/>
      <c r="F10" s="89">
        <f>ROUND((B10*(C10-D10)*E10),2)</f>
        <v>0</v>
      </c>
      <c r="G10" s="94">
        <f>ROUND(F10/12,2)</f>
        <v>0</v>
      </c>
      <c r="H10" s="95">
        <f t="shared" ref="H10" si="6">ROUND(IF(G10&gt;80000,45%,IF(G10&gt;55000,35%,IF(G10&gt;35000,30%,IF(G10&gt;9000,25%,IF(G10&gt;4500,20%,IF(G10&gt;1500,10%,IF(G10&gt;0,3%,0))))))),2)</f>
        <v>0</v>
      </c>
      <c r="I10" s="95">
        <f t="shared" ref="I10" si="7">ROUND(IF(H10=0.45,13505,IF(H10=0.35,5505,IF(H10=0.3,2755,IF(H10=0.25,1005,IF(H10=0.2,555,IF(H10=0.1,105,IF(H10=0.03,0))))))),0)</f>
        <v>0</v>
      </c>
      <c r="J10" s="95">
        <f>ROUND((G10*H10-I10)*12,2)</f>
        <v>0</v>
      </c>
      <c r="K10" s="96">
        <f>F10-J10</f>
        <v>0</v>
      </c>
    </row>
    <row r="11" spans="1:12" ht="31.5" customHeight="1" x14ac:dyDescent="0.25">
      <c r="A11" s="78" t="s">
        <v>58</v>
      </c>
    </row>
  </sheetData>
  <sheetProtection password="E7EF" sheet="1" objects="1" scenarios="1"/>
  <mergeCells count="4">
    <mergeCell ref="A7:A8"/>
    <mergeCell ref="A1:A2"/>
    <mergeCell ref="B1:D1"/>
    <mergeCell ref="B7:E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上市前</vt:lpstr>
      <vt:lpstr>上市后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</cp:lastModifiedBy>
  <dcterms:created xsi:type="dcterms:W3CDTF">2016-11-10T07:36:41Z</dcterms:created>
  <dcterms:modified xsi:type="dcterms:W3CDTF">2016-11-14T04:08:02Z</dcterms:modified>
</cp:coreProperties>
</file>