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960" windowWidth="24285" windowHeight="14640" tabRatio="756" firstSheet="2" activeTab="3"/>
  </bookViews>
  <sheets>
    <sheet name="dwp2013 soil properties" sheetId="8" r:id="rId1"/>
    <sheet name="Sample ID Key _pH" sheetId="3" r:id="rId2"/>
    <sheet name="Sample ID key _Dry Mass" sheetId="4" r:id="rId3"/>
    <sheet name="Sample ID key _CN" sheetId="1" r:id="rId4"/>
    <sheet name="Sample ID key _CN_means" sheetId="9" r:id="rId5"/>
    <sheet name="Sample ID key _PSA" sheetId="2" r:id="rId6"/>
    <sheet name="rep error template" sheetId="5" r:id="rId7"/>
    <sheet name="Water Potential" sheetId="6" r:id="rId8"/>
    <sheet name="mean CN " sheetId="7" r:id="rId9"/>
    <sheet name="2013DWP soil core props JMP" sheetId="10" r:id="rId10"/>
    <sheet name="Table for core props" sheetId="11" r:id="rId11"/>
    <sheet name="new pH" sheetId="12" r:id="rId12"/>
  </sheets>
  <definedNames>
    <definedName name="_xlnm._FilterDatabase" localSheetId="5" hidden="1">'Sample ID key _PSA'!$P$1:$P$42</definedName>
  </definedNames>
  <calcPr calcId="145621"/>
</workbook>
</file>

<file path=xl/calcChain.xml><?xml version="1.0" encoding="utf-8"?>
<calcChain xmlns="http://schemas.openxmlformats.org/spreadsheetml/2006/main">
  <c r="J16" i="11" l="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K15" i="11"/>
  <c r="H49" i="3" l="1"/>
  <c r="E15" i="11" l="1"/>
  <c r="F15" i="11"/>
  <c r="G15" i="11"/>
  <c r="H15" i="11"/>
  <c r="I15" i="11"/>
  <c r="J15" i="11"/>
  <c r="L15" i="11"/>
  <c r="M15" i="11"/>
  <c r="N15" i="11"/>
  <c r="E16" i="11"/>
  <c r="F16" i="11"/>
  <c r="G16" i="11"/>
  <c r="H16" i="11"/>
  <c r="I16" i="11"/>
  <c r="L16" i="11"/>
  <c r="M16" i="11"/>
  <c r="N16" i="11"/>
  <c r="E17" i="11"/>
  <c r="F17" i="11"/>
  <c r="G17" i="11"/>
  <c r="H17" i="11"/>
  <c r="I17" i="11"/>
  <c r="L17" i="11"/>
  <c r="M17" i="11"/>
  <c r="N17" i="11"/>
  <c r="E18" i="11"/>
  <c r="F18" i="11"/>
  <c r="G18" i="11"/>
  <c r="H18" i="11"/>
  <c r="I18" i="11"/>
  <c r="L18" i="11"/>
  <c r="M18" i="11"/>
  <c r="N18" i="11"/>
  <c r="E19" i="11"/>
  <c r="F19" i="11"/>
  <c r="G19" i="11"/>
  <c r="H19" i="11"/>
  <c r="I19" i="11"/>
  <c r="L19" i="11"/>
  <c r="M19" i="11"/>
  <c r="N19" i="11"/>
  <c r="E20" i="11"/>
  <c r="F20" i="11"/>
  <c r="G20" i="11"/>
  <c r="H20" i="11"/>
  <c r="I20" i="11"/>
  <c r="L20" i="11"/>
  <c r="M20" i="11"/>
  <c r="N20" i="11"/>
  <c r="E21" i="11"/>
  <c r="F21" i="11"/>
  <c r="G21" i="11"/>
  <c r="H21" i="11"/>
  <c r="I21" i="11"/>
  <c r="L21" i="11"/>
  <c r="M21" i="11"/>
  <c r="N21" i="11"/>
  <c r="E22" i="11"/>
  <c r="F22" i="11"/>
  <c r="G22" i="11"/>
  <c r="H22" i="11"/>
  <c r="I22" i="11"/>
  <c r="L22" i="11"/>
  <c r="M22" i="11"/>
  <c r="N22" i="11"/>
  <c r="E23" i="11"/>
  <c r="F23" i="11"/>
  <c r="G23" i="11"/>
  <c r="H23" i="11"/>
  <c r="I23" i="11"/>
  <c r="L23" i="11"/>
  <c r="M23" i="11"/>
  <c r="N23" i="11"/>
  <c r="D16" i="11"/>
  <c r="D17" i="11"/>
  <c r="D18" i="11"/>
  <c r="D19" i="11"/>
  <c r="D20" i="11"/>
  <c r="D21" i="11"/>
  <c r="D22" i="11"/>
  <c r="D23" i="11"/>
  <c r="D15" i="11"/>
  <c r="H25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4" i="3"/>
  <c r="AA17" i="2"/>
  <c r="AB17" i="2"/>
  <c r="Z17" i="2"/>
  <c r="AA12" i="2"/>
  <c r="AB12" i="2"/>
  <c r="Z12" i="2"/>
  <c r="AA9" i="2"/>
  <c r="AB9" i="2"/>
  <c r="Z9" i="2"/>
  <c r="AA6" i="2"/>
  <c r="AB6" i="2"/>
  <c r="Z6" i="2"/>
  <c r="G3" i="3"/>
  <c r="G4" i="3"/>
  <c r="G5" i="3"/>
  <c r="G6" i="3"/>
  <c r="G7" i="3"/>
  <c r="G8" i="3"/>
  <c r="G9" i="3"/>
  <c r="H9" i="3" s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H2" i="3" s="1"/>
  <c r="H22" i="3" l="1"/>
  <c r="H17" i="3"/>
  <c r="H6" i="3"/>
  <c r="H15" i="3"/>
  <c r="H20" i="3"/>
  <c r="H12" i="3"/>
  <c r="H4" i="3"/>
  <c r="Z25" i="2"/>
  <c r="AA25" i="2"/>
  <c r="AB25" i="2"/>
  <c r="Z26" i="2"/>
  <c r="AA26" i="2"/>
  <c r="AB26" i="2"/>
  <c r="Z27" i="2"/>
  <c r="AA27" i="2"/>
  <c r="AB27" i="2"/>
  <c r="Z28" i="2"/>
  <c r="AA28" i="2"/>
  <c r="AB28" i="2"/>
  <c r="Z29" i="2"/>
  <c r="AA29" i="2"/>
  <c r="AB29" i="2"/>
  <c r="Z30" i="2"/>
  <c r="AA30" i="2"/>
  <c r="AB30" i="2"/>
  <c r="Z31" i="2"/>
  <c r="AA31" i="2"/>
  <c r="AB31" i="2"/>
  <c r="Z32" i="2"/>
  <c r="AA32" i="2"/>
  <c r="AB32" i="2"/>
  <c r="Z33" i="2"/>
  <c r="AA33" i="2"/>
  <c r="AB33" i="2"/>
  <c r="Z34" i="2"/>
  <c r="AA34" i="2"/>
  <c r="AB34" i="2"/>
  <c r="Z35" i="2"/>
  <c r="AA35" i="2"/>
  <c r="AB35" i="2"/>
  <c r="Z36" i="2"/>
  <c r="AA36" i="2"/>
  <c r="AB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AA24" i="2"/>
  <c r="AB24" i="2"/>
  <c r="Z24" i="2"/>
  <c r="AA4" i="2"/>
  <c r="AA15" i="2"/>
  <c r="Z22" i="2"/>
  <c r="W3" i="2"/>
  <c r="X3" i="2"/>
  <c r="Y3" i="2"/>
  <c r="AB2" i="2" s="1"/>
  <c r="W4" i="2"/>
  <c r="Z4" i="2" s="1"/>
  <c r="X4" i="2"/>
  <c r="Y4" i="2"/>
  <c r="AB4" i="2" s="1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Z15" i="2" s="1"/>
  <c r="X15" i="2"/>
  <c r="Y15" i="2"/>
  <c r="AB15" i="2" s="1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Z20" i="2" s="1"/>
  <c r="X20" i="2"/>
  <c r="AA20" i="2" s="1"/>
  <c r="Y20" i="2"/>
  <c r="AB20" i="2" s="1"/>
  <c r="W21" i="2"/>
  <c r="X21" i="2"/>
  <c r="Y21" i="2"/>
  <c r="W22" i="2"/>
  <c r="X22" i="2"/>
  <c r="AA22" i="2" s="1"/>
  <c r="Y22" i="2"/>
  <c r="AB22" i="2" s="1"/>
  <c r="W23" i="2"/>
  <c r="X23" i="2"/>
  <c r="Y23" i="2"/>
  <c r="X2" i="2"/>
  <c r="AA2" i="2" s="1"/>
  <c r="Y2" i="2"/>
  <c r="W2" i="2"/>
  <c r="Z2" i="2" s="1"/>
  <c r="AA1" i="2"/>
  <c r="AB1" i="2"/>
  <c r="Z1" i="2"/>
  <c r="X1" i="2"/>
  <c r="Y1" i="2"/>
  <c r="W1" i="2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" i="9"/>
  <c r="L48" i="1"/>
  <c r="K48" i="1"/>
  <c r="K3" i="8"/>
  <c r="S3" i="8" s="1"/>
  <c r="K4" i="8"/>
  <c r="S4" i="8" s="1"/>
  <c r="K5" i="8"/>
  <c r="S5" i="8" s="1"/>
  <c r="K6" i="8"/>
  <c r="S6" i="8" s="1"/>
  <c r="K7" i="8"/>
  <c r="S7" i="8" s="1"/>
  <c r="K8" i="8"/>
  <c r="S8" i="8" s="1"/>
  <c r="K9" i="8"/>
  <c r="S9" i="8" s="1"/>
  <c r="K10" i="8"/>
  <c r="S10" i="8" s="1"/>
  <c r="K11" i="8"/>
  <c r="S11" i="8" s="1"/>
  <c r="K12" i="8"/>
  <c r="S12" i="8" s="1"/>
  <c r="K13" i="8"/>
  <c r="S13" i="8" s="1"/>
  <c r="K14" i="8"/>
  <c r="S14" i="8" s="1"/>
  <c r="K15" i="8"/>
  <c r="S15" i="8" s="1"/>
  <c r="K16" i="8"/>
  <c r="S16" i="8" s="1"/>
  <c r="K17" i="8"/>
  <c r="S17" i="8" s="1"/>
  <c r="K18" i="8"/>
  <c r="S18" i="8" s="1"/>
  <c r="K19" i="8"/>
  <c r="S19" i="8" s="1"/>
  <c r="K20" i="8"/>
  <c r="S20" i="8" s="1"/>
  <c r="K21" i="8"/>
  <c r="S21" i="8" s="1"/>
  <c r="K22" i="8"/>
  <c r="S22" i="8" s="1"/>
  <c r="K23" i="8"/>
  <c r="S23" i="8" s="1"/>
  <c r="K24" i="8"/>
  <c r="S24" i="8" s="1"/>
  <c r="K25" i="8"/>
  <c r="S25" i="8" s="1"/>
  <c r="K26" i="8"/>
  <c r="S26" i="8" s="1"/>
  <c r="K27" i="8"/>
  <c r="S27" i="8" s="1"/>
  <c r="K2" i="8"/>
  <c r="S2" i="8" s="1"/>
  <c r="H2" i="8"/>
  <c r="L2" i="8" l="1"/>
  <c r="M2" i="8" l="1"/>
  <c r="T2" i="8"/>
  <c r="N22" i="9" l="1"/>
  <c r="O22" i="9"/>
  <c r="N20" i="9"/>
  <c r="O20" i="9"/>
  <c r="O17" i="9"/>
  <c r="N2" i="9"/>
  <c r="N4" i="9"/>
  <c r="N1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" i="9"/>
  <c r="O2" i="9" s="1"/>
  <c r="L34" i="1"/>
  <c r="K34" i="1"/>
  <c r="K32" i="1"/>
  <c r="J41" i="9"/>
  <c r="I41" i="9"/>
  <c r="J39" i="9"/>
  <c r="I39" i="9"/>
  <c r="J38" i="9"/>
  <c r="I38" i="9"/>
  <c r="J37" i="9"/>
  <c r="I37" i="9"/>
  <c r="J36" i="9"/>
  <c r="I36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5" i="9"/>
  <c r="I25" i="9"/>
  <c r="J23" i="9"/>
  <c r="I23" i="9"/>
  <c r="J21" i="9"/>
  <c r="I21" i="9"/>
  <c r="J19" i="9"/>
  <c r="I19" i="9"/>
  <c r="J18" i="9"/>
  <c r="I18" i="9"/>
  <c r="J17" i="9"/>
  <c r="N17" i="9" s="1"/>
  <c r="I17" i="9"/>
  <c r="J16" i="9"/>
  <c r="I16" i="9"/>
  <c r="J15" i="9"/>
  <c r="N15" i="9" s="1"/>
  <c r="I15" i="9"/>
  <c r="J14" i="9"/>
  <c r="I14" i="9"/>
  <c r="J11" i="9"/>
  <c r="I11" i="9"/>
  <c r="J9" i="9"/>
  <c r="I9" i="9"/>
  <c r="J8" i="9"/>
  <c r="I8" i="9"/>
  <c r="J7" i="9"/>
  <c r="I7" i="9"/>
  <c r="J6" i="9"/>
  <c r="N6" i="9" s="1"/>
  <c r="I6" i="9"/>
  <c r="J3" i="9"/>
  <c r="I3" i="9"/>
  <c r="J2" i="9"/>
  <c r="I2" i="9"/>
  <c r="O15" i="9" l="1"/>
  <c r="O6" i="9"/>
  <c r="O9" i="9"/>
  <c r="N9" i="9"/>
  <c r="O12" i="9"/>
  <c r="O4" i="9"/>
  <c r="N3" i="8" l="1"/>
  <c r="O3" i="8" s="1"/>
  <c r="N4" i="8"/>
  <c r="O4" i="8" s="1"/>
  <c r="P4" i="8" s="1"/>
  <c r="N5" i="8"/>
  <c r="O5" i="8" s="1"/>
  <c r="P5" i="8" s="1"/>
  <c r="N6" i="8"/>
  <c r="O6" i="8" s="1"/>
  <c r="P6" i="8" s="1"/>
  <c r="N7" i="8"/>
  <c r="O7" i="8" s="1"/>
  <c r="P7" i="8" s="1"/>
  <c r="N8" i="8"/>
  <c r="O8" i="8" s="1"/>
  <c r="P8" i="8" s="1"/>
  <c r="N9" i="8"/>
  <c r="O9" i="8" s="1"/>
  <c r="P9" i="8" s="1"/>
  <c r="N10" i="8"/>
  <c r="O10" i="8" s="1"/>
  <c r="P10" i="8" s="1"/>
  <c r="N11" i="8"/>
  <c r="O11" i="8" s="1"/>
  <c r="P11" i="8" s="1"/>
  <c r="N12" i="8"/>
  <c r="O12" i="8" s="1"/>
  <c r="P12" i="8" s="1"/>
  <c r="N13" i="8"/>
  <c r="O13" i="8" s="1"/>
  <c r="P13" i="8" s="1"/>
  <c r="N14" i="8"/>
  <c r="O14" i="8" s="1"/>
  <c r="P14" i="8" s="1"/>
  <c r="N15" i="8"/>
  <c r="O15" i="8" s="1"/>
  <c r="P15" i="8" s="1"/>
  <c r="N16" i="8"/>
  <c r="O16" i="8" s="1"/>
  <c r="P16" i="8" s="1"/>
  <c r="N17" i="8"/>
  <c r="O17" i="8" s="1"/>
  <c r="P17" i="8" s="1"/>
  <c r="N18" i="8"/>
  <c r="O18" i="8" s="1"/>
  <c r="N19" i="8"/>
  <c r="O19" i="8" s="1"/>
  <c r="P19" i="8" s="1"/>
  <c r="N20" i="8"/>
  <c r="O20" i="8" s="1"/>
  <c r="P20" i="8" s="1"/>
  <c r="N21" i="8"/>
  <c r="O21" i="8" s="1"/>
  <c r="P21" i="8" s="1"/>
  <c r="N22" i="8"/>
  <c r="O22" i="8" s="1"/>
  <c r="P22" i="8" s="1"/>
  <c r="N23" i="8"/>
  <c r="O23" i="8" s="1"/>
  <c r="P23" i="8" s="1"/>
  <c r="N24" i="8"/>
  <c r="O24" i="8" s="1"/>
  <c r="P24" i="8" s="1"/>
  <c r="N25" i="8"/>
  <c r="O25" i="8" s="1"/>
  <c r="P25" i="8" s="1"/>
  <c r="N26" i="8"/>
  <c r="O26" i="8" s="1"/>
  <c r="P26" i="8" s="1"/>
  <c r="N27" i="8"/>
  <c r="O27" i="8" s="1"/>
  <c r="P3" i="8" l="1"/>
  <c r="P18" i="8"/>
  <c r="P27" i="8"/>
  <c r="N2" i="8"/>
  <c r="O2" i="8" s="1"/>
  <c r="P2" i="8" s="1"/>
  <c r="H3" i="8"/>
  <c r="L3" i="8" s="1"/>
  <c r="H4" i="8"/>
  <c r="L4" i="8" s="1"/>
  <c r="H5" i="8"/>
  <c r="L5" i="8" s="1"/>
  <c r="H6" i="8"/>
  <c r="L6" i="8" s="1"/>
  <c r="H7" i="8"/>
  <c r="L7" i="8" s="1"/>
  <c r="H8" i="8"/>
  <c r="L8" i="8" s="1"/>
  <c r="H9" i="8"/>
  <c r="L9" i="8" s="1"/>
  <c r="H10" i="8"/>
  <c r="L10" i="8" s="1"/>
  <c r="H11" i="8"/>
  <c r="L11" i="8" s="1"/>
  <c r="H12" i="8"/>
  <c r="L12" i="8" s="1"/>
  <c r="H13" i="8"/>
  <c r="L13" i="8" s="1"/>
  <c r="H14" i="8"/>
  <c r="L14" i="8" s="1"/>
  <c r="H15" i="8"/>
  <c r="L15" i="8" s="1"/>
  <c r="H16" i="8"/>
  <c r="L16" i="8" s="1"/>
  <c r="H17" i="8"/>
  <c r="L17" i="8" s="1"/>
  <c r="H18" i="8"/>
  <c r="L18" i="8" s="1"/>
  <c r="H19" i="8"/>
  <c r="L19" i="8" s="1"/>
  <c r="H20" i="8"/>
  <c r="L20" i="8" s="1"/>
  <c r="H21" i="8"/>
  <c r="L21" i="8" s="1"/>
  <c r="H22" i="8"/>
  <c r="L22" i="8" s="1"/>
  <c r="H23" i="8"/>
  <c r="L23" i="8" s="1"/>
  <c r="H24" i="8"/>
  <c r="L24" i="8" s="1"/>
  <c r="H25" i="8"/>
  <c r="L25" i="8" s="1"/>
  <c r="H26" i="8"/>
  <c r="L26" i="8" s="1"/>
  <c r="H27" i="8"/>
  <c r="L27" i="8" s="1"/>
  <c r="F44" i="3"/>
  <c r="F43" i="3"/>
  <c r="I2" i="4"/>
  <c r="I4" i="4"/>
  <c r="I6" i="4"/>
  <c r="I22" i="4"/>
  <c r="I20" i="4"/>
  <c r="I17" i="4"/>
  <c r="M26" i="8" l="1"/>
  <c r="T26" i="8"/>
  <c r="M22" i="8"/>
  <c r="T22" i="8"/>
  <c r="M18" i="8"/>
  <c r="T18" i="8"/>
  <c r="M14" i="8"/>
  <c r="T14" i="8"/>
  <c r="M10" i="8"/>
  <c r="T10" i="8"/>
  <c r="M6" i="8"/>
  <c r="T6" i="8"/>
  <c r="M25" i="8"/>
  <c r="T25" i="8"/>
  <c r="M21" i="8"/>
  <c r="T21" i="8"/>
  <c r="M17" i="8"/>
  <c r="T17" i="8"/>
  <c r="M13" i="8"/>
  <c r="T13" i="8"/>
  <c r="M9" i="8"/>
  <c r="T9" i="8"/>
  <c r="M5" i="8"/>
  <c r="T5" i="8"/>
  <c r="M24" i="8"/>
  <c r="T24" i="8"/>
  <c r="M20" i="8"/>
  <c r="T20" i="8"/>
  <c r="M16" i="8"/>
  <c r="T16" i="8"/>
  <c r="M12" i="8"/>
  <c r="T12" i="8"/>
  <c r="M8" i="8"/>
  <c r="T8" i="8"/>
  <c r="M4" i="8"/>
  <c r="T4" i="8"/>
  <c r="M27" i="8"/>
  <c r="T27" i="8"/>
  <c r="M23" i="8"/>
  <c r="T23" i="8"/>
  <c r="M19" i="8"/>
  <c r="T19" i="8"/>
  <c r="M15" i="8"/>
  <c r="T15" i="8"/>
  <c r="M11" i="8"/>
  <c r="T11" i="8"/>
  <c r="M7" i="8"/>
  <c r="T7" i="8"/>
  <c r="M3" i="8"/>
  <c r="T3" i="8"/>
  <c r="H16" i="4"/>
  <c r="H15" i="4"/>
  <c r="H13" i="4"/>
  <c r="H14" i="4"/>
  <c r="H12" i="4"/>
  <c r="H10" i="4"/>
  <c r="H11" i="4"/>
  <c r="H9" i="4"/>
  <c r="I15" i="4"/>
  <c r="I9" i="4"/>
  <c r="I12" i="4"/>
  <c r="F4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M27" i="2"/>
  <c r="L27" i="2" s="1"/>
  <c r="M28" i="2"/>
  <c r="L28" i="2" s="1"/>
  <c r="M29" i="2"/>
  <c r="L29" i="2" s="1"/>
  <c r="M30" i="2"/>
  <c r="L30" i="2" s="1"/>
  <c r="M31" i="2"/>
  <c r="L31" i="2" s="1"/>
  <c r="M32" i="2"/>
  <c r="L32" i="2" s="1"/>
  <c r="M33" i="2"/>
  <c r="L33" i="2" s="1"/>
  <c r="M34" i="2"/>
  <c r="L34" i="2" s="1"/>
  <c r="M35" i="2"/>
  <c r="L35" i="2" s="1"/>
  <c r="M36" i="2"/>
  <c r="M37" i="2"/>
  <c r="L37" i="2" s="1"/>
  <c r="M38" i="2"/>
  <c r="L38" i="2" s="1"/>
  <c r="M39" i="2"/>
  <c r="L39" i="2" s="1"/>
  <c r="M40" i="2"/>
  <c r="L40" i="2" s="1"/>
  <c r="M26" i="2"/>
  <c r="L26" i="2" s="1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V22" i="5"/>
  <c r="U22" i="5"/>
  <c r="T22" i="5"/>
  <c r="S22" i="5"/>
  <c r="T21" i="5"/>
  <c r="S21" i="5"/>
  <c r="V20" i="5"/>
  <c r="U20" i="5"/>
  <c r="T20" i="5"/>
  <c r="S20" i="5"/>
  <c r="T19" i="5"/>
  <c r="S19" i="5"/>
  <c r="V18" i="5"/>
  <c r="U18" i="5"/>
  <c r="T18" i="5"/>
  <c r="S18" i="5"/>
  <c r="T17" i="5"/>
  <c r="S17" i="5"/>
  <c r="V16" i="5"/>
  <c r="U16" i="5"/>
  <c r="T16" i="5"/>
  <c r="S16" i="5"/>
  <c r="T15" i="5"/>
  <c r="S15" i="5"/>
  <c r="V14" i="5"/>
  <c r="U14" i="5"/>
  <c r="T14" i="5"/>
  <c r="S14" i="5"/>
  <c r="T13" i="5"/>
  <c r="S13" i="5"/>
  <c r="V12" i="5"/>
  <c r="U12" i="5"/>
  <c r="T12" i="5"/>
  <c r="S12" i="5"/>
  <c r="T11" i="5"/>
  <c r="S11" i="5"/>
  <c r="V10" i="5"/>
  <c r="U10" i="5"/>
  <c r="T10" i="5"/>
  <c r="S10" i="5"/>
  <c r="T9" i="5"/>
  <c r="S9" i="5"/>
  <c r="V8" i="5"/>
  <c r="U8" i="5"/>
  <c r="T8" i="5"/>
  <c r="S8" i="5"/>
  <c r="T7" i="5"/>
  <c r="S7" i="5"/>
  <c r="V6" i="5"/>
  <c r="U6" i="5"/>
  <c r="T6" i="5"/>
  <c r="S6" i="5"/>
  <c r="T5" i="5"/>
  <c r="S5" i="5"/>
  <c r="V4" i="5"/>
  <c r="U4" i="5"/>
  <c r="T4" i="5"/>
  <c r="S4" i="5"/>
  <c r="T3" i="5"/>
  <c r="S3" i="5"/>
  <c r="V2" i="5"/>
  <c r="U2" i="5"/>
  <c r="T2" i="5"/>
  <c r="S2" i="5"/>
  <c r="J17" i="1"/>
  <c r="I17" i="1"/>
  <c r="H41" i="5"/>
  <c r="G41" i="5"/>
  <c r="E41" i="5"/>
  <c r="D41" i="5"/>
  <c r="H39" i="5"/>
  <c r="G39" i="5"/>
  <c r="E39" i="5"/>
  <c r="D39" i="5"/>
  <c r="H37" i="5"/>
  <c r="G37" i="5"/>
  <c r="E37" i="5"/>
  <c r="D37" i="5"/>
  <c r="H35" i="5"/>
  <c r="G35" i="5"/>
  <c r="E35" i="5"/>
  <c r="D35" i="5"/>
  <c r="H33" i="5"/>
  <c r="G33" i="5"/>
  <c r="E33" i="5"/>
  <c r="D33" i="5"/>
  <c r="H31" i="5"/>
  <c r="G31" i="5"/>
  <c r="E31" i="5"/>
  <c r="D31" i="5"/>
  <c r="H29" i="5"/>
  <c r="G29" i="5"/>
  <c r="E29" i="5"/>
  <c r="D29" i="5"/>
  <c r="H27" i="5"/>
  <c r="G27" i="5"/>
  <c r="E27" i="5"/>
  <c r="D27" i="5"/>
  <c r="H25" i="5"/>
  <c r="G25" i="5"/>
  <c r="E25" i="5"/>
  <c r="D25" i="5"/>
  <c r="H23" i="5"/>
  <c r="G23" i="5"/>
  <c r="E23" i="5"/>
  <c r="D23" i="5"/>
  <c r="H21" i="5"/>
  <c r="G21" i="5"/>
  <c r="E21" i="5"/>
  <c r="D21" i="5"/>
  <c r="H19" i="5"/>
  <c r="G19" i="5"/>
  <c r="E19" i="5"/>
  <c r="D19" i="5"/>
  <c r="H17" i="5"/>
  <c r="G17" i="5"/>
  <c r="E17" i="5"/>
  <c r="D17" i="5"/>
  <c r="H15" i="5"/>
  <c r="G15" i="5"/>
  <c r="E15" i="5"/>
  <c r="D15" i="5"/>
  <c r="H13" i="5"/>
  <c r="G13" i="5"/>
  <c r="E13" i="5"/>
  <c r="D13" i="5"/>
  <c r="H11" i="5"/>
  <c r="G11" i="5"/>
  <c r="E11" i="5"/>
  <c r="D11" i="5"/>
  <c r="H9" i="5"/>
  <c r="G9" i="5"/>
  <c r="E9" i="5"/>
  <c r="D9" i="5"/>
  <c r="H7" i="5"/>
  <c r="G7" i="5"/>
  <c r="E7" i="5"/>
  <c r="D7" i="5"/>
  <c r="H5" i="5"/>
  <c r="G5" i="5"/>
  <c r="E5" i="5"/>
  <c r="D5" i="5"/>
  <c r="H3" i="5"/>
  <c r="G3" i="5"/>
  <c r="E3" i="5"/>
  <c r="D3" i="5"/>
  <c r="I3" i="1"/>
  <c r="J3" i="1"/>
  <c r="I4" i="1"/>
  <c r="J4" i="1"/>
  <c r="I6" i="1"/>
  <c r="J6" i="1"/>
  <c r="I8" i="1"/>
  <c r="J8" i="1"/>
  <c r="I9" i="1"/>
  <c r="J9" i="1"/>
  <c r="I10" i="1"/>
  <c r="J10" i="1"/>
  <c r="I11" i="1"/>
  <c r="J11" i="1"/>
  <c r="I12" i="1"/>
  <c r="J12" i="1"/>
  <c r="I14" i="1"/>
  <c r="J14" i="1"/>
  <c r="I15" i="1"/>
  <c r="J15" i="1"/>
  <c r="I19" i="1"/>
  <c r="J19" i="1"/>
  <c r="I20" i="1"/>
  <c r="J20" i="1"/>
  <c r="I21" i="1"/>
  <c r="J21" i="1"/>
  <c r="I23" i="1"/>
  <c r="J23" i="1"/>
  <c r="I24" i="1"/>
  <c r="J24" i="1"/>
  <c r="I22" i="1"/>
  <c r="J22" i="1"/>
  <c r="I25" i="1"/>
  <c r="J25" i="1"/>
  <c r="I27" i="1"/>
  <c r="J27" i="1"/>
  <c r="I28" i="1"/>
  <c r="J28" i="1"/>
  <c r="I30" i="1"/>
  <c r="J30" i="1"/>
  <c r="I13" i="1"/>
  <c r="J13" i="1"/>
  <c r="I31" i="1"/>
  <c r="J31" i="1"/>
  <c r="I32" i="1"/>
  <c r="J32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9" i="1"/>
  <c r="J49" i="1"/>
  <c r="I50" i="1"/>
  <c r="J50" i="1"/>
  <c r="I33" i="1"/>
  <c r="J33" i="1"/>
  <c r="I26" i="1"/>
  <c r="J26" i="1"/>
  <c r="I29" i="1"/>
  <c r="J29" i="1"/>
  <c r="I48" i="1"/>
  <c r="J48" i="1"/>
  <c r="I5" i="1"/>
  <c r="J5" i="1"/>
  <c r="I56" i="1"/>
  <c r="J56" i="1"/>
  <c r="I16" i="1"/>
  <c r="J16" i="1"/>
  <c r="I18" i="1"/>
  <c r="J18" i="1"/>
  <c r="I7" i="1"/>
  <c r="J7" i="1"/>
  <c r="J2" i="1"/>
  <c r="I2" i="1"/>
  <c r="J36" i="2"/>
  <c r="L36" i="2" l="1"/>
</calcChain>
</file>

<file path=xl/sharedStrings.xml><?xml version="1.0" encoding="utf-8"?>
<sst xmlns="http://schemas.openxmlformats.org/spreadsheetml/2006/main" count="1308" uniqueCount="151">
  <si>
    <t>SampleID</t>
  </si>
  <si>
    <t>CoreNum</t>
  </si>
  <si>
    <t>Location</t>
  </si>
  <si>
    <t>CoreDepth (cm)</t>
  </si>
  <si>
    <t>Depth_Subsection</t>
  </si>
  <si>
    <t>Weight</t>
  </si>
  <si>
    <t>marsh tower</t>
  </si>
  <si>
    <t>0-30</t>
  </si>
  <si>
    <t xml:space="preserve"> 0 - 10</t>
  </si>
  <si>
    <t xml:space="preserve"> 10 - 20</t>
  </si>
  <si>
    <t xml:space="preserve"> 20-23</t>
  </si>
  <si>
    <t>pine flatwoods</t>
  </si>
  <si>
    <t xml:space="preserve"> 20+</t>
  </si>
  <si>
    <t>0-31</t>
  </si>
  <si>
    <t xml:space="preserve"> 10-20</t>
  </si>
  <si>
    <t>gauge stn</t>
  </si>
  <si>
    <t>10-16'</t>
  </si>
  <si>
    <t>0-12.5</t>
  </si>
  <si>
    <t>0-10</t>
  </si>
  <si>
    <t>30-60</t>
  </si>
  <si>
    <t xml:space="preserve"> 20-30</t>
  </si>
  <si>
    <t>53_2</t>
  </si>
  <si>
    <t>pH</t>
  </si>
  <si>
    <t>Total Dry Weight (final)</t>
  </si>
  <si>
    <t>Mass of Core Sleeve</t>
  </si>
  <si>
    <t>n/a - prebagged</t>
  </si>
  <si>
    <t>Comments</t>
  </si>
  <si>
    <t xml:space="preserve">This was the core that was separated and recombined - I averaged three Al foil values </t>
  </si>
  <si>
    <t>Total Dry Weight does not include seived off OM</t>
  </si>
  <si>
    <t>Soil + vial + cap</t>
  </si>
  <si>
    <t>original soil added</t>
  </si>
  <si>
    <t>did not centrifuge down - too organic</t>
  </si>
  <si>
    <t>cap</t>
  </si>
  <si>
    <t>Weight of Soil - ending</t>
  </si>
  <si>
    <t>% N</t>
  </si>
  <si>
    <t>% C</t>
  </si>
  <si>
    <t>g Soil</t>
  </si>
  <si>
    <t>mg C</t>
  </si>
  <si>
    <t>mg N</t>
  </si>
  <si>
    <t>Sample Name</t>
  </si>
  <si>
    <t>Nitrogen</t>
  </si>
  <si>
    <t>ave N</t>
  </si>
  <si>
    <t>rep error N</t>
  </si>
  <si>
    <t>Carbon</t>
  </si>
  <si>
    <t>ave C</t>
  </si>
  <si>
    <t>rep error C</t>
  </si>
  <si>
    <t xml:space="preserve">rep error </t>
  </si>
  <si>
    <t>10-20</t>
  </si>
  <si>
    <t>20-30</t>
  </si>
  <si>
    <t>60-90</t>
  </si>
  <si>
    <t>vial</t>
  </si>
  <si>
    <t>pF</t>
  </si>
  <si>
    <t>Mpa</t>
  </si>
  <si>
    <t>1-2'</t>
  </si>
  <si>
    <t>8-10'</t>
  </si>
  <si>
    <t>19-20'</t>
  </si>
  <si>
    <t>SampleID Selected</t>
  </si>
  <si>
    <t>Core</t>
  </si>
  <si>
    <t>Pine flatwoods</t>
  </si>
  <si>
    <t>not needed</t>
  </si>
  <si>
    <t xml:space="preserve">Need </t>
  </si>
  <si>
    <r>
      <t>Temp (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>C)</t>
    </r>
  </si>
  <si>
    <r>
      <t>Water Potential (</t>
    </r>
    <r>
      <rPr>
        <sz val="11"/>
        <color theme="1"/>
        <rFont val="Calibri"/>
        <family val="2"/>
      </rPr>
      <t>ψ)</t>
    </r>
  </si>
  <si>
    <t>Dew Point?</t>
  </si>
  <si>
    <t>N Rows</t>
  </si>
  <si>
    <t>Mean(g Soil)</t>
  </si>
  <si>
    <t>Mean(% N)</t>
  </si>
  <si>
    <t>Mean(% C)</t>
  </si>
  <si>
    <t>Mean(mg N)</t>
  </si>
  <si>
    <t>Mean(mg C)</t>
  </si>
  <si>
    <t>Std Err(g Soil)</t>
  </si>
  <si>
    <t>Std Err(% N)</t>
  </si>
  <si>
    <t>Std Err(% C)</t>
  </si>
  <si>
    <t>Std Err(mg N)</t>
  </si>
  <si>
    <t>Std Err(mg C)</t>
  </si>
  <si>
    <t>Depth (cm)</t>
  </si>
  <si>
    <t>Headspace (height Cm)</t>
  </si>
  <si>
    <t xml:space="preserve"> = already broken down </t>
  </si>
  <si>
    <t>Sand</t>
  </si>
  <si>
    <t>Silt</t>
  </si>
  <si>
    <t>Clay</t>
  </si>
  <si>
    <t>final soil weight (g)</t>
  </si>
  <si>
    <t>did not centrifuge down - lost sample during decant</t>
  </si>
  <si>
    <t>*red text = took extra long time to dry out, weights not quite stabilized as others (all air-dried for 11 days)</t>
  </si>
  <si>
    <t>Core Sleeve Weight</t>
  </si>
  <si>
    <t>Dry Weight</t>
  </si>
  <si>
    <t>mean</t>
  </si>
  <si>
    <t>min</t>
  </si>
  <si>
    <t>max</t>
  </si>
  <si>
    <t>wet weight</t>
  </si>
  <si>
    <t>water content(gravimetric)</t>
  </si>
  <si>
    <t>core volume</t>
  </si>
  <si>
    <t>porosity</t>
  </si>
  <si>
    <t>bulk density, core density</t>
  </si>
  <si>
    <t xml:space="preserve">*209.461904761905 = average core sleeve/base/etc. weight </t>
  </si>
  <si>
    <t>water weight</t>
  </si>
  <si>
    <t>prop.weight</t>
  </si>
  <si>
    <t>Weighted N</t>
  </si>
  <si>
    <t>Weighted C</t>
  </si>
  <si>
    <t>%C</t>
  </si>
  <si>
    <t>%N</t>
  </si>
  <si>
    <t>mgC</t>
  </si>
  <si>
    <t>mgN</t>
  </si>
  <si>
    <t>dry weights of subsamples - SF</t>
  </si>
  <si>
    <t>all organic by volume</t>
  </si>
  <si>
    <t>~2/3 organic in sand fraction volume</t>
  </si>
  <si>
    <t>~1/3 organic in sand fraction volume</t>
  </si>
  <si>
    <t>~1/2 organic in sand fraction volume</t>
  </si>
  <si>
    <t>~1/4 organic in sand fraction volume</t>
  </si>
  <si>
    <t>Very organic</t>
  </si>
  <si>
    <t>14-15</t>
  </si>
  <si>
    <t>Pre-weight Suction (g) - 1st inj</t>
  </si>
  <si>
    <t>Pre-weight Suction (g) 2nd inj</t>
  </si>
  <si>
    <t>Dry weights + subsamples (SF)</t>
  </si>
  <si>
    <t xml:space="preserve">Silt </t>
  </si>
  <si>
    <t>weighted pH</t>
  </si>
  <si>
    <t>Mean(water content(gravimetric))</t>
  </si>
  <si>
    <t>Mean(bulk density, core density)</t>
  </si>
  <si>
    <t>Mean(porosity)</t>
  </si>
  <si>
    <t>Mean(%N)</t>
  </si>
  <si>
    <t>Mean(%C)</t>
  </si>
  <si>
    <t>Mean(mgN)</t>
  </si>
  <si>
    <t>Mean(mgC)</t>
  </si>
  <si>
    <t>Mean(pH)</t>
  </si>
  <si>
    <t>Mean(Sand)</t>
  </si>
  <si>
    <t>Mean(Silt)</t>
  </si>
  <si>
    <t>Mean(Clay)</t>
  </si>
  <si>
    <t>Std Err(water content(gravimetric))</t>
  </si>
  <si>
    <t>Std Err(bulk density, core density)</t>
  </si>
  <si>
    <t>Std Err(porosity)</t>
  </si>
  <si>
    <t>Std Err(%N)</t>
  </si>
  <si>
    <t>Std Err(%C)</t>
  </si>
  <si>
    <t>Std Err(mgN)</t>
  </si>
  <si>
    <t>Std Err(mgC)</t>
  </si>
  <si>
    <t>Std Err(pH)</t>
  </si>
  <si>
    <t>Std Err(Sand)</t>
  </si>
  <si>
    <t>Std Err(Silt)</t>
  </si>
  <si>
    <t>Std Err(Clay)</t>
  </si>
  <si>
    <t>Sand (%)</t>
  </si>
  <si>
    <t xml:space="preserve">Silt (%) </t>
  </si>
  <si>
    <t>Clay (%)</t>
  </si>
  <si>
    <t>total N (mg)</t>
  </si>
  <si>
    <t>total C (mg)</t>
  </si>
  <si>
    <t>C (%)</t>
  </si>
  <si>
    <t>N (%)</t>
  </si>
  <si>
    <t>Porosity</t>
  </si>
  <si>
    <t>Bulk Density</t>
  </si>
  <si>
    <t>Water Content (gravimetric)</t>
  </si>
  <si>
    <t>depth</t>
  </si>
  <si>
    <t>Site</t>
  </si>
  <si>
    <t>pine flatwoods,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</si>
</sst>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%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MS Sans Serif"/>
      <family val="2"/>
    </font>
    <font>
      <sz val="8"/>
      <color indexed="8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8F8F8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20" fillId="0" borderId="0"/>
  </cellStyleXfs>
  <cellXfs count="342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2" fontId="0" fillId="0" borderId="1" xfId="0" applyNumberFormat="1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/>
    <xf numFmtId="164" fontId="2" fillId="0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1" fontId="5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3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3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3" xfId="0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3" xfId="0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3" xfId="0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12" borderId="3" xfId="0" applyFill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3" xfId="0" applyFill="1" applyBorder="1"/>
    <xf numFmtId="16" fontId="0" fillId="13" borderId="1" xfId="0" applyNumberFormat="1" applyFill="1" applyBorder="1" applyAlignment="1">
      <alignment horizontal="center"/>
    </xf>
    <xf numFmtId="16" fontId="0" fillId="12" borderId="1" xfId="0" applyNumberFormat="1" applyFill="1" applyBorder="1" applyAlignment="1">
      <alignment horizontal="center"/>
    </xf>
    <xf numFmtId="0" fontId="11" fillId="0" borderId="0" xfId="41" applyNumberFormat="1" applyFont="1" applyFill="1" applyAlignment="1">
      <alignment horizontal="left" vertical="center"/>
    </xf>
    <xf numFmtId="0" fontId="11" fillId="0" borderId="0" xfId="41" applyFont="1" applyFill="1" applyAlignment="1">
      <alignment horizontal="left" vertical="center"/>
    </xf>
    <xf numFmtId="2" fontId="11" fillId="0" borderId="0" xfId="41" applyNumberFormat="1" applyFont="1" applyFill="1" applyAlignment="1">
      <alignment horizontal="center" vertical="center"/>
    </xf>
    <xf numFmtId="166" fontId="11" fillId="0" borderId="0" xfId="41" applyNumberFormat="1" applyFont="1" applyFill="1" applyAlignment="1">
      <alignment horizontal="left" vertical="center"/>
    </xf>
    <xf numFmtId="0" fontId="10" fillId="0" borderId="0" xfId="41"/>
    <xf numFmtId="0" fontId="10" fillId="0" borderId="0" xfId="41" applyFill="1"/>
    <xf numFmtId="0" fontId="11" fillId="0" borderId="0" xfId="41" applyNumberFormat="1" applyFont="1" applyAlignment="1">
      <alignment horizontal="left" vertical="center"/>
    </xf>
    <xf numFmtId="0" fontId="11" fillId="0" borderId="0" xfId="41" applyFont="1" applyAlignment="1">
      <alignment horizontal="left" vertical="center"/>
    </xf>
    <xf numFmtId="2" fontId="12" fillId="0" borderId="0" xfId="41" applyNumberFormat="1" applyFont="1" applyFill="1" applyAlignment="1">
      <alignment horizontal="center" vertical="center"/>
    </xf>
    <xf numFmtId="166" fontId="12" fillId="0" borderId="0" xfId="41" applyNumberFormat="1" applyFont="1" applyFill="1" applyAlignment="1">
      <alignment horizontal="left" vertical="center"/>
    </xf>
    <xf numFmtId="0" fontId="12" fillId="0" borderId="0" xfId="41" applyFont="1" applyFill="1" applyAlignment="1">
      <alignment horizontal="left" vertical="center"/>
    </xf>
    <xf numFmtId="0" fontId="13" fillId="0" borderId="0" xfId="41" applyFont="1" applyFill="1"/>
    <xf numFmtId="0" fontId="10" fillId="0" borderId="0" xfId="41" applyNumberFormat="1" applyFill="1"/>
    <xf numFmtId="2" fontId="10" fillId="0" borderId="0" xfId="41" applyNumberFormat="1" applyFill="1" applyAlignment="1">
      <alignment horizontal="center"/>
    </xf>
    <xf numFmtId="166" fontId="10" fillId="0" borderId="0" xfId="41" applyNumberFormat="1" applyFill="1"/>
    <xf numFmtId="0" fontId="11" fillId="2" borderId="0" xfId="41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0" fillId="2" borderId="0" xfId="41" applyNumberFormat="1" applyFill="1"/>
    <xf numFmtId="10" fontId="0" fillId="2" borderId="1" xfId="0" applyNumberFormat="1" applyFill="1" applyBorder="1"/>
    <xf numFmtId="10" fontId="0" fillId="2" borderId="1" xfId="0" applyNumberFormat="1" applyFont="1" applyFill="1" applyBorder="1"/>
    <xf numFmtId="10" fontId="9" fillId="2" borderId="1" xfId="0" applyNumberFormat="1" applyFont="1" applyFill="1" applyBorder="1"/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ill="1" applyBorder="1"/>
    <xf numFmtId="49" fontId="0" fillId="0" borderId="0" xfId="0" applyNumberFormat="1"/>
    <xf numFmtId="49" fontId="3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9" fillId="0" borderId="0" xfId="0" applyFont="1"/>
    <xf numFmtId="0" fontId="14" fillId="0" borderId="0" xfId="0" applyFont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18" fillId="0" borderId="0" xfId="0" applyFont="1"/>
    <xf numFmtId="165" fontId="18" fillId="0" borderId="0" xfId="0" applyNumberFormat="1" applyFont="1" applyFill="1" applyBorder="1"/>
    <xf numFmtId="165" fontId="18" fillId="0" borderId="0" xfId="0" applyNumberFormat="1" applyFont="1" applyFill="1"/>
    <xf numFmtId="165" fontId="18" fillId="0" borderId="0" xfId="0" applyNumberFormat="1" applyFont="1"/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2" fontId="22" fillId="0" borderId="0" xfId="42" applyNumberFormat="1" applyFont="1" applyFill="1" applyBorder="1"/>
    <xf numFmtId="0" fontId="18" fillId="0" borderId="0" xfId="0" applyFont="1" applyBorder="1"/>
    <xf numFmtId="0" fontId="19" fillId="0" borderId="0" xfId="0" applyFont="1" applyBorder="1"/>
    <xf numFmtId="165" fontId="18" fillId="0" borderId="0" xfId="0" applyNumberFormat="1" applyFont="1" applyBorder="1"/>
    <xf numFmtId="2" fontId="21" fillId="0" borderId="11" xfId="42" applyNumberFormat="1" applyFont="1" applyFill="1" applyBorder="1" applyAlignment="1">
      <alignment horizontal="center" vertical="center" wrapText="1"/>
    </xf>
    <xf numFmtId="2" fontId="22" fillId="0" borderId="3" xfId="42" applyNumberFormat="1" applyFont="1" applyFill="1" applyBorder="1"/>
    <xf numFmtId="2" fontId="20" fillId="0" borderId="3" xfId="42" applyNumberFormat="1" applyFont="1" applyBorder="1"/>
    <xf numFmtId="2" fontId="20" fillId="0" borderId="3" xfId="42" applyNumberFormat="1" applyFill="1" applyBorder="1"/>
    <xf numFmtId="0" fontId="22" fillId="0" borderId="3" xfId="42" applyFont="1" applyBorder="1"/>
    <xf numFmtId="0" fontId="1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5" fontId="17" fillId="0" borderId="12" xfId="0" applyNumberFormat="1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18" fillId="0" borderId="15" xfId="0" applyFont="1" applyBorder="1"/>
    <xf numFmtId="165" fontId="18" fillId="0" borderId="16" xfId="0" applyNumberFormat="1" applyFont="1" applyFill="1" applyBorder="1"/>
    <xf numFmtId="0" fontId="18" fillId="0" borderId="17" xfId="0" applyFont="1" applyBorder="1"/>
    <xf numFmtId="165" fontId="19" fillId="0" borderId="16" xfId="0" applyNumberFormat="1" applyFont="1" applyFill="1" applyBorder="1"/>
    <xf numFmtId="165" fontId="18" fillId="0" borderId="17" xfId="0" applyNumberFormat="1" applyFont="1" applyBorder="1"/>
    <xf numFmtId="165" fontId="18" fillId="0" borderId="18" xfId="0" applyNumberFormat="1" applyFont="1" applyFill="1" applyBorder="1"/>
    <xf numFmtId="0" fontId="18" fillId="0" borderId="19" xfId="0" applyFont="1" applyBorder="1"/>
    <xf numFmtId="165" fontId="18" fillId="0" borderId="19" xfId="0" applyNumberFormat="1" applyFont="1" applyBorder="1"/>
    <xf numFmtId="165" fontId="18" fillId="0" borderId="20" xfId="0" applyNumberFormat="1" applyFont="1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49" fontId="0" fillId="0" borderId="21" xfId="0" applyNumberFormat="1" applyFill="1" applyBorder="1" applyAlignment="1">
      <alignment horizontal="center"/>
    </xf>
    <xf numFmtId="0" fontId="0" fillId="0" borderId="22" xfId="0" applyBorder="1"/>
    <xf numFmtId="49" fontId="0" fillId="0" borderId="23" xfId="0" applyNumberFormat="1" applyFill="1" applyBorder="1" applyAlignment="1">
      <alignment horizontal="center"/>
    </xf>
    <xf numFmtId="0" fontId="0" fillId="0" borderId="24" xfId="0" applyBorder="1"/>
    <xf numFmtId="49" fontId="0" fillId="0" borderId="25" xfId="0" applyNumberFormat="1" applyFill="1" applyBorder="1" applyAlignment="1">
      <alignment horizontal="center"/>
    </xf>
    <xf numFmtId="0" fontId="0" fillId="0" borderId="26" xfId="0" applyBorder="1"/>
    <xf numFmtId="0" fontId="0" fillId="0" borderId="0" xfId="0" applyAlignment="1"/>
    <xf numFmtId="0" fontId="0" fillId="0" borderId="0" xfId="0" applyBorder="1" applyAlignment="1"/>
    <xf numFmtId="0" fontId="2" fillId="0" borderId="13" xfId="0" applyFont="1" applyBorder="1" applyAlignment="1">
      <alignment horizontal="center" vertical="center" wrapText="1"/>
    </xf>
    <xf numFmtId="0" fontId="9" fillId="0" borderId="1" xfId="0" applyFont="1" applyBorder="1"/>
    <xf numFmtId="0" fontId="0" fillId="14" borderId="4" xfId="0" applyFill="1" applyBorder="1" applyAlignment="1">
      <alignment wrapText="1"/>
    </xf>
    <xf numFmtId="0" fontId="9" fillId="0" borderId="0" xfId="0" applyFont="1" applyBorder="1"/>
    <xf numFmtId="0" fontId="2" fillId="0" borderId="12" xfId="0" applyFont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right" vertical="center"/>
    </xf>
    <xf numFmtId="0" fontId="0" fillId="14" borderId="6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2" fontId="9" fillId="0" borderId="1" xfId="0" applyNumberFormat="1" applyFont="1" applyBorder="1"/>
    <xf numFmtId="2" fontId="9" fillId="0" borderId="1" xfId="0" applyNumberFormat="1" applyFont="1" applyBorder="1" applyAlignment="1"/>
    <xf numFmtId="2" fontId="14" fillId="0" borderId="1" xfId="0" applyNumberFormat="1" applyFont="1" applyBorder="1" applyAlignment="1"/>
    <xf numFmtId="2" fontId="0" fillId="0" borderId="1" xfId="0" applyNumberForma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49" fontId="0" fillId="0" borderId="5" xfId="0" applyNumberFormat="1" applyFill="1" applyBorder="1"/>
    <xf numFmtId="49" fontId="0" fillId="0" borderId="5" xfId="0" applyNumberFormat="1" applyFill="1" applyBorder="1" applyAlignment="1">
      <alignment horizontal="center"/>
    </xf>
    <xf numFmtId="0" fontId="0" fillId="0" borderId="28" xfId="0" applyBorder="1"/>
    <xf numFmtId="0" fontId="1" fillId="0" borderId="21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 vertical="center"/>
    </xf>
    <xf numFmtId="0" fontId="0" fillId="0" borderId="29" xfId="0" applyFill="1" applyBorder="1"/>
    <xf numFmtId="49" fontId="0" fillId="0" borderId="29" xfId="0" applyNumberFormat="1" applyFill="1" applyBorder="1"/>
    <xf numFmtId="49" fontId="0" fillId="0" borderId="29" xfId="0" applyNumberFormat="1" applyFill="1" applyBorder="1" applyAlignment="1">
      <alignment horizontal="center"/>
    </xf>
    <xf numFmtId="0" fontId="0" fillId="0" borderId="30" xfId="0" applyBorder="1"/>
    <xf numFmtId="0" fontId="0" fillId="0" borderId="29" xfId="0" applyBorder="1"/>
    <xf numFmtId="0" fontId="0" fillId="0" borderId="14" xfId="0" applyBorder="1"/>
    <xf numFmtId="0" fontId="1" fillId="0" borderId="2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0" fillId="3" borderId="31" xfId="0" applyFill="1" applyBorder="1"/>
    <xf numFmtId="49" fontId="0" fillId="0" borderId="31" xfId="0" applyNumberFormat="1" applyFill="1" applyBorder="1"/>
    <xf numFmtId="49" fontId="0" fillId="3" borderId="31" xfId="0" applyNumberFormat="1" applyFill="1" applyBorder="1" applyAlignment="1">
      <alignment horizontal="center"/>
    </xf>
    <xf numFmtId="0" fontId="0" fillId="3" borderId="32" xfId="0" applyFill="1" applyBorder="1"/>
    <xf numFmtId="0" fontId="0" fillId="0" borderId="33" xfId="0" applyBorder="1"/>
    <xf numFmtId="0" fontId="0" fillId="7" borderId="7" xfId="0" applyFont="1" applyFill="1" applyBorder="1"/>
    <xf numFmtId="0" fontId="0" fillId="0" borderId="7" xfId="0" applyBorder="1"/>
    <xf numFmtId="0" fontId="0" fillId="0" borderId="6" xfId="0" applyBorder="1"/>
    <xf numFmtId="0" fontId="0" fillId="7" borderId="9" xfId="0" applyFont="1" applyFill="1" applyBorder="1"/>
    <xf numFmtId="0" fontId="24" fillId="0" borderId="6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24" fillId="0" borderId="33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25" fillId="0" borderId="0" xfId="0" applyFont="1"/>
    <xf numFmtId="0" fontId="24" fillId="0" borderId="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165" fontId="0" fillId="0" borderId="34" xfId="0" applyNumberFormat="1" applyBorder="1"/>
    <xf numFmtId="165" fontId="0" fillId="0" borderId="36" xfId="0" applyNumberFormat="1" applyBorder="1"/>
    <xf numFmtId="165" fontId="0" fillId="0" borderId="35" xfId="0" applyNumberFormat="1" applyBorder="1"/>
    <xf numFmtId="0" fontId="2" fillId="0" borderId="2" xfId="0" applyFont="1" applyBorder="1" applyAlignment="1">
      <alignment horizontal="center" vertical="center" wrapText="1"/>
    </xf>
    <xf numFmtId="0" fontId="14" fillId="14" borderId="0" xfId="0" applyFont="1" applyFill="1"/>
    <xf numFmtId="0" fontId="20" fillId="0" borderId="0" xfId="42"/>
    <xf numFmtId="0" fontId="20" fillId="0" borderId="0" xfId="42"/>
    <xf numFmtId="0" fontId="14" fillId="0" borderId="0" xfId="0" applyFont="1" applyFill="1"/>
    <xf numFmtId="0" fontId="0" fillId="17" borderId="24" xfId="0" applyFill="1" applyBorder="1"/>
    <xf numFmtId="0" fontId="0" fillId="17" borderId="1" xfId="0" applyFill="1" applyBorder="1"/>
    <xf numFmtId="0" fontId="0" fillId="17" borderId="23" xfId="0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0" fillId="0" borderId="45" xfId="0" applyBorder="1"/>
    <xf numFmtId="0" fontId="0" fillId="0" borderId="46" xfId="0" applyFill="1" applyBorder="1"/>
    <xf numFmtId="0" fontId="0" fillId="0" borderId="45" xfId="0" applyFill="1" applyBorder="1" applyAlignment="1">
      <alignment horizontal="center" vertical="center"/>
    </xf>
    <xf numFmtId="0" fontId="0" fillId="0" borderId="24" xfId="0" applyFill="1" applyBorder="1"/>
    <xf numFmtId="0" fontId="0" fillId="0" borderId="23" xfId="0" applyFill="1" applyBorder="1" applyAlignment="1">
      <alignment horizontal="center" vertical="center"/>
    </xf>
    <xf numFmtId="0" fontId="0" fillId="0" borderId="23" xfId="0" applyBorder="1"/>
    <xf numFmtId="0" fontId="0" fillId="0" borderId="44" xfId="0" applyBorder="1" applyAlignment="1">
      <alignment horizontal="center" vertical="center"/>
    </xf>
    <xf numFmtId="0" fontId="2" fillId="0" borderId="44" xfId="0" applyFont="1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0" borderId="43" xfId="0" applyBorder="1" applyAlignment="1">
      <alignment horizontal="center" vertical="center"/>
    </xf>
    <xf numFmtId="0" fontId="2" fillId="0" borderId="43" xfId="0" applyFont="1" applyBorder="1"/>
    <xf numFmtId="0" fontId="2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left" vertical="center"/>
    </xf>
    <xf numFmtId="2" fontId="0" fillId="0" borderId="0" xfId="0" applyNumberFormat="1"/>
    <xf numFmtId="0" fontId="1" fillId="1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27" xfId="0" applyBorder="1"/>
    <xf numFmtId="0" fontId="0" fillId="0" borderId="11" xfId="0" applyBorder="1"/>
    <xf numFmtId="0" fontId="0" fillId="0" borderId="44" xfId="0" applyBorder="1"/>
    <xf numFmtId="0" fontId="0" fillId="0" borderId="37" xfId="0" applyBorder="1"/>
    <xf numFmtId="0" fontId="0" fillId="0" borderId="43" xfId="0" applyBorder="1"/>
    <xf numFmtId="0" fontId="0" fillId="0" borderId="42" xfId="0" applyBorder="1"/>
    <xf numFmtId="0" fontId="6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4" fillId="0" borderId="1" xfId="0" applyFont="1" applyBorder="1"/>
    <xf numFmtId="2" fontId="14" fillId="0" borderId="1" xfId="0" applyNumberFormat="1" applyFont="1" applyBorder="1"/>
    <xf numFmtId="0" fontId="14" fillId="15" borderId="1" xfId="0" applyFont="1" applyFill="1" applyBorder="1" applyAlignment="1">
      <alignment horizontal="right" vertical="center"/>
    </xf>
    <xf numFmtId="0" fontId="9" fillId="16" borderId="5" xfId="0" applyFont="1" applyFill="1" applyBorder="1"/>
    <xf numFmtId="0" fontId="0" fillId="16" borderId="42" xfId="0" applyFill="1" applyBorder="1"/>
    <xf numFmtId="0" fontId="0" fillId="16" borderId="3" xfId="0" applyFill="1" applyBorder="1"/>
    <xf numFmtId="0" fontId="0" fillId="16" borderId="1" xfId="0" applyFill="1" applyBorder="1"/>
    <xf numFmtId="0" fontId="0" fillId="0" borderId="0" xfId="0"/>
    <xf numFmtId="0" fontId="0" fillId="0" borderId="1" xfId="0" applyBorder="1"/>
    <xf numFmtId="0" fontId="2" fillId="0" borderId="39" xfId="0" applyFont="1" applyBorder="1" applyAlignment="1">
      <alignment horizontal="center" vertical="center" wrapText="1"/>
    </xf>
    <xf numFmtId="0" fontId="0" fillId="0" borderId="6" xfId="0" applyBorder="1"/>
    <xf numFmtId="0" fontId="0" fillId="0" borderId="1" xfId="0" applyFill="1" applyBorder="1"/>
    <xf numFmtId="0" fontId="0" fillId="17" borderId="23" xfId="0" applyFill="1" applyBorder="1"/>
    <xf numFmtId="0" fontId="0" fillId="17" borderId="25" xfId="0" applyFill="1" applyBorder="1" applyAlignment="1">
      <alignment horizontal="center" vertical="center"/>
    </xf>
    <xf numFmtId="0" fontId="0" fillId="17" borderId="31" xfId="0" applyFill="1" applyBorder="1"/>
    <xf numFmtId="0" fontId="0" fillId="17" borderId="26" xfId="0" applyFill="1" applyBorder="1"/>
    <xf numFmtId="0" fontId="0" fillId="17" borderId="25" xfId="0" applyFill="1" applyBorder="1"/>
    <xf numFmtId="0" fontId="0" fillId="0" borderId="2" xfId="0" applyBorder="1"/>
    <xf numFmtId="49" fontId="0" fillId="0" borderId="45" xfId="0" applyNumberFormat="1" applyFill="1" applyBorder="1" applyAlignment="1">
      <alignment horizontal="center" vertical="center"/>
    </xf>
    <xf numFmtId="49" fontId="0" fillId="17" borderId="23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17" borderId="25" xfId="0" applyNumberForma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1"/>
    <cellStyle name="Normal 3" xfId="42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sqref="A1:C1048576"/>
    </sheetView>
  </sheetViews>
  <sheetFormatPr defaultColWidth="8.85546875" defaultRowHeight="15" x14ac:dyDescent="0.25"/>
  <cols>
    <col min="1" max="1" width="8.85546875" style="153"/>
    <col min="2" max="2" width="16.42578125" style="153" customWidth="1"/>
    <col min="3" max="6" width="8.85546875" style="153"/>
    <col min="7" max="7" width="12.140625" style="153" customWidth="1"/>
    <col min="8" max="12" width="8.85546875" style="153"/>
    <col min="13" max="13" width="7.28515625" customWidth="1"/>
    <col min="15" max="16384" width="8.85546875" style="153"/>
  </cols>
  <sheetData>
    <row r="1" spans="1:24" s="155" customFormat="1" ht="64.5" thickBot="1" x14ac:dyDescent="0.3">
      <c r="A1" s="204" t="s">
        <v>1</v>
      </c>
      <c r="B1" s="200" t="s">
        <v>2</v>
      </c>
      <c r="C1" s="200" t="s">
        <v>75</v>
      </c>
      <c r="D1" s="200" t="s">
        <v>76</v>
      </c>
      <c r="E1" s="200" t="s">
        <v>111</v>
      </c>
      <c r="F1" s="328" t="s">
        <v>112</v>
      </c>
      <c r="G1" s="200" t="s">
        <v>84</v>
      </c>
      <c r="H1" s="155" t="s">
        <v>89</v>
      </c>
      <c r="I1" s="200" t="s">
        <v>85</v>
      </c>
      <c r="J1" s="282" t="s">
        <v>103</v>
      </c>
      <c r="K1" s="282" t="s">
        <v>113</v>
      </c>
      <c r="L1" s="214" t="s">
        <v>95</v>
      </c>
      <c r="M1" s="214" t="s">
        <v>90</v>
      </c>
      <c r="N1" s="214" t="s">
        <v>91</v>
      </c>
      <c r="O1" s="214" t="s">
        <v>93</v>
      </c>
      <c r="P1" s="214" t="s">
        <v>92</v>
      </c>
      <c r="Q1" s="155" t="s">
        <v>100</v>
      </c>
      <c r="R1" s="155" t="s">
        <v>99</v>
      </c>
      <c r="S1" s="155" t="s">
        <v>102</v>
      </c>
      <c r="T1" s="155" t="s">
        <v>101</v>
      </c>
      <c r="U1" s="155" t="s">
        <v>22</v>
      </c>
      <c r="V1" s="155" t="s">
        <v>78</v>
      </c>
      <c r="W1" s="155" t="s">
        <v>114</v>
      </c>
      <c r="X1" s="155" t="s">
        <v>80</v>
      </c>
    </row>
    <row r="2" spans="1:24" x14ac:dyDescent="0.25">
      <c r="A2" s="157">
        <v>1</v>
      </c>
      <c r="B2" s="151" t="s">
        <v>6</v>
      </c>
      <c r="C2" s="151" t="s">
        <v>7</v>
      </c>
      <c r="D2" s="151">
        <v>11.5</v>
      </c>
      <c r="E2" s="321">
        <v>1073.9000000000001</v>
      </c>
      <c r="F2" s="322">
        <v>882.6</v>
      </c>
      <c r="G2" s="148">
        <v>209.5</v>
      </c>
      <c r="H2" s="210">
        <f>F2-G2</f>
        <v>673.1</v>
      </c>
      <c r="I2" s="211">
        <v>361.3</v>
      </c>
      <c r="J2" s="211"/>
      <c r="K2" s="212">
        <f>I2+J2</f>
        <v>361.3</v>
      </c>
      <c r="L2" s="212">
        <f>H2-K2</f>
        <v>311.8</v>
      </c>
      <c r="M2" s="210">
        <f>L2/K2</f>
        <v>0.86299474121228892</v>
      </c>
      <c r="N2" s="201">
        <f>3.14*14.5161*(30-D2)</f>
        <v>843.24024899999995</v>
      </c>
      <c r="O2" s="201">
        <f>K2/N2</f>
        <v>0.42846626501577256</v>
      </c>
      <c r="P2" s="201">
        <f>1-O2/2.65</f>
        <v>0.83831461697518017</v>
      </c>
      <c r="Q2" s="153">
        <v>0.55090229725989481</v>
      </c>
      <c r="R2" s="32">
        <v>8.9661444782729021</v>
      </c>
      <c r="S2" s="327">
        <f t="shared" ref="S2:S27" si="0">Q2/100*K2</f>
        <v>1.99041</v>
      </c>
      <c r="T2" s="327">
        <f>R2/100*L2</f>
        <v>27.95643848325491</v>
      </c>
      <c r="U2" s="327">
        <v>5.8440575698865196</v>
      </c>
      <c r="V2" s="327">
        <v>0</v>
      </c>
      <c r="W2" s="327">
        <v>0</v>
      </c>
      <c r="X2" s="327">
        <v>0</v>
      </c>
    </row>
    <row r="3" spans="1:24" x14ac:dyDescent="0.25">
      <c r="A3" s="157">
        <v>2</v>
      </c>
      <c r="B3" s="151" t="s">
        <v>6</v>
      </c>
      <c r="C3" s="151" t="s">
        <v>19</v>
      </c>
      <c r="D3" s="151">
        <v>9</v>
      </c>
      <c r="E3" s="205">
        <v>1445.1</v>
      </c>
      <c r="F3" s="325">
        <v>1304.5</v>
      </c>
      <c r="G3" s="148">
        <v>206.4</v>
      </c>
      <c r="H3" s="22">
        <f t="shared" ref="H3:H27" si="1">E3-G3</f>
        <v>1238.6999999999998</v>
      </c>
      <c r="I3" s="213">
        <v>791.9</v>
      </c>
      <c r="J3" s="213"/>
      <c r="K3" s="212">
        <f t="shared" ref="K3:K27" si="2">I3+J3</f>
        <v>791.9</v>
      </c>
      <c r="L3" s="212">
        <f t="shared" ref="L3:L27" si="3">H3-K3</f>
        <v>446.79999999999984</v>
      </c>
      <c r="M3" s="22">
        <f t="shared" ref="M3:M27" si="4">L3/K3</f>
        <v>0.56421265311276658</v>
      </c>
      <c r="N3" s="151">
        <f t="shared" ref="N3:N27" si="5">3.14*14.5161*(30-D3)</f>
        <v>957.19163400000002</v>
      </c>
      <c r="O3" s="151">
        <f t="shared" ref="O3:O27" si="6">K3/N3</f>
        <v>0.82731604818852811</v>
      </c>
      <c r="P3" s="151">
        <f t="shared" ref="P3:P27" si="7">1-O3/2.65</f>
        <v>0.68780526483451765</v>
      </c>
      <c r="Q3" s="327">
        <v>0.25</v>
      </c>
      <c r="R3" s="32">
        <v>4</v>
      </c>
      <c r="S3" s="327">
        <f t="shared" si="0"/>
        <v>1.9797499999999999</v>
      </c>
      <c r="T3" s="327">
        <f t="shared" ref="T3:T27" si="8">R3/100*L3</f>
        <v>17.871999999999993</v>
      </c>
      <c r="U3" s="327">
        <v>5.98</v>
      </c>
      <c r="V3" s="327">
        <v>66.102000000000004</v>
      </c>
      <c r="W3" s="327">
        <v>33.887999999999998</v>
      </c>
      <c r="X3" s="327">
        <v>1.15E-2</v>
      </c>
    </row>
    <row r="4" spans="1:24" x14ac:dyDescent="0.25">
      <c r="A4" s="157">
        <v>3</v>
      </c>
      <c r="B4" s="151" t="s">
        <v>6</v>
      </c>
      <c r="C4" s="151" t="s">
        <v>49</v>
      </c>
      <c r="D4" s="151">
        <v>1</v>
      </c>
      <c r="E4" s="205">
        <v>2685.9</v>
      </c>
      <c r="F4" s="325">
        <v>2627.1</v>
      </c>
      <c r="G4" s="148">
        <v>221.7</v>
      </c>
      <c r="H4" s="22">
        <f t="shared" si="1"/>
        <v>2464.2000000000003</v>
      </c>
      <c r="I4" s="213">
        <v>2077.1</v>
      </c>
      <c r="J4" s="213"/>
      <c r="K4" s="212">
        <f t="shared" si="2"/>
        <v>2077.1</v>
      </c>
      <c r="L4" s="212">
        <f t="shared" si="3"/>
        <v>387.10000000000036</v>
      </c>
      <c r="M4" s="22">
        <f t="shared" si="4"/>
        <v>0.18636560589283155</v>
      </c>
      <c r="N4" s="151">
        <f t="shared" si="5"/>
        <v>1321.8360660000001</v>
      </c>
      <c r="O4" s="151">
        <f t="shared" si="6"/>
        <v>1.5713748878750897</v>
      </c>
      <c r="P4" s="151">
        <f t="shared" si="7"/>
        <v>0.40702834419807932</v>
      </c>
      <c r="Q4" s="327">
        <v>1.4999999999999999E-2</v>
      </c>
      <c r="R4" s="32">
        <v>0.10500000000000001</v>
      </c>
      <c r="S4" s="327">
        <f t="shared" si="0"/>
        <v>0.31156499999999998</v>
      </c>
      <c r="T4" s="327">
        <f t="shared" si="8"/>
        <v>0.40645500000000045</v>
      </c>
      <c r="U4" s="327">
        <v>7.11</v>
      </c>
      <c r="V4" s="327">
        <v>95.691000000000003</v>
      </c>
      <c r="W4" s="327">
        <v>4.3108000000000004</v>
      </c>
      <c r="X4" s="327">
        <v>0</v>
      </c>
    </row>
    <row r="5" spans="1:24" x14ac:dyDescent="0.25">
      <c r="A5" s="157">
        <v>4</v>
      </c>
      <c r="B5" s="151" t="s">
        <v>6</v>
      </c>
      <c r="C5" s="151" t="s">
        <v>7</v>
      </c>
      <c r="D5" s="151">
        <v>12</v>
      </c>
      <c r="E5" s="205">
        <v>1372.5</v>
      </c>
      <c r="F5" s="325">
        <v>1106.5999999999999</v>
      </c>
      <c r="G5" s="148">
        <v>204.5</v>
      </c>
      <c r="H5" s="210">
        <f t="shared" si="1"/>
        <v>1168</v>
      </c>
      <c r="I5" s="211">
        <v>602.79999999999995</v>
      </c>
      <c r="J5" s="211"/>
      <c r="K5" s="212">
        <f t="shared" si="2"/>
        <v>602.79999999999995</v>
      </c>
      <c r="L5" s="212">
        <f t="shared" si="3"/>
        <v>565.20000000000005</v>
      </c>
      <c r="M5" s="22">
        <f t="shared" si="4"/>
        <v>0.9376244193762443</v>
      </c>
      <c r="N5" s="151">
        <f t="shared" si="5"/>
        <v>820.449972</v>
      </c>
      <c r="O5" s="151">
        <f t="shared" si="6"/>
        <v>0.73471877697864063</v>
      </c>
      <c r="P5" s="151">
        <f t="shared" si="7"/>
        <v>0.72274763132881481</v>
      </c>
      <c r="Q5" s="326">
        <v>0.30798025879230262</v>
      </c>
      <c r="R5" s="32">
        <v>5.7772801924353026</v>
      </c>
      <c r="S5" s="327">
        <f t="shared" si="0"/>
        <v>1.8565050000000001</v>
      </c>
      <c r="T5" s="327">
        <f t="shared" si="8"/>
        <v>32.65318764764433</v>
      </c>
      <c r="U5" s="327">
        <v>7.0792219641672194</v>
      </c>
      <c r="V5" s="327">
        <v>68.908888022561385</v>
      </c>
      <c r="W5" s="327">
        <v>28.288933477106838</v>
      </c>
      <c r="X5" s="327">
        <v>2.8033659090909095</v>
      </c>
    </row>
    <row r="6" spans="1:24" x14ac:dyDescent="0.25">
      <c r="A6" s="157">
        <v>5</v>
      </c>
      <c r="B6" s="151" t="s">
        <v>6</v>
      </c>
      <c r="C6" s="151" t="s">
        <v>19</v>
      </c>
      <c r="D6" s="151">
        <v>6</v>
      </c>
      <c r="E6" s="205">
        <v>2166.1999999999998</v>
      </c>
      <c r="F6" s="325">
        <v>2031.8</v>
      </c>
      <c r="G6" s="148">
        <v>213</v>
      </c>
      <c r="H6" s="22">
        <f t="shared" si="1"/>
        <v>1953.1999999999998</v>
      </c>
      <c r="I6" s="213">
        <v>1534.1</v>
      </c>
      <c r="J6" s="213"/>
      <c r="K6" s="212">
        <f t="shared" si="2"/>
        <v>1534.1</v>
      </c>
      <c r="L6" s="212">
        <f t="shared" si="3"/>
        <v>419.09999999999991</v>
      </c>
      <c r="M6" s="22">
        <f t="shared" si="4"/>
        <v>0.2731894922104165</v>
      </c>
      <c r="N6" s="151">
        <f t="shared" si="5"/>
        <v>1093.9332959999999</v>
      </c>
      <c r="O6" s="151">
        <f t="shared" si="6"/>
        <v>1.4023706981124744</v>
      </c>
      <c r="P6" s="151">
        <f t="shared" si="7"/>
        <v>0.47080351014623611</v>
      </c>
      <c r="Q6" s="327">
        <v>6.5000000000000002E-2</v>
      </c>
      <c r="R6" s="32">
        <v>1.0049999999999999</v>
      </c>
      <c r="S6" s="327">
        <f t="shared" si="0"/>
        <v>0.99716499999999986</v>
      </c>
      <c r="T6" s="327">
        <f t="shared" si="8"/>
        <v>4.2119549999999979</v>
      </c>
      <c r="U6" s="327">
        <v>6.54</v>
      </c>
      <c r="V6" s="327">
        <v>0</v>
      </c>
      <c r="W6" s="327">
        <v>0</v>
      </c>
      <c r="X6" s="327">
        <v>0</v>
      </c>
    </row>
    <row r="7" spans="1:24" x14ac:dyDescent="0.25">
      <c r="A7" s="157">
        <v>6</v>
      </c>
      <c r="B7" s="151" t="s">
        <v>6</v>
      </c>
      <c r="C7" s="151" t="s">
        <v>49</v>
      </c>
      <c r="D7" s="151">
        <v>12.5</v>
      </c>
      <c r="E7" s="205">
        <v>1805.8</v>
      </c>
      <c r="F7" s="325">
        <v>1761.7</v>
      </c>
      <c r="G7" s="148">
        <v>215</v>
      </c>
      <c r="H7" s="22">
        <f t="shared" si="1"/>
        <v>1590.8</v>
      </c>
      <c r="I7" s="213">
        <v>1319.1</v>
      </c>
      <c r="J7" s="213"/>
      <c r="K7" s="212">
        <f t="shared" si="2"/>
        <v>1319.1</v>
      </c>
      <c r="L7" s="212">
        <f t="shared" si="3"/>
        <v>271.70000000000005</v>
      </c>
      <c r="M7" s="22">
        <f t="shared" si="4"/>
        <v>0.20597376999469341</v>
      </c>
      <c r="N7" s="151">
        <f t="shared" si="5"/>
        <v>797.65969499999994</v>
      </c>
      <c r="O7" s="151">
        <f t="shared" si="6"/>
        <v>1.6537127402431935</v>
      </c>
      <c r="P7" s="151">
        <f t="shared" si="7"/>
        <v>0.37595745651200241</v>
      </c>
      <c r="Q7" s="327">
        <v>1.4999999999999999E-2</v>
      </c>
      <c r="R7" s="32">
        <v>0.09</v>
      </c>
      <c r="S7" s="327">
        <f t="shared" si="0"/>
        <v>0.19786499999999996</v>
      </c>
      <c r="T7" s="327">
        <f t="shared" si="8"/>
        <v>0.24453000000000003</v>
      </c>
      <c r="U7" s="327">
        <v>9.44</v>
      </c>
      <c r="V7" s="327">
        <v>99.304000000000002</v>
      </c>
      <c r="W7" s="327">
        <v>0.69630000000000003</v>
      </c>
      <c r="X7" s="327">
        <v>0</v>
      </c>
    </row>
    <row r="8" spans="1:24" x14ac:dyDescent="0.25">
      <c r="A8" s="158">
        <v>9</v>
      </c>
      <c r="B8" s="159" t="s">
        <v>6</v>
      </c>
      <c r="C8" s="159" t="s">
        <v>7</v>
      </c>
      <c r="D8" s="159">
        <v>7</v>
      </c>
      <c r="E8" s="205">
        <v>1506.1</v>
      </c>
      <c r="F8" s="325">
        <v>1272</v>
      </c>
      <c r="G8" s="151">
        <v>209.46190476190472</v>
      </c>
      <c r="H8" s="22">
        <f t="shared" si="1"/>
        <v>1296.6380952380953</v>
      </c>
      <c r="I8" s="213">
        <v>710.2</v>
      </c>
      <c r="J8" s="213">
        <v>10.92</v>
      </c>
      <c r="K8" s="212">
        <f t="shared" si="2"/>
        <v>721.12</v>
      </c>
      <c r="L8" s="212">
        <f t="shared" si="3"/>
        <v>575.51809523809527</v>
      </c>
      <c r="M8" s="22">
        <f t="shared" si="4"/>
        <v>0.79808921571734981</v>
      </c>
      <c r="N8" s="151">
        <f t="shared" si="5"/>
        <v>1048.352742</v>
      </c>
      <c r="O8" s="151">
        <f t="shared" si="6"/>
        <v>0.68786007906487645</v>
      </c>
      <c r="P8" s="151">
        <f t="shared" si="7"/>
        <v>0.74043015884344277</v>
      </c>
      <c r="Q8" s="326">
        <v>0.29173753872148689</v>
      </c>
      <c r="R8" s="32">
        <v>4.7697409180512542</v>
      </c>
      <c r="S8" s="327">
        <f t="shared" si="0"/>
        <v>2.1037777392283865</v>
      </c>
      <c r="T8" s="327">
        <f t="shared" si="8"/>
        <v>27.45072207936062</v>
      </c>
      <c r="U8" s="327">
        <v>6.4702900591382706</v>
      </c>
      <c r="V8" s="327">
        <v>82.373538721486909</v>
      </c>
      <c r="W8" s="327">
        <v>14.953444452266966</v>
      </c>
      <c r="X8" s="327">
        <v>2.6745751900872996</v>
      </c>
    </row>
    <row r="9" spans="1:24" x14ac:dyDescent="0.25">
      <c r="A9" s="157">
        <v>10</v>
      </c>
      <c r="B9" s="151" t="s">
        <v>6</v>
      </c>
      <c r="C9" s="151" t="s">
        <v>19</v>
      </c>
      <c r="D9" s="151">
        <v>1</v>
      </c>
      <c r="E9" s="205">
        <v>2747.1</v>
      </c>
      <c r="F9" s="325">
        <v>2414.6999999999998</v>
      </c>
      <c r="G9" s="148">
        <v>208.2</v>
      </c>
      <c r="H9" s="22">
        <f t="shared" si="1"/>
        <v>2538.9</v>
      </c>
      <c r="I9" s="213">
        <v>2109.3999999999996</v>
      </c>
      <c r="J9" s="213"/>
      <c r="K9" s="212">
        <f t="shared" si="2"/>
        <v>2109.3999999999996</v>
      </c>
      <c r="L9" s="212">
        <f t="shared" si="3"/>
        <v>429.50000000000045</v>
      </c>
      <c r="M9" s="22">
        <f t="shared" si="4"/>
        <v>0.20361240163079575</v>
      </c>
      <c r="N9" s="151">
        <f t="shared" si="5"/>
        <v>1321.8360660000001</v>
      </c>
      <c r="O9" s="151">
        <f t="shared" si="6"/>
        <v>1.5958105957747408</v>
      </c>
      <c r="P9" s="151">
        <f t="shared" si="7"/>
        <v>0.39780732234915439</v>
      </c>
      <c r="Q9" s="327">
        <v>0.03</v>
      </c>
      <c r="R9" s="32">
        <v>0.17</v>
      </c>
      <c r="S9" s="327">
        <f t="shared" si="0"/>
        <v>0.63281999999999983</v>
      </c>
      <c r="T9" s="327">
        <f t="shared" si="8"/>
        <v>0.73015000000000085</v>
      </c>
      <c r="U9" s="327">
        <v>6.34</v>
      </c>
      <c r="V9" s="327">
        <v>99.197999999999993</v>
      </c>
      <c r="W9" s="327">
        <v>0.45889999999999997</v>
      </c>
      <c r="X9" s="327">
        <v>0.34389999999999998</v>
      </c>
    </row>
    <row r="10" spans="1:24" x14ac:dyDescent="0.25">
      <c r="A10" s="157">
        <v>19</v>
      </c>
      <c r="B10" s="151" t="s">
        <v>11</v>
      </c>
      <c r="C10" s="151" t="s">
        <v>7</v>
      </c>
      <c r="D10" s="151">
        <v>2.5</v>
      </c>
      <c r="E10" s="205">
        <v>1948.1</v>
      </c>
      <c r="F10" s="325">
        <v>2120.6</v>
      </c>
      <c r="G10" s="148">
        <v>210.6</v>
      </c>
      <c r="H10" s="22">
        <f t="shared" si="1"/>
        <v>1737.5</v>
      </c>
      <c r="I10" s="213">
        <v>1701.7999999999997</v>
      </c>
      <c r="J10" s="213"/>
      <c r="K10" s="212">
        <f t="shared" si="2"/>
        <v>1701.7999999999997</v>
      </c>
      <c r="L10" s="212">
        <f t="shared" si="3"/>
        <v>35.700000000000273</v>
      </c>
      <c r="M10" s="22">
        <f t="shared" si="4"/>
        <v>2.0977788224233327E-2</v>
      </c>
      <c r="N10" s="151">
        <f t="shared" si="5"/>
        <v>1253.4652349999999</v>
      </c>
      <c r="O10" s="151">
        <f t="shared" si="6"/>
        <v>1.357676266147102</v>
      </c>
      <c r="P10" s="151">
        <f t="shared" si="7"/>
        <v>0.48766933352939545</v>
      </c>
      <c r="Q10" s="326">
        <v>4.1146433188388766E-2</v>
      </c>
      <c r="R10" s="32">
        <v>0.50750411329180867</v>
      </c>
      <c r="S10" s="327">
        <f t="shared" si="0"/>
        <v>0.70022999999999991</v>
      </c>
      <c r="T10" s="327">
        <f t="shared" si="8"/>
        <v>0.18117896844517709</v>
      </c>
      <c r="U10" s="327">
        <v>6.5717798801269254</v>
      </c>
      <c r="V10" s="327">
        <v>96.53228822423317</v>
      </c>
      <c r="W10" s="327">
        <v>3.0811193971089437</v>
      </c>
      <c r="X10" s="327">
        <v>0.38761961452579624</v>
      </c>
    </row>
    <row r="11" spans="1:24" x14ac:dyDescent="0.25">
      <c r="A11" s="157">
        <v>20</v>
      </c>
      <c r="B11" s="151" t="s">
        <v>11</v>
      </c>
      <c r="C11" s="151" t="s">
        <v>19</v>
      </c>
      <c r="D11" s="151">
        <v>5.5</v>
      </c>
      <c r="E11" s="205">
        <v>1849.7</v>
      </c>
      <c r="F11" s="325">
        <v>2020.2</v>
      </c>
      <c r="G11" s="148">
        <v>203.2</v>
      </c>
      <c r="H11" s="22">
        <f t="shared" si="1"/>
        <v>1646.5</v>
      </c>
      <c r="I11" s="213">
        <v>1619.2</v>
      </c>
      <c r="J11" s="213"/>
      <c r="K11" s="212">
        <f t="shared" si="2"/>
        <v>1619.2</v>
      </c>
      <c r="L11" s="212">
        <f t="shared" si="3"/>
        <v>27.299999999999955</v>
      </c>
      <c r="M11" s="22">
        <f t="shared" si="4"/>
        <v>1.686017786561262E-2</v>
      </c>
      <c r="N11" s="151">
        <f t="shared" si="5"/>
        <v>1116.723573</v>
      </c>
      <c r="O11" s="151">
        <f t="shared" si="6"/>
        <v>1.4499559596920948</v>
      </c>
      <c r="P11" s="151">
        <f t="shared" si="7"/>
        <v>0.45284680766336038</v>
      </c>
      <c r="Q11" s="327">
        <v>0.02</v>
      </c>
      <c r="R11" s="32">
        <v>0.08</v>
      </c>
      <c r="S11" s="327">
        <f t="shared" si="0"/>
        <v>0.32384000000000002</v>
      </c>
      <c r="T11" s="327">
        <f t="shared" si="8"/>
        <v>2.1839999999999964E-2</v>
      </c>
      <c r="U11" s="327">
        <v>6.81</v>
      </c>
      <c r="V11" s="327">
        <v>94.85</v>
      </c>
      <c r="W11" s="327">
        <v>5.1219999999999999</v>
      </c>
      <c r="X11" s="327">
        <v>2.8899999999999999E-2</v>
      </c>
    </row>
    <row r="12" spans="1:24" x14ac:dyDescent="0.25">
      <c r="A12" s="157">
        <v>21</v>
      </c>
      <c r="B12" s="151" t="s">
        <v>11</v>
      </c>
      <c r="C12" s="151" t="s">
        <v>49</v>
      </c>
      <c r="D12" s="151">
        <v>4</v>
      </c>
      <c r="E12" s="205">
        <v>2040.2</v>
      </c>
      <c r="F12" s="325">
        <v>2168.5</v>
      </c>
      <c r="G12" s="148">
        <v>212.6</v>
      </c>
      <c r="H12" s="22">
        <f t="shared" si="1"/>
        <v>1827.6000000000001</v>
      </c>
      <c r="I12" s="213">
        <v>1746.8999999999999</v>
      </c>
      <c r="J12" s="213"/>
      <c r="K12" s="212">
        <f t="shared" si="2"/>
        <v>1746.8999999999999</v>
      </c>
      <c r="L12" s="212">
        <f t="shared" si="3"/>
        <v>80.700000000000273</v>
      </c>
      <c r="M12" s="22">
        <f t="shared" si="4"/>
        <v>4.6196118839086545E-2</v>
      </c>
      <c r="N12" s="151">
        <f t="shared" si="5"/>
        <v>1185.0944039999999</v>
      </c>
      <c r="O12" s="151">
        <f t="shared" si="6"/>
        <v>1.4740597830044264</v>
      </c>
      <c r="P12" s="151">
        <f t="shared" si="7"/>
        <v>0.44375102528134847</v>
      </c>
      <c r="Q12" s="327">
        <v>0.01</v>
      </c>
      <c r="R12" s="32">
        <v>0.14000000000000001</v>
      </c>
      <c r="S12" s="327">
        <f t="shared" si="0"/>
        <v>0.17468999999999998</v>
      </c>
      <c r="T12" s="327">
        <f t="shared" si="8"/>
        <v>0.1129800000000004</v>
      </c>
      <c r="U12" s="327">
        <v>8.32</v>
      </c>
      <c r="V12" s="327">
        <v>97.412999999999997</v>
      </c>
      <c r="W12" s="327">
        <v>2.4064999999999999</v>
      </c>
      <c r="X12" s="327">
        <v>0.18079999999999999</v>
      </c>
    </row>
    <row r="13" spans="1:24" x14ac:dyDescent="0.25">
      <c r="A13" s="157">
        <v>26</v>
      </c>
      <c r="B13" s="151" t="s">
        <v>11</v>
      </c>
      <c r="C13" s="151" t="s">
        <v>7</v>
      </c>
      <c r="D13" s="151">
        <v>1.5</v>
      </c>
      <c r="E13" s="205">
        <v>1956.4</v>
      </c>
      <c r="F13" s="325">
        <v>2018.8</v>
      </c>
      <c r="G13" s="148">
        <v>209.7</v>
      </c>
      <c r="H13" s="22">
        <f t="shared" si="1"/>
        <v>1746.7</v>
      </c>
      <c r="I13" s="213">
        <v>1704.7000000000003</v>
      </c>
      <c r="J13" s="213"/>
      <c r="K13" s="212">
        <f t="shared" si="2"/>
        <v>1704.7000000000003</v>
      </c>
      <c r="L13" s="212">
        <f t="shared" si="3"/>
        <v>41.999999999999773</v>
      </c>
      <c r="M13" s="22">
        <f t="shared" si="4"/>
        <v>2.4637766175866584E-2</v>
      </c>
      <c r="N13" s="151">
        <f t="shared" si="5"/>
        <v>1299.045789</v>
      </c>
      <c r="O13" s="151">
        <f t="shared" si="6"/>
        <v>1.3122709102596539</v>
      </c>
      <c r="P13" s="151">
        <f t="shared" si="7"/>
        <v>0.50480343009069661</v>
      </c>
      <c r="Q13" s="326">
        <v>1.7500423035704215E-2</v>
      </c>
      <c r="R13" s="32">
        <v>0.16100710699983078</v>
      </c>
      <c r="S13" s="327">
        <f t="shared" si="0"/>
        <v>0.29832971148964982</v>
      </c>
      <c r="T13" s="327">
        <f t="shared" si="8"/>
        <v>6.7622984939928563E-2</v>
      </c>
      <c r="U13" s="327">
        <v>6.1134762253934225</v>
      </c>
      <c r="V13" s="327">
        <v>95.498404252918931</v>
      </c>
      <c r="W13" s="327">
        <v>4.049660499746178</v>
      </c>
      <c r="X13" s="327">
        <v>0.45316026848666024</v>
      </c>
    </row>
    <row r="14" spans="1:24" x14ac:dyDescent="0.25">
      <c r="A14" s="157">
        <v>27</v>
      </c>
      <c r="B14" s="151" t="s">
        <v>11</v>
      </c>
      <c r="C14" s="151" t="s">
        <v>19</v>
      </c>
      <c r="D14" s="151">
        <v>7</v>
      </c>
      <c r="E14" s="205">
        <v>1804.2</v>
      </c>
      <c r="F14" s="325">
        <v>1944.2</v>
      </c>
      <c r="G14" s="148">
        <v>209.8</v>
      </c>
      <c r="H14" s="22">
        <f t="shared" si="1"/>
        <v>1594.4</v>
      </c>
      <c r="I14" s="213">
        <v>1540.6999999999998</v>
      </c>
      <c r="J14" s="213"/>
      <c r="K14" s="212">
        <f t="shared" si="2"/>
        <v>1540.6999999999998</v>
      </c>
      <c r="L14" s="212">
        <f t="shared" si="3"/>
        <v>53.700000000000273</v>
      </c>
      <c r="M14" s="22">
        <f t="shared" si="4"/>
        <v>3.4854287012397143E-2</v>
      </c>
      <c r="N14" s="151">
        <f t="shared" si="5"/>
        <v>1048.352742</v>
      </c>
      <c r="O14" s="151">
        <f t="shared" si="6"/>
        <v>1.4696389280775113</v>
      </c>
      <c r="P14" s="151">
        <f t="shared" si="7"/>
        <v>0.44541927242358059</v>
      </c>
      <c r="Q14" s="327">
        <v>0.02</v>
      </c>
      <c r="R14" s="32">
        <v>0.03</v>
      </c>
      <c r="S14" s="327">
        <f t="shared" si="0"/>
        <v>0.30813999999999997</v>
      </c>
      <c r="T14" s="327">
        <f t="shared" si="8"/>
        <v>1.6110000000000079E-2</v>
      </c>
      <c r="U14" s="327">
        <v>7.02</v>
      </c>
      <c r="V14" s="327">
        <v>99.457999999999998</v>
      </c>
      <c r="W14" s="327">
        <v>0.53710000000000002</v>
      </c>
      <c r="X14" s="327">
        <v>5.1999999999999998E-3</v>
      </c>
    </row>
    <row r="15" spans="1:24" x14ac:dyDescent="0.25">
      <c r="A15" s="157">
        <v>28</v>
      </c>
      <c r="B15" s="151" t="s">
        <v>11</v>
      </c>
      <c r="C15" s="151" t="s">
        <v>49</v>
      </c>
      <c r="D15" s="151">
        <v>5.5</v>
      </c>
      <c r="E15" s="205">
        <v>1941.1</v>
      </c>
      <c r="F15" s="325">
        <v>2055.9</v>
      </c>
      <c r="G15" s="148">
        <v>200.2</v>
      </c>
      <c r="H15" s="22">
        <f t="shared" si="1"/>
        <v>1740.8999999999999</v>
      </c>
      <c r="I15" s="213">
        <v>1614.1000000000001</v>
      </c>
      <c r="J15" s="213"/>
      <c r="K15" s="212">
        <f t="shared" si="2"/>
        <v>1614.1000000000001</v>
      </c>
      <c r="L15" s="212">
        <f t="shared" si="3"/>
        <v>126.79999999999973</v>
      </c>
      <c r="M15" s="22">
        <f t="shared" si="4"/>
        <v>7.8557710179046975E-2</v>
      </c>
      <c r="N15" s="151">
        <f t="shared" si="5"/>
        <v>1116.723573</v>
      </c>
      <c r="O15" s="151">
        <f t="shared" si="6"/>
        <v>1.4453890282479065</v>
      </c>
      <c r="P15" s="151">
        <f t="shared" si="7"/>
        <v>0.45457017801965793</v>
      </c>
      <c r="Q15" s="327">
        <v>0.01</v>
      </c>
      <c r="R15" s="32">
        <v>0</v>
      </c>
      <c r="S15" s="327">
        <f t="shared" si="0"/>
        <v>0.16141000000000003</v>
      </c>
      <c r="T15" s="327">
        <f t="shared" si="8"/>
        <v>0</v>
      </c>
      <c r="U15" s="327">
        <v>7.35</v>
      </c>
      <c r="V15" s="327">
        <v>99.507000000000005</v>
      </c>
      <c r="W15" s="327">
        <v>0.4899</v>
      </c>
      <c r="X15" s="327">
        <v>3.8999999999999998E-3</v>
      </c>
    </row>
    <row r="16" spans="1:24" x14ac:dyDescent="0.25">
      <c r="A16" s="158">
        <v>34</v>
      </c>
      <c r="B16" s="159" t="s">
        <v>11</v>
      </c>
      <c r="C16" s="159" t="s">
        <v>7</v>
      </c>
      <c r="D16" s="159">
        <v>3.5</v>
      </c>
      <c r="E16" s="205">
        <v>1790.4</v>
      </c>
      <c r="F16" s="325">
        <v>2067.3000000000002</v>
      </c>
      <c r="G16" s="151">
        <v>209.46190476190472</v>
      </c>
      <c r="H16" s="22">
        <f t="shared" si="1"/>
        <v>1580.9380952380955</v>
      </c>
      <c r="I16" s="213">
        <v>1097.7</v>
      </c>
      <c r="J16" s="213">
        <v>10.199999999999999</v>
      </c>
      <c r="K16" s="212">
        <f t="shared" si="2"/>
        <v>1107.9000000000001</v>
      </c>
      <c r="L16" s="212">
        <f t="shared" si="3"/>
        <v>473.03809523809537</v>
      </c>
      <c r="M16" s="22">
        <f t="shared" si="4"/>
        <v>0.42696822388130273</v>
      </c>
      <c r="N16" s="151">
        <f t="shared" si="5"/>
        <v>1207.884681</v>
      </c>
      <c r="O16" s="151">
        <f t="shared" si="6"/>
        <v>0.91722332224859149</v>
      </c>
      <c r="P16" s="151">
        <f t="shared" si="7"/>
        <v>0.65387799160430515</v>
      </c>
      <c r="Q16" s="326">
        <v>0.02</v>
      </c>
      <c r="R16" s="32">
        <v>0.20661382891500407</v>
      </c>
      <c r="S16" s="327">
        <f t="shared" si="0"/>
        <v>0.22158000000000003</v>
      </c>
      <c r="T16" s="327">
        <f t="shared" si="8"/>
        <v>0.97736212079803231</v>
      </c>
      <c r="U16" s="327">
        <v>7.0149713036348729</v>
      </c>
      <c r="V16" s="327">
        <v>95.067773981962276</v>
      </c>
      <c r="W16" s="327">
        <v>4.9116157146761408</v>
      </c>
      <c r="X16" s="327">
        <v>2.2120798032249249E-2</v>
      </c>
    </row>
    <row r="17" spans="1:24" x14ac:dyDescent="0.25">
      <c r="A17" s="157">
        <v>35</v>
      </c>
      <c r="B17" s="151" t="s">
        <v>11</v>
      </c>
      <c r="C17" s="151" t="s">
        <v>19</v>
      </c>
      <c r="D17" s="151">
        <v>4.5</v>
      </c>
      <c r="E17" s="205">
        <v>1966.8</v>
      </c>
      <c r="F17" s="325">
        <v>1956.2</v>
      </c>
      <c r="G17" s="148">
        <v>205.2</v>
      </c>
      <c r="H17" s="22">
        <f t="shared" si="1"/>
        <v>1761.6</v>
      </c>
      <c r="I17" s="213">
        <v>1669.3</v>
      </c>
      <c r="J17" s="213"/>
      <c r="K17" s="212">
        <f t="shared" si="2"/>
        <v>1669.3</v>
      </c>
      <c r="L17" s="212">
        <f t="shared" si="3"/>
        <v>92.299999999999955</v>
      </c>
      <c r="M17" s="22">
        <f t="shared" si="4"/>
        <v>5.529263763254056E-2</v>
      </c>
      <c r="N17" s="151">
        <f t="shared" si="5"/>
        <v>1162.3041269999999</v>
      </c>
      <c r="O17" s="151">
        <f t="shared" si="6"/>
        <v>1.4361989785828233</v>
      </c>
      <c r="P17" s="151">
        <f t="shared" si="7"/>
        <v>0.45803812128950061</v>
      </c>
      <c r="Q17" s="327">
        <v>0.01</v>
      </c>
      <c r="R17" s="32">
        <v>0.02</v>
      </c>
      <c r="S17" s="327">
        <f t="shared" si="0"/>
        <v>0.16693</v>
      </c>
      <c r="T17" s="327">
        <f t="shared" si="8"/>
        <v>1.845999999999999E-2</v>
      </c>
      <c r="U17" s="327">
        <v>7</v>
      </c>
      <c r="V17" s="327">
        <v>93.963999999999999</v>
      </c>
      <c r="W17" s="327">
        <v>6.0366</v>
      </c>
      <c r="X17" s="327">
        <v>0</v>
      </c>
    </row>
    <row r="18" spans="1:24" x14ac:dyDescent="0.25">
      <c r="A18" s="158">
        <v>36</v>
      </c>
      <c r="B18" s="159" t="s">
        <v>11</v>
      </c>
      <c r="C18" s="159" t="s">
        <v>49</v>
      </c>
      <c r="D18" s="159">
        <v>1</v>
      </c>
      <c r="E18" s="205">
        <v>2096</v>
      </c>
      <c r="F18" s="324">
        <v>2076</v>
      </c>
      <c r="G18" s="151">
        <v>209.46190476190472</v>
      </c>
      <c r="H18" s="320">
        <f t="shared" si="1"/>
        <v>1886.5380952380954</v>
      </c>
      <c r="I18" s="212">
        <v>1774.8</v>
      </c>
      <c r="J18" s="212">
        <v>10.68</v>
      </c>
      <c r="K18" s="212">
        <f t="shared" si="2"/>
        <v>1785.48</v>
      </c>
      <c r="L18" s="212">
        <f t="shared" si="3"/>
        <v>101.05809523809535</v>
      </c>
      <c r="M18" s="320">
        <f t="shared" si="4"/>
        <v>5.6599959247986727E-2</v>
      </c>
      <c r="N18" s="319">
        <f t="shared" si="5"/>
        <v>1321.8360660000001</v>
      </c>
      <c r="O18" s="319">
        <f t="shared" si="6"/>
        <v>1.350757515190995</v>
      </c>
      <c r="P18" s="319">
        <f t="shared" si="7"/>
        <v>0.49028018294679432</v>
      </c>
      <c r="Q18" s="327">
        <v>0.02</v>
      </c>
      <c r="R18" s="32">
        <v>0.25</v>
      </c>
      <c r="S18" s="327">
        <f t="shared" si="0"/>
        <v>0.35709600000000002</v>
      </c>
      <c r="T18" s="327">
        <f t="shared" si="8"/>
        <v>0.25264523809523837</v>
      </c>
      <c r="U18" s="327">
        <v>7.16</v>
      </c>
      <c r="V18" s="327">
        <v>90.5</v>
      </c>
      <c r="W18" s="327">
        <v>9.4865999999999993</v>
      </c>
      <c r="X18" s="327">
        <v>1.41E-2</v>
      </c>
    </row>
    <row r="19" spans="1:24" x14ac:dyDescent="0.25">
      <c r="A19" s="158">
        <v>42</v>
      </c>
      <c r="B19" s="159" t="s">
        <v>15</v>
      </c>
      <c r="C19" s="159" t="s">
        <v>7</v>
      </c>
      <c r="D19" s="159">
        <v>2</v>
      </c>
      <c r="E19" s="205">
        <v>1838.9</v>
      </c>
      <c r="F19" s="325">
        <v>1962.7</v>
      </c>
      <c r="G19" s="151">
        <v>209.46190476190472</v>
      </c>
      <c r="H19" s="22">
        <f t="shared" si="1"/>
        <v>1629.4380952380955</v>
      </c>
      <c r="I19" s="213">
        <v>1500.1</v>
      </c>
      <c r="J19" s="213">
        <v>9.5</v>
      </c>
      <c r="K19" s="212">
        <f t="shared" si="2"/>
        <v>1509.6</v>
      </c>
      <c r="L19" s="212">
        <f t="shared" si="3"/>
        <v>119.83809523809555</v>
      </c>
      <c r="M19" s="22">
        <f t="shared" si="4"/>
        <v>7.9384005854594306E-2</v>
      </c>
      <c r="N19" s="151">
        <f t="shared" si="5"/>
        <v>1276.255512</v>
      </c>
      <c r="O19" s="151">
        <f t="shared" si="6"/>
        <v>1.1828352440447678</v>
      </c>
      <c r="P19" s="151">
        <f t="shared" si="7"/>
        <v>0.55364707771895549</v>
      </c>
      <c r="Q19" s="326">
        <v>7.0715285647623485E-2</v>
      </c>
      <c r="R19" s="32">
        <v>1.5529051396573561</v>
      </c>
      <c r="S19" s="327">
        <f t="shared" si="0"/>
        <v>1.0675179521365241</v>
      </c>
      <c r="T19" s="327">
        <f t="shared" si="8"/>
        <v>1.860971940219863</v>
      </c>
      <c r="U19" s="327">
        <v>4.6205519632024536</v>
      </c>
      <c r="V19" s="327">
        <v>97.599793213785759</v>
      </c>
      <c r="W19" s="327">
        <v>1.5931977134857676</v>
      </c>
      <c r="X19" s="327">
        <v>0.80787226184921013</v>
      </c>
    </row>
    <row r="20" spans="1:24" x14ac:dyDescent="0.25">
      <c r="A20" s="157">
        <v>43</v>
      </c>
      <c r="B20" s="151" t="s">
        <v>15</v>
      </c>
      <c r="C20" s="151" t="s">
        <v>19</v>
      </c>
      <c r="D20" s="151">
        <v>2.5</v>
      </c>
      <c r="E20" s="205">
        <v>2395.1999999999998</v>
      </c>
      <c r="F20" s="325">
        <v>2229.6999999999998</v>
      </c>
      <c r="G20" s="148">
        <v>218.5</v>
      </c>
      <c r="H20" s="22">
        <f t="shared" si="1"/>
        <v>2176.6999999999998</v>
      </c>
      <c r="I20" s="213">
        <v>1831.1</v>
      </c>
      <c r="J20" s="213"/>
      <c r="K20" s="212">
        <f t="shared" si="2"/>
        <v>1831.1</v>
      </c>
      <c r="L20" s="212">
        <f t="shared" si="3"/>
        <v>345.59999999999991</v>
      </c>
      <c r="M20" s="22">
        <f t="shared" si="4"/>
        <v>0.18873900933864887</v>
      </c>
      <c r="N20" s="151">
        <f t="shared" si="5"/>
        <v>1253.4652349999999</v>
      </c>
      <c r="O20" s="151">
        <f t="shared" si="6"/>
        <v>1.4608303037618751</v>
      </c>
      <c r="P20" s="151">
        <f t="shared" si="7"/>
        <v>0.44874328159929244</v>
      </c>
      <c r="Q20" s="327">
        <v>0.03</v>
      </c>
      <c r="R20" s="32">
        <v>0.73</v>
      </c>
      <c r="S20" s="327">
        <f t="shared" si="0"/>
        <v>0.54932999999999987</v>
      </c>
      <c r="T20" s="327">
        <f t="shared" si="8"/>
        <v>2.5228799999999993</v>
      </c>
      <c r="U20" s="327">
        <v>5.89</v>
      </c>
      <c r="V20" s="327">
        <v>94.563000000000002</v>
      </c>
      <c r="W20" s="327">
        <v>3.7082000000000002</v>
      </c>
      <c r="X20" s="327">
        <v>1.7295</v>
      </c>
    </row>
    <row r="21" spans="1:24" x14ac:dyDescent="0.25">
      <c r="A21" s="157">
        <v>44</v>
      </c>
      <c r="B21" s="151" t="s">
        <v>15</v>
      </c>
      <c r="C21" s="151" t="s">
        <v>49</v>
      </c>
      <c r="D21" s="151">
        <v>13</v>
      </c>
      <c r="E21" s="205">
        <v>1523.8</v>
      </c>
      <c r="F21" s="325">
        <v>1490.7</v>
      </c>
      <c r="G21" s="148">
        <v>216.8</v>
      </c>
      <c r="H21" s="22">
        <f t="shared" si="1"/>
        <v>1307</v>
      </c>
      <c r="I21" s="213">
        <v>1088.7</v>
      </c>
      <c r="J21" s="213"/>
      <c r="K21" s="212">
        <f t="shared" si="2"/>
        <v>1088.7</v>
      </c>
      <c r="L21" s="212">
        <f t="shared" si="3"/>
        <v>218.29999999999995</v>
      </c>
      <c r="M21" s="22">
        <f t="shared" si="4"/>
        <v>0.20051437494259203</v>
      </c>
      <c r="N21" s="151">
        <f t="shared" si="5"/>
        <v>774.869418</v>
      </c>
      <c r="O21" s="151">
        <f t="shared" si="6"/>
        <v>1.4050109279186962</v>
      </c>
      <c r="P21" s="151">
        <f t="shared" si="7"/>
        <v>0.46980719701181273</v>
      </c>
      <c r="Q21" s="327">
        <v>0.05</v>
      </c>
      <c r="R21" s="32">
        <v>1.58</v>
      </c>
      <c r="S21" s="327">
        <f t="shared" si="0"/>
        <v>0.54435</v>
      </c>
      <c r="T21" s="327">
        <f t="shared" si="8"/>
        <v>3.4491399999999994</v>
      </c>
      <c r="U21" s="327">
        <v>5.19</v>
      </c>
      <c r="V21" s="327">
        <v>94.063000000000002</v>
      </c>
      <c r="W21" s="327">
        <v>4.0986000000000002</v>
      </c>
      <c r="X21" s="327">
        <v>1.8385</v>
      </c>
    </row>
    <row r="22" spans="1:24" x14ac:dyDescent="0.25">
      <c r="A22" s="157">
        <v>45</v>
      </c>
      <c r="B22" s="151" t="s">
        <v>15</v>
      </c>
      <c r="C22" s="151" t="s">
        <v>7</v>
      </c>
      <c r="D22" s="151">
        <v>6</v>
      </c>
      <c r="E22" s="205">
        <v>1594.9</v>
      </c>
      <c r="F22" s="325">
        <v>1622.6</v>
      </c>
      <c r="G22" s="148">
        <v>200.8</v>
      </c>
      <c r="H22" s="22">
        <f t="shared" si="1"/>
        <v>1394.1000000000001</v>
      </c>
      <c r="I22" s="213">
        <v>1226</v>
      </c>
      <c r="J22" s="213"/>
      <c r="K22" s="212">
        <f t="shared" si="2"/>
        <v>1226</v>
      </c>
      <c r="L22" s="212">
        <f t="shared" si="3"/>
        <v>168.10000000000014</v>
      </c>
      <c r="M22" s="22">
        <f t="shared" si="4"/>
        <v>0.13711256117455151</v>
      </c>
      <c r="N22" s="151">
        <f t="shared" si="5"/>
        <v>1093.9332959999999</v>
      </c>
      <c r="O22" s="151">
        <f t="shared" si="6"/>
        <v>1.1207264688650633</v>
      </c>
      <c r="P22" s="151">
        <f t="shared" si="7"/>
        <v>0.57708435137167413</v>
      </c>
      <c r="Q22" s="326">
        <v>0.14921696574225121</v>
      </c>
      <c r="R22" s="32">
        <v>3.1671329526916803</v>
      </c>
      <c r="S22" s="327">
        <f t="shared" si="0"/>
        <v>1.8293999999999997</v>
      </c>
      <c r="T22" s="327">
        <f t="shared" si="8"/>
        <v>5.3239504934747188</v>
      </c>
      <c r="U22" s="327">
        <v>5.2869437194127249</v>
      </c>
      <c r="V22" s="327">
        <v>89.591893800978795</v>
      </c>
      <c r="W22" s="327">
        <v>6.7726001957585655</v>
      </c>
      <c r="X22" s="327">
        <v>3.6366036541598703</v>
      </c>
    </row>
    <row r="23" spans="1:24" x14ac:dyDescent="0.25">
      <c r="A23" s="157">
        <v>46</v>
      </c>
      <c r="B23" s="151" t="s">
        <v>15</v>
      </c>
      <c r="C23" s="151" t="s">
        <v>19</v>
      </c>
      <c r="D23" s="151">
        <v>2</v>
      </c>
      <c r="E23" s="205">
        <v>2135.9</v>
      </c>
      <c r="F23" s="325">
        <v>2231</v>
      </c>
      <c r="G23" s="148">
        <v>209.2</v>
      </c>
      <c r="H23" s="22">
        <f t="shared" si="1"/>
        <v>1926.7</v>
      </c>
      <c r="I23" s="213">
        <v>1830.8999999999999</v>
      </c>
      <c r="J23" s="213"/>
      <c r="K23" s="212">
        <f t="shared" si="2"/>
        <v>1830.8999999999999</v>
      </c>
      <c r="L23" s="212">
        <f t="shared" si="3"/>
        <v>95.800000000000182</v>
      </c>
      <c r="M23" s="22">
        <f t="shared" si="4"/>
        <v>5.2323993664318197E-2</v>
      </c>
      <c r="N23" s="151">
        <f t="shared" si="5"/>
        <v>1276.255512</v>
      </c>
      <c r="O23" s="151">
        <f t="shared" si="6"/>
        <v>1.4345873399056472</v>
      </c>
      <c r="P23" s="151">
        <f t="shared" si="7"/>
        <v>0.45864628682805764</v>
      </c>
      <c r="Q23" s="327">
        <v>0.02</v>
      </c>
      <c r="R23" s="32">
        <v>0.21</v>
      </c>
      <c r="S23" s="327">
        <f t="shared" si="0"/>
        <v>0.36618000000000001</v>
      </c>
      <c r="T23" s="327">
        <f t="shared" si="8"/>
        <v>0.20118000000000036</v>
      </c>
      <c r="U23" s="327">
        <v>6.5</v>
      </c>
      <c r="V23" s="327">
        <v>99.265000000000001</v>
      </c>
      <c r="W23" s="327">
        <v>0.64349999999999996</v>
      </c>
      <c r="X23" s="327">
        <v>9.2399999999999996E-2</v>
      </c>
    </row>
    <row r="24" spans="1:24" x14ac:dyDescent="0.25">
      <c r="A24" s="157">
        <v>47</v>
      </c>
      <c r="B24" s="151" t="s">
        <v>15</v>
      </c>
      <c r="C24" s="151" t="s">
        <v>49</v>
      </c>
      <c r="D24" s="151">
        <v>6.5</v>
      </c>
      <c r="E24" s="205">
        <v>2064.1</v>
      </c>
      <c r="F24" s="325">
        <v>1978</v>
      </c>
      <c r="G24" s="148">
        <v>204.4</v>
      </c>
      <c r="H24" s="22">
        <f t="shared" si="1"/>
        <v>1859.6999999999998</v>
      </c>
      <c r="I24" s="213">
        <v>1584.1</v>
      </c>
      <c r="J24" s="213"/>
      <c r="K24" s="212">
        <f t="shared" si="2"/>
        <v>1584.1</v>
      </c>
      <c r="L24" s="212">
        <f t="shared" si="3"/>
        <v>275.59999999999991</v>
      </c>
      <c r="M24" s="22">
        <f t="shared" si="4"/>
        <v>0.17397891547250799</v>
      </c>
      <c r="N24" s="151">
        <f t="shared" si="5"/>
        <v>1071.1430190000001</v>
      </c>
      <c r="O24" s="151">
        <f t="shared" si="6"/>
        <v>1.4788874799173757</v>
      </c>
      <c r="P24" s="151">
        <f t="shared" si="7"/>
        <v>0.44192925286136764</v>
      </c>
      <c r="Q24" s="327">
        <v>0.03</v>
      </c>
      <c r="R24" s="32">
        <v>0.74500000000000011</v>
      </c>
      <c r="S24" s="327">
        <f t="shared" si="0"/>
        <v>0.47522999999999993</v>
      </c>
      <c r="T24" s="327">
        <f t="shared" si="8"/>
        <v>2.0532199999999996</v>
      </c>
      <c r="U24" s="327">
        <v>5.53</v>
      </c>
      <c r="V24" s="327">
        <v>99.177000000000007</v>
      </c>
      <c r="W24" s="327">
        <v>0.3901</v>
      </c>
      <c r="X24" s="327">
        <v>0.4335</v>
      </c>
    </row>
    <row r="25" spans="1:24" x14ac:dyDescent="0.25">
      <c r="A25" s="157">
        <v>51</v>
      </c>
      <c r="B25" s="151" t="s">
        <v>15</v>
      </c>
      <c r="C25" s="151" t="s">
        <v>7</v>
      </c>
      <c r="D25" s="151">
        <v>7.5</v>
      </c>
      <c r="E25" s="205">
        <v>1198.5</v>
      </c>
      <c r="F25" s="325">
        <v>1003.5</v>
      </c>
      <c r="G25" s="148">
        <v>208.5</v>
      </c>
      <c r="H25" s="22">
        <f t="shared" si="1"/>
        <v>990</v>
      </c>
      <c r="I25" s="213">
        <v>686.2</v>
      </c>
      <c r="J25" s="213"/>
      <c r="K25" s="212">
        <f t="shared" si="2"/>
        <v>686.2</v>
      </c>
      <c r="L25" s="212">
        <f t="shared" si="3"/>
        <v>303.79999999999995</v>
      </c>
      <c r="M25" s="22">
        <f t="shared" si="4"/>
        <v>0.44272806761876993</v>
      </c>
      <c r="N25" s="151">
        <f t="shared" si="5"/>
        <v>1025.562465</v>
      </c>
      <c r="O25" s="151">
        <f t="shared" si="6"/>
        <v>0.66909625051458965</v>
      </c>
      <c r="P25" s="151">
        <f t="shared" si="7"/>
        <v>0.74751084886241892</v>
      </c>
      <c r="Q25" s="326">
        <v>0.43834304867385598</v>
      </c>
      <c r="R25" s="32">
        <v>9.1007825706791028</v>
      </c>
      <c r="S25" s="327">
        <f t="shared" si="0"/>
        <v>3.0079099999999999</v>
      </c>
      <c r="T25" s="327">
        <f t="shared" si="8"/>
        <v>27.648177449723111</v>
      </c>
      <c r="U25" s="327">
        <v>4.6326493733605361</v>
      </c>
      <c r="V25" s="327">
        <v>88.055195278344513</v>
      </c>
      <c r="W25" s="327">
        <v>8.6733239871757508</v>
      </c>
      <c r="X25" s="327">
        <v>3.2728558729233455</v>
      </c>
    </row>
    <row r="26" spans="1:24" x14ac:dyDescent="0.25">
      <c r="A26" s="157">
        <v>52</v>
      </c>
      <c r="B26" s="151" t="s">
        <v>15</v>
      </c>
      <c r="C26" s="151" t="s">
        <v>19</v>
      </c>
      <c r="D26" s="151">
        <v>4.5</v>
      </c>
      <c r="E26" s="205">
        <v>1607.2</v>
      </c>
      <c r="F26" s="325">
        <v>1606.4</v>
      </c>
      <c r="G26" s="148">
        <v>210.9</v>
      </c>
      <c r="H26" s="22">
        <f t="shared" si="1"/>
        <v>1396.3</v>
      </c>
      <c r="I26" s="213">
        <v>1170.3999999999999</v>
      </c>
      <c r="J26" s="213"/>
      <c r="K26" s="212">
        <f t="shared" si="2"/>
        <v>1170.3999999999999</v>
      </c>
      <c r="L26" s="212">
        <f t="shared" si="3"/>
        <v>225.90000000000009</v>
      </c>
      <c r="M26" s="22">
        <f t="shared" si="4"/>
        <v>0.19301093643198916</v>
      </c>
      <c r="N26" s="151">
        <f t="shared" si="5"/>
        <v>1162.3041269999999</v>
      </c>
      <c r="O26" s="151">
        <f t="shared" si="6"/>
        <v>1.0069653654426025</v>
      </c>
      <c r="P26" s="151">
        <f t="shared" si="7"/>
        <v>0.62001306964430092</v>
      </c>
      <c r="Q26" s="327">
        <v>0.23</v>
      </c>
      <c r="R26" s="32">
        <v>6.08</v>
      </c>
      <c r="S26" s="327">
        <f t="shared" si="0"/>
        <v>2.6919199999999996</v>
      </c>
      <c r="T26" s="327">
        <f t="shared" si="8"/>
        <v>13.734720000000005</v>
      </c>
      <c r="U26" s="327">
        <v>5.45</v>
      </c>
      <c r="V26" s="327">
        <v>82.956999999999994</v>
      </c>
      <c r="W26" s="327">
        <v>10.108000000000001</v>
      </c>
      <c r="X26" s="327">
        <v>6.9371</v>
      </c>
    </row>
    <row r="27" spans="1:24" ht="15.75" thickBot="1" x14ac:dyDescent="0.3">
      <c r="A27" s="206">
        <v>53</v>
      </c>
      <c r="B27" s="159" t="s">
        <v>15</v>
      </c>
      <c r="C27" s="159" t="s">
        <v>49</v>
      </c>
      <c r="D27" s="159">
        <v>0</v>
      </c>
      <c r="E27" s="205">
        <v>2118.1999999999998</v>
      </c>
      <c r="F27" s="323">
        <v>2049</v>
      </c>
      <c r="G27" s="151">
        <v>209.46190476190472</v>
      </c>
      <c r="H27" s="22">
        <f t="shared" si="1"/>
        <v>1908.7380952380952</v>
      </c>
      <c r="I27" s="213">
        <v>1480.8</v>
      </c>
      <c r="J27" s="213">
        <v>11.98</v>
      </c>
      <c r="K27" s="212">
        <f t="shared" si="2"/>
        <v>1492.78</v>
      </c>
      <c r="L27" s="212">
        <f t="shared" si="3"/>
        <v>415.95809523809521</v>
      </c>
      <c r="M27" s="22">
        <f t="shared" si="4"/>
        <v>0.27864661586978334</v>
      </c>
      <c r="N27" s="151">
        <f t="shared" si="5"/>
        <v>1367.41662</v>
      </c>
      <c r="O27" s="151">
        <f t="shared" si="6"/>
        <v>1.0916789939265181</v>
      </c>
      <c r="P27" s="151">
        <f t="shared" si="7"/>
        <v>0.58804566266923841</v>
      </c>
      <c r="Q27" s="327">
        <v>0.14000000000000001</v>
      </c>
      <c r="R27" s="32">
        <v>3.72</v>
      </c>
      <c r="S27" s="329">
        <f t="shared" si="0"/>
        <v>2.0898920000000003</v>
      </c>
      <c r="T27" s="329">
        <f t="shared" si="8"/>
        <v>15.473641142857144</v>
      </c>
      <c r="U27" s="327">
        <v>5.26</v>
      </c>
      <c r="V27" s="327">
        <v>79.146000000000001</v>
      </c>
      <c r="W27" s="327">
        <v>11.41</v>
      </c>
      <c r="X27" s="327">
        <v>9.4457000000000004</v>
      </c>
    </row>
    <row r="28" spans="1:24" ht="18" customHeight="1" thickBot="1" x14ac:dyDescent="0.3">
      <c r="A28" s="202"/>
      <c r="B28" s="207" t="s">
        <v>77</v>
      </c>
      <c r="C28" s="198"/>
      <c r="D28" s="198"/>
      <c r="E28" s="208"/>
      <c r="F28" s="208"/>
      <c r="G28" s="209" t="s">
        <v>94</v>
      </c>
      <c r="H28" s="189"/>
      <c r="I28" s="199"/>
      <c r="J28" s="199"/>
      <c r="K28" s="199"/>
      <c r="L28" s="199"/>
      <c r="M28" s="189"/>
      <c r="N28" s="189"/>
      <c r="O28" s="189"/>
      <c r="P28" s="203"/>
      <c r="S28" s="189"/>
      <c r="T28" s="189"/>
    </row>
    <row r="29" spans="1:24" x14ac:dyDescent="0.25">
      <c r="G29" s="198"/>
      <c r="S29" s="189"/>
      <c r="T29" s="189"/>
    </row>
    <row r="32" spans="1:24" x14ac:dyDescent="0.25">
      <c r="D32" s="189"/>
      <c r="E32" s="189"/>
      <c r="F32" s="189"/>
      <c r="G32" s="189"/>
      <c r="I32" s="189"/>
      <c r="J32" s="189"/>
      <c r="K32" s="189"/>
      <c r="L32" s="189"/>
    </row>
    <row r="33" spans="4:12" s="153" customFormat="1" x14ac:dyDescent="0.25">
      <c r="D33" s="189"/>
      <c r="E33" s="189"/>
      <c r="F33" s="189"/>
      <c r="G33" s="189"/>
      <c r="I33" s="189"/>
      <c r="J33" s="189"/>
      <c r="K33" s="189"/>
      <c r="L33" s="18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16" sqref="G16"/>
    </sheetView>
  </sheetViews>
  <sheetFormatPr defaultRowHeight="15" x14ac:dyDescent="0.25"/>
  <sheetData>
    <row r="1" spans="1:16" x14ac:dyDescent="0.25">
      <c r="A1" t="s">
        <v>1</v>
      </c>
      <c r="B1" t="s">
        <v>2</v>
      </c>
      <c r="C1" t="s">
        <v>75</v>
      </c>
      <c r="D1" t="s">
        <v>113</v>
      </c>
      <c r="E1" t="s">
        <v>90</v>
      </c>
      <c r="F1" t="s">
        <v>91</v>
      </c>
      <c r="G1" t="s">
        <v>93</v>
      </c>
      <c r="H1" t="s">
        <v>92</v>
      </c>
      <c r="I1" t="s">
        <v>100</v>
      </c>
      <c r="J1" t="s">
        <v>99</v>
      </c>
      <c r="K1" t="s">
        <v>102</v>
      </c>
      <c r="L1" t="s">
        <v>101</v>
      </c>
      <c r="M1" t="s">
        <v>22</v>
      </c>
      <c r="N1" t="s">
        <v>78</v>
      </c>
      <c r="O1" t="s">
        <v>114</v>
      </c>
      <c r="P1" t="s">
        <v>80</v>
      </c>
    </row>
    <row r="2" spans="1:16" x14ac:dyDescent="0.25">
      <c r="A2" s="126">
        <v>1</v>
      </c>
      <c r="B2" t="s">
        <v>6</v>
      </c>
      <c r="C2" t="s">
        <v>7</v>
      </c>
      <c r="D2">
        <v>361.3</v>
      </c>
      <c r="E2">
        <v>0.86299474121228892</v>
      </c>
      <c r="F2">
        <v>843.24024899999995</v>
      </c>
      <c r="G2">
        <v>0.42846626501577256</v>
      </c>
      <c r="H2">
        <v>0.83831461697518017</v>
      </c>
      <c r="I2">
        <v>0.55090229725989481</v>
      </c>
      <c r="J2">
        <v>8.9661444782729021</v>
      </c>
      <c r="K2">
        <v>1.99041</v>
      </c>
      <c r="L2">
        <v>27.95643848325491</v>
      </c>
      <c r="M2" s="293">
        <v>4.49</v>
      </c>
      <c r="N2">
        <v>0</v>
      </c>
      <c r="O2">
        <v>0</v>
      </c>
      <c r="P2">
        <v>0</v>
      </c>
    </row>
    <row r="3" spans="1:16" x14ac:dyDescent="0.25">
      <c r="A3" s="126">
        <v>2</v>
      </c>
      <c r="B3" t="s">
        <v>6</v>
      </c>
      <c r="C3" t="s">
        <v>19</v>
      </c>
      <c r="D3">
        <v>791.9</v>
      </c>
      <c r="E3">
        <v>0.56421265311276658</v>
      </c>
      <c r="F3">
        <v>957.19163400000002</v>
      </c>
      <c r="G3">
        <v>0.82731604818852811</v>
      </c>
      <c r="H3">
        <v>0.68780526483451765</v>
      </c>
      <c r="I3">
        <v>0.25</v>
      </c>
      <c r="J3">
        <v>4</v>
      </c>
      <c r="K3">
        <v>1.9797499999999999</v>
      </c>
      <c r="L3">
        <v>17.871999999999993</v>
      </c>
      <c r="M3" s="331">
        <v>4.5999999999999996</v>
      </c>
      <c r="N3">
        <v>66.102000000000004</v>
      </c>
      <c r="O3">
        <v>33.887999999999998</v>
      </c>
      <c r="P3">
        <v>1.15E-2</v>
      </c>
    </row>
    <row r="4" spans="1:16" x14ac:dyDescent="0.25">
      <c r="A4" s="126">
        <v>3</v>
      </c>
      <c r="B4" t="s">
        <v>6</v>
      </c>
      <c r="C4" t="s">
        <v>49</v>
      </c>
      <c r="D4">
        <v>2077.1</v>
      </c>
      <c r="E4">
        <v>0.18636560589283155</v>
      </c>
      <c r="F4">
        <v>1321.8360660000001</v>
      </c>
      <c r="G4">
        <v>1.5713748878750897</v>
      </c>
      <c r="H4">
        <v>0.40702834419807932</v>
      </c>
      <c r="I4">
        <v>1.4999999999999999E-2</v>
      </c>
      <c r="J4">
        <v>0.10500000000000001</v>
      </c>
      <c r="K4">
        <v>0.31156499999999998</v>
      </c>
      <c r="L4">
        <v>0.40645500000000045</v>
      </c>
      <c r="M4" s="298">
        <v>5.0199999999999996</v>
      </c>
      <c r="N4">
        <v>95.691000000000003</v>
      </c>
      <c r="O4">
        <v>4.3108000000000004</v>
      </c>
      <c r="P4">
        <v>0</v>
      </c>
    </row>
    <row r="5" spans="1:16" x14ac:dyDescent="0.25">
      <c r="A5" s="126">
        <v>4</v>
      </c>
      <c r="B5" t="s">
        <v>6</v>
      </c>
      <c r="C5" t="s">
        <v>7</v>
      </c>
      <c r="D5">
        <v>602.79999999999995</v>
      </c>
      <c r="E5">
        <v>0.9376244193762443</v>
      </c>
      <c r="F5">
        <v>820.449972</v>
      </c>
      <c r="G5">
        <v>0.73471877697864063</v>
      </c>
      <c r="H5">
        <v>0.72274763132881481</v>
      </c>
      <c r="I5">
        <v>0.30798025879230262</v>
      </c>
      <c r="J5">
        <v>5.7772801924353026</v>
      </c>
      <c r="K5">
        <v>1.8565050000000001</v>
      </c>
      <c r="L5">
        <v>32.65318764764433</v>
      </c>
      <c r="M5" s="331">
        <v>5.63</v>
      </c>
      <c r="N5">
        <v>68.908888022561385</v>
      </c>
      <c r="O5">
        <v>28.288933477106838</v>
      </c>
      <c r="P5">
        <v>2.8033659090909095</v>
      </c>
    </row>
    <row r="6" spans="1:16" x14ac:dyDescent="0.25">
      <c r="A6" s="126">
        <v>5</v>
      </c>
      <c r="B6" t="s">
        <v>6</v>
      </c>
      <c r="C6" t="s">
        <v>19</v>
      </c>
      <c r="D6">
        <v>1534.1</v>
      </c>
      <c r="E6">
        <v>0.2731894922104165</v>
      </c>
      <c r="F6">
        <v>1093.9332959999999</v>
      </c>
      <c r="G6">
        <v>1.4023706981124744</v>
      </c>
      <c r="H6">
        <v>0.47080351014623611</v>
      </c>
      <c r="I6">
        <v>6.5000000000000002E-2</v>
      </c>
      <c r="J6">
        <v>1.0049999999999999</v>
      </c>
      <c r="K6">
        <v>0.99716499999999986</v>
      </c>
      <c r="L6">
        <v>4.2119549999999979</v>
      </c>
      <c r="M6" s="298">
        <v>4.3899999999999997</v>
      </c>
      <c r="N6">
        <v>0</v>
      </c>
      <c r="O6">
        <v>0</v>
      </c>
      <c r="P6">
        <v>0</v>
      </c>
    </row>
    <row r="7" spans="1:16" x14ac:dyDescent="0.25">
      <c r="A7" s="126">
        <v>6</v>
      </c>
      <c r="B7" t="s">
        <v>6</v>
      </c>
      <c r="C7" t="s">
        <v>49</v>
      </c>
      <c r="D7">
        <v>1319.1</v>
      </c>
      <c r="E7">
        <v>0.20597376999469341</v>
      </c>
      <c r="F7">
        <v>797.65969499999994</v>
      </c>
      <c r="G7">
        <v>1.6537127402431935</v>
      </c>
      <c r="H7">
        <v>0.37595745651200241</v>
      </c>
      <c r="I7">
        <v>1.4999999999999999E-2</v>
      </c>
      <c r="J7">
        <v>0.09</v>
      </c>
      <c r="K7">
        <v>0.19786499999999996</v>
      </c>
      <c r="L7">
        <v>0.24453000000000003</v>
      </c>
      <c r="M7" s="331">
        <v>7.55</v>
      </c>
      <c r="N7">
        <v>99.304000000000002</v>
      </c>
      <c r="O7">
        <v>0.69630000000000003</v>
      </c>
      <c r="P7">
        <v>0</v>
      </c>
    </row>
    <row r="8" spans="1:16" x14ac:dyDescent="0.25">
      <c r="A8" s="126">
        <v>9</v>
      </c>
      <c r="B8" t="s">
        <v>6</v>
      </c>
      <c r="C8" t="s">
        <v>7</v>
      </c>
      <c r="D8">
        <v>721.12</v>
      </c>
      <c r="E8">
        <v>0.79808921571734981</v>
      </c>
      <c r="F8">
        <v>1048.352742</v>
      </c>
      <c r="G8">
        <v>0.68786007906487645</v>
      </c>
      <c r="H8">
        <v>0.74043015884344277</v>
      </c>
      <c r="I8">
        <v>0.29173753872148689</v>
      </c>
      <c r="J8">
        <v>4.7697409180512542</v>
      </c>
      <c r="K8">
        <v>2.1037777392283865</v>
      </c>
      <c r="L8">
        <v>27.45072207936062</v>
      </c>
      <c r="M8" s="298">
        <v>4.76</v>
      </c>
      <c r="N8">
        <v>82.373538721486909</v>
      </c>
      <c r="O8">
        <v>14.953444452266966</v>
      </c>
      <c r="P8">
        <v>2.6745751900872996</v>
      </c>
    </row>
    <row r="9" spans="1:16" x14ac:dyDescent="0.25">
      <c r="A9" s="126">
        <v>10</v>
      </c>
      <c r="B9" t="s">
        <v>6</v>
      </c>
      <c r="C9" t="s">
        <v>19</v>
      </c>
      <c r="D9">
        <v>2109.3999999999996</v>
      </c>
      <c r="E9">
        <v>0.20361240163079575</v>
      </c>
      <c r="F9">
        <v>1321.8360660000001</v>
      </c>
      <c r="G9">
        <v>1.5958105957747408</v>
      </c>
      <c r="H9">
        <v>0.39780732234915439</v>
      </c>
      <c r="I9">
        <v>0.03</v>
      </c>
      <c r="J9">
        <v>0.17</v>
      </c>
      <c r="K9">
        <v>0.63281999999999983</v>
      </c>
      <c r="L9">
        <v>0.73015000000000085</v>
      </c>
      <c r="M9" s="331">
        <v>4.63</v>
      </c>
      <c r="N9">
        <v>99.197999999999993</v>
      </c>
      <c r="O9">
        <v>0.45889999999999997</v>
      </c>
      <c r="P9">
        <v>0.34389999999999998</v>
      </c>
    </row>
    <row r="10" spans="1:16" x14ac:dyDescent="0.25">
      <c r="A10" s="126">
        <v>19</v>
      </c>
      <c r="B10" t="s">
        <v>11</v>
      </c>
      <c r="C10" t="s">
        <v>7</v>
      </c>
      <c r="D10">
        <v>1701.7999999999997</v>
      </c>
      <c r="E10">
        <v>2.0977788224233327E-2</v>
      </c>
      <c r="F10">
        <v>1253.4652349999999</v>
      </c>
      <c r="G10">
        <v>1.357676266147102</v>
      </c>
      <c r="H10">
        <v>0.48766933352939545</v>
      </c>
      <c r="I10">
        <v>4.1146433188388766E-2</v>
      </c>
      <c r="J10">
        <v>0.50750411329180867</v>
      </c>
      <c r="K10">
        <v>0.70022999999999991</v>
      </c>
      <c r="L10">
        <v>0.18117896844517709</v>
      </c>
      <c r="M10" s="298">
        <v>4.72</v>
      </c>
      <c r="N10">
        <v>96.53228822423317</v>
      </c>
      <c r="O10">
        <v>3.0811193971089437</v>
      </c>
      <c r="P10">
        <v>0.38761961452579624</v>
      </c>
    </row>
    <row r="11" spans="1:16" x14ac:dyDescent="0.25">
      <c r="A11" s="126">
        <v>20</v>
      </c>
      <c r="B11" t="s">
        <v>11</v>
      </c>
      <c r="C11" t="s">
        <v>19</v>
      </c>
      <c r="D11">
        <v>1619.2</v>
      </c>
      <c r="E11">
        <v>1.686017786561262E-2</v>
      </c>
      <c r="F11">
        <v>1116.723573</v>
      </c>
      <c r="G11">
        <v>1.4499559596920948</v>
      </c>
      <c r="H11">
        <v>0.45284680766336038</v>
      </c>
      <c r="I11">
        <v>0.02</v>
      </c>
      <c r="J11">
        <v>0.08</v>
      </c>
      <c r="K11">
        <v>0.32384000000000002</v>
      </c>
      <c r="L11">
        <v>2.1839999999999964E-2</v>
      </c>
      <c r="M11" s="331">
        <v>4.8499999999999996</v>
      </c>
      <c r="N11">
        <v>94.85</v>
      </c>
      <c r="O11">
        <v>5.1219999999999999</v>
      </c>
      <c r="P11">
        <v>2.8899999999999999E-2</v>
      </c>
    </row>
    <row r="12" spans="1:16" x14ac:dyDescent="0.25">
      <c r="A12" s="126">
        <v>21</v>
      </c>
      <c r="B12" t="s">
        <v>11</v>
      </c>
      <c r="C12" t="s">
        <v>49</v>
      </c>
      <c r="D12">
        <v>1746.8999999999999</v>
      </c>
      <c r="E12">
        <v>4.6196118839086545E-2</v>
      </c>
      <c r="F12">
        <v>1185.0944039999999</v>
      </c>
      <c r="G12">
        <v>1.4740597830044264</v>
      </c>
      <c r="H12">
        <v>0.44375102528134847</v>
      </c>
      <c r="I12">
        <v>0.01</v>
      </c>
      <c r="J12">
        <v>0.14000000000000001</v>
      </c>
      <c r="K12">
        <v>0.17468999999999998</v>
      </c>
      <c r="L12">
        <v>0.1129800000000004</v>
      </c>
      <c r="M12" s="298">
        <v>4.83</v>
      </c>
      <c r="N12">
        <v>97.412999999999997</v>
      </c>
      <c r="O12">
        <v>2.4064999999999999</v>
      </c>
      <c r="P12">
        <v>0.18079999999999999</v>
      </c>
    </row>
    <row r="13" spans="1:16" x14ac:dyDescent="0.25">
      <c r="A13" s="126">
        <v>26</v>
      </c>
      <c r="B13" t="s">
        <v>11</v>
      </c>
      <c r="C13" t="s">
        <v>7</v>
      </c>
      <c r="D13">
        <v>1704.7000000000003</v>
      </c>
      <c r="E13">
        <v>2.4637766175866584E-2</v>
      </c>
      <c r="F13">
        <v>1299.045789</v>
      </c>
      <c r="G13">
        <v>1.3122709102596539</v>
      </c>
      <c r="H13">
        <v>0.50480343009069661</v>
      </c>
      <c r="I13">
        <v>1.7500423035704215E-2</v>
      </c>
      <c r="J13">
        <v>0.16100710699983078</v>
      </c>
      <c r="K13">
        <v>0.29832971148964982</v>
      </c>
      <c r="L13">
        <v>6.7622984939928563E-2</v>
      </c>
      <c r="M13" s="331">
        <v>4.0599999999999996</v>
      </c>
      <c r="N13">
        <v>95.498404252918931</v>
      </c>
      <c r="O13">
        <v>4.049660499746178</v>
      </c>
      <c r="P13">
        <v>0.45316026848666024</v>
      </c>
    </row>
    <row r="14" spans="1:16" x14ac:dyDescent="0.25">
      <c r="A14" s="126">
        <v>27</v>
      </c>
      <c r="B14" t="s">
        <v>11</v>
      </c>
      <c r="C14" t="s">
        <v>19</v>
      </c>
      <c r="D14">
        <v>1540.6999999999998</v>
      </c>
      <c r="E14">
        <v>3.4854287012397143E-2</v>
      </c>
      <c r="F14">
        <v>1048.352742</v>
      </c>
      <c r="G14">
        <v>1.4696389280775113</v>
      </c>
      <c r="H14">
        <v>0.44541927242358059</v>
      </c>
      <c r="I14">
        <v>0.02</v>
      </c>
      <c r="J14">
        <v>0.03</v>
      </c>
      <c r="K14">
        <v>0.30813999999999997</v>
      </c>
      <c r="L14">
        <v>1.6110000000000079E-2</v>
      </c>
      <c r="M14" s="298">
        <v>5.15</v>
      </c>
      <c r="N14">
        <v>99.457999999999998</v>
      </c>
      <c r="O14">
        <v>0.53710000000000002</v>
      </c>
      <c r="P14">
        <v>5.1999999999999998E-3</v>
      </c>
    </row>
    <row r="15" spans="1:16" x14ac:dyDescent="0.25">
      <c r="A15" s="126">
        <v>28</v>
      </c>
      <c r="B15" t="s">
        <v>11</v>
      </c>
      <c r="C15" t="s">
        <v>49</v>
      </c>
      <c r="D15">
        <v>1614.1000000000001</v>
      </c>
      <c r="E15">
        <v>7.8557710179046975E-2</v>
      </c>
      <c r="F15">
        <v>1116.723573</v>
      </c>
      <c r="G15">
        <v>1.4453890282479065</v>
      </c>
      <c r="H15">
        <v>0.45457017801965793</v>
      </c>
      <c r="I15">
        <v>0.01</v>
      </c>
      <c r="J15">
        <v>0</v>
      </c>
      <c r="K15">
        <v>0.16141000000000003</v>
      </c>
      <c r="L15">
        <v>0</v>
      </c>
      <c r="M15" s="331">
        <v>7.1</v>
      </c>
      <c r="N15">
        <v>99.507000000000005</v>
      </c>
      <c r="O15">
        <v>0.4899</v>
      </c>
      <c r="P15">
        <v>3.8999999999999998E-3</v>
      </c>
    </row>
    <row r="16" spans="1:16" x14ac:dyDescent="0.25">
      <c r="A16" s="126">
        <v>34</v>
      </c>
      <c r="B16" t="s">
        <v>11</v>
      </c>
      <c r="C16" t="s">
        <v>7</v>
      </c>
      <c r="D16">
        <v>1107.9000000000001</v>
      </c>
      <c r="E16">
        <v>0.42696822388130273</v>
      </c>
      <c r="F16">
        <v>1207.884681</v>
      </c>
      <c r="G16">
        <v>0.91722332224859149</v>
      </c>
      <c r="H16">
        <v>0.65387799160430515</v>
      </c>
      <c r="I16">
        <v>0.02</v>
      </c>
      <c r="J16">
        <v>0.20661382891500407</v>
      </c>
      <c r="K16">
        <v>0.22158000000000003</v>
      </c>
      <c r="L16">
        <v>0.97736212079803231</v>
      </c>
      <c r="M16" s="298">
        <v>4.18</v>
      </c>
      <c r="N16">
        <v>95.067773981962276</v>
      </c>
      <c r="O16">
        <v>4.9116157146761408</v>
      </c>
      <c r="P16">
        <v>2.2120798032249249E-2</v>
      </c>
    </row>
    <row r="17" spans="1:16" x14ac:dyDescent="0.25">
      <c r="A17" s="126">
        <v>35</v>
      </c>
      <c r="B17" t="s">
        <v>11</v>
      </c>
      <c r="C17" t="s">
        <v>19</v>
      </c>
      <c r="D17">
        <v>1669.3</v>
      </c>
      <c r="E17">
        <v>5.529263763254056E-2</v>
      </c>
      <c r="F17">
        <v>1162.3041269999999</v>
      </c>
      <c r="G17">
        <v>1.4361989785828233</v>
      </c>
      <c r="H17">
        <v>0.45803812128950061</v>
      </c>
      <c r="I17">
        <v>0.01</v>
      </c>
      <c r="J17">
        <v>0.02</v>
      </c>
      <c r="K17">
        <v>0.16693</v>
      </c>
      <c r="L17">
        <v>1.845999999999999E-2</v>
      </c>
      <c r="M17" s="331">
        <v>4.22</v>
      </c>
      <c r="N17">
        <v>93.963999999999999</v>
      </c>
      <c r="O17">
        <v>6.0366</v>
      </c>
      <c r="P17">
        <v>0</v>
      </c>
    </row>
    <row r="18" spans="1:16" x14ac:dyDescent="0.25">
      <c r="A18" s="126">
        <v>36</v>
      </c>
      <c r="B18" t="s">
        <v>11</v>
      </c>
      <c r="C18" t="s">
        <v>49</v>
      </c>
      <c r="D18">
        <v>1785.48</v>
      </c>
      <c r="E18">
        <v>5.6599959247986727E-2</v>
      </c>
      <c r="F18">
        <v>1321.8360660000001</v>
      </c>
      <c r="G18">
        <v>1.350757515190995</v>
      </c>
      <c r="H18">
        <v>0.49028018294679432</v>
      </c>
      <c r="I18">
        <v>0.02</v>
      </c>
      <c r="J18">
        <v>0.25</v>
      </c>
      <c r="K18">
        <v>0.35709600000000002</v>
      </c>
      <c r="L18">
        <v>0.25264523809523837</v>
      </c>
      <c r="M18" s="298">
        <v>3.96</v>
      </c>
      <c r="N18">
        <v>90.5</v>
      </c>
      <c r="O18">
        <v>9.4865999999999993</v>
      </c>
      <c r="P18">
        <v>1.41E-2</v>
      </c>
    </row>
    <row r="19" spans="1:16" x14ac:dyDescent="0.25">
      <c r="A19" s="126">
        <v>42</v>
      </c>
      <c r="B19" t="s">
        <v>15</v>
      </c>
      <c r="C19" t="s">
        <v>7</v>
      </c>
      <c r="D19">
        <v>1509.6</v>
      </c>
      <c r="E19">
        <v>7.9384005854594306E-2</v>
      </c>
      <c r="F19">
        <v>1276.255512</v>
      </c>
      <c r="G19">
        <v>1.1828352440447678</v>
      </c>
      <c r="H19">
        <v>0.55364707771895549</v>
      </c>
      <c r="I19">
        <v>7.0715285647623485E-2</v>
      </c>
      <c r="J19">
        <v>1.5529051396573561</v>
      </c>
      <c r="K19">
        <v>1.0675179521365241</v>
      </c>
      <c r="L19">
        <v>1.860971940219863</v>
      </c>
      <c r="M19" s="331">
        <v>3.97</v>
      </c>
      <c r="N19">
        <v>97.599793213785759</v>
      </c>
      <c r="O19">
        <v>1.5931977134857676</v>
      </c>
      <c r="P19">
        <v>0.80787226184921013</v>
      </c>
    </row>
    <row r="20" spans="1:16" x14ac:dyDescent="0.25">
      <c r="A20" s="126">
        <v>43</v>
      </c>
      <c r="B20" t="s">
        <v>15</v>
      </c>
      <c r="C20" t="s">
        <v>19</v>
      </c>
      <c r="D20">
        <v>1831.1</v>
      </c>
      <c r="E20">
        <v>0.18873900933864887</v>
      </c>
      <c r="F20">
        <v>1253.4652349999999</v>
      </c>
      <c r="G20">
        <v>1.4608303037618751</v>
      </c>
      <c r="H20">
        <v>0.44874328159929244</v>
      </c>
      <c r="I20">
        <v>0.03</v>
      </c>
      <c r="J20">
        <v>0.73</v>
      </c>
      <c r="K20">
        <v>0.54932999999999987</v>
      </c>
      <c r="L20">
        <v>2.5228799999999993</v>
      </c>
      <c r="M20" s="298">
        <v>3.39</v>
      </c>
      <c r="N20">
        <v>94.563000000000002</v>
      </c>
      <c r="O20">
        <v>3.7082000000000002</v>
      </c>
      <c r="P20">
        <v>1.7295</v>
      </c>
    </row>
    <row r="21" spans="1:16" x14ac:dyDescent="0.25">
      <c r="A21" s="126">
        <v>44</v>
      </c>
      <c r="B21" t="s">
        <v>15</v>
      </c>
      <c r="C21" t="s">
        <v>49</v>
      </c>
      <c r="D21">
        <v>1088.7</v>
      </c>
      <c r="E21">
        <v>0.20051437494259203</v>
      </c>
      <c r="F21">
        <v>774.869418</v>
      </c>
      <c r="G21">
        <v>1.4050109279186962</v>
      </c>
      <c r="H21">
        <v>0.46980719701181273</v>
      </c>
      <c r="I21">
        <v>0.05</v>
      </c>
      <c r="J21">
        <v>1.58</v>
      </c>
      <c r="K21">
        <v>0.54435</v>
      </c>
      <c r="L21">
        <v>3.4491399999999994</v>
      </c>
      <c r="M21" s="331">
        <v>3.45</v>
      </c>
      <c r="N21">
        <v>94.063000000000002</v>
      </c>
      <c r="O21">
        <v>4.0986000000000002</v>
      </c>
      <c r="P21">
        <v>1.8385</v>
      </c>
    </row>
    <row r="22" spans="1:16" x14ac:dyDescent="0.25">
      <c r="A22" s="126">
        <v>45</v>
      </c>
      <c r="B22" t="s">
        <v>15</v>
      </c>
      <c r="C22" t="s">
        <v>7</v>
      </c>
      <c r="D22">
        <v>1226</v>
      </c>
      <c r="E22">
        <v>0.13711256117455151</v>
      </c>
      <c r="F22">
        <v>1093.9332959999999</v>
      </c>
      <c r="G22">
        <v>1.1207264688650633</v>
      </c>
      <c r="H22">
        <v>0.57708435137167413</v>
      </c>
      <c r="I22">
        <v>0.14921696574225121</v>
      </c>
      <c r="J22">
        <v>3.1671329526916803</v>
      </c>
      <c r="K22">
        <v>1.8293999999999997</v>
      </c>
      <c r="L22">
        <v>5.3239504934747188</v>
      </c>
      <c r="M22" s="298">
        <v>3.81</v>
      </c>
      <c r="N22">
        <v>89.591893800978795</v>
      </c>
      <c r="O22">
        <v>6.7726001957585655</v>
      </c>
      <c r="P22">
        <v>3.6366036541598703</v>
      </c>
    </row>
    <row r="23" spans="1:16" x14ac:dyDescent="0.25">
      <c r="A23" s="126">
        <v>46</v>
      </c>
      <c r="B23" t="s">
        <v>15</v>
      </c>
      <c r="C23" t="s">
        <v>19</v>
      </c>
      <c r="D23">
        <v>1830.8999999999999</v>
      </c>
      <c r="E23">
        <v>5.2323993664318197E-2</v>
      </c>
      <c r="F23">
        <v>1276.255512</v>
      </c>
      <c r="G23">
        <v>1.4345873399056472</v>
      </c>
      <c r="H23">
        <v>0.45864628682805764</v>
      </c>
      <c r="I23">
        <v>0.02</v>
      </c>
      <c r="J23">
        <v>0.21</v>
      </c>
      <c r="K23">
        <v>0.36618000000000001</v>
      </c>
      <c r="L23">
        <v>0.20118000000000036</v>
      </c>
      <c r="M23" s="331">
        <v>4.03</v>
      </c>
      <c r="N23">
        <v>99.265000000000001</v>
      </c>
      <c r="O23">
        <v>0.64349999999999996</v>
      </c>
      <c r="P23">
        <v>9.2399999999999996E-2</v>
      </c>
    </row>
    <row r="24" spans="1:16" x14ac:dyDescent="0.25">
      <c r="A24" s="126">
        <v>47</v>
      </c>
      <c r="B24" t="s">
        <v>15</v>
      </c>
      <c r="C24" t="s">
        <v>49</v>
      </c>
      <c r="D24">
        <v>1584.1</v>
      </c>
      <c r="E24">
        <v>0.17397891547250799</v>
      </c>
      <c r="F24">
        <v>1071.1430190000001</v>
      </c>
      <c r="G24">
        <v>1.4788874799173757</v>
      </c>
      <c r="H24">
        <v>0.44192925286136764</v>
      </c>
      <c r="I24">
        <v>0.03</v>
      </c>
      <c r="J24">
        <v>0.74500000000000011</v>
      </c>
      <c r="K24">
        <v>0.47522999999999993</v>
      </c>
      <c r="L24">
        <v>2.0532199999999996</v>
      </c>
      <c r="M24" s="298">
        <v>3.51</v>
      </c>
      <c r="N24">
        <v>99.177000000000007</v>
      </c>
      <c r="O24">
        <v>0.3901</v>
      </c>
      <c r="P24">
        <v>0.4335</v>
      </c>
    </row>
    <row r="25" spans="1:16" x14ac:dyDescent="0.25">
      <c r="A25" s="126">
        <v>51</v>
      </c>
      <c r="B25" t="s">
        <v>15</v>
      </c>
      <c r="C25" t="s">
        <v>7</v>
      </c>
      <c r="D25">
        <v>686.2</v>
      </c>
      <c r="E25">
        <v>0.44272806761876993</v>
      </c>
      <c r="F25">
        <v>1025.562465</v>
      </c>
      <c r="G25">
        <v>0.66909625051458965</v>
      </c>
      <c r="H25">
        <v>0.74751084886241892</v>
      </c>
      <c r="I25">
        <v>0.43834304867385598</v>
      </c>
      <c r="J25">
        <v>9.1007825706791028</v>
      </c>
      <c r="K25">
        <v>3.0079099999999999</v>
      </c>
      <c r="L25">
        <v>27.648177449723111</v>
      </c>
      <c r="M25" s="331">
        <v>3.66</v>
      </c>
      <c r="N25">
        <v>88.055195278344513</v>
      </c>
      <c r="O25">
        <v>8.6733239871757508</v>
      </c>
      <c r="P25">
        <v>3.2728558729233455</v>
      </c>
    </row>
    <row r="26" spans="1:16" x14ac:dyDescent="0.25">
      <c r="A26" s="126">
        <v>52</v>
      </c>
      <c r="B26" t="s">
        <v>15</v>
      </c>
      <c r="C26" t="s">
        <v>19</v>
      </c>
      <c r="D26">
        <v>1170.3999999999999</v>
      </c>
      <c r="E26">
        <v>0.19301093643198916</v>
      </c>
      <c r="F26">
        <v>1162.3041269999999</v>
      </c>
      <c r="G26">
        <v>1.0069653654426025</v>
      </c>
      <c r="H26">
        <v>0.62001306964430092</v>
      </c>
      <c r="I26">
        <v>0.23</v>
      </c>
      <c r="J26">
        <v>6.08</v>
      </c>
      <c r="K26">
        <v>2.6919199999999996</v>
      </c>
      <c r="L26">
        <v>13.734720000000005</v>
      </c>
      <c r="M26" s="298">
        <v>3.62</v>
      </c>
      <c r="N26">
        <v>82.956999999999994</v>
      </c>
      <c r="O26">
        <v>10.108000000000001</v>
      </c>
      <c r="P26">
        <v>6.9371</v>
      </c>
    </row>
    <row r="27" spans="1:16" ht="15.75" thickBot="1" x14ac:dyDescent="0.3">
      <c r="A27" s="126">
        <v>53</v>
      </c>
      <c r="B27" t="s">
        <v>15</v>
      </c>
      <c r="C27" t="s">
        <v>49</v>
      </c>
      <c r="D27">
        <v>1492.78</v>
      </c>
      <c r="E27">
        <v>0.27864661586978334</v>
      </c>
      <c r="F27">
        <v>1367.41662</v>
      </c>
      <c r="G27">
        <v>1.0916789939265181</v>
      </c>
      <c r="H27">
        <v>0.58804566266923841</v>
      </c>
      <c r="I27">
        <v>0.14000000000000001</v>
      </c>
      <c r="J27">
        <v>3.72</v>
      </c>
      <c r="K27">
        <v>2.0898920000000003</v>
      </c>
      <c r="L27">
        <v>15.473641142857144</v>
      </c>
      <c r="M27" s="335">
        <v>3.72</v>
      </c>
      <c r="N27">
        <v>79.146000000000001</v>
      </c>
      <c r="O27">
        <v>11.41</v>
      </c>
      <c r="P27">
        <v>9.4457000000000004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P31" sqref="P31"/>
    </sheetView>
  </sheetViews>
  <sheetFormatPr defaultRowHeight="15" x14ac:dyDescent="0.25"/>
  <cols>
    <col min="2" max="2" width="16.42578125" customWidth="1"/>
    <col min="4" max="4" width="13" style="326" customWidth="1"/>
    <col min="5" max="5" width="11.85546875" style="326" customWidth="1"/>
    <col min="6" max="6" width="12.7109375" style="326" customWidth="1"/>
    <col min="7" max="7" width="11" style="326" bestFit="1" customWidth="1"/>
    <col min="8" max="9" width="10" style="326" customWidth="1"/>
    <col min="10" max="10" width="11" style="326" customWidth="1"/>
    <col min="11" max="11" width="11.140625" style="326" customWidth="1"/>
    <col min="12" max="13" width="12" style="326" bestFit="1" customWidth="1"/>
    <col min="14" max="14" width="10" style="326" customWidth="1"/>
  </cols>
  <sheetData>
    <row r="1" spans="1:25" x14ac:dyDescent="0.25">
      <c r="A1" t="s">
        <v>2</v>
      </c>
      <c r="B1" t="s">
        <v>75</v>
      </c>
      <c r="C1" t="s">
        <v>64</v>
      </c>
      <c r="D1" s="326" t="s">
        <v>116</v>
      </c>
      <c r="E1" s="326" t="s">
        <v>117</v>
      </c>
      <c r="F1" s="326" t="s">
        <v>118</v>
      </c>
      <c r="G1" s="326" t="s">
        <v>119</v>
      </c>
      <c r="H1" s="326" t="s">
        <v>120</v>
      </c>
      <c r="I1" s="326" t="s">
        <v>121</v>
      </c>
      <c r="J1" s="326" t="s">
        <v>122</v>
      </c>
      <c r="K1" s="326" t="s">
        <v>123</v>
      </c>
      <c r="L1" s="326" t="s">
        <v>124</v>
      </c>
      <c r="M1" s="326" t="s">
        <v>125</v>
      </c>
      <c r="N1" s="326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</row>
    <row r="2" spans="1:25" x14ac:dyDescent="0.25">
      <c r="A2" t="s">
        <v>15</v>
      </c>
      <c r="B2" t="s">
        <v>7</v>
      </c>
      <c r="C2">
        <v>3</v>
      </c>
      <c r="D2" s="307">
        <v>0.22</v>
      </c>
      <c r="E2" s="307">
        <v>0.99</v>
      </c>
      <c r="F2" s="326">
        <v>0.626</v>
      </c>
      <c r="G2" s="307">
        <v>0.219</v>
      </c>
      <c r="H2" s="307">
        <v>4.6100000000000003</v>
      </c>
      <c r="I2" s="307">
        <v>1.97</v>
      </c>
      <c r="J2" s="307">
        <v>11.61</v>
      </c>
      <c r="K2" s="326">
        <v>3.81</v>
      </c>
      <c r="L2" s="307">
        <v>91.75</v>
      </c>
      <c r="M2" s="307">
        <v>5.68</v>
      </c>
      <c r="N2" s="307">
        <v>2.57</v>
      </c>
      <c r="O2" s="307">
        <v>0.11</v>
      </c>
      <c r="P2">
        <v>0.16</v>
      </c>
      <c r="Q2">
        <v>0.06</v>
      </c>
      <c r="R2">
        <v>0.11</v>
      </c>
      <c r="S2">
        <v>2.29</v>
      </c>
      <c r="T2">
        <v>0.56000000000000005</v>
      </c>
      <c r="U2">
        <v>8.08</v>
      </c>
      <c r="V2" s="326">
        <v>0.09</v>
      </c>
      <c r="W2">
        <v>2.96</v>
      </c>
      <c r="X2">
        <v>2.12</v>
      </c>
      <c r="Y2">
        <v>0.89</v>
      </c>
    </row>
    <row r="3" spans="1:25" x14ac:dyDescent="0.25">
      <c r="A3" t="s">
        <v>15</v>
      </c>
      <c r="B3" t="s">
        <v>19</v>
      </c>
      <c r="C3">
        <v>3</v>
      </c>
      <c r="D3" s="307">
        <v>0.14000000000000001</v>
      </c>
      <c r="E3" s="307">
        <v>1.3</v>
      </c>
      <c r="F3" s="326">
        <v>0.50900000000000001</v>
      </c>
      <c r="G3" s="307">
        <v>9.2999999999999999E-2</v>
      </c>
      <c r="H3" s="307">
        <v>2.34</v>
      </c>
      <c r="I3" s="307">
        <v>1.2</v>
      </c>
      <c r="J3" s="307">
        <v>5.49</v>
      </c>
      <c r="K3" s="326">
        <v>3.68</v>
      </c>
      <c r="L3" s="307">
        <v>92.26</v>
      </c>
      <c r="M3" s="307">
        <v>4.82</v>
      </c>
      <c r="N3" s="307">
        <v>2.92</v>
      </c>
      <c r="O3" s="307">
        <v>0.05</v>
      </c>
      <c r="P3">
        <v>0.15</v>
      </c>
      <c r="Q3">
        <v>0.06</v>
      </c>
      <c r="R3">
        <v>7.0000000000000007E-2</v>
      </c>
      <c r="S3">
        <v>1.88</v>
      </c>
      <c r="T3">
        <v>0.75</v>
      </c>
      <c r="U3">
        <v>4.18</v>
      </c>
      <c r="V3" s="326">
        <v>0.19</v>
      </c>
      <c r="W3">
        <v>4.8499999999999996</v>
      </c>
      <c r="X3">
        <v>2.79</v>
      </c>
      <c r="Y3">
        <v>2.06</v>
      </c>
    </row>
    <row r="4" spans="1:25" x14ac:dyDescent="0.25">
      <c r="A4" t="s">
        <v>15</v>
      </c>
      <c r="B4" t="s">
        <v>49</v>
      </c>
      <c r="C4">
        <v>3</v>
      </c>
      <c r="D4" s="307">
        <v>0.22</v>
      </c>
      <c r="E4" s="307">
        <v>1.33</v>
      </c>
      <c r="F4" s="326">
        <v>0.5</v>
      </c>
      <c r="G4" s="307">
        <v>7.2999999999999995E-2</v>
      </c>
      <c r="H4" s="307">
        <v>2.02</v>
      </c>
      <c r="I4" s="307">
        <v>1.04</v>
      </c>
      <c r="J4" s="307">
        <v>6.99</v>
      </c>
      <c r="K4" s="326">
        <v>3.56</v>
      </c>
      <c r="L4" s="307">
        <v>90.8</v>
      </c>
      <c r="M4" s="307">
        <v>5.3</v>
      </c>
      <c r="N4" s="307">
        <v>3.91</v>
      </c>
      <c r="O4" s="307">
        <v>0.03</v>
      </c>
      <c r="P4">
        <v>0.12</v>
      </c>
      <c r="Q4">
        <v>0.04</v>
      </c>
      <c r="R4">
        <v>0.03</v>
      </c>
      <c r="S4">
        <v>0.89</v>
      </c>
      <c r="T4">
        <v>0.53</v>
      </c>
      <c r="U4">
        <v>4.26</v>
      </c>
      <c r="V4" s="326">
        <v>0.08</v>
      </c>
      <c r="W4">
        <v>6.01</v>
      </c>
      <c r="X4">
        <v>3.24</v>
      </c>
      <c r="Y4">
        <v>2.8</v>
      </c>
    </row>
    <row r="5" spans="1:25" x14ac:dyDescent="0.25">
      <c r="A5" t="s">
        <v>6</v>
      </c>
      <c r="B5" t="s">
        <v>7</v>
      </c>
      <c r="C5">
        <v>3</v>
      </c>
      <c r="D5" s="307">
        <v>0.87</v>
      </c>
      <c r="E5" s="307">
        <v>0.62</v>
      </c>
      <c r="F5" s="326">
        <v>0.76700000000000002</v>
      </c>
      <c r="G5" s="307">
        <v>0.38400000000000001</v>
      </c>
      <c r="H5" s="307">
        <v>6.5</v>
      </c>
      <c r="I5" s="307">
        <v>1.98</v>
      </c>
      <c r="J5" s="307">
        <v>29.35</v>
      </c>
      <c r="K5" s="326">
        <v>4.96</v>
      </c>
      <c r="L5" s="307">
        <v>50.43</v>
      </c>
      <c r="M5" s="307">
        <v>14.41</v>
      </c>
      <c r="N5" s="307">
        <v>1.83</v>
      </c>
      <c r="O5" s="307">
        <v>0.04</v>
      </c>
      <c r="P5">
        <v>0.1</v>
      </c>
      <c r="Q5">
        <v>0.04</v>
      </c>
      <c r="R5">
        <v>0.08</v>
      </c>
      <c r="S5">
        <v>1.26</v>
      </c>
      <c r="T5">
        <v>7.0000000000000007E-2</v>
      </c>
      <c r="U5">
        <v>1.66</v>
      </c>
      <c r="V5" s="326">
        <v>0.34</v>
      </c>
      <c r="W5">
        <v>25.51</v>
      </c>
      <c r="X5">
        <v>8.17</v>
      </c>
      <c r="Y5">
        <v>0.91</v>
      </c>
    </row>
    <row r="6" spans="1:25" x14ac:dyDescent="0.25">
      <c r="A6" t="s">
        <v>6</v>
      </c>
      <c r="B6" t="s">
        <v>19</v>
      </c>
      <c r="C6">
        <v>3</v>
      </c>
      <c r="D6" s="307">
        <v>0.35</v>
      </c>
      <c r="E6" s="307">
        <v>1.28</v>
      </c>
      <c r="F6" s="326">
        <v>0.51900000000000002</v>
      </c>
      <c r="G6" s="307">
        <v>0.115</v>
      </c>
      <c r="H6" s="307">
        <v>1.73</v>
      </c>
      <c r="I6" s="307">
        <v>1.2</v>
      </c>
      <c r="J6" s="307">
        <v>7.6</v>
      </c>
      <c r="K6" s="326">
        <v>4.54</v>
      </c>
      <c r="L6" s="307">
        <v>55.1</v>
      </c>
      <c r="M6" s="307">
        <v>11.45</v>
      </c>
      <c r="N6" s="307">
        <v>0.12</v>
      </c>
      <c r="O6" s="307">
        <v>0.11</v>
      </c>
      <c r="P6">
        <v>0.23</v>
      </c>
      <c r="Q6">
        <v>0.09</v>
      </c>
      <c r="R6">
        <v>7.0000000000000007E-2</v>
      </c>
      <c r="S6">
        <v>1.1599999999999999</v>
      </c>
      <c r="T6">
        <v>0.4</v>
      </c>
      <c r="U6">
        <v>5.23</v>
      </c>
      <c r="V6" s="326">
        <v>0.08</v>
      </c>
      <c r="W6">
        <v>29.16</v>
      </c>
      <c r="X6">
        <v>11.22</v>
      </c>
      <c r="Y6">
        <v>0.11</v>
      </c>
    </row>
    <row r="7" spans="1:25" x14ac:dyDescent="0.25">
      <c r="A7" t="s">
        <v>6</v>
      </c>
      <c r="B7" t="s">
        <v>49</v>
      </c>
      <c r="C7">
        <v>2</v>
      </c>
      <c r="D7" s="307">
        <v>0.2</v>
      </c>
      <c r="E7" s="307">
        <v>1.61</v>
      </c>
      <c r="F7" s="326">
        <v>0.39100000000000001</v>
      </c>
      <c r="G7" s="307">
        <v>1.4999999999999999E-2</v>
      </c>
      <c r="H7" s="307">
        <v>0.1</v>
      </c>
      <c r="I7" s="307">
        <v>0.25</v>
      </c>
      <c r="J7" s="307">
        <v>0.33</v>
      </c>
      <c r="K7" s="326">
        <v>6.29</v>
      </c>
      <c r="L7" s="307">
        <v>97.5</v>
      </c>
      <c r="M7" s="307">
        <v>2.5</v>
      </c>
      <c r="N7" s="307">
        <v>0</v>
      </c>
      <c r="O7" s="307">
        <v>0.01</v>
      </c>
      <c r="P7">
        <v>0.04</v>
      </c>
      <c r="Q7">
        <v>0.02</v>
      </c>
      <c r="R7">
        <v>0</v>
      </c>
      <c r="S7">
        <v>0.01</v>
      </c>
      <c r="T7">
        <v>0.06</v>
      </c>
      <c r="U7">
        <v>0.08</v>
      </c>
      <c r="V7" s="326">
        <v>1.26</v>
      </c>
      <c r="W7">
        <v>1.81</v>
      </c>
      <c r="X7">
        <v>1.81</v>
      </c>
      <c r="Y7">
        <v>0</v>
      </c>
    </row>
    <row r="8" spans="1:25" x14ac:dyDescent="0.25">
      <c r="A8" t="s">
        <v>11</v>
      </c>
      <c r="B8" t="s">
        <v>7</v>
      </c>
      <c r="C8">
        <v>3</v>
      </c>
      <c r="D8" s="307">
        <v>0.16</v>
      </c>
      <c r="E8" s="307">
        <v>1.2</v>
      </c>
      <c r="F8" s="326">
        <v>0.54900000000000004</v>
      </c>
      <c r="G8" s="307">
        <v>2.5999999999999999E-2</v>
      </c>
      <c r="H8" s="307">
        <v>0.28999999999999998</v>
      </c>
      <c r="I8" s="307">
        <v>0.41</v>
      </c>
      <c r="J8" s="307">
        <v>0.41</v>
      </c>
      <c r="K8" s="326">
        <v>4.32</v>
      </c>
      <c r="L8" s="307">
        <v>95.7</v>
      </c>
      <c r="M8" s="307">
        <v>4.01</v>
      </c>
      <c r="N8" s="307">
        <v>0.28999999999999998</v>
      </c>
      <c r="O8" s="307">
        <v>0.13</v>
      </c>
      <c r="P8">
        <v>0.14000000000000001</v>
      </c>
      <c r="Q8">
        <v>0.05</v>
      </c>
      <c r="R8">
        <v>0.01</v>
      </c>
      <c r="S8">
        <v>0.11</v>
      </c>
      <c r="T8">
        <v>0.15</v>
      </c>
      <c r="U8">
        <v>0.28999999999999998</v>
      </c>
      <c r="V8" s="326">
        <v>0.2</v>
      </c>
      <c r="W8">
        <v>0.43</v>
      </c>
      <c r="X8">
        <v>0.53</v>
      </c>
      <c r="Y8">
        <v>0.13</v>
      </c>
    </row>
    <row r="9" spans="1:25" x14ac:dyDescent="0.25">
      <c r="A9" t="s">
        <v>11</v>
      </c>
      <c r="B9" t="s">
        <v>19</v>
      </c>
      <c r="C9">
        <v>3</v>
      </c>
      <c r="D9" s="307">
        <v>0.04</v>
      </c>
      <c r="E9" s="307">
        <v>1.45</v>
      </c>
      <c r="F9" s="326">
        <v>0.45200000000000001</v>
      </c>
      <c r="G9" s="307">
        <v>1.7000000000000001E-2</v>
      </c>
      <c r="H9" s="307">
        <v>0.04</v>
      </c>
      <c r="I9" s="307">
        <v>0.27</v>
      </c>
      <c r="J9" s="307">
        <v>0.02</v>
      </c>
      <c r="K9" s="326">
        <v>4.74</v>
      </c>
      <c r="L9" s="307">
        <v>96.09</v>
      </c>
      <c r="M9" s="307">
        <v>3.9</v>
      </c>
      <c r="N9" s="307">
        <v>0.01</v>
      </c>
      <c r="O9" s="307">
        <v>0.01</v>
      </c>
      <c r="P9">
        <v>0.01</v>
      </c>
      <c r="Q9">
        <v>0</v>
      </c>
      <c r="R9">
        <v>0</v>
      </c>
      <c r="S9">
        <v>0.02</v>
      </c>
      <c r="T9">
        <v>0.05</v>
      </c>
      <c r="U9">
        <v>0</v>
      </c>
      <c r="V9" s="326">
        <v>0.27</v>
      </c>
      <c r="W9">
        <v>1.7</v>
      </c>
      <c r="X9">
        <v>1.7</v>
      </c>
      <c r="Y9">
        <v>0.01</v>
      </c>
    </row>
    <row r="10" spans="1:25" x14ac:dyDescent="0.25">
      <c r="A10" t="s">
        <v>11</v>
      </c>
      <c r="B10" t="s">
        <v>49</v>
      </c>
      <c r="C10">
        <v>3</v>
      </c>
      <c r="D10" s="307">
        <v>0.06</v>
      </c>
      <c r="E10" s="307">
        <v>1.42</v>
      </c>
      <c r="F10" s="326">
        <v>0.46300000000000002</v>
      </c>
      <c r="G10" s="307">
        <v>1.2999999999999999E-2</v>
      </c>
      <c r="H10" s="307">
        <v>0.13</v>
      </c>
      <c r="I10" s="307">
        <v>0.23</v>
      </c>
      <c r="J10" s="307">
        <v>0.12</v>
      </c>
      <c r="K10" s="326">
        <v>5.3</v>
      </c>
      <c r="L10" s="307">
        <v>95.81</v>
      </c>
      <c r="M10" s="307">
        <v>4.13</v>
      </c>
      <c r="N10" s="307">
        <v>7.0000000000000007E-2</v>
      </c>
      <c r="O10" s="307">
        <v>0.01</v>
      </c>
      <c r="P10">
        <v>0.04</v>
      </c>
      <c r="Q10">
        <v>0.01</v>
      </c>
      <c r="R10">
        <v>0</v>
      </c>
      <c r="S10">
        <v>7.0000000000000007E-2</v>
      </c>
      <c r="T10">
        <v>0.06</v>
      </c>
      <c r="U10">
        <v>7.0000000000000007E-2</v>
      </c>
      <c r="V10" s="326">
        <v>0.94</v>
      </c>
      <c r="W10">
        <v>2.72</v>
      </c>
      <c r="X10">
        <v>2.74</v>
      </c>
      <c r="Y10">
        <v>0.06</v>
      </c>
    </row>
    <row r="11" spans="1:25" s="326" customFormat="1" x14ac:dyDescent="0.25"/>
    <row r="12" spans="1:25" s="326" customFormat="1" x14ac:dyDescent="0.25"/>
    <row r="13" spans="1:25" s="326" customFormat="1" x14ac:dyDescent="0.25"/>
    <row r="14" spans="1:25" ht="25.5" x14ac:dyDescent="0.25">
      <c r="B14" s="306" t="s">
        <v>149</v>
      </c>
      <c r="C14" s="306" t="s">
        <v>148</v>
      </c>
      <c r="D14" s="305" t="s">
        <v>147</v>
      </c>
      <c r="E14" s="305" t="s">
        <v>146</v>
      </c>
      <c r="F14" s="305" t="s">
        <v>145</v>
      </c>
      <c r="G14" s="305" t="s">
        <v>144</v>
      </c>
      <c r="H14" s="305" t="s">
        <v>143</v>
      </c>
      <c r="I14" s="341" t="s">
        <v>141</v>
      </c>
      <c r="J14" s="341" t="s">
        <v>142</v>
      </c>
      <c r="K14" s="341" t="s">
        <v>22</v>
      </c>
      <c r="L14" s="305" t="s">
        <v>138</v>
      </c>
      <c r="M14" s="305" t="s">
        <v>139</v>
      </c>
      <c r="N14" s="305" t="s">
        <v>140</v>
      </c>
    </row>
    <row r="15" spans="1:25" x14ac:dyDescent="0.25">
      <c r="B15" s="304" t="s">
        <v>15</v>
      </c>
      <c r="C15" s="304" t="s">
        <v>7</v>
      </c>
      <c r="D15" s="303" t="str">
        <f t="shared" ref="D15:D23" si="0">CONCATENATE(D2, " ± ", O2)</f>
        <v>0.22 ± 0.11</v>
      </c>
      <c r="E15" s="303" t="str">
        <f t="shared" ref="E15:E23" si="1">CONCATENATE(E2, " ± ", P2)</f>
        <v>0.99 ± 0.16</v>
      </c>
      <c r="F15" s="303" t="str">
        <f t="shared" ref="F15:F23" si="2">CONCATENATE(F2, " ± ", Q2)</f>
        <v>0.626 ± 0.06</v>
      </c>
      <c r="G15" s="303" t="str">
        <f t="shared" ref="G15:G23" si="3">CONCATENATE(G2, " ± ", R2)</f>
        <v>0.219 ± 0.11</v>
      </c>
      <c r="H15" s="303" t="str">
        <f t="shared" ref="H15:H23" si="4">CONCATENATE(H2, " ± ", S2)</f>
        <v>4.61 ± 2.29</v>
      </c>
      <c r="I15" s="301" t="str">
        <f t="shared" ref="I15:I23" si="5">CONCATENATE(I2, " ± ", T2)</f>
        <v>1.97 ± 0.56</v>
      </c>
      <c r="J15" s="301" t="str">
        <f t="shared" ref="J15:K15" si="6">CONCATENATE(J2, " ± ", U2)</f>
        <v>11.61 ± 8.08</v>
      </c>
      <c r="K15" s="301" t="str">
        <f t="shared" si="6"/>
        <v>3.81 ± 0.09</v>
      </c>
      <c r="L15" s="303" t="str">
        <f t="shared" ref="L15:L23" si="7">CONCATENATE(L2, " ± ", W2)</f>
        <v>91.75 ± 2.96</v>
      </c>
      <c r="M15" s="303" t="str">
        <f t="shared" ref="M15:M23" si="8">CONCATENATE(M2, " ± ", X2)</f>
        <v>5.68 ± 2.12</v>
      </c>
      <c r="N15" s="303" t="str">
        <f t="shared" ref="N15:N23" si="9">CONCATENATE(N2, " ± ", Y2)</f>
        <v>2.57 ± 0.89</v>
      </c>
    </row>
    <row r="16" spans="1:25" x14ac:dyDescent="0.25">
      <c r="B16" s="302"/>
      <c r="C16" s="302" t="s">
        <v>19</v>
      </c>
      <c r="D16" s="301" t="str">
        <f t="shared" si="0"/>
        <v>0.14 ± 0.05</v>
      </c>
      <c r="E16" s="301" t="str">
        <f t="shared" si="1"/>
        <v>1.3 ± 0.15</v>
      </c>
      <c r="F16" s="301" t="str">
        <f t="shared" si="2"/>
        <v>0.509 ± 0.06</v>
      </c>
      <c r="G16" s="301" t="str">
        <f t="shared" si="3"/>
        <v>0.093 ± 0.07</v>
      </c>
      <c r="H16" s="301" t="str">
        <f t="shared" si="4"/>
        <v>2.34 ± 1.88</v>
      </c>
      <c r="I16" s="301" t="str">
        <f t="shared" si="5"/>
        <v>1.2 ± 0.75</v>
      </c>
      <c r="J16" s="301" t="str">
        <f t="shared" ref="J16:J23" si="10">CONCATENATE(J3, " ± ", U3)</f>
        <v>5.49 ± 4.18</v>
      </c>
      <c r="K16" s="301" t="str">
        <f t="shared" ref="K16:K23" si="11">CONCATENATE(K3, " ± ", V3)</f>
        <v>3.68 ± 0.19</v>
      </c>
      <c r="L16" s="301" t="str">
        <f t="shared" si="7"/>
        <v>92.26 ± 4.85</v>
      </c>
      <c r="M16" s="301" t="str">
        <f t="shared" si="8"/>
        <v>4.82 ± 2.79</v>
      </c>
      <c r="N16" s="301" t="str">
        <f t="shared" si="9"/>
        <v>2.92 ± 2.06</v>
      </c>
    </row>
    <row r="17" spans="2:14" x14ac:dyDescent="0.25">
      <c r="B17" s="302"/>
      <c r="C17" s="302" t="s">
        <v>49</v>
      </c>
      <c r="D17" s="301" t="str">
        <f t="shared" si="0"/>
        <v>0.22 ± 0.03</v>
      </c>
      <c r="E17" s="301" t="str">
        <f t="shared" si="1"/>
        <v>1.33 ± 0.12</v>
      </c>
      <c r="F17" s="301" t="str">
        <f t="shared" si="2"/>
        <v>0.5 ± 0.04</v>
      </c>
      <c r="G17" s="301" t="str">
        <f t="shared" si="3"/>
        <v>0.073 ± 0.03</v>
      </c>
      <c r="H17" s="301" t="str">
        <f t="shared" si="4"/>
        <v>2.02 ± 0.89</v>
      </c>
      <c r="I17" s="301" t="str">
        <f t="shared" si="5"/>
        <v>1.04 ± 0.53</v>
      </c>
      <c r="J17" s="301" t="str">
        <f t="shared" si="10"/>
        <v>6.99 ± 4.26</v>
      </c>
      <c r="K17" s="301" t="str">
        <f t="shared" si="11"/>
        <v>3.56 ± 0.08</v>
      </c>
      <c r="L17" s="301" t="str">
        <f t="shared" si="7"/>
        <v>90.8 ± 6.01</v>
      </c>
      <c r="M17" s="301" t="str">
        <f t="shared" si="8"/>
        <v>5.3 ± 3.24</v>
      </c>
      <c r="N17" s="301" t="str">
        <f t="shared" si="9"/>
        <v>3.91 ± 2.8</v>
      </c>
    </row>
    <row r="18" spans="2:14" x14ac:dyDescent="0.25">
      <c r="B18" s="302" t="s">
        <v>6</v>
      </c>
      <c r="C18" s="302" t="s">
        <v>7</v>
      </c>
      <c r="D18" s="301" t="str">
        <f t="shared" si="0"/>
        <v>0.87 ± 0.04</v>
      </c>
      <c r="E18" s="301" t="str">
        <f t="shared" si="1"/>
        <v>0.62 ± 0.1</v>
      </c>
      <c r="F18" s="301" t="str">
        <f t="shared" si="2"/>
        <v>0.767 ± 0.04</v>
      </c>
      <c r="G18" s="301" t="str">
        <f t="shared" si="3"/>
        <v>0.384 ± 0.08</v>
      </c>
      <c r="H18" s="301" t="str">
        <f t="shared" si="4"/>
        <v>6.5 ± 1.26</v>
      </c>
      <c r="I18" s="301" t="str">
        <f t="shared" si="5"/>
        <v>1.98 ± 0.07</v>
      </c>
      <c r="J18" s="301" t="str">
        <f t="shared" si="10"/>
        <v>29.35 ± 1.66</v>
      </c>
      <c r="K18" s="301" t="str">
        <f t="shared" si="11"/>
        <v>4.96 ± 0.34</v>
      </c>
      <c r="L18" s="301" t="str">
        <f t="shared" si="7"/>
        <v>50.43 ± 25.51</v>
      </c>
      <c r="M18" s="301" t="str">
        <f t="shared" si="8"/>
        <v>14.41 ± 8.17</v>
      </c>
      <c r="N18" s="301" t="str">
        <f t="shared" si="9"/>
        <v>1.83 ± 0.91</v>
      </c>
    </row>
    <row r="19" spans="2:14" x14ac:dyDescent="0.25">
      <c r="B19" s="302"/>
      <c r="C19" s="302" t="s">
        <v>19</v>
      </c>
      <c r="D19" s="301" t="str">
        <f t="shared" si="0"/>
        <v>0.35 ± 0.11</v>
      </c>
      <c r="E19" s="301" t="str">
        <f t="shared" si="1"/>
        <v>1.28 ± 0.23</v>
      </c>
      <c r="F19" s="301" t="str">
        <f t="shared" si="2"/>
        <v>0.519 ± 0.09</v>
      </c>
      <c r="G19" s="301" t="str">
        <f t="shared" si="3"/>
        <v>0.115 ± 0.07</v>
      </c>
      <c r="H19" s="301" t="str">
        <f t="shared" si="4"/>
        <v>1.73 ± 1.16</v>
      </c>
      <c r="I19" s="301" t="str">
        <f t="shared" si="5"/>
        <v>1.2 ± 0.4</v>
      </c>
      <c r="J19" s="301" t="str">
        <f t="shared" si="10"/>
        <v>7.6 ± 5.23</v>
      </c>
      <c r="K19" s="301" t="str">
        <f t="shared" si="11"/>
        <v>4.54 ± 0.08</v>
      </c>
      <c r="L19" s="301" t="str">
        <f t="shared" si="7"/>
        <v>55.1 ± 29.16</v>
      </c>
      <c r="M19" s="301" t="str">
        <f t="shared" si="8"/>
        <v>11.45 ± 11.22</v>
      </c>
      <c r="N19" s="301" t="str">
        <f t="shared" si="9"/>
        <v>0.12 ± 0.11</v>
      </c>
    </row>
    <row r="20" spans="2:14" x14ac:dyDescent="0.25">
      <c r="B20" s="302"/>
      <c r="C20" s="302" t="s">
        <v>49</v>
      </c>
      <c r="D20" s="301" t="str">
        <f t="shared" si="0"/>
        <v>0.2 ± 0.01</v>
      </c>
      <c r="E20" s="301" t="str">
        <f t="shared" si="1"/>
        <v>1.61 ± 0.04</v>
      </c>
      <c r="F20" s="301" t="str">
        <f t="shared" si="2"/>
        <v>0.391 ± 0.02</v>
      </c>
      <c r="G20" s="301" t="str">
        <f t="shared" si="3"/>
        <v>0.015 ± 0</v>
      </c>
      <c r="H20" s="301" t="str">
        <f t="shared" si="4"/>
        <v>0.1 ± 0.01</v>
      </c>
      <c r="I20" s="301" t="str">
        <f t="shared" si="5"/>
        <v>0.25 ± 0.06</v>
      </c>
      <c r="J20" s="301" t="str">
        <f t="shared" si="10"/>
        <v>0.33 ± 0.08</v>
      </c>
      <c r="K20" s="301" t="str">
        <f t="shared" si="11"/>
        <v>6.29 ± 1.26</v>
      </c>
      <c r="L20" s="301" t="str">
        <f t="shared" si="7"/>
        <v>97.5 ± 1.81</v>
      </c>
      <c r="M20" s="301" t="str">
        <f t="shared" si="8"/>
        <v>2.5 ± 1.81</v>
      </c>
      <c r="N20" s="301" t="str">
        <f t="shared" si="9"/>
        <v>0 ± 0</v>
      </c>
    </row>
    <row r="21" spans="2:14" x14ac:dyDescent="0.25">
      <c r="B21" s="302" t="s">
        <v>150</v>
      </c>
      <c r="C21" s="302" t="s">
        <v>7</v>
      </c>
      <c r="D21" s="301" t="str">
        <f t="shared" si="0"/>
        <v>0.16 ± 0.13</v>
      </c>
      <c r="E21" s="301" t="str">
        <f t="shared" si="1"/>
        <v>1.2 ± 0.14</v>
      </c>
      <c r="F21" s="301" t="str">
        <f t="shared" si="2"/>
        <v>0.549 ± 0.05</v>
      </c>
      <c r="G21" s="301" t="str">
        <f t="shared" si="3"/>
        <v>0.026 ± 0.01</v>
      </c>
      <c r="H21" s="301" t="str">
        <f t="shared" si="4"/>
        <v>0.29 ± 0.11</v>
      </c>
      <c r="I21" s="301" t="str">
        <f t="shared" si="5"/>
        <v>0.41 ± 0.15</v>
      </c>
      <c r="J21" s="301" t="str">
        <f t="shared" si="10"/>
        <v>0.41 ± 0.29</v>
      </c>
      <c r="K21" s="301" t="str">
        <f t="shared" si="11"/>
        <v>4.32 ± 0.2</v>
      </c>
      <c r="L21" s="301" t="str">
        <f t="shared" si="7"/>
        <v>95.7 ± 0.43</v>
      </c>
      <c r="M21" s="301" t="str">
        <f t="shared" si="8"/>
        <v>4.01 ± 0.53</v>
      </c>
      <c r="N21" s="301" t="str">
        <f t="shared" si="9"/>
        <v>0.29 ± 0.13</v>
      </c>
    </row>
    <row r="22" spans="2:14" x14ac:dyDescent="0.25">
      <c r="B22" s="302"/>
      <c r="C22" s="302" t="s">
        <v>19</v>
      </c>
      <c r="D22" s="301" t="str">
        <f t="shared" si="0"/>
        <v>0.04 ± 0.01</v>
      </c>
      <c r="E22" s="301" t="str">
        <f t="shared" si="1"/>
        <v>1.45 ± 0.01</v>
      </c>
      <c r="F22" s="301" t="str">
        <f t="shared" si="2"/>
        <v>0.452 ± 0</v>
      </c>
      <c r="G22" s="301" t="str">
        <f t="shared" si="3"/>
        <v>0.017 ± 0</v>
      </c>
      <c r="H22" s="301" t="str">
        <f t="shared" si="4"/>
        <v>0.04 ± 0.02</v>
      </c>
      <c r="I22" s="301" t="str">
        <f t="shared" si="5"/>
        <v>0.27 ± 0.05</v>
      </c>
      <c r="J22" s="301" t="str">
        <f t="shared" si="10"/>
        <v>0.02 ± 0</v>
      </c>
      <c r="K22" s="301" t="str">
        <f t="shared" si="11"/>
        <v>4.74 ± 0.27</v>
      </c>
      <c r="L22" s="301" t="str">
        <f t="shared" si="7"/>
        <v>96.09 ± 1.7</v>
      </c>
      <c r="M22" s="301" t="str">
        <f t="shared" si="8"/>
        <v>3.9 ± 1.7</v>
      </c>
      <c r="N22" s="301" t="str">
        <f t="shared" si="9"/>
        <v>0.01 ± 0.01</v>
      </c>
    </row>
    <row r="23" spans="2:14" x14ac:dyDescent="0.25">
      <c r="B23" s="300"/>
      <c r="C23" s="300" t="s">
        <v>49</v>
      </c>
      <c r="D23" s="299" t="str">
        <f t="shared" si="0"/>
        <v>0.06 ± 0.01</v>
      </c>
      <c r="E23" s="299" t="str">
        <f t="shared" si="1"/>
        <v>1.42 ± 0.04</v>
      </c>
      <c r="F23" s="299" t="str">
        <f t="shared" si="2"/>
        <v>0.463 ± 0.01</v>
      </c>
      <c r="G23" s="299" t="str">
        <f t="shared" si="3"/>
        <v>0.013 ± 0</v>
      </c>
      <c r="H23" s="299" t="str">
        <f t="shared" si="4"/>
        <v>0.13 ± 0.07</v>
      </c>
      <c r="I23" s="301" t="str">
        <f t="shared" si="5"/>
        <v>0.23 ± 0.06</v>
      </c>
      <c r="J23" s="301" t="str">
        <f t="shared" si="10"/>
        <v>0.12 ± 0.07</v>
      </c>
      <c r="K23" s="301" t="str">
        <f t="shared" si="11"/>
        <v>5.3 ± 0.94</v>
      </c>
      <c r="L23" s="299" t="str">
        <f t="shared" si="7"/>
        <v>95.81 ± 2.72</v>
      </c>
      <c r="M23" s="299" t="str">
        <f t="shared" si="8"/>
        <v>4.13 ± 2.74</v>
      </c>
      <c r="N23" s="299" t="str">
        <f t="shared" si="9"/>
        <v>0.07 ± 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Layout" zoomScaleNormal="100" workbookViewId="0">
      <selection activeCell="D2" sqref="D2:D27"/>
    </sheetView>
  </sheetViews>
  <sheetFormatPr defaultRowHeight="15" x14ac:dyDescent="0.25"/>
  <cols>
    <col min="1" max="1" width="9.140625" style="9"/>
    <col min="2" max="2" width="16.42578125" style="9" customWidth="1"/>
    <col min="3" max="3" width="8.85546875" style="9"/>
  </cols>
  <sheetData>
    <row r="1" spans="1:14" ht="26.25" thickBot="1" x14ac:dyDescent="0.3">
      <c r="A1" s="292" t="s">
        <v>1</v>
      </c>
      <c r="B1" s="291" t="s">
        <v>2</v>
      </c>
      <c r="C1" s="290" t="s">
        <v>75</v>
      </c>
      <c r="D1" s="292" t="s">
        <v>22</v>
      </c>
      <c r="E1" s="31"/>
      <c r="J1" t="s">
        <v>2</v>
      </c>
      <c r="K1" t="s">
        <v>75</v>
      </c>
      <c r="L1" t="s">
        <v>64</v>
      </c>
      <c r="M1" t="s">
        <v>123</v>
      </c>
      <c r="N1" t="s">
        <v>134</v>
      </c>
    </row>
    <row r="2" spans="1:14" x14ac:dyDescent="0.25">
      <c r="A2" s="337">
        <v>1</v>
      </c>
      <c r="B2" s="221" t="s">
        <v>6</v>
      </c>
      <c r="C2" s="294" t="s">
        <v>7</v>
      </c>
      <c r="D2" s="293">
        <v>4.49</v>
      </c>
      <c r="J2" t="s">
        <v>15</v>
      </c>
      <c r="K2" t="s">
        <v>7</v>
      </c>
      <c r="L2">
        <v>3</v>
      </c>
      <c r="M2">
        <v>3.81</v>
      </c>
      <c r="N2">
        <v>0.09</v>
      </c>
    </row>
    <row r="3" spans="1:14" x14ac:dyDescent="0.25">
      <c r="A3" s="338">
        <v>2</v>
      </c>
      <c r="B3" s="288" t="s">
        <v>6</v>
      </c>
      <c r="C3" s="287" t="s">
        <v>19</v>
      </c>
      <c r="D3" s="331">
        <v>4.5999999999999996</v>
      </c>
      <c r="J3" t="s">
        <v>15</v>
      </c>
      <c r="K3" t="s">
        <v>19</v>
      </c>
      <c r="L3">
        <v>3</v>
      </c>
      <c r="M3">
        <v>3.68</v>
      </c>
      <c r="N3">
        <v>0.19</v>
      </c>
    </row>
    <row r="4" spans="1:14" x14ac:dyDescent="0.25">
      <c r="A4" s="339">
        <v>3</v>
      </c>
      <c r="B4" s="330" t="s">
        <v>6</v>
      </c>
      <c r="C4" s="296" t="s">
        <v>49</v>
      </c>
      <c r="D4" s="298">
        <v>5.0199999999999996</v>
      </c>
      <c r="J4" t="s">
        <v>15</v>
      </c>
      <c r="K4" t="s">
        <v>49</v>
      </c>
      <c r="L4">
        <v>3</v>
      </c>
      <c r="M4">
        <v>3.56</v>
      </c>
      <c r="N4">
        <v>0.08</v>
      </c>
    </row>
    <row r="5" spans="1:14" x14ac:dyDescent="0.25">
      <c r="A5" s="338">
        <v>4</v>
      </c>
      <c r="B5" s="288" t="s">
        <v>6</v>
      </c>
      <c r="C5" s="287" t="s">
        <v>7</v>
      </c>
      <c r="D5" s="331">
        <v>5.63</v>
      </c>
      <c r="J5" t="s">
        <v>6</v>
      </c>
      <c r="K5" t="s">
        <v>7</v>
      </c>
      <c r="L5">
        <v>3</v>
      </c>
      <c r="M5">
        <v>4.96</v>
      </c>
      <c r="N5">
        <v>0.34</v>
      </c>
    </row>
    <row r="6" spans="1:14" x14ac:dyDescent="0.25">
      <c r="A6" s="339">
        <v>5</v>
      </c>
      <c r="B6" s="330" t="s">
        <v>6</v>
      </c>
      <c r="C6" s="296" t="s">
        <v>19</v>
      </c>
      <c r="D6" s="298">
        <v>4.3899999999999997</v>
      </c>
      <c r="J6" t="s">
        <v>6</v>
      </c>
      <c r="K6" t="s">
        <v>19</v>
      </c>
      <c r="L6">
        <v>3</v>
      </c>
      <c r="M6">
        <v>4.54</v>
      </c>
      <c r="N6">
        <v>0.08</v>
      </c>
    </row>
    <row r="7" spans="1:14" x14ac:dyDescent="0.25">
      <c r="A7" s="338">
        <v>6</v>
      </c>
      <c r="B7" s="288" t="s">
        <v>6</v>
      </c>
      <c r="C7" s="287" t="s">
        <v>49</v>
      </c>
      <c r="D7" s="331">
        <v>7.55</v>
      </c>
      <c r="J7" t="s">
        <v>6</v>
      </c>
      <c r="K7" t="s">
        <v>49</v>
      </c>
      <c r="L7">
        <v>2</v>
      </c>
      <c r="M7">
        <v>6.29</v>
      </c>
      <c r="N7">
        <v>1.26</v>
      </c>
    </row>
    <row r="8" spans="1:14" x14ac:dyDescent="0.25">
      <c r="A8" s="339">
        <v>9</v>
      </c>
      <c r="B8" s="330" t="s">
        <v>6</v>
      </c>
      <c r="C8" s="296" t="s">
        <v>7</v>
      </c>
      <c r="D8" s="298">
        <v>4.76</v>
      </c>
      <c r="J8" t="s">
        <v>11</v>
      </c>
      <c r="K8" t="s">
        <v>7</v>
      </c>
      <c r="L8">
        <v>3</v>
      </c>
      <c r="M8">
        <v>4.32</v>
      </c>
      <c r="N8">
        <v>0.2</v>
      </c>
    </row>
    <row r="9" spans="1:14" x14ac:dyDescent="0.25">
      <c r="A9" s="338">
        <v>10</v>
      </c>
      <c r="B9" s="288" t="s">
        <v>6</v>
      </c>
      <c r="C9" s="287" t="s">
        <v>19</v>
      </c>
      <c r="D9" s="331">
        <v>4.63</v>
      </c>
      <c r="J9" t="s">
        <v>11</v>
      </c>
      <c r="K9" t="s">
        <v>19</v>
      </c>
      <c r="L9">
        <v>3</v>
      </c>
      <c r="M9">
        <v>4.74</v>
      </c>
      <c r="N9">
        <v>0.27</v>
      </c>
    </row>
    <row r="10" spans="1:14" x14ac:dyDescent="0.25">
      <c r="A10" s="339">
        <v>19</v>
      </c>
      <c r="B10" s="330" t="s">
        <v>11</v>
      </c>
      <c r="C10" s="296" t="s">
        <v>7</v>
      </c>
      <c r="D10" s="298">
        <v>4.72</v>
      </c>
      <c r="J10" t="s">
        <v>11</v>
      </c>
      <c r="K10" t="s">
        <v>49</v>
      </c>
      <c r="L10">
        <v>3</v>
      </c>
      <c r="M10">
        <v>5.3</v>
      </c>
      <c r="N10">
        <v>0.94</v>
      </c>
    </row>
    <row r="11" spans="1:14" x14ac:dyDescent="0.25">
      <c r="A11" s="338">
        <v>20</v>
      </c>
      <c r="B11" s="288" t="s">
        <v>11</v>
      </c>
      <c r="C11" s="287" t="s">
        <v>19</v>
      </c>
      <c r="D11" s="331">
        <v>4.8499999999999996</v>
      </c>
    </row>
    <row r="12" spans="1:14" x14ac:dyDescent="0.25">
      <c r="A12" s="339">
        <v>21</v>
      </c>
      <c r="B12" s="330" t="s">
        <v>11</v>
      </c>
      <c r="C12" s="296" t="s">
        <v>49</v>
      </c>
      <c r="D12" s="298">
        <v>4.83</v>
      </c>
    </row>
    <row r="13" spans="1:14" x14ac:dyDescent="0.25">
      <c r="A13" s="338">
        <v>26</v>
      </c>
      <c r="B13" s="288" t="s">
        <v>11</v>
      </c>
      <c r="C13" s="287" t="s">
        <v>7</v>
      </c>
      <c r="D13" s="331">
        <v>4.0599999999999996</v>
      </c>
    </row>
    <row r="14" spans="1:14" x14ac:dyDescent="0.25">
      <c r="A14" s="339">
        <v>27</v>
      </c>
      <c r="B14" s="330" t="s">
        <v>11</v>
      </c>
      <c r="C14" s="296" t="s">
        <v>19</v>
      </c>
      <c r="D14" s="298">
        <v>5.15</v>
      </c>
    </row>
    <row r="15" spans="1:14" x14ac:dyDescent="0.25">
      <c r="A15" s="338">
        <v>28</v>
      </c>
      <c r="B15" s="288" t="s">
        <v>11</v>
      </c>
      <c r="C15" s="287" t="s">
        <v>49</v>
      </c>
      <c r="D15" s="331">
        <v>7.1</v>
      </c>
    </row>
    <row r="16" spans="1:14" x14ac:dyDescent="0.25">
      <c r="A16" s="339">
        <v>34</v>
      </c>
      <c r="B16" s="330" t="s">
        <v>11</v>
      </c>
      <c r="C16" s="296" t="s">
        <v>7</v>
      </c>
      <c r="D16" s="298">
        <v>4.18</v>
      </c>
    </row>
    <row r="17" spans="1:4" x14ac:dyDescent="0.25">
      <c r="A17" s="338">
        <v>35</v>
      </c>
      <c r="B17" s="288" t="s">
        <v>11</v>
      </c>
      <c r="C17" s="287" t="s">
        <v>19</v>
      </c>
      <c r="D17" s="331">
        <v>4.22</v>
      </c>
    </row>
    <row r="18" spans="1:4" x14ac:dyDescent="0.25">
      <c r="A18" s="339">
        <v>36</v>
      </c>
      <c r="B18" s="330" t="s">
        <v>11</v>
      </c>
      <c r="C18" s="296" t="s">
        <v>49</v>
      </c>
      <c r="D18" s="298">
        <v>3.96</v>
      </c>
    </row>
    <row r="19" spans="1:4" x14ac:dyDescent="0.25">
      <c r="A19" s="338">
        <v>42</v>
      </c>
      <c r="B19" s="288" t="s">
        <v>15</v>
      </c>
      <c r="C19" s="287" t="s">
        <v>7</v>
      </c>
      <c r="D19" s="331">
        <v>3.97</v>
      </c>
    </row>
    <row r="20" spans="1:4" x14ac:dyDescent="0.25">
      <c r="A20" s="339">
        <v>43</v>
      </c>
      <c r="B20" s="330" t="s">
        <v>15</v>
      </c>
      <c r="C20" s="296" t="s">
        <v>19</v>
      </c>
      <c r="D20" s="298">
        <v>3.39</v>
      </c>
    </row>
    <row r="21" spans="1:4" x14ac:dyDescent="0.25">
      <c r="A21" s="338">
        <v>44</v>
      </c>
      <c r="B21" s="288" t="s">
        <v>15</v>
      </c>
      <c r="C21" s="287" t="s">
        <v>49</v>
      </c>
      <c r="D21" s="331">
        <v>3.45</v>
      </c>
    </row>
    <row r="22" spans="1:4" x14ac:dyDescent="0.25">
      <c r="A22" s="339">
        <v>45</v>
      </c>
      <c r="B22" s="330" t="s">
        <v>15</v>
      </c>
      <c r="C22" s="296" t="s">
        <v>7</v>
      </c>
      <c r="D22" s="298">
        <v>3.81</v>
      </c>
    </row>
    <row r="23" spans="1:4" x14ac:dyDescent="0.25">
      <c r="A23" s="338">
        <v>46</v>
      </c>
      <c r="B23" s="288" t="s">
        <v>15</v>
      </c>
      <c r="C23" s="287" t="s">
        <v>19</v>
      </c>
      <c r="D23" s="331">
        <v>4.03</v>
      </c>
    </row>
    <row r="24" spans="1:4" x14ac:dyDescent="0.25">
      <c r="A24" s="339">
        <v>47</v>
      </c>
      <c r="B24" s="330" t="s">
        <v>15</v>
      </c>
      <c r="C24" s="296" t="s">
        <v>49</v>
      </c>
      <c r="D24" s="298">
        <v>3.51</v>
      </c>
    </row>
    <row r="25" spans="1:4" x14ac:dyDescent="0.25">
      <c r="A25" s="338">
        <v>51</v>
      </c>
      <c r="B25" s="288" t="s">
        <v>15</v>
      </c>
      <c r="C25" s="287" t="s">
        <v>7</v>
      </c>
      <c r="D25" s="331">
        <v>3.66</v>
      </c>
    </row>
    <row r="26" spans="1:4" x14ac:dyDescent="0.25">
      <c r="A26" s="339">
        <v>52</v>
      </c>
      <c r="B26" s="330" t="s">
        <v>15</v>
      </c>
      <c r="C26" s="296" t="s">
        <v>19</v>
      </c>
      <c r="D26" s="298">
        <v>3.62</v>
      </c>
    </row>
    <row r="27" spans="1:4" ht="15.75" thickBot="1" x14ac:dyDescent="0.3">
      <c r="A27" s="340">
        <v>53</v>
      </c>
      <c r="B27" s="333" t="s">
        <v>15</v>
      </c>
      <c r="C27" s="334" t="s">
        <v>49</v>
      </c>
      <c r="D27" s="335">
        <v>3.72</v>
      </c>
    </row>
  </sheetData>
  <pageMargins left="0.7" right="0.7" top="0.75" bottom="0.75" header="0.3" footer="0.3"/>
  <pageSetup orientation="portrait" r:id="rId1"/>
  <headerFooter>
    <oddHeader>&amp;CDWP2013 Soil Cores, pH (CaCl&amp;Y2&amp;Y)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view="pageLayout" topLeftCell="A33" zoomScale="85" zoomScaleNormal="100" zoomScalePageLayoutView="85" workbookViewId="0">
      <selection activeCell="G71" sqref="G71"/>
    </sheetView>
  </sheetViews>
  <sheetFormatPr defaultColWidth="8.85546875" defaultRowHeight="15" x14ac:dyDescent="0.25"/>
  <cols>
    <col min="3" max="3" width="14.42578125" customWidth="1"/>
    <col min="4" max="4" width="12.7109375" style="126" customWidth="1"/>
    <col min="5" max="5" width="5.7109375" customWidth="1"/>
    <col min="6" max="6" width="15.140625" customWidth="1"/>
    <col min="9" max="9" width="9.7109375" style="8" customWidth="1"/>
    <col min="10" max="10" width="8.85546875" style="326"/>
  </cols>
  <sheetData>
    <row r="1" spans="1:14" ht="26.25" thickBot="1" x14ac:dyDescent="0.3">
      <c r="A1" s="1" t="s">
        <v>0</v>
      </c>
      <c r="B1" s="2" t="s">
        <v>1</v>
      </c>
      <c r="C1" s="2" t="s">
        <v>2</v>
      </c>
      <c r="D1" s="110" t="s">
        <v>3</v>
      </c>
      <c r="E1" s="2" t="s">
        <v>4</v>
      </c>
      <c r="F1" s="2" t="s">
        <v>22</v>
      </c>
      <c r="G1" s="17" t="s">
        <v>115</v>
      </c>
      <c r="I1" s="217" t="s">
        <v>1</v>
      </c>
      <c r="J1" s="215" t="s">
        <v>96</v>
      </c>
    </row>
    <row r="2" spans="1:14" x14ac:dyDescent="0.25">
      <c r="A2" s="1">
        <v>1</v>
      </c>
      <c r="B2" s="3">
        <v>1</v>
      </c>
      <c r="C2" s="4" t="s">
        <v>6</v>
      </c>
      <c r="D2" s="125" t="s">
        <v>7</v>
      </c>
      <c r="E2" s="111" t="s">
        <v>8</v>
      </c>
      <c r="F2" s="18">
        <v>3.91</v>
      </c>
      <c r="G2">
        <f t="shared" ref="G2:G23" si="0">F2*J2</f>
        <v>0.63633545530030444</v>
      </c>
      <c r="H2">
        <f>SUM(G2:G3)</f>
        <v>5.8440575698865196</v>
      </c>
      <c r="I2" s="149">
        <v>1</v>
      </c>
      <c r="J2" s="232">
        <v>0.16274564074176584</v>
      </c>
      <c r="M2" s="326">
        <v>5.8440575698865196</v>
      </c>
      <c r="N2" s="149">
        <v>1</v>
      </c>
    </row>
    <row r="3" spans="1:14" x14ac:dyDescent="0.25">
      <c r="A3" s="1">
        <v>2</v>
      </c>
      <c r="B3" s="3">
        <v>1</v>
      </c>
      <c r="C3" s="4" t="s">
        <v>6</v>
      </c>
      <c r="D3" s="125" t="s">
        <v>7</v>
      </c>
      <c r="E3" s="111" t="s">
        <v>9</v>
      </c>
      <c r="F3" s="18">
        <v>6.22</v>
      </c>
      <c r="G3" s="326">
        <f t="shared" si="0"/>
        <v>5.2077221145862156</v>
      </c>
      <c r="H3" s="326"/>
      <c r="I3" s="149">
        <v>1</v>
      </c>
      <c r="J3" s="189">
        <v>0.8372543592582341</v>
      </c>
      <c r="M3" s="326">
        <v>5.98</v>
      </c>
      <c r="N3" s="327">
        <v>2</v>
      </c>
    </row>
    <row r="4" spans="1:14" x14ac:dyDescent="0.25">
      <c r="A4" s="1">
        <v>3</v>
      </c>
      <c r="B4" s="3">
        <v>4</v>
      </c>
      <c r="C4" s="4" t="s">
        <v>6</v>
      </c>
      <c r="D4" s="125" t="s">
        <v>7</v>
      </c>
      <c r="E4" s="111" t="s">
        <v>8</v>
      </c>
      <c r="F4" s="22">
        <v>4.9000000000000004</v>
      </c>
      <c r="G4" s="326">
        <f t="shared" si="0"/>
        <v>1.2802753815527539</v>
      </c>
      <c r="H4" s="326">
        <f t="shared" ref="H4:H22" si="1">SUM(G4:G5)</f>
        <v>7.0792219641672194</v>
      </c>
      <c r="I4" s="44">
        <v>4</v>
      </c>
      <c r="J4" s="189">
        <v>0.26128069011280691</v>
      </c>
      <c r="M4" s="326">
        <v>7.11</v>
      </c>
      <c r="N4" s="327">
        <v>3</v>
      </c>
    </row>
    <row r="5" spans="1:14" x14ac:dyDescent="0.25">
      <c r="A5" s="1">
        <v>4</v>
      </c>
      <c r="B5" s="3">
        <v>4</v>
      </c>
      <c r="C5" s="4" t="s">
        <v>6</v>
      </c>
      <c r="D5" s="125" t="s">
        <v>7</v>
      </c>
      <c r="E5" s="111" t="s">
        <v>9</v>
      </c>
      <c r="F5" s="18">
        <v>7.85</v>
      </c>
      <c r="G5" s="326">
        <f t="shared" si="0"/>
        <v>5.7989465826144659</v>
      </c>
      <c r="H5" s="326"/>
      <c r="I5" s="79">
        <v>4</v>
      </c>
      <c r="J5" s="189">
        <v>0.73871930988719314</v>
      </c>
      <c r="M5" s="326">
        <v>7.0792219641672194</v>
      </c>
      <c r="N5" s="44">
        <v>4</v>
      </c>
    </row>
    <row r="6" spans="1:14" x14ac:dyDescent="0.25">
      <c r="A6" s="1">
        <v>5</v>
      </c>
      <c r="B6" s="3">
        <v>9</v>
      </c>
      <c r="C6" s="4" t="s">
        <v>6</v>
      </c>
      <c r="D6" s="125" t="s">
        <v>7</v>
      </c>
      <c r="E6" s="111" t="s">
        <v>8</v>
      </c>
      <c r="F6" s="22">
        <v>4.2</v>
      </c>
      <c r="G6" s="326">
        <f t="shared" si="0"/>
        <v>1.1721205294283301</v>
      </c>
      <c r="H6" s="326">
        <f>SUM(G6:G8)</f>
        <v>6.4702900591382706</v>
      </c>
      <c r="I6" s="149">
        <v>9</v>
      </c>
      <c r="J6" s="189">
        <v>0.27907631653055476</v>
      </c>
      <c r="M6" s="326">
        <v>6.54</v>
      </c>
      <c r="N6" s="327">
        <v>5</v>
      </c>
    </row>
    <row r="7" spans="1:14" x14ac:dyDescent="0.25">
      <c r="A7" s="1">
        <v>6</v>
      </c>
      <c r="B7" s="3">
        <v>9</v>
      </c>
      <c r="C7" s="4" t="s">
        <v>6</v>
      </c>
      <c r="D7" s="125" t="s">
        <v>7</v>
      </c>
      <c r="E7" s="111" t="s">
        <v>9</v>
      </c>
      <c r="F7" s="18">
        <v>6.71</v>
      </c>
      <c r="G7" s="326">
        <f t="shared" si="0"/>
        <v>3.4060194311461562</v>
      </c>
      <c r="H7" s="326"/>
      <c r="I7" s="149">
        <v>9</v>
      </c>
      <c r="J7" s="189">
        <v>0.50760349197409182</v>
      </c>
      <c r="M7" s="326">
        <v>9.44</v>
      </c>
      <c r="N7" s="327">
        <v>6</v>
      </c>
    </row>
    <row r="8" spans="1:14" x14ac:dyDescent="0.25">
      <c r="A8" s="1">
        <v>7</v>
      </c>
      <c r="B8" s="3">
        <v>9</v>
      </c>
      <c r="C8" s="4" t="s">
        <v>6</v>
      </c>
      <c r="D8" s="125" t="s">
        <v>7</v>
      </c>
      <c r="E8" s="111" t="s">
        <v>10</v>
      </c>
      <c r="F8" s="18">
        <v>8.8699999999999992</v>
      </c>
      <c r="G8" s="326">
        <f t="shared" si="0"/>
        <v>1.8921500985637847</v>
      </c>
      <c r="H8" s="326"/>
      <c r="I8" s="149">
        <v>9</v>
      </c>
      <c r="J8" s="189">
        <v>0.21332019149535342</v>
      </c>
      <c r="M8" s="326">
        <v>6.4702900591382706</v>
      </c>
      <c r="N8" s="149">
        <v>9</v>
      </c>
    </row>
    <row r="9" spans="1:14" x14ac:dyDescent="0.25">
      <c r="A9" s="1">
        <v>8</v>
      </c>
      <c r="B9" s="3">
        <v>19</v>
      </c>
      <c r="C9" s="4" t="s">
        <v>11</v>
      </c>
      <c r="D9" s="125" t="s">
        <v>7</v>
      </c>
      <c r="E9" s="111" t="s">
        <v>8</v>
      </c>
      <c r="F9" s="18">
        <v>5.72</v>
      </c>
      <c r="G9" s="326">
        <f t="shared" si="0"/>
        <v>1.7279656833940533</v>
      </c>
      <c r="H9" s="326">
        <f>SUM(G9:G11)</f>
        <v>6.5717798801269254</v>
      </c>
      <c r="I9" s="149">
        <v>19</v>
      </c>
      <c r="J9" s="189">
        <v>0.30209190269126807</v>
      </c>
      <c r="M9" s="326">
        <v>6.34</v>
      </c>
      <c r="N9" s="327">
        <v>10</v>
      </c>
    </row>
    <row r="10" spans="1:14" x14ac:dyDescent="0.25">
      <c r="A10" s="1">
        <v>9</v>
      </c>
      <c r="B10" s="3">
        <v>19</v>
      </c>
      <c r="C10" s="4" t="s">
        <v>11</v>
      </c>
      <c r="D10" s="125" t="s">
        <v>7</v>
      </c>
      <c r="E10" s="111" t="s">
        <v>9</v>
      </c>
      <c r="F10" s="18">
        <v>6.95</v>
      </c>
      <c r="G10" s="326">
        <f t="shared" si="0"/>
        <v>2.5406011282171823</v>
      </c>
      <c r="H10" s="326"/>
      <c r="I10" s="34">
        <v>19</v>
      </c>
      <c r="J10" s="189">
        <v>0.36555411916793989</v>
      </c>
      <c r="M10" s="326">
        <v>6.5717798801269254</v>
      </c>
      <c r="N10" s="149">
        <v>19</v>
      </c>
    </row>
    <row r="11" spans="1:14" x14ac:dyDescent="0.25">
      <c r="A11" s="1">
        <v>10</v>
      </c>
      <c r="B11" s="3">
        <v>19</v>
      </c>
      <c r="C11" s="4" t="s">
        <v>11</v>
      </c>
      <c r="D11" s="125" t="s">
        <v>7</v>
      </c>
      <c r="E11" s="111" t="s">
        <v>12</v>
      </c>
      <c r="F11" s="18">
        <v>6.93</v>
      </c>
      <c r="G11" s="326">
        <f t="shared" si="0"/>
        <v>2.3032130685156895</v>
      </c>
      <c r="H11" s="326"/>
      <c r="I11" s="149">
        <v>19</v>
      </c>
      <c r="J11" s="189">
        <v>0.33235397814079215</v>
      </c>
      <c r="M11">
        <v>6.81</v>
      </c>
      <c r="N11">
        <v>20</v>
      </c>
    </row>
    <row r="12" spans="1:14" x14ac:dyDescent="0.25">
      <c r="A12" s="1">
        <v>11</v>
      </c>
      <c r="B12" s="3">
        <v>26</v>
      </c>
      <c r="C12" s="4" t="s">
        <v>11</v>
      </c>
      <c r="D12" s="125" t="s">
        <v>7</v>
      </c>
      <c r="E12" s="111" t="s">
        <v>8</v>
      </c>
      <c r="F12" s="18">
        <v>5.13</v>
      </c>
      <c r="G12" s="326">
        <f t="shared" si="0"/>
        <v>1.5390868069265047</v>
      </c>
      <c r="H12" s="326">
        <f>SUM(G12:G14)</f>
        <v>6.1134762253934225</v>
      </c>
      <c r="I12" s="69">
        <v>26</v>
      </c>
      <c r="J12" s="189">
        <v>0.30001692142816855</v>
      </c>
      <c r="M12">
        <v>8.32</v>
      </c>
      <c r="N12">
        <v>21</v>
      </c>
    </row>
    <row r="13" spans="1:14" x14ac:dyDescent="0.25">
      <c r="A13" s="1">
        <v>12</v>
      </c>
      <c r="B13" s="3">
        <v>26</v>
      </c>
      <c r="C13" s="4" t="s">
        <v>11</v>
      </c>
      <c r="D13" s="125" t="s">
        <v>7</v>
      </c>
      <c r="E13" s="111" t="s">
        <v>9</v>
      </c>
      <c r="F13" s="18">
        <v>5.35</v>
      </c>
      <c r="G13" s="326">
        <f t="shared" si="0"/>
        <v>1.8724547351796488</v>
      </c>
      <c r="H13" s="326"/>
      <c r="I13" s="83">
        <v>26</v>
      </c>
      <c r="J13" s="189">
        <v>0.3499915392859157</v>
      </c>
      <c r="M13">
        <v>6.1134762253934225</v>
      </c>
      <c r="N13" s="308">
        <v>26</v>
      </c>
    </row>
    <row r="14" spans="1:14" x14ac:dyDescent="0.25">
      <c r="A14" s="1">
        <v>13</v>
      </c>
      <c r="B14" s="3">
        <v>26</v>
      </c>
      <c r="C14" s="4" t="s">
        <v>11</v>
      </c>
      <c r="D14" s="125" t="s">
        <v>7</v>
      </c>
      <c r="E14" s="111" t="s">
        <v>12</v>
      </c>
      <c r="F14" s="18">
        <v>7.72</v>
      </c>
      <c r="G14" s="326">
        <f t="shared" si="0"/>
        <v>2.701934683287269</v>
      </c>
      <c r="H14" s="326"/>
      <c r="I14" s="149">
        <v>26</v>
      </c>
      <c r="J14" s="189">
        <v>0.3499915392859157</v>
      </c>
      <c r="M14">
        <v>7.02</v>
      </c>
      <c r="N14">
        <v>27</v>
      </c>
    </row>
    <row r="15" spans="1:14" x14ac:dyDescent="0.25">
      <c r="A15" s="1">
        <v>14</v>
      </c>
      <c r="B15" s="3">
        <v>34</v>
      </c>
      <c r="C15" s="4" t="s">
        <v>11</v>
      </c>
      <c r="D15" s="125" t="s">
        <v>7</v>
      </c>
      <c r="E15" s="111" t="s">
        <v>8</v>
      </c>
      <c r="F15" s="18">
        <v>7.84</v>
      </c>
      <c r="G15" s="326">
        <f t="shared" si="0"/>
        <v>4.362459688439464</v>
      </c>
      <c r="H15" s="326">
        <f t="shared" si="1"/>
        <v>7.0149713036348729</v>
      </c>
      <c r="I15" s="149">
        <v>34</v>
      </c>
      <c r="J15" s="189">
        <v>0.55643618474993162</v>
      </c>
      <c r="M15">
        <v>7.35</v>
      </c>
      <c r="N15">
        <v>28</v>
      </c>
    </row>
    <row r="16" spans="1:14" x14ac:dyDescent="0.25">
      <c r="A16" s="1">
        <v>15</v>
      </c>
      <c r="B16" s="3">
        <v>34</v>
      </c>
      <c r="C16" s="4" t="s">
        <v>11</v>
      </c>
      <c r="D16" s="125" t="s">
        <v>13</v>
      </c>
      <c r="E16" s="111" t="s">
        <v>14</v>
      </c>
      <c r="F16" s="23">
        <v>5.98</v>
      </c>
      <c r="G16" s="326">
        <f t="shared" si="0"/>
        <v>2.6525116151954089</v>
      </c>
      <c r="H16" s="326"/>
      <c r="I16" s="149">
        <v>34</v>
      </c>
      <c r="J16" s="189">
        <v>0.44356381525006833</v>
      </c>
      <c r="M16">
        <v>7.0149713036348729</v>
      </c>
      <c r="N16" s="133">
        <v>34</v>
      </c>
    </row>
    <row r="17" spans="1:14" x14ac:dyDescent="0.25">
      <c r="A17" s="1">
        <v>16</v>
      </c>
      <c r="B17" s="3">
        <v>42</v>
      </c>
      <c r="C17" s="4" t="s">
        <v>15</v>
      </c>
      <c r="D17" s="125" t="s">
        <v>7</v>
      </c>
      <c r="E17" s="111" t="s">
        <v>8</v>
      </c>
      <c r="F17" s="23">
        <v>3.58</v>
      </c>
      <c r="G17" s="326">
        <f t="shared" si="0"/>
        <v>1.3407399506699553</v>
      </c>
      <c r="H17" s="326">
        <f>SUM(G17:G19)</f>
        <v>4.6205519632024536</v>
      </c>
      <c r="I17" s="149">
        <v>42</v>
      </c>
      <c r="J17" s="189">
        <v>0.37450836610892607</v>
      </c>
      <c r="M17">
        <v>7</v>
      </c>
      <c r="N17">
        <v>35</v>
      </c>
    </row>
    <row r="18" spans="1:14" x14ac:dyDescent="0.25">
      <c r="A18" s="1">
        <v>17</v>
      </c>
      <c r="B18" s="3">
        <v>42</v>
      </c>
      <c r="C18" s="4" t="s">
        <v>15</v>
      </c>
      <c r="D18" s="125" t="s">
        <v>7</v>
      </c>
      <c r="E18" s="111" t="s">
        <v>16</v>
      </c>
      <c r="F18" s="18">
        <v>5.98</v>
      </c>
      <c r="G18" s="326">
        <f t="shared" si="0"/>
        <v>2.5269795346976873</v>
      </c>
      <c r="H18" s="326"/>
      <c r="I18" s="149">
        <v>42</v>
      </c>
      <c r="J18" s="189">
        <v>0.42257182854476372</v>
      </c>
      <c r="M18">
        <v>7.16</v>
      </c>
      <c r="N18">
        <v>36</v>
      </c>
    </row>
    <row r="19" spans="1:14" x14ac:dyDescent="0.25">
      <c r="A19" s="1">
        <v>18</v>
      </c>
      <c r="B19" s="3">
        <v>42</v>
      </c>
      <c r="C19" s="4" t="s">
        <v>15</v>
      </c>
      <c r="D19" s="125" t="s">
        <v>7</v>
      </c>
      <c r="E19" s="127" t="s">
        <v>17</v>
      </c>
      <c r="F19" s="18">
        <v>3.71</v>
      </c>
      <c r="G19" s="326">
        <f t="shared" si="0"/>
        <v>0.752832477834811</v>
      </c>
      <c r="H19" s="326"/>
      <c r="I19" s="149">
        <v>42</v>
      </c>
      <c r="J19" s="189">
        <v>0.20291980534631024</v>
      </c>
      <c r="M19">
        <v>4.6205519632024536</v>
      </c>
      <c r="N19" s="133">
        <v>42</v>
      </c>
    </row>
    <row r="20" spans="1:14" x14ac:dyDescent="0.25">
      <c r="A20" s="1">
        <v>19</v>
      </c>
      <c r="B20" s="3">
        <v>45</v>
      </c>
      <c r="C20" s="4" t="s">
        <v>15</v>
      </c>
      <c r="D20" s="125" t="s">
        <v>7</v>
      </c>
      <c r="E20" s="111" t="s">
        <v>18</v>
      </c>
      <c r="F20" s="18">
        <v>3.58</v>
      </c>
      <c r="G20" s="326">
        <f t="shared" si="0"/>
        <v>0.88799184339314852</v>
      </c>
      <c r="H20" s="326">
        <f t="shared" si="1"/>
        <v>5.2869437194127249</v>
      </c>
      <c r="I20" s="39">
        <v>45</v>
      </c>
      <c r="J20" s="189">
        <v>0.24804241435562807</v>
      </c>
      <c r="M20">
        <v>5.89</v>
      </c>
      <c r="N20">
        <v>43</v>
      </c>
    </row>
    <row r="21" spans="1:14" x14ac:dyDescent="0.25">
      <c r="A21" s="1">
        <v>20</v>
      </c>
      <c r="B21" s="3">
        <v>45</v>
      </c>
      <c r="C21" s="4" t="s">
        <v>15</v>
      </c>
      <c r="D21" s="125" t="s">
        <v>7</v>
      </c>
      <c r="E21" s="111" t="s">
        <v>14</v>
      </c>
      <c r="F21" s="18">
        <v>5.85</v>
      </c>
      <c r="G21" s="326">
        <f t="shared" si="0"/>
        <v>4.3989518760195763</v>
      </c>
      <c r="H21" s="326"/>
      <c r="I21" s="149">
        <v>45</v>
      </c>
      <c r="J21" s="189">
        <v>0.75195758564437198</v>
      </c>
      <c r="M21">
        <v>5.19</v>
      </c>
      <c r="N21">
        <v>44</v>
      </c>
    </row>
    <row r="22" spans="1:14" x14ac:dyDescent="0.25">
      <c r="A22" s="1">
        <v>21</v>
      </c>
      <c r="B22" s="3">
        <v>51</v>
      </c>
      <c r="C22" s="4" t="s">
        <v>15</v>
      </c>
      <c r="D22" s="125" t="s">
        <v>7</v>
      </c>
      <c r="E22" s="111" t="s">
        <v>18</v>
      </c>
      <c r="F22" s="18">
        <v>3.64</v>
      </c>
      <c r="G22" s="326">
        <f t="shared" si="0"/>
        <v>1.3675196735645585</v>
      </c>
      <c r="H22" s="326">
        <f t="shared" si="1"/>
        <v>4.6326493733605361</v>
      </c>
      <c r="I22" s="59">
        <v>51</v>
      </c>
      <c r="J22" s="189">
        <v>0.37569221801224134</v>
      </c>
      <c r="M22">
        <v>5.2869437194127249</v>
      </c>
      <c r="N22" s="309">
        <v>45</v>
      </c>
    </row>
    <row r="23" spans="1:14" x14ac:dyDescent="0.25">
      <c r="A23" s="1">
        <v>22</v>
      </c>
      <c r="B23" s="3">
        <v>51</v>
      </c>
      <c r="C23" s="4" t="s">
        <v>15</v>
      </c>
      <c r="D23" s="125" t="s">
        <v>7</v>
      </c>
      <c r="E23" s="111" t="s">
        <v>14</v>
      </c>
      <c r="F23" s="18">
        <v>5.23</v>
      </c>
      <c r="G23" s="326">
        <f t="shared" si="0"/>
        <v>3.2651296997959776</v>
      </c>
      <c r="I23" s="149">
        <v>51</v>
      </c>
      <c r="J23" s="189">
        <v>0.6243077819877586</v>
      </c>
      <c r="M23">
        <v>6.5</v>
      </c>
      <c r="N23">
        <v>46</v>
      </c>
    </row>
    <row r="24" spans="1:14" x14ac:dyDescent="0.25">
      <c r="A24" s="1">
        <v>24</v>
      </c>
      <c r="B24" s="3">
        <v>2</v>
      </c>
      <c r="C24" s="4" t="s">
        <v>6</v>
      </c>
      <c r="D24" s="125" t="s">
        <v>19</v>
      </c>
      <c r="E24" s="111" t="s">
        <v>19</v>
      </c>
      <c r="F24" s="18">
        <v>5.98</v>
      </c>
      <c r="H24">
        <f>F24</f>
        <v>5.98</v>
      </c>
      <c r="I24" s="220">
        <v>2</v>
      </c>
      <c r="J24" s="189"/>
      <c r="M24">
        <v>5.53</v>
      </c>
      <c r="N24">
        <v>47</v>
      </c>
    </row>
    <row r="25" spans="1:14" x14ac:dyDescent="0.25">
      <c r="A25" s="1">
        <v>25</v>
      </c>
      <c r="B25" s="3">
        <v>5</v>
      </c>
      <c r="C25" s="4" t="s">
        <v>6</v>
      </c>
      <c r="D25" s="125" t="s">
        <v>19</v>
      </c>
      <c r="E25" s="111" t="s">
        <v>19</v>
      </c>
      <c r="F25" s="18">
        <v>6.54</v>
      </c>
      <c r="H25" s="326">
        <f t="shared" ref="H25:H40" si="2">F25</f>
        <v>6.54</v>
      </c>
      <c r="I25" s="54">
        <v>5</v>
      </c>
      <c r="M25">
        <v>4.6326493733605361</v>
      </c>
      <c r="N25" s="310">
        <v>51</v>
      </c>
    </row>
    <row r="26" spans="1:14" x14ac:dyDescent="0.25">
      <c r="A26" s="1">
        <v>26</v>
      </c>
      <c r="B26" s="3">
        <v>10</v>
      </c>
      <c r="C26" s="4" t="s">
        <v>6</v>
      </c>
      <c r="D26" s="125" t="s">
        <v>19</v>
      </c>
      <c r="E26" s="111" t="s">
        <v>19</v>
      </c>
      <c r="F26" s="18">
        <v>6.34</v>
      </c>
      <c r="H26" s="326">
        <f t="shared" si="2"/>
        <v>6.34</v>
      </c>
      <c r="I26" s="149">
        <v>10</v>
      </c>
      <c r="M26">
        <v>5.45</v>
      </c>
      <c r="N26">
        <v>52</v>
      </c>
    </row>
    <row r="27" spans="1:14" x14ac:dyDescent="0.25">
      <c r="A27" s="1">
        <v>27</v>
      </c>
      <c r="B27" s="3">
        <v>20</v>
      </c>
      <c r="C27" s="4" t="s">
        <v>11</v>
      </c>
      <c r="D27" s="125" t="s">
        <v>19</v>
      </c>
      <c r="E27" s="111" t="s">
        <v>19</v>
      </c>
      <c r="F27" s="18">
        <v>6.81</v>
      </c>
      <c r="H27" s="326">
        <f t="shared" si="2"/>
        <v>6.81</v>
      </c>
      <c r="I27" s="149">
        <v>20</v>
      </c>
      <c r="M27">
        <v>5.26</v>
      </c>
      <c r="N27">
        <v>53</v>
      </c>
    </row>
    <row r="28" spans="1:14" x14ac:dyDescent="0.25">
      <c r="A28" s="1">
        <v>28</v>
      </c>
      <c r="B28" s="3">
        <v>27</v>
      </c>
      <c r="C28" s="4" t="s">
        <v>11</v>
      </c>
      <c r="D28" s="125" t="s">
        <v>19</v>
      </c>
      <c r="E28" s="111" t="s">
        <v>19</v>
      </c>
      <c r="F28" s="18">
        <v>7.02</v>
      </c>
      <c r="H28" s="326">
        <f t="shared" si="2"/>
        <v>7.02</v>
      </c>
      <c r="I28" s="149">
        <v>27</v>
      </c>
    </row>
    <row r="29" spans="1:14" x14ac:dyDescent="0.25">
      <c r="A29" s="1">
        <v>29</v>
      </c>
      <c r="B29" s="3">
        <v>35</v>
      </c>
      <c r="C29" s="4" t="s">
        <v>11</v>
      </c>
      <c r="D29" s="125" t="s">
        <v>19</v>
      </c>
      <c r="E29" s="111" t="s">
        <v>19</v>
      </c>
      <c r="F29" s="22">
        <v>7</v>
      </c>
      <c r="H29" s="326">
        <f t="shared" si="2"/>
        <v>7</v>
      </c>
      <c r="I29" s="149">
        <v>35</v>
      </c>
    </row>
    <row r="30" spans="1:14" x14ac:dyDescent="0.25">
      <c r="A30" s="1">
        <v>30</v>
      </c>
      <c r="B30" s="3">
        <v>43</v>
      </c>
      <c r="C30" s="4" t="s">
        <v>15</v>
      </c>
      <c r="D30" s="125" t="s">
        <v>19</v>
      </c>
      <c r="E30" s="111" t="s">
        <v>19</v>
      </c>
      <c r="F30" s="18">
        <v>5.89</v>
      </c>
      <c r="H30" s="326">
        <f t="shared" si="2"/>
        <v>5.89</v>
      </c>
      <c r="I30" s="149">
        <v>43</v>
      </c>
    </row>
    <row r="31" spans="1:14" x14ac:dyDescent="0.25">
      <c r="A31" s="1">
        <v>31</v>
      </c>
      <c r="B31" s="3">
        <v>46</v>
      </c>
      <c r="C31" s="4" t="s">
        <v>15</v>
      </c>
      <c r="D31" s="125" t="s">
        <v>19</v>
      </c>
      <c r="E31" s="111" t="s">
        <v>19</v>
      </c>
      <c r="F31" s="22">
        <v>6.5</v>
      </c>
      <c r="H31" s="326">
        <f t="shared" si="2"/>
        <v>6.5</v>
      </c>
      <c r="I31" s="149">
        <v>46</v>
      </c>
    </row>
    <row r="32" spans="1:14" x14ac:dyDescent="0.25">
      <c r="A32" s="1">
        <v>32</v>
      </c>
      <c r="B32" s="3">
        <v>52</v>
      </c>
      <c r="C32" s="4" t="s">
        <v>15</v>
      </c>
      <c r="D32" s="125" t="s">
        <v>19</v>
      </c>
      <c r="E32" s="111" t="s">
        <v>19</v>
      </c>
      <c r="F32" s="18">
        <v>5.45</v>
      </c>
      <c r="H32" s="326">
        <f t="shared" si="2"/>
        <v>5.45</v>
      </c>
      <c r="I32" s="149">
        <v>52</v>
      </c>
    </row>
    <row r="33" spans="1:9" x14ac:dyDescent="0.25">
      <c r="A33" s="1">
        <v>33</v>
      </c>
      <c r="B33" s="3">
        <v>3</v>
      </c>
      <c r="C33" s="4" t="s">
        <v>6</v>
      </c>
      <c r="D33" s="125" t="s">
        <v>49</v>
      </c>
      <c r="E33" s="111" t="s">
        <v>19</v>
      </c>
      <c r="F33" s="18">
        <v>7.11</v>
      </c>
      <c r="H33" s="326">
        <f t="shared" si="2"/>
        <v>7.11</v>
      </c>
      <c r="I33" s="49">
        <v>3</v>
      </c>
    </row>
    <row r="34" spans="1:9" x14ac:dyDescent="0.25">
      <c r="A34" s="1">
        <v>34</v>
      </c>
      <c r="B34" s="3">
        <v>6</v>
      </c>
      <c r="C34" s="4" t="s">
        <v>6</v>
      </c>
      <c r="D34" s="125" t="s">
        <v>49</v>
      </c>
      <c r="E34" s="111" t="s">
        <v>19</v>
      </c>
      <c r="F34" s="18">
        <v>9.44</v>
      </c>
      <c r="H34" s="326">
        <f t="shared" si="2"/>
        <v>9.44</v>
      </c>
      <c r="I34" s="74">
        <v>6</v>
      </c>
    </row>
    <row r="35" spans="1:9" x14ac:dyDescent="0.25">
      <c r="A35" s="1">
        <v>35</v>
      </c>
      <c r="B35" s="3">
        <v>21</v>
      </c>
      <c r="C35" s="4" t="s">
        <v>11</v>
      </c>
      <c r="D35" s="125" t="s">
        <v>49</v>
      </c>
      <c r="E35" s="111" t="s">
        <v>19</v>
      </c>
      <c r="F35" s="18">
        <v>8.32</v>
      </c>
      <c r="H35" s="326">
        <f t="shared" si="2"/>
        <v>8.32</v>
      </c>
      <c r="I35" s="149">
        <v>21</v>
      </c>
    </row>
    <row r="36" spans="1:9" x14ac:dyDescent="0.25">
      <c r="A36" s="1">
        <v>36</v>
      </c>
      <c r="B36" s="3">
        <v>28</v>
      </c>
      <c r="C36" s="4" t="s">
        <v>11</v>
      </c>
      <c r="D36" s="125" t="s">
        <v>49</v>
      </c>
      <c r="E36" s="111" t="s">
        <v>19</v>
      </c>
      <c r="F36" s="18">
        <v>7.35</v>
      </c>
      <c r="H36" s="326">
        <f t="shared" si="2"/>
        <v>7.35</v>
      </c>
      <c r="I36" s="149">
        <v>28</v>
      </c>
    </row>
    <row r="37" spans="1:9" x14ac:dyDescent="0.25">
      <c r="A37" s="1">
        <v>37</v>
      </c>
      <c r="B37" s="3">
        <v>36</v>
      </c>
      <c r="C37" s="4" t="s">
        <v>11</v>
      </c>
      <c r="D37" s="125" t="s">
        <v>49</v>
      </c>
      <c r="E37" s="111" t="s">
        <v>19</v>
      </c>
      <c r="F37" s="18">
        <v>7.16</v>
      </c>
      <c r="H37" s="326">
        <f t="shared" si="2"/>
        <v>7.16</v>
      </c>
      <c r="I37" s="149">
        <v>36</v>
      </c>
    </row>
    <row r="38" spans="1:9" x14ac:dyDescent="0.25">
      <c r="A38" s="1">
        <v>38</v>
      </c>
      <c r="B38" s="3">
        <v>44</v>
      </c>
      <c r="C38" s="4" t="s">
        <v>15</v>
      </c>
      <c r="D38" s="125" t="s">
        <v>49</v>
      </c>
      <c r="E38" s="111" t="s">
        <v>19</v>
      </c>
      <c r="F38" s="18">
        <v>5.19</v>
      </c>
      <c r="H38" s="326">
        <f t="shared" si="2"/>
        <v>5.19</v>
      </c>
      <c r="I38" s="149">
        <v>44</v>
      </c>
    </row>
    <row r="39" spans="1:9" x14ac:dyDescent="0.25">
      <c r="A39" s="1">
        <v>39</v>
      </c>
      <c r="B39" s="3">
        <v>47</v>
      </c>
      <c r="C39" s="4" t="s">
        <v>15</v>
      </c>
      <c r="D39" s="125" t="s">
        <v>49</v>
      </c>
      <c r="E39" s="111" t="s">
        <v>19</v>
      </c>
      <c r="F39" s="18">
        <v>5.53</v>
      </c>
      <c r="H39" s="326">
        <f t="shared" si="2"/>
        <v>5.53</v>
      </c>
      <c r="I39" s="64">
        <v>47</v>
      </c>
    </row>
    <row r="40" spans="1:9" x14ac:dyDescent="0.25">
      <c r="A40" s="1">
        <v>40</v>
      </c>
      <c r="B40" s="3">
        <v>53</v>
      </c>
      <c r="C40" s="4" t="s">
        <v>15</v>
      </c>
      <c r="D40" s="125" t="s">
        <v>49</v>
      </c>
      <c r="E40" s="111" t="s">
        <v>19</v>
      </c>
      <c r="F40" s="18">
        <v>5.26</v>
      </c>
      <c r="H40" s="326">
        <f t="shared" si="2"/>
        <v>5.26</v>
      </c>
      <c r="I40" s="149">
        <v>53</v>
      </c>
    </row>
    <row r="41" spans="1:9" ht="15.75" thickBot="1" x14ac:dyDescent="0.3">
      <c r="I41" s="326"/>
    </row>
    <row r="42" spans="1:9" x14ac:dyDescent="0.25">
      <c r="E42" s="192" t="s">
        <v>86</v>
      </c>
      <c r="F42" s="193">
        <f>AVERAGE(F2:F40)</f>
        <v>6.12153846153846</v>
      </c>
      <c r="I42" s="326"/>
    </row>
    <row r="43" spans="1:9" x14ac:dyDescent="0.25">
      <c r="E43" s="194" t="s">
        <v>87</v>
      </c>
      <c r="F43" s="195">
        <f>MIN(F2:F40)</f>
        <v>3.58</v>
      </c>
    </row>
    <row r="44" spans="1:9" ht="15.75" thickBot="1" x14ac:dyDescent="0.3">
      <c r="E44" s="196" t="s">
        <v>88</v>
      </c>
      <c r="F44" s="197">
        <f>MAX(F2:F40)</f>
        <v>9.44</v>
      </c>
    </row>
    <row r="45" spans="1:9" x14ac:dyDescent="0.25">
      <c r="I45" s="326"/>
    </row>
    <row r="46" spans="1:9" ht="15.75" thickBot="1" x14ac:dyDescent="0.3"/>
    <row r="47" spans="1:9" ht="15.75" thickBot="1" x14ac:dyDescent="0.3">
      <c r="A47" s="292" t="s">
        <v>1</v>
      </c>
      <c r="B47" s="291" t="s">
        <v>2</v>
      </c>
      <c r="C47" s="290" t="s">
        <v>75</v>
      </c>
      <c r="D47" s="292" t="s">
        <v>22</v>
      </c>
      <c r="E47" s="2" t="s">
        <v>1</v>
      </c>
      <c r="F47" s="2" t="s">
        <v>22</v>
      </c>
      <c r="I47" s="326"/>
    </row>
    <row r="48" spans="1:9" x14ac:dyDescent="0.25">
      <c r="A48" s="295">
        <v>1</v>
      </c>
      <c r="B48" s="221" t="s">
        <v>6</v>
      </c>
      <c r="C48" s="294" t="s">
        <v>7</v>
      </c>
      <c r="D48" s="293">
        <v>4.49</v>
      </c>
      <c r="E48" s="149">
        <v>1</v>
      </c>
      <c r="F48" s="327">
        <v>3.91</v>
      </c>
      <c r="G48" s="327">
        <v>6.22</v>
      </c>
    </row>
    <row r="49" spans="1:8" x14ac:dyDescent="0.25">
      <c r="A49" s="289">
        <v>2</v>
      </c>
      <c r="B49" s="288" t="s">
        <v>6</v>
      </c>
      <c r="C49" s="287" t="s">
        <v>19</v>
      </c>
      <c r="D49" s="331">
        <v>4.5999999999999996</v>
      </c>
      <c r="E49" s="149">
        <v>2</v>
      </c>
      <c r="F49" s="327">
        <v>5.98</v>
      </c>
      <c r="H49">
        <f>AVERAGE(F48:F48)</f>
        <v>3.91</v>
      </c>
    </row>
    <row r="50" spans="1:8" x14ac:dyDescent="0.25">
      <c r="A50" s="297">
        <v>3</v>
      </c>
      <c r="B50" s="330" t="s">
        <v>6</v>
      </c>
      <c r="C50" s="296" t="s">
        <v>49</v>
      </c>
      <c r="D50" s="298">
        <v>5.0199999999999996</v>
      </c>
      <c r="E50" s="149">
        <v>3</v>
      </c>
      <c r="F50" s="327">
        <v>7.11</v>
      </c>
    </row>
    <row r="51" spans="1:8" x14ac:dyDescent="0.25">
      <c r="A51" s="289">
        <v>4</v>
      </c>
      <c r="B51" s="288" t="s">
        <v>6</v>
      </c>
      <c r="C51" s="287" t="s">
        <v>7</v>
      </c>
      <c r="D51" s="331">
        <v>5.63</v>
      </c>
      <c r="E51" s="149">
        <v>4</v>
      </c>
      <c r="F51" s="22">
        <v>4.9000000000000004</v>
      </c>
      <c r="G51" s="327">
        <v>7.85</v>
      </c>
    </row>
    <row r="52" spans="1:8" x14ac:dyDescent="0.25">
      <c r="A52" s="297">
        <v>5</v>
      </c>
      <c r="B52" s="330" t="s">
        <v>6</v>
      </c>
      <c r="C52" s="296" t="s">
        <v>19</v>
      </c>
      <c r="D52" s="298">
        <v>4.3899999999999997</v>
      </c>
      <c r="E52" s="149">
        <v>5</v>
      </c>
      <c r="F52" s="327">
        <v>6.54</v>
      </c>
    </row>
    <row r="53" spans="1:8" x14ac:dyDescent="0.25">
      <c r="A53" s="289">
        <v>6</v>
      </c>
      <c r="B53" s="288" t="s">
        <v>6</v>
      </c>
      <c r="C53" s="287" t="s">
        <v>49</v>
      </c>
      <c r="D53" s="331">
        <v>7.55</v>
      </c>
      <c r="E53" s="149">
        <v>6</v>
      </c>
      <c r="F53" s="327">
        <v>9.44</v>
      </c>
    </row>
    <row r="54" spans="1:8" x14ac:dyDescent="0.25">
      <c r="A54" s="297">
        <v>9</v>
      </c>
      <c r="B54" s="330" t="s">
        <v>6</v>
      </c>
      <c r="C54" s="296" t="s">
        <v>7</v>
      </c>
      <c r="D54" s="298">
        <v>4.76</v>
      </c>
      <c r="E54" s="149">
        <v>9</v>
      </c>
      <c r="F54" s="22">
        <v>4.2</v>
      </c>
      <c r="G54" s="327">
        <v>6.71</v>
      </c>
      <c r="H54" s="327">
        <v>8.8699999999999992</v>
      </c>
    </row>
    <row r="55" spans="1:8" x14ac:dyDescent="0.25">
      <c r="A55" s="289">
        <v>10</v>
      </c>
      <c r="B55" s="288" t="s">
        <v>6</v>
      </c>
      <c r="C55" s="287" t="s">
        <v>19</v>
      </c>
      <c r="D55" s="331">
        <v>4.63</v>
      </c>
      <c r="E55" s="149">
        <v>10</v>
      </c>
      <c r="F55" s="327">
        <v>6.34</v>
      </c>
    </row>
    <row r="56" spans="1:8" x14ac:dyDescent="0.25">
      <c r="A56" s="297">
        <v>19</v>
      </c>
      <c r="B56" s="330" t="s">
        <v>11</v>
      </c>
      <c r="C56" s="296" t="s">
        <v>7</v>
      </c>
      <c r="D56" s="298">
        <v>4.72</v>
      </c>
      <c r="E56" s="149">
        <v>19</v>
      </c>
      <c r="F56" s="327">
        <v>5.72</v>
      </c>
      <c r="G56" s="327">
        <v>6.95</v>
      </c>
      <c r="H56" s="336">
        <v>6.93</v>
      </c>
    </row>
    <row r="57" spans="1:8" x14ac:dyDescent="0.25">
      <c r="A57" s="289">
        <v>20</v>
      </c>
      <c r="B57" s="288" t="s">
        <v>11</v>
      </c>
      <c r="C57" s="287" t="s">
        <v>19</v>
      </c>
      <c r="D57" s="331">
        <v>4.8499999999999996</v>
      </c>
      <c r="E57" s="149">
        <v>20</v>
      </c>
      <c r="F57" s="336">
        <v>6.81</v>
      </c>
    </row>
    <row r="58" spans="1:8" x14ac:dyDescent="0.25">
      <c r="A58" s="297">
        <v>21</v>
      </c>
      <c r="B58" s="330" t="s">
        <v>11</v>
      </c>
      <c r="C58" s="296" t="s">
        <v>49</v>
      </c>
      <c r="D58" s="298">
        <v>4.83</v>
      </c>
      <c r="E58" s="149">
        <v>21</v>
      </c>
      <c r="F58" s="327">
        <v>8.32</v>
      </c>
    </row>
    <row r="59" spans="1:8" x14ac:dyDescent="0.25">
      <c r="A59" s="289">
        <v>26</v>
      </c>
      <c r="B59" s="288" t="s">
        <v>11</v>
      </c>
      <c r="C59" s="287" t="s">
        <v>7</v>
      </c>
      <c r="D59" s="331">
        <v>4.0599999999999996</v>
      </c>
      <c r="E59" s="149">
        <v>26</v>
      </c>
      <c r="F59" s="327">
        <v>5.13</v>
      </c>
      <c r="G59" s="327">
        <v>5.35</v>
      </c>
      <c r="H59" s="327">
        <v>7.72</v>
      </c>
    </row>
    <row r="60" spans="1:8" x14ac:dyDescent="0.25">
      <c r="A60" s="297">
        <v>27</v>
      </c>
      <c r="B60" s="330" t="s">
        <v>11</v>
      </c>
      <c r="C60" s="296" t="s">
        <v>19</v>
      </c>
      <c r="D60" s="298">
        <v>5.15</v>
      </c>
      <c r="E60" s="149">
        <v>27</v>
      </c>
      <c r="F60" s="327">
        <v>7.02</v>
      </c>
    </row>
    <row r="61" spans="1:8" x14ac:dyDescent="0.25">
      <c r="A61" s="289">
        <v>28</v>
      </c>
      <c r="B61" s="288" t="s">
        <v>11</v>
      </c>
      <c r="C61" s="287" t="s">
        <v>49</v>
      </c>
      <c r="D61" s="331">
        <v>7.1</v>
      </c>
      <c r="E61" s="149">
        <v>28</v>
      </c>
      <c r="F61" s="327">
        <v>7.35</v>
      </c>
    </row>
    <row r="62" spans="1:8" x14ac:dyDescent="0.25">
      <c r="A62" s="297">
        <v>34</v>
      </c>
      <c r="B62" s="330" t="s">
        <v>11</v>
      </c>
      <c r="C62" s="296" t="s">
        <v>7</v>
      </c>
      <c r="D62" s="298">
        <v>4.18</v>
      </c>
      <c r="E62" s="149">
        <v>34</v>
      </c>
      <c r="F62" s="327">
        <v>7.84</v>
      </c>
      <c r="G62" s="330">
        <v>5.98</v>
      </c>
    </row>
    <row r="63" spans="1:8" x14ac:dyDescent="0.25">
      <c r="A63" s="289">
        <v>35</v>
      </c>
      <c r="B63" s="288" t="s">
        <v>11</v>
      </c>
      <c r="C63" s="287" t="s">
        <v>19</v>
      </c>
      <c r="D63" s="331">
        <v>4.22</v>
      </c>
      <c r="E63" s="149">
        <v>35</v>
      </c>
      <c r="F63" s="22">
        <v>7</v>
      </c>
    </row>
    <row r="64" spans="1:8" x14ac:dyDescent="0.25">
      <c r="A64" s="297">
        <v>36</v>
      </c>
      <c r="B64" s="330" t="s">
        <v>11</v>
      </c>
      <c r="C64" s="296" t="s">
        <v>49</v>
      </c>
      <c r="D64" s="298">
        <v>3.96</v>
      </c>
      <c r="E64" s="149">
        <v>36</v>
      </c>
      <c r="F64" s="327">
        <v>7.16</v>
      </c>
    </row>
    <row r="65" spans="1:8" x14ac:dyDescent="0.25">
      <c r="A65" s="289">
        <v>42</v>
      </c>
      <c r="B65" s="288" t="s">
        <v>15</v>
      </c>
      <c r="C65" s="287" t="s">
        <v>7</v>
      </c>
      <c r="D65" s="331">
        <v>3.97</v>
      </c>
      <c r="E65" s="149">
        <v>42</v>
      </c>
      <c r="F65" s="330">
        <v>3.58</v>
      </c>
      <c r="G65" s="327">
        <v>5.98</v>
      </c>
      <c r="H65" s="327">
        <v>3.71</v>
      </c>
    </row>
    <row r="66" spans="1:8" x14ac:dyDescent="0.25">
      <c r="A66" s="297">
        <v>43</v>
      </c>
      <c r="B66" s="330" t="s">
        <v>15</v>
      </c>
      <c r="C66" s="296" t="s">
        <v>19</v>
      </c>
      <c r="D66" s="298">
        <v>3.39</v>
      </c>
      <c r="E66" s="149">
        <v>43</v>
      </c>
      <c r="F66" s="327">
        <v>5.89</v>
      </c>
    </row>
    <row r="67" spans="1:8" x14ac:dyDescent="0.25">
      <c r="A67" s="289">
        <v>44</v>
      </c>
      <c r="B67" s="288" t="s">
        <v>15</v>
      </c>
      <c r="C67" s="287" t="s">
        <v>49</v>
      </c>
      <c r="D67" s="331">
        <v>3.45</v>
      </c>
      <c r="E67" s="149">
        <v>44</v>
      </c>
      <c r="F67" s="327">
        <v>5.19</v>
      </c>
    </row>
    <row r="68" spans="1:8" x14ac:dyDescent="0.25">
      <c r="A68" s="297">
        <v>45</v>
      </c>
      <c r="B68" s="330" t="s">
        <v>15</v>
      </c>
      <c r="C68" s="296" t="s">
        <v>7</v>
      </c>
      <c r="D68" s="298">
        <v>3.81</v>
      </c>
      <c r="E68" s="149">
        <v>45</v>
      </c>
      <c r="F68" s="327">
        <v>3.58</v>
      </c>
    </row>
    <row r="69" spans="1:8" x14ac:dyDescent="0.25">
      <c r="A69" s="289">
        <v>46</v>
      </c>
      <c r="B69" s="288" t="s">
        <v>15</v>
      </c>
      <c r="C69" s="287" t="s">
        <v>19</v>
      </c>
      <c r="D69" s="331">
        <v>4.03</v>
      </c>
      <c r="E69" s="149">
        <v>45</v>
      </c>
      <c r="F69" s="327">
        <v>5.85</v>
      </c>
    </row>
    <row r="70" spans="1:8" x14ac:dyDescent="0.25">
      <c r="A70" s="297">
        <v>47</v>
      </c>
      <c r="B70" s="330" t="s">
        <v>15</v>
      </c>
      <c r="C70" s="296" t="s">
        <v>49</v>
      </c>
      <c r="D70" s="298">
        <v>3.51</v>
      </c>
      <c r="E70" s="149">
        <v>46</v>
      </c>
      <c r="F70" s="22">
        <v>6.5</v>
      </c>
    </row>
    <row r="71" spans="1:8" x14ac:dyDescent="0.25">
      <c r="A71" s="289">
        <v>51</v>
      </c>
      <c r="B71" s="288" t="s">
        <v>15</v>
      </c>
      <c r="C71" s="287" t="s">
        <v>7</v>
      </c>
      <c r="D71" s="331">
        <v>3.66</v>
      </c>
      <c r="E71" s="149">
        <v>47</v>
      </c>
      <c r="F71" s="327">
        <v>5.53</v>
      </c>
    </row>
    <row r="72" spans="1:8" x14ac:dyDescent="0.25">
      <c r="A72" s="297">
        <v>52</v>
      </c>
      <c r="B72" s="330" t="s">
        <v>15</v>
      </c>
      <c r="C72" s="296" t="s">
        <v>19</v>
      </c>
      <c r="D72" s="298">
        <v>3.62</v>
      </c>
      <c r="E72" s="149">
        <v>51</v>
      </c>
      <c r="F72" s="327">
        <v>3.64</v>
      </c>
    </row>
    <row r="73" spans="1:8" ht="15.75" thickBot="1" x14ac:dyDescent="0.3">
      <c r="A73" s="332">
        <v>53</v>
      </c>
      <c r="B73" s="333" t="s">
        <v>15</v>
      </c>
      <c r="C73" s="334" t="s">
        <v>49</v>
      </c>
      <c r="D73" s="335">
        <v>3.72</v>
      </c>
      <c r="E73" s="149">
        <v>51</v>
      </c>
      <c r="F73" s="327">
        <v>5.23</v>
      </c>
    </row>
    <row r="74" spans="1:8" x14ac:dyDescent="0.25">
      <c r="E74" s="149">
        <v>52</v>
      </c>
      <c r="F74" s="327">
        <v>5.45</v>
      </c>
    </row>
    <row r="75" spans="1:8" x14ac:dyDescent="0.25">
      <c r="E75" s="149">
        <v>53</v>
      </c>
      <c r="F75" s="327">
        <v>5.26</v>
      </c>
    </row>
  </sheetData>
  <sortState ref="E48:F86">
    <sortCondition ref="E48:E86"/>
  </sortState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6" sqref="I6"/>
    </sheetView>
  </sheetViews>
  <sheetFormatPr defaultColWidth="8.85546875" defaultRowHeight="15" x14ac:dyDescent="0.25"/>
  <cols>
    <col min="3" max="3" width="19.140625" customWidth="1"/>
    <col min="4" max="4" width="16.42578125" customWidth="1"/>
    <col min="5" max="5" width="17.7109375" customWidth="1"/>
    <col min="6" max="6" width="18.7109375" bestFit="1" customWidth="1"/>
    <col min="7" max="7" width="13.140625" style="25" bestFit="1" customWidth="1"/>
    <col min="8" max="8" width="12.5703125" style="153" customWidth="1"/>
    <col min="9" max="9" width="14.28515625" bestFit="1" customWidth="1"/>
  </cols>
  <sheetData>
    <row r="1" spans="1:12" ht="26.25" thickBot="1" x14ac:dyDescent="0.3">
      <c r="A1" s="272" t="s">
        <v>0</v>
      </c>
      <c r="B1" s="273" t="s">
        <v>1</v>
      </c>
      <c r="C1" s="273" t="s">
        <v>2</v>
      </c>
      <c r="D1" s="273" t="s">
        <v>3</v>
      </c>
      <c r="E1" s="273" t="s">
        <v>4</v>
      </c>
      <c r="F1" s="274" t="s">
        <v>23</v>
      </c>
      <c r="G1" s="26" t="s">
        <v>24</v>
      </c>
      <c r="H1" s="275"/>
      <c r="L1" s="17" t="s">
        <v>26</v>
      </c>
    </row>
    <row r="2" spans="1:12" x14ac:dyDescent="0.25">
      <c r="A2" s="1">
        <v>1</v>
      </c>
      <c r="B2" s="149">
        <v>1</v>
      </c>
      <c r="C2" s="148" t="s">
        <v>6</v>
      </c>
      <c r="D2" s="125" t="s">
        <v>7</v>
      </c>
      <c r="E2" s="5" t="s">
        <v>8</v>
      </c>
      <c r="F2" s="151">
        <v>58.800000000000004</v>
      </c>
      <c r="G2" s="24"/>
      <c r="H2" s="276"/>
      <c r="I2">
        <f>SUM(F2:F3)</f>
        <v>361.3</v>
      </c>
      <c r="J2">
        <v>1</v>
      </c>
      <c r="L2" s="23" t="s">
        <v>28</v>
      </c>
    </row>
    <row r="3" spans="1:12" ht="15.75" thickBot="1" x14ac:dyDescent="0.3">
      <c r="A3" s="1">
        <v>2</v>
      </c>
      <c r="B3" s="149">
        <v>1</v>
      </c>
      <c r="C3" s="148" t="s">
        <v>6</v>
      </c>
      <c r="D3" s="125" t="s">
        <v>7</v>
      </c>
      <c r="E3" s="6" t="s">
        <v>9</v>
      </c>
      <c r="F3" s="151">
        <v>302.5</v>
      </c>
      <c r="G3" s="24">
        <v>209.5</v>
      </c>
      <c r="H3" s="277"/>
    </row>
    <row r="4" spans="1:12" x14ac:dyDescent="0.25">
      <c r="A4" s="1">
        <v>3</v>
      </c>
      <c r="B4" s="149">
        <v>4</v>
      </c>
      <c r="C4" s="148" t="s">
        <v>6</v>
      </c>
      <c r="D4" s="125" t="s">
        <v>7</v>
      </c>
      <c r="E4" s="5" t="s">
        <v>8</v>
      </c>
      <c r="F4" s="151">
        <v>157.5</v>
      </c>
      <c r="G4" s="24"/>
      <c r="H4" s="276"/>
      <c r="I4">
        <f>SUM(F4:F5)</f>
        <v>602.79999999999995</v>
      </c>
      <c r="J4">
        <v>4</v>
      </c>
    </row>
    <row r="5" spans="1:12" ht="15.75" thickBot="1" x14ac:dyDescent="0.3">
      <c r="A5" s="1">
        <v>4</v>
      </c>
      <c r="B5" s="149">
        <v>4</v>
      </c>
      <c r="C5" s="148" t="s">
        <v>6</v>
      </c>
      <c r="D5" s="125" t="s">
        <v>7</v>
      </c>
      <c r="E5" s="6" t="s">
        <v>9</v>
      </c>
      <c r="F5" s="151">
        <v>445.3</v>
      </c>
      <c r="G5" s="24">
        <v>204.5</v>
      </c>
      <c r="H5" s="277"/>
    </row>
    <row r="6" spans="1:12" x14ac:dyDescent="0.25">
      <c r="A6" s="1">
        <v>5</v>
      </c>
      <c r="B6" s="149">
        <v>9</v>
      </c>
      <c r="C6" s="148" t="s">
        <v>6</v>
      </c>
      <c r="D6" s="125" t="s">
        <v>7</v>
      </c>
      <c r="E6" s="5" t="s">
        <v>8</v>
      </c>
      <c r="F6" s="151">
        <v>198.20000000000002</v>
      </c>
      <c r="G6" s="24"/>
      <c r="H6" s="276"/>
      <c r="I6">
        <f>SUM(F6:F8)</f>
        <v>710.2</v>
      </c>
      <c r="J6">
        <v>9</v>
      </c>
    </row>
    <row r="7" spans="1:12" x14ac:dyDescent="0.25">
      <c r="A7" s="1">
        <v>6</v>
      </c>
      <c r="B7" s="149">
        <v>9</v>
      </c>
      <c r="C7" s="148" t="s">
        <v>6</v>
      </c>
      <c r="D7" s="125" t="s">
        <v>7</v>
      </c>
      <c r="E7" s="6" t="s">
        <v>9</v>
      </c>
      <c r="F7" s="151">
        <v>360.5</v>
      </c>
      <c r="G7" s="24"/>
      <c r="H7" s="278"/>
    </row>
    <row r="8" spans="1:12" ht="15.75" thickBot="1" x14ac:dyDescent="0.3">
      <c r="A8" s="1">
        <v>7</v>
      </c>
      <c r="B8" s="149">
        <v>9</v>
      </c>
      <c r="C8" s="148" t="s">
        <v>6</v>
      </c>
      <c r="D8" s="125" t="s">
        <v>7</v>
      </c>
      <c r="E8" s="5" t="s">
        <v>10</v>
      </c>
      <c r="F8" s="151">
        <v>151.5</v>
      </c>
      <c r="G8" s="24" t="s">
        <v>25</v>
      </c>
      <c r="H8" s="277"/>
    </row>
    <row r="9" spans="1:12" x14ac:dyDescent="0.25">
      <c r="A9" s="1">
        <v>8</v>
      </c>
      <c r="B9" s="149">
        <v>19</v>
      </c>
      <c r="C9" s="148" t="s">
        <v>11</v>
      </c>
      <c r="D9" s="125" t="s">
        <v>7</v>
      </c>
      <c r="E9" s="5" t="s">
        <v>8</v>
      </c>
      <c r="F9" s="151">
        <v>514.09999999999991</v>
      </c>
      <c r="G9" s="24"/>
      <c r="H9" s="279">
        <f>(F9/1701.8)*100</f>
        <v>30.2091902691268</v>
      </c>
      <c r="I9">
        <f>SUM(F9:F11)</f>
        <v>1701.7999999999997</v>
      </c>
      <c r="J9">
        <v>19</v>
      </c>
    </row>
    <row r="10" spans="1:12" x14ac:dyDescent="0.25">
      <c r="A10" s="1">
        <v>9</v>
      </c>
      <c r="B10" s="149">
        <v>19</v>
      </c>
      <c r="C10" s="148" t="s">
        <v>11</v>
      </c>
      <c r="D10" s="125" t="s">
        <v>7</v>
      </c>
      <c r="E10" s="6" t="s">
        <v>9</v>
      </c>
      <c r="F10" s="151">
        <v>622.1</v>
      </c>
      <c r="G10" s="24"/>
      <c r="H10" s="280">
        <f>(F10/1701.8)*100</f>
        <v>36.555411916793986</v>
      </c>
    </row>
    <row r="11" spans="1:12" ht="15.75" thickBot="1" x14ac:dyDescent="0.3">
      <c r="A11" s="1">
        <v>10</v>
      </c>
      <c r="B11" s="149">
        <v>19</v>
      </c>
      <c r="C11" s="148" t="s">
        <v>11</v>
      </c>
      <c r="D11" s="125" t="s">
        <v>7</v>
      </c>
      <c r="E11" s="5" t="s">
        <v>12</v>
      </c>
      <c r="F11" s="151">
        <v>565.6</v>
      </c>
      <c r="G11" s="24">
        <v>210.6</v>
      </c>
      <c r="H11" s="281">
        <f>(F11/1701.8)*100</f>
        <v>33.235397814079214</v>
      </c>
    </row>
    <row r="12" spans="1:12" x14ac:dyDescent="0.25">
      <c r="A12" s="1">
        <v>11</v>
      </c>
      <c r="B12" s="149">
        <v>26</v>
      </c>
      <c r="C12" s="148" t="s">
        <v>11</v>
      </c>
      <c r="D12" s="125" t="s">
        <v>7</v>
      </c>
      <c r="E12" s="5" t="s">
        <v>8</v>
      </c>
      <c r="F12" s="151">
        <v>531.90000000000009</v>
      </c>
      <c r="G12" s="24"/>
      <c r="H12" s="279">
        <f>(F12/1704.7)*100</f>
        <v>31.201971021294071</v>
      </c>
      <c r="I12">
        <f>SUM(F12:F14)</f>
        <v>1704.7000000000003</v>
      </c>
      <c r="J12">
        <v>26</v>
      </c>
    </row>
    <row r="13" spans="1:12" x14ac:dyDescent="0.25">
      <c r="A13" s="1">
        <v>12</v>
      </c>
      <c r="B13" s="149">
        <v>26</v>
      </c>
      <c r="C13" s="148" t="s">
        <v>11</v>
      </c>
      <c r="D13" s="125" t="s">
        <v>7</v>
      </c>
      <c r="E13" s="6" t="s">
        <v>9</v>
      </c>
      <c r="F13" s="151">
        <v>552.30000000000007</v>
      </c>
      <c r="G13" s="24"/>
      <c r="H13" s="280">
        <f>(F13/1704.7)*100</f>
        <v>32.39866252126474</v>
      </c>
    </row>
    <row r="14" spans="1:12" ht="15.75" thickBot="1" x14ac:dyDescent="0.3">
      <c r="A14" s="1">
        <v>13</v>
      </c>
      <c r="B14" s="149">
        <v>26</v>
      </c>
      <c r="C14" s="148" t="s">
        <v>11</v>
      </c>
      <c r="D14" s="125" t="s">
        <v>7</v>
      </c>
      <c r="E14" s="5" t="s">
        <v>12</v>
      </c>
      <c r="F14" s="151">
        <v>620.5</v>
      </c>
      <c r="G14" s="24">
        <v>209.7</v>
      </c>
      <c r="H14" s="281">
        <f>(F14/1704.7)*100</f>
        <v>36.399366457441189</v>
      </c>
    </row>
    <row r="15" spans="1:12" x14ac:dyDescent="0.25">
      <c r="A15" s="1">
        <v>14</v>
      </c>
      <c r="B15" s="149">
        <v>34</v>
      </c>
      <c r="C15" s="148" t="s">
        <v>11</v>
      </c>
      <c r="D15" s="125" t="s">
        <v>7</v>
      </c>
      <c r="E15" s="5" t="s">
        <v>8</v>
      </c>
      <c r="F15" s="151">
        <v>610.79999999999995</v>
      </c>
      <c r="G15" s="24"/>
      <c r="H15" s="279">
        <f>(F15/1097.7)*100</f>
        <v>55.643618474993161</v>
      </c>
      <c r="I15">
        <f>SUM(F15:F16)</f>
        <v>1097.7</v>
      </c>
      <c r="J15">
        <v>34</v>
      </c>
    </row>
    <row r="16" spans="1:12" ht="15.75" thickBot="1" x14ac:dyDescent="0.3">
      <c r="A16" s="1">
        <v>15</v>
      </c>
      <c r="B16" s="149">
        <v>34</v>
      </c>
      <c r="C16" s="148" t="s">
        <v>11</v>
      </c>
      <c r="D16" s="125" t="s">
        <v>13</v>
      </c>
      <c r="E16" s="6" t="s">
        <v>14</v>
      </c>
      <c r="F16" s="151">
        <v>486.90000000000003</v>
      </c>
      <c r="G16" s="24" t="s">
        <v>25</v>
      </c>
      <c r="H16" s="281">
        <f>(F16/1097.7)*100</f>
        <v>44.356381525006832</v>
      </c>
    </row>
    <row r="17" spans="1:10" x14ac:dyDescent="0.25">
      <c r="A17" s="1">
        <v>16</v>
      </c>
      <c r="B17" s="149">
        <v>42</v>
      </c>
      <c r="C17" s="148" t="s">
        <v>15</v>
      </c>
      <c r="D17" s="125" t="s">
        <v>7</v>
      </c>
      <c r="E17" s="5" t="s">
        <v>8</v>
      </c>
      <c r="F17" s="151">
        <v>633.9</v>
      </c>
      <c r="G17" s="24"/>
      <c r="H17" s="276"/>
      <c r="I17">
        <f>SUM(F17:F19)</f>
        <v>1500.1</v>
      </c>
      <c r="J17">
        <v>42</v>
      </c>
    </row>
    <row r="18" spans="1:10" x14ac:dyDescent="0.25">
      <c r="A18" s="1">
        <v>17</v>
      </c>
      <c r="B18" s="149">
        <v>42</v>
      </c>
      <c r="C18" s="148" t="s">
        <v>15</v>
      </c>
      <c r="D18" s="125" t="s">
        <v>7</v>
      </c>
      <c r="E18" s="6" t="s">
        <v>16</v>
      </c>
      <c r="F18" s="151">
        <v>304.39999999999998</v>
      </c>
      <c r="G18" s="24"/>
      <c r="H18" s="278"/>
    </row>
    <row r="19" spans="1:10" ht="15.75" thickBot="1" x14ac:dyDescent="0.3">
      <c r="A19" s="1">
        <v>18</v>
      </c>
      <c r="B19" s="149">
        <v>42</v>
      </c>
      <c r="C19" s="148" t="s">
        <v>15</v>
      </c>
      <c r="D19" s="125" t="s">
        <v>7</v>
      </c>
      <c r="E19" s="11" t="s">
        <v>17</v>
      </c>
      <c r="F19" s="151">
        <v>561.79999999999995</v>
      </c>
      <c r="G19" s="24" t="s">
        <v>25</v>
      </c>
      <c r="H19" s="277"/>
    </row>
    <row r="20" spans="1:10" x14ac:dyDescent="0.25">
      <c r="A20" s="1">
        <v>19</v>
      </c>
      <c r="B20" s="149">
        <v>45</v>
      </c>
      <c r="C20" s="148" t="s">
        <v>15</v>
      </c>
      <c r="D20" s="125" t="s">
        <v>7</v>
      </c>
      <c r="E20" s="5" t="s">
        <v>18</v>
      </c>
      <c r="F20" s="151">
        <v>304.09999999999997</v>
      </c>
      <c r="G20" s="24"/>
      <c r="H20" s="276"/>
      <c r="I20">
        <f>SUM(F20:F21)</f>
        <v>1226</v>
      </c>
      <c r="J20">
        <v>45</v>
      </c>
    </row>
    <row r="21" spans="1:10" ht="15.75" thickBot="1" x14ac:dyDescent="0.3">
      <c r="A21" s="1">
        <v>20</v>
      </c>
      <c r="B21" s="149">
        <v>45</v>
      </c>
      <c r="C21" s="148" t="s">
        <v>15</v>
      </c>
      <c r="D21" s="125" t="s">
        <v>7</v>
      </c>
      <c r="E21" s="6" t="s">
        <v>14</v>
      </c>
      <c r="F21" s="151">
        <v>921.90000000000009</v>
      </c>
      <c r="G21" s="24">
        <v>200.8</v>
      </c>
      <c r="H21" s="277"/>
    </row>
    <row r="22" spans="1:10" x14ac:dyDescent="0.25">
      <c r="A22" s="1">
        <v>21</v>
      </c>
      <c r="B22" s="149">
        <v>51</v>
      </c>
      <c r="C22" s="148" t="s">
        <v>15</v>
      </c>
      <c r="D22" s="125" t="s">
        <v>7</v>
      </c>
      <c r="E22" s="5" t="s">
        <v>18</v>
      </c>
      <c r="F22" s="151">
        <v>257.8</v>
      </c>
      <c r="G22" s="24"/>
      <c r="H22" s="276"/>
      <c r="I22">
        <f>SUM(F22:F23)</f>
        <v>686.2</v>
      </c>
      <c r="J22">
        <v>51</v>
      </c>
    </row>
    <row r="23" spans="1:10" ht="15.75" thickBot="1" x14ac:dyDescent="0.3">
      <c r="A23" s="1">
        <v>22</v>
      </c>
      <c r="B23" s="149">
        <v>51</v>
      </c>
      <c r="C23" s="148" t="s">
        <v>15</v>
      </c>
      <c r="D23" s="125" t="s">
        <v>7</v>
      </c>
      <c r="E23" s="5" t="s">
        <v>14</v>
      </c>
      <c r="F23" s="151">
        <v>428.4</v>
      </c>
      <c r="G23" s="24">
        <v>208.5</v>
      </c>
      <c r="H23" s="277"/>
    </row>
    <row r="24" spans="1:10" x14ac:dyDescent="0.25">
      <c r="A24" s="1">
        <v>24</v>
      </c>
      <c r="B24" s="149">
        <v>2</v>
      </c>
      <c r="C24" s="148" t="s">
        <v>6</v>
      </c>
      <c r="D24" s="125" t="s">
        <v>19</v>
      </c>
      <c r="E24" s="5" t="s">
        <v>19</v>
      </c>
      <c r="F24" s="151">
        <v>791.9</v>
      </c>
      <c r="G24" s="24">
        <v>206.4</v>
      </c>
      <c r="H24" s="247"/>
    </row>
    <row r="25" spans="1:10" x14ac:dyDescent="0.25">
      <c r="A25" s="1">
        <v>25</v>
      </c>
      <c r="B25" s="149">
        <v>5</v>
      </c>
      <c r="C25" s="148" t="s">
        <v>6</v>
      </c>
      <c r="D25" s="125" t="s">
        <v>19</v>
      </c>
      <c r="E25" s="5" t="s">
        <v>19</v>
      </c>
      <c r="F25" s="151">
        <v>1534.1</v>
      </c>
      <c r="G25" s="24">
        <v>213</v>
      </c>
      <c r="H25" s="249"/>
    </row>
    <row r="26" spans="1:10" x14ac:dyDescent="0.25">
      <c r="A26" s="1">
        <v>26</v>
      </c>
      <c r="B26" s="149">
        <v>10</v>
      </c>
      <c r="C26" s="148" t="s">
        <v>6</v>
      </c>
      <c r="D26" s="125" t="s">
        <v>19</v>
      </c>
      <c r="E26" s="5" t="s">
        <v>19</v>
      </c>
      <c r="F26" s="151">
        <v>2109.3999999999996</v>
      </c>
      <c r="G26" s="24">
        <v>208.2</v>
      </c>
      <c r="H26" s="249"/>
    </row>
    <row r="27" spans="1:10" x14ac:dyDescent="0.25">
      <c r="A27" s="1">
        <v>27</v>
      </c>
      <c r="B27" s="149">
        <v>20</v>
      </c>
      <c r="C27" s="148" t="s">
        <v>11</v>
      </c>
      <c r="D27" s="125" t="s">
        <v>19</v>
      </c>
      <c r="E27" s="5" t="s">
        <v>19</v>
      </c>
      <c r="F27" s="151">
        <v>1619.2</v>
      </c>
      <c r="G27" s="24">
        <v>203.2</v>
      </c>
      <c r="H27" s="249"/>
    </row>
    <row r="28" spans="1:10" x14ac:dyDescent="0.25">
      <c r="A28" s="1">
        <v>28</v>
      </c>
      <c r="B28" s="149">
        <v>27</v>
      </c>
      <c r="C28" s="148" t="s">
        <v>11</v>
      </c>
      <c r="D28" s="125" t="s">
        <v>19</v>
      </c>
      <c r="E28" s="5" t="s">
        <v>19</v>
      </c>
      <c r="F28" s="151">
        <v>1540.6999999999998</v>
      </c>
      <c r="G28" s="24">
        <v>209.8</v>
      </c>
      <c r="H28" s="249"/>
    </row>
    <row r="29" spans="1:10" x14ac:dyDescent="0.25">
      <c r="A29" s="1">
        <v>29</v>
      </c>
      <c r="B29" s="149">
        <v>35</v>
      </c>
      <c r="C29" s="148" t="s">
        <v>11</v>
      </c>
      <c r="D29" s="125" t="s">
        <v>19</v>
      </c>
      <c r="E29" s="5" t="s">
        <v>19</v>
      </c>
      <c r="F29" s="151">
        <v>1669.3</v>
      </c>
      <c r="G29" s="24">
        <v>205.2</v>
      </c>
      <c r="H29" s="249"/>
    </row>
    <row r="30" spans="1:10" x14ac:dyDescent="0.25">
      <c r="A30" s="1">
        <v>30</v>
      </c>
      <c r="B30" s="149">
        <v>43</v>
      </c>
      <c r="C30" s="148" t="s">
        <v>15</v>
      </c>
      <c r="D30" s="125" t="s">
        <v>19</v>
      </c>
      <c r="E30" s="5" t="s">
        <v>19</v>
      </c>
      <c r="F30" s="151">
        <v>1831.1</v>
      </c>
      <c r="G30" s="24">
        <v>218.5</v>
      </c>
      <c r="H30" s="249"/>
    </row>
    <row r="31" spans="1:10" x14ac:dyDescent="0.25">
      <c r="A31" s="1">
        <v>31</v>
      </c>
      <c r="B31" s="149">
        <v>46</v>
      </c>
      <c r="C31" s="148" t="s">
        <v>15</v>
      </c>
      <c r="D31" s="125" t="s">
        <v>19</v>
      </c>
      <c r="E31" s="5" t="s">
        <v>19</v>
      </c>
      <c r="F31" s="151">
        <v>1830.8999999999999</v>
      </c>
      <c r="G31" s="24">
        <v>209.2</v>
      </c>
      <c r="H31" s="249"/>
    </row>
    <row r="32" spans="1:10" x14ac:dyDescent="0.25">
      <c r="A32" s="1">
        <v>32</v>
      </c>
      <c r="B32" s="149">
        <v>52</v>
      </c>
      <c r="C32" s="148" t="s">
        <v>15</v>
      </c>
      <c r="D32" s="125" t="s">
        <v>19</v>
      </c>
      <c r="E32" s="5" t="s">
        <v>19</v>
      </c>
      <c r="F32" s="151">
        <v>1170.3999999999999</v>
      </c>
      <c r="G32" s="24">
        <v>210.9</v>
      </c>
      <c r="H32" s="249"/>
    </row>
    <row r="33" spans="1:9" x14ac:dyDescent="0.25">
      <c r="A33" s="1">
        <v>33</v>
      </c>
      <c r="B33" s="149">
        <v>3</v>
      </c>
      <c r="C33" s="148" t="s">
        <v>6</v>
      </c>
      <c r="D33" s="125" t="s">
        <v>49</v>
      </c>
      <c r="E33" s="5" t="s">
        <v>19</v>
      </c>
      <c r="F33" s="151">
        <v>2077.1</v>
      </c>
      <c r="G33" s="24">
        <v>221.7</v>
      </c>
      <c r="H33" s="249"/>
    </row>
    <row r="34" spans="1:9" x14ac:dyDescent="0.25">
      <c r="A34" s="1">
        <v>34</v>
      </c>
      <c r="B34" s="149">
        <v>6</v>
      </c>
      <c r="C34" s="148" t="s">
        <v>6</v>
      </c>
      <c r="D34" s="125" t="s">
        <v>49</v>
      </c>
      <c r="E34" s="5" t="s">
        <v>19</v>
      </c>
      <c r="F34" s="151">
        <v>1319.1</v>
      </c>
      <c r="G34" s="24">
        <v>215</v>
      </c>
      <c r="H34" s="249"/>
    </row>
    <row r="35" spans="1:9" x14ac:dyDescent="0.25">
      <c r="A35" s="1">
        <v>35</v>
      </c>
      <c r="B35" s="149">
        <v>21</v>
      </c>
      <c r="C35" s="148" t="s">
        <v>11</v>
      </c>
      <c r="D35" s="125" t="s">
        <v>49</v>
      </c>
      <c r="E35" s="5" t="s">
        <v>19</v>
      </c>
      <c r="F35" s="151">
        <v>1746.8999999999999</v>
      </c>
      <c r="G35" s="24">
        <v>212.6</v>
      </c>
      <c r="H35" s="249"/>
    </row>
    <row r="36" spans="1:9" x14ac:dyDescent="0.25">
      <c r="A36" s="1">
        <v>36</v>
      </c>
      <c r="B36" s="149">
        <v>28</v>
      </c>
      <c r="C36" s="148" t="s">
        <v>11</v>
      </c>
      <c r="D36" s="125" t="s">
        <v>49</v>
      </c>
      <c r="E36" s="5" t="s">
        <v>19</v>
      </c>
      <c r="F36" s="151">
        <v>1614.1000000000001</v>
      </c>
      <c r="G36" s="24">
        <v>200.2</v>
      </c>
      <c r="H36" s="249"/>
    </row>
    <row r="37" spans="1:9" x14ac:dyDescent="0.25">
      <c r="A37" s="1">
        <v>37</v>
      </c>
      <c r="B37" s="149">
        <v>36</v>
      </c>
      <c r="C37" s="148" t="s">
        <v>11</v>
      </c>
      <c r="D37" s="125" t="s">
        <v>49</v>
      </c>
      <c r="E37" s="5" t="s">
        <v>19</v>
      </c>
      <c r="F37" s="159">
        <v>452.5</v>
      </c>
      <c r="G37" s="24" t="s">
        <v>25</v>
      </c>
      <c r="H37" s="249"/>
    </row>
    <row r="38" spans="1:9" x14ac:dyDescent="0.25">
      <c r="A38" s="1">
        <v>38</v>
      </c>
      <c r="B38" s="149">
        <v>44</v>
      </c>
      <c r="C38" s="148" t="s">
        <v>15</v>
      </c>
      <c r="D38" s="125" t="s">
        <v>49</v>
      </c>
      <c r="E38" s="5" t="s">
        <v>19</v>
      </c>
      <c r="F38" s="151">
        <v>1088.7</v>
      </c>
      <c r="G38" s="24">
        <v>216.8</v>
      </c>
      <c r="H38" s="249"/>
    </row>
    <row r="39" spans="1:9" x14ac:dyDescent="0.25">
      <c r="A39" s="1">
        <v>39</v>
      </c>
      <c r="B39" s="149">
        <v>47</v>
      </c>
      <c r="C39" s="148" t="s">
        <v>15</v>
      </c>
      <c r="D39" s="125" t="s">
        <v>49</v>
      </c>
      <c r="E39" s="5" t="s">
        <v>19</v>
      </c>
      <c r="F39" s="151">
        <v>1584.1</v>
      </c>
      <c r="G39" s="24">
        <v>204.4</v>
      </c>
      <c r="H39" s="249"/>
    </row>
    <row r="40" spans="1:9" x14ac:dyDescent="0.25">
      <c r="A40" s="1">
        <v>40</v>
      </c>
      <c r="B40" s="149">
        <v>53</v>
      </c>
      <c r="C40" s="148" t="s">
        <v>15</v>
      </c>
      <c r="D40" s="125" t="s">
        <v>49</v>
      </c>
      <c r="E40" s="5" t="s">
        <v>19</v>
      </c>
      <c r="F40" s="151">
        <v>1496.8666666666668</v>
      </c>
      <c r="G40" s="24" t="s">
        <v>25</v>
      </c>
      <c r="H40" s="249"/>
      <c r="I40" s="23" t="s">
        <v>27</v>
      </c>
    </row>
    <row r="41" spans="1:9" x14ac:dyDescent="0.25">
      <c r="G41"/>
    </row>
    <row r="42" spans="1:9" x14ac:dyDescent="0.25">
      <c r="G42"/>
    </row>
    <row r="43" spans="1:9" x14ac:dyDescent="0.25">
      <c r="G43"/>
    </row>
    <row r="44" spans="1:9" x14ac:dyDescent="0.25">
      <c r="G44"/>
    </row>
    <row r="45" spans="1:9" x14ac:dyDescent="0.25">
      <c r="G45"/>
    </row>
    <row r="46" spans="1:9" x14ac:dyDescent="0.25">
      <c r="G46"/>
    </row>
    <row r="47" spans="1:9" x14ac:dyDescent="0.25">
      <c r="G47"/>
    </row>
    <row r="48" spans="1:9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Normal="100" workbookViewId="0">
      <selection activeCell="D20" sqref="D20:D21"/>
    </sheetView>
  </sheetViews>
  <sheetFormatPr defaultColWidth="8.85546875" defaultRowHeight="15" x14ac:dyDescent="0.25"/>
  <cols>
    <col min="1" max="1" width="8.7109375" style="7" customWidth="1"/>
    <col min="2" max="2" width="9.7109375" style="8" customWidth="1"/>
    <col min="3" max="3" width="17.42578125" style="9" customWidth="1"/>
    <col min="4" max="4" width="11.28515625" style="9" customWidth="1"/>
    <col min="5" max="5" width="15.140625" style="124" customWidth="1"/>
    <col min="6" max="6" width="15.140625" style="10" customWidth="1"/>
  </cols>
  <sheetData>
    <row r="1" spans="1:21" ht="26.25" thickBot="1" x14ac:dyDescent="0.3">
      <c r="A1" s="216" t="s">
        <v>0</v>
      </c>
      <c r="B1" s="217" t="s">
        <v>1</v>
      </c>
      <c r="C1" s="217" t="s">
        <v>2</v>
      </c>
      <c r="D1" s="217" t="s">
        <v>3</v>
      </c>
      <c r="E1" s="218" t="s">
        <v>4</v>
      </c>
      <c r="F1" s="31" t="s">
        <v>36</v>
      </c>
      <c r="G1" s="217" t="s">
        <v>34</v>
      </c>
      <c r="H1" s="217" t="s">
        <v>35</v>
      </c>
      <c r="I1" s="217" t="s">
        <v>38</v>
      </c>
      <c r="J1" s="217" t="s">
        <v>37</v>
      </c>
      <c r="K1" s="217" t="s">
        <v>34</v>
      </c>
      <c r="L1" s="217" t="s">
        <v>35</v>
      </c>
      <c r="M1" s="217" t="s">
        <v>38</v>
      </c>
      <c r="N1" s="217" t="s">
        <v>37</v>
      </c>
      <c r="T1" s="215" t="s">
        <v>96</v>
      </c>
    </row>
    <row r="2" spans="1:21" s="232" customFormat="1" ht="12.95" customHeight="1" x14ac:dyDescent="0.25">
      <c r="A2" s="225">
        <v>1</v>
      </c>
      <c r="B2" s="226">
        <v>1</v>
      </c>
      <c r="C2" s="227" t="s">
        <v>6</v>
      </c>
      <c r="D2" s="228" t="s">
        <v>7</v>
      </c>
      <c r="E2" s="229" t="s">
        <v>18</v>
      </c>
      <c r="F2" s="230">
        <v>58.800000000000004</v>
      </c>
      <c r="G2" s="231">
        <v>1.07</v>
      </c>
      <c r="H2" s="231">
        <v>20.11</v>
      </c>
      <c r="I2" s="231">
        <f t="shared" ref="I2:I40" si="0">G2/100*$F2</f>
        <v>0.62916000000000016</v>
      </c>
      <c r="J2" s="231">
        <f t="shared" ref="J2:J40" si="1">H2/100*$F2</f>
        <v>11.824680000000001</v>
      </c>
      <c r="T2" s="232">
        <v>0.16274564074176584</v>
      </c>
      <c r="U2" s="225">
        <v>1</v>
      </c>
    </row>
    <row r="3" spans="1:21" s="189" customFormat="1" ht="12.95" customHeight="1" x14ac:dyDescent="0.25">
      <c r="A3" s="233">
        <v>2</v>
      </c>
      <c r="B3" s="149">
        <v>1</v>
      </c>
      <c r="C3" s="148" t="s">
        <v>6</v>
      </c>
      <c r="D3" s="125" t="s">
        <v>7</v>
      </c>
      <c r="E3" s="111" t="s">
        <v>47</v>
      </c>
      <c r="F3" s="32">
        <v>302.5</v>
      </c>
      <c r="G3" s="151">
        <v>0.45</v>
      </c>
      <c r="H3" s="151">
        <v>6.8</v>
      </c>
      <c r="I3" s="151">
        <f t="shared" si="0"/>
        <v>1.3612500000000001</v>
      </c>
      <c r="J3" s="151">
        <f t="shared" si="1"/>
        <v>20.57</v>
      </c>
      <c r="T3" s="189">
        <v>0.8372543592582341</v>
      </c>
      <c r="U3" s="233">
        <v>2</v>
      </c>
    </row>
    <row r="4" spans="1:21" s="189" customFormat="1" ht="12.95" customHeight="1" x14ac:dyDescent="0.25">
      <c r="A4" s="234">
        <v>3</v>
      </c>
      <c r="B4" s="44">
        <v>4</v>
      </c>
      <c r="C4" s="45" t="s">
        <v>6</v>
      </c>
      <c r="D4" s="125" t="s">
        <v>7</v>
      </c>
      <c r="E4" s="112" t="s">
        <v>18</v>
      </c>
      <c r="F4" s="47">
        <v>157.5</v>
      </c>
      <c r="G4" s="45">
        <v>0.6</v>
      </c>
      <c r="H4" s="45">
        <v>10.220000000000001</v>
      </c>
      <c r="I4" s="45">
        <f t="shared" si="0"/>
        <v>0.94500000000000006</v>
      </c>
      <c r="J4" s="45">
        <f t="shared" si="1"/>
        <v>16.096500000000002</v>
      </c>
      <c r="T4" s="189">
        <v>0.26128069011280691</v>
      </c>
      <c r="U4" s="234">
        <v>3</v>
      </c>
    </row>
    <row r="5" spans="1:21" s="189" customFormat="1" ht="12.95" customHeight="1" x14ac:dyDescent="0.25">
      <c r="A5" s="43">
        <v>46</v>
      </c>
      <c r="B5" s="44">
        <v>4</v>
      </c>
      <c r="C5" s="45" t="s">
        <v>6</v>
      </c>
      <c r="D5" s="125" t="s">
        <v>7</v>
      </c>
      <c r="E5" s="112" t="s">
        <v>18</v>
      </c>
      <c r="F5" s="47">
        <v>157.5</v>
      </c>
      <c r="G5" s="45">
        <v>0.56999999999999995</v>
      </c>
      <c r="H5" s="45">
        <v>10.31</v>
      </c>
      <c r="I5" s="45">
        <f>G5/100*$F5</f>
        <v>0.89774999999999994</v>
      </c>
      <c r="J5" s="45">
        <f>H5/100*$F5</f>
        <v>16.238250000000001</v>
      </c>
      <c r="P5" s="154"/>
      <c r="T5" s="189">
        <v>0.26128069011280691</v>
      </c>
      <c r="U5" s="234"/>
    </row>
    <row r="6" spans="1:21" s="189" customFormat="1" ht="12.95" customHeight="1" x14ac:dyDescent="0.25">
      <c r="A6" s="235">
        <v>4</v>
      </c>
      <c r="B6" s="79">
        <v>4</v>
      </c>
      <c r="C6" s="80" t="s">
        <v>6</v>
      </c>
      <c r="D6" s="125" t="s">
        <v>7</v>
      </c>
      <c r="E6" s="113" t="s">
        <v>47</v>
      </c>
      <c r="F6" s="81">
        <v>445.3</v>
      </c>
      <c r="G6" s="80">
        <v>0.23</v>
      </c>
      <c r="H6" s="80">
        <v>4.49</v>
      </c>
      <c r="I6" s="80">
        <f t="shared" si="0"/>
        <v>1.0241899999999999</v>
      </c>
      <c r="J6" s="80">
        <f t="shared" si="1"/>
        <v>19.993970000000001</v>
      </c>
      <c r="T6" s="189">
        <v>0.73871930988719314</v>
      </c>
      <c r="U6" s="235">
        <v>4</v>
      </c>
    </row>
    <row r="7" spans="1:21" s="189" customFormat="1" ht="12.95" customHeight="1" x14ac:dyDescent="0.25">
      <c r="A7" s="78">
        <v>50</v>
      </c>
      <c r="B7" s="78">
        <v>4</v>
      </c>
      <c r="C7" s="80" t="s">
        <v>6</v>
      </c>
      <c r="D7" s="125" t="s">
        <v>7</v>
      </c>
      <c r="E7" s="113" t="s">
        <v>47</v>
      </c>
      <c r="F7" s="81">
        <v>445.3</v>
      </c>
      <c r="G7" s="80">
        <v>0.19</v>
      </c>
      <c r="H7" s="80">
        <v>3.89</v>
      </c>
      <c r="I7" s="80">
        <f>G7/100*$F7</f>
        <v>0.84606999999999999</v>
      </c>
      <c r="J7" s="80">
        <f>H7/100*$F7</f>
        <v>17.322170000000003</v>
      </c>
      <c r="T7" s="189">
        <v>0.73871930988719314</v>
      </c>
      <c r="U7" s="235"/>
    </row>
    <row r="8" spans="1:21" s="189" customFormat="1" ht="12.95" customHeight="1" x14ac:dyDescent="0.25">
      <c r="A8" s="233">
        <v>5</v>
      </c>
      <c r="B8" s="149">
        <v>9</v>
      </c>
      <c r="C8" s="148" t="s">
        <v>6</v>
      </c>
      <c r="D8" s="125" t="s">
        <v>7</v>
      </c>
      <c r="E8" s="111" t="s">
        <v>18</v>
      </c>
      <c r="F8" s="32">
        <v>198.20000000000002</v>
      </c>
      <c r="G8" s="151">
        <v>0.36</v>
      </c>
      <c r="H8" s="151">
        <v>5.5</v>
      </c>
      <c r="I8" s="151">
        <f t="shared" si="0"/>
        <v>0.71352000000000004</v>
      </c>
      <c r="J8" s="151">
        <f t="shared" si="1"/>
        <v>10.901000000000002</v>
      </c>
      <c r="T8" s="189">
        <v>0.27907631653055476</v>
      </c>
      <c r="U8" s="233">
        <v>5</v>
      </c>
    </row>
    <row r="9" spans="1:21" s="189" customFormat="1" ht="12.95" customHeight="1" x14ac:dyDescent="0.25">
      <c r="A9" s="233">
        <v>6</v>
      </c>
      <c r="B9" s="149">
        <v>9</v>
      </c>
      <c r="C9" s="148" t="s">
        <v>6</v>
      </c>
      <c r="D9" s="125" t="s">
        <v>7</v>
      </c>
      <c r="E9" s="111" t="s">
        <v>47</v>
      </c>
      <c r="F9" s="32">
        <v>360.5</v>
      </c>
      <c r="G9" s="151">
        <v>0.36</v>
      </c>
      <c r="H9" s="151">
        <v>6.15</v>
      </c>
      <c r="I9" s="151">
        <f t="shared" si="0"/>
        <v>1.2978000000000001</v>
      </c>
      <c r="J9" s="151">
        <f t="shared" si="1"/>
        <v>22.170750000000002</v>
      </c>
      <c r="T9" s="189">
        <v>0.50760349197409182</v>
      </c>
      <c r="U9" s="233">
        <v>6</v>
      </c>
    </row>
    <row r="10" spans="1:21" s="189" customFormat="1" ht="12.95" customHeight="1" x14ac:dyDescent="0.25">
      <c r="A10" s="233">
        <v>7</v>
      </c>
      <c r="B10" s="149">
        <v>9</v>
      </c>
      <c r="C10" s="148" t="s">
        <v>6</v>
      </c>
      <c r="D10" s="125" t="s">
        <v>7</v>
      </c>
      <c r="E10" s="111" t="s">
        <v>48</v>
      </c>
      <c r="F10" s="32">
        <v>151.5</v>
      </c>
      <c r="G10" s="151">
        <v>0.04</v>
      </c>
      <c r="H10" s="151">
        <v>0.53</v>
      </c>
      <c r="I10" s="151">
        <f t="shared" si="0"/>
        <v>6.0600000000000001E-2</v>
      </c>
      <c r="J10" s="151">
        <f t="shared" si="1"/>
        <v>0.80295000000000005</v>
      </c>
      <c r="T10" s="189">
        <v>0.21332019149535342</v>
      </c>
      <c r="U10" s="233">
        <v>7</v>
      </c>
    </row>
    <row r="11" spans="1:21" s="189" customFormat="1" ht="12.95" customHeight="1" x14ac:dyDescent="0.25">
      <c r="A11" s="233">
        <v>8</v>
      </c>
      <c r="B11" s="149">
        <v>19</v>
      </c>
      <c r="C11" s="148" t="s">
        <v>11</v>
      </c>
      <c r="D11" s="125" t="s">
        <v>7</v>
      </c>
      <c r="E11" s="111" t="s">
        <v>18</v>
      </c>
      <c r="F11" s="32">
        <v>514.09999999999991</v>
      </c>
      <c r="G11" s="151">
        <v>0.09</v>
      </c>
      <c r="H11" s="151">
        <v>1.51</v>
      </c>
      <c r="I11" s="151">
        <f t="shared" si="0"/>
        <v>0.46268999999999988</v>
      </c>
      <c r="J11" s="151">
        <f t="shared" si="1"/>
        <v>7.7629099999999989</v>
      </c>
      <c r="T11" s="189">
        <v>0.30209190269126807</v>
      </c>
      <c r="U11" s="233">
        <v>8</v>
      </c>
    </row>
    <row r="12" spans="1:21" s="189" customFormat="1" ht="12.95" customHeight="1" x14ac:dyDescent="0.25">
      <c r="A12" s="236">
        <v>9</v>
      </c>
      <c r="B12" s="34">
        <v>19</v>
      </c>
      <c r="C12" s="35" t="s">
        <v>11</v>
      </c>
      <c r="D12" s="125" t="s">
        <v>7</v>
      </c>
      <c r="E12" s="114" t="s">
        <v>47</v>
      </c>
      <c r="F12" s="37">
        <v>622.1</v>
      </c>
      <c r="G12" s="35">
        <v>0.03</v>
      </c>
      <c r="H12" s="35">
        <v>0.08</v>
      </c>
      <c r="I12" s="35">
        <f t="shared" si="0"/>
        <v>0.18662999999999999</v>
      </c>
      <c r="J12" s="35">
        <f t="shared" si="1"/>
        <v>0.49768000000000007</v>
      </c>
      <c r="T12" s="189">
        <v>0.36555411916793989</v>
      </c>
      <c r="U12" s="236">
        <v>9</v>
      </c>
    </row>
    <row r="13" spans="1:21" s="189" customFormat="1" ht="12.95" customHeight="1" thickBot="1" x14ac:dyDescent="0.3">
      <c r="A13" s="241">
        <v>23</v>
      </c>
      <c r="B13" s="242">
        <v>19</v>
      </c>
      <c r="C13" s="243" t="s">
        <v>11</v>
      </c>
      <c r="D13" s="244" t="s">
        <v>7</v>
      </c>
      <c r="E13" s="245" t="s">
        <v>47</v>
      </c>
      <c r="F13" s="246">
        <v>360.5</v>
      </c>
      <c r="G13" s="243">
        <v>0.01</v>
      </c>
      <c r="H13" s="243">
        <v>0.11</v>
      </c>
      <c r="I13" s="243">
        <f>G13/100*$F13</f>
        <v>3.6049999999999999E-2</v>
      </c>
      <c r="J13" s="243">
        <f>H13/100*$F13</f>
        <v>0.39655000000000001</v>
      </c>
      <c r="T13" s="189">
        <v>0.36555411916793989</v>
      </c>
      <c r="U13" s="236"/>
    </row>
    <row r="14" spans="1:21" s="189" customFormat="1" ht="12.95" customHeight="1" x14ac:dyDescent="0.25">
      <c r="A14" s="233">
        <v>10</v>
      </c>
      <c r="B14" s="149">
        <v>19</v>
      </c>
      <c r="C14" s="148" t="s">
        <v>11</v>
      </c>
      <c r="D14" s="125" t="s">
        <v>7</v>
      </c>
      <c r="E14" s="111" t="s">
        <v>48</v>
      </c>
      <c r="F14" s="32">
        <v>565.6</v>
      </c>
      <c r="G14" s="151">
        <v>0.02</v>
      </c>
      <c r="H14" s="151">
        <v>0.05</v>
      </c>
      <c r="I14" s="151">
        <f t="shared" si="0"/>
        <v>0.11312000000000001</v>
      </c>
      <c r="J14" s="151">
        <f t="shared" si="1"/>
        <v>0.2828</v>
      </c>
      <c r="T14" s="189">
        <v>0.33235397814079215</v>
      </c>
      <c r="U14" s="233">
        <v>10</v>
      </c>
    </row>
    <row r="15" spans="1:21" s="189" customFormat="1" ht="12.95" customHeight="1" x14ac:dyDescent="0.25">
      <c r="A15" s="237">
        <v>11</v>
      </c>
      <c r="B15" s="69">
        <v>26</v>
      </c>
      <c r="C15" s="70" t="s">
        <v>11</v>
      </c>
      <c r="D15" s="125" t="s">
        <v>7</v>
      </c>
      <c r="E15" s="115" t="s">
        <v>18</v>
      </c>
      <c r="F15" s="72">
        <v>531.90000000000009</v>
      </c>
      <c r="G15" s="70">
        <v>0.04</v>
      </c>
      <c r="H15" s="70">
        <v>0.43</v>
      </c>
      <c r="I15" s="70">
        <f t="shared" si="0"/>
        <v>0.21276000000000006</v>
      </c>
      <c r="J15" s="70">
        <f t="shared" si="1"/>
        <v>2.2871700000000006</v>
      </c>
      <c r="T15" s="189">
        <v>0.30001692142816855</v>
      </c>
      <c r="U15" s="237">
        <v>11</v>
      </c>
    </row>
    <row r="16" spans="1:21" s="189" customFormat="1" ht="12.95" customHeight="1" x14ac:dyDescent="0.25">
      <c r="A16" s="68">
        <v>48</v>
      </c>
      <c r="B16" s="69">
        <v>26</v>
      </c>
      <c r="C16" s="70" t="s">
        <v>11</v>
      </c>
      <c r="D16" s="125" t="s">
        <v>7</v>
      </c>
      <c r="E16" s="115" t="s">
        <v>18</v>
      </c>
      <c r="F16" s="72">
        <v>531.90000000000009</v>
      </c>
      <c r="G16" s="70">
        <v>0.03</v>
      </c>
      <c r="H16" s="70">
        <v>0.48</v>
      </c>
      <c r="I16" s="70">
        <f>G16/100*$F16</f>
        <v>0.15957000000000002</v>
      </c>
      <c r="J16" s="70">
        <f>H16/100*$F16</f>
        <v>2.5531200000000003</v>
      </c>
      <c r="T16" s="189">
        <v>0.30001692142816855</v>
      </c>
      <c r="U16" s="237"/>
    </row>
    <row r="17" spans="1:21" s="189" customFormat="1" ht="12.95" customHeight="1" x14ac:dyDescent="0.25">
      <c r="A17" s="238">
        <v>12</v>
      </c>
      <c r="B17" s="83">
        <v>26</v>
      </c>
      <c r="C17" s="84" t="s">
        <v>11</v>
      </c>
      <c r="D17" s="125" t="s">
        <v>7</v>
      </c>
      <c r="E17" s="116" t="s">
        <v>48</v>
      </c>
      <c r="F17" s="86">
        <v>620.5</v>
      </c>
      <c r="G17" s="84">
        <v>0.02</v>
      </c>
      <c r="H17" s="84">
        <v>0.09</v>
      </c>
      <c r="I17" s="84">
        <f t="shared" si="0"/>
        <v>0.1241</v>
      </c>
      <c r="J17" s="84">
        <f t="shared" si="1"/>
        <v>0.55845</v>
      </c>
      <c r="T17" s="189">
        <v>0.3499915392859157</v>
      </c>
      <c r="U17" s="238">
        <v>12</v>
      </c>
    </row>
    <row r="18" spans="1:21" s="189" customFormat="1" ht="12.95" customHeight="1" x14ac:dyDescent="0.25">
      <c r="A18" s="82">
        <v>49</v>
      </c>
      <c r="B18" s="83">
        <v>26</v>
      </c>
      <c r="C18" s="84" t="s">
        <v>11</v>
      </c>
      <c r="D18" s="125" t="s">
        <v>7</v>
      </c>
      <c r="E18" s="116" t="s">
        <v>48</v>
      </c>
      <c r="F18" s="86">
        <v>552.30000000000007</v>
      </c>
      <c r="G18" s="84">
        <v>0.02</v>
      </c>
      <c r="H18" s="84">
        <v>0.05</v>
      </c>
      <c r="I18" s="84">
        <f>G18/100*$F18</f>
        <v>0.11046000000000002</v>
      </c>
      <c r="J18" s="84">
        <f>H18/100*$F18</f>
        <v>0.27615000000000006</v>
      </c>
      <c r="T18" s="189">
        <v>0.3499915392859157</v>
      </c>
      <c r="U18" s="238"/>
    </row>
    <row r="19" spans="1:21" s="189" customFormat="1" ht="12.95" customHeight="1" x14ac:dyDescent="0.25">
      <c r="A19" s="233">
        <v>13</v>
      </c>
      <c r="B19" s="149">
        <v>26</v>
      </c>
      <c r="C19" s="148" t="s">
        <v>11</v>
      </c>
      <c r="D19" s="125" t="s">
        <v>7</v>
      </c>
      <c r="E19" s="111" t="s">
        <v>48</v>
      </c>
      <c r="F19" s="32">
        <v>620.5</v>
      </c>
      <c r="G19" s="151">
        <v>0.02</v>
      </c>
      <c r="H19" s="151">
        <v>0.09</v>
      </c>
      <c r="I19" s="151">
        <f t="shared" si="0"/>
        <v>0.1241</v>
      </c>
      <c r="J19" s="151">
        <f t="shared" si="1"/>
        <v>0.55845</v>
      </c>
      <c r="T19" s="189">
        <v>0.3499915392859157</v>
      </c>
      <c r="U19" s="233">
        <v>13</v>
      </c>
    </row>
    <row r="20" spans="1:21" s="189" customFormat="1" ht="12.95" customHeight="1" x14ac:dyDescent="0.25">
      <c r="A20" s="233">
        <v>14</v>
      </c>
      <c r="B20" s="149">
        <v>34</v>
      </c>
      <c r="C20" s="148" t="s">
        <v>11</v>
      </c>
      <c r="D20" s="125" t="s">
        <v>7</v>
      </c>
      <c r="E20" s="111" t="s">
        <v>18</v>
      </c>
      <c r="F20" s="32">
        <v>610.79999999999995</v>
      </c>
      <c r="G20" s="151">
        <v>0.02</v>
      </c>
      <c r="H20" s="151">
        <v>0.18</v>
      </c>
      <c r="I20" s="151">
        <f t="shared" si="0"/>
        <v>0.12215999999999999</v>
      </c>
      <c r="J20" s="151">
        <f t="shared" si="1"/>
        <v>1.09944</v>
      </c>
      <c r="T20" s="189">
        <v>0.55643618474993162</v>
      </c>
      <c r="U20" s="233">
        <v>14</v>
      </c>
    </row>
    <row r="21" spans="1:21" s="189" customFormat="1" ht="12.95" customHeight="1" x14ac:dyDescent="0.25">
      <c r="A21" s="233">
        <v>15</v>
      </c>
      <c r="B21" s="149">
        <v>34</v>
      </c>
      <c r="C21" s="148" t="s">
        <v>11</v>
      </c>
      <c r="D21" s="125" t="s">
        <v>7</v>
      </c>
      <c r="E21" s="111" t="s">
        <v>47</v>
      </c>
      <c r="F21" s="32">
        <v>486.90000000000003</v>
      </c>
      <c r="G21" s="151">
        <v>0.02</v>
      </c>
      <c r="H21" s="151">
        <v>0.24</v>
      </c>
      <c r="I21" s="151">
        <f t="shared" si="0"/>
        <v>9.7380000000000008E-2</v>
      </c>
      <c r="J21" s="151">
        <f t="shared" si="1"/>
        <v>1.16856</v>
      </c>
      <c r="T21" s="189">
        <v>0.44356381525006833</v>
      </c>
      <c r="U21" s="233">
        <v>15</v>
      </c>
    </row>
    <row r="22" spans="1:21" s="189" customFormat="1" ht="12.95" customHeight="1" x14ac:dyDescent="0.25">
      <c r="A22" s="233">
        <v>18</v>
      </c>
      <c r="B22" s="149">
        <v>42</v>
      </c>
      <c r="C22" s="148" t="s">
        <v>15</v>
      </c>
      <c r="D22" s="125" t="s">
        <v>7</v>
      </c>
      <c r="E22" s="117" t="s">
        <v>18</v>
      </c>
      <c r="F22" s="32">
        <v>561.79999999999995</v>
      </c>
      <c r="G22" s="151">
        <v>0.15</v>
      </c>
      <c r="H22" s="151">
        <v>3.57</v>
      </c>
      <c r="I22" s="151">
        <f>G22/100*$F22</f>
        <v>0.8427</v>
      </c>
      <c r="J22" s="151">
        <f>H22/100*$F22</f>
        <v>20.056259999999995</v>
      </c>
      <c r="T22" s="189">
        <v>0.37450836610892607</v>
      </c>
      <c r="U22" s="233">
        <v>18</v>
      </c>
    </row>
    <row r="23" spans="1:21" s="189" customFormat="1" ht="12.95" customHeight="1" x14ac:dyDescent="0.25">
      <c r="A23" s="233">
        <v>16</v>
      </c>
      <c r="B23" s="149">
        <v>42</v>
      </c>
      <c r="C23" s="148" t="s">
        <v>15</v>
      </c>
      <c r="D23" s="125" t="s">
        <v>7</v>
      </c>
      <c r="E23" s="117" t="s">
        <v>47</v>
      </c>
      <c r="F23" s="32">
        <v>633.9</v>
      </c>
      <c r="G23" s="151">
        <v>0.02</v>
      </c>
      <c r="H23" s="151">
        <v>0.17</v>
      </c>
      <c r="I23" s="151">
        <f t="shared" si="0"/>
        <v>0.12678</v>
      </c>
      <c r="J23" s="151">
        <f t="shared" si="1"/>
        <v>1.0776300000000001</v>
      </c>
      <c r="T23" s="189">
        <v>0.42257182854476372</v>
      </c>
      <c r="U23" s="233">
        <v>16</v>
      </c>
    </row>
    <row r="24" spans="1:21" s="189" customFormat="1" ht="12.95" customHeight="1" x14ac:dyDescent="0.25">
      <c r="A24" s="233">
        <v>17</v>
      </c>
      <c r="B24" s="149">
        <v>42</v>
      </c>
      <c r="C24" s="148" t="s">
        <v>15</v>
      </c>
      <c r="D24" s="125" t="s">
        <v>7</v>
      </c>
      <c r="E24" s="117" t="s">
        <v>48</v>
      </c>
      <c r="F24" s="32">
        <v>304.39999999999998</v>
      </c>
      <c r="G24" s="151">
        <v>0.03</v>
      </c>
      <c r="H24" s="151">
        <v>0.71</v>
      </c>
      <c r="I24" s="151">
        <f t="shared" si="0"/>
        <v>9.1319999999999985E-2</v>
      </c>
      <c r="J24" s="151">
        <f t="shared" si="1"/>
        <v>2.1612399999999998</v>
      </c>
      <c r="T24" s="189">
        <v>0.20291980534631024</v>
      </c>
      <c r="U24" s="233">
        <v>17</v>
      </c>
    </row>
    <row r="25" spans="1:21" s="189" customFormat="1" ht="12.95" customHeight="1" x14ac:dyDescent="0.25">
      <c r="A25" s="239">
        <v>19</v>
      </c>
      <c r="B25" s="39">
        <v>45</v>
      </c>
      <c r="C25" s="40" t="s">
        <v>15</v>
      </c>
      <c r="D25" s="125" t="s">
        <v>7</v>
      </c>
      <c r="E25" s="118" t="s">
        <v>18</v>
      </c>
      <c r="F25" s="42">
        <v>304.10000000000002</v>
      </c>
      <c r="G25" s="40">
        <v>0.42</v>
      </c>
      <c r="H25" s="40">
        <v>8.43</v>
      </c>
      <c r="I25" s="40">
        <f t="shared" si="0"/>
        <v>1.27722</v>
      </c>
      <c r="J25" s="40">
        <f t="shared" si="1"/>
        <v>25.635630000000003</v>
      </c>
      <c r="T25" s="189">
        <v>0.24804241435562807</v>
      </c>
      <c r="U25" s="239">
        <v>19</v>
      </c>
    </row>
    <row r="26" spans="1:21" s="189" customFormat="1" ht="12.95" customHeight="1" x14ac:dyDescent="0.25">
      <c r="A26" s="38">
        <v>43</v>
      </c>
      <c r="B26" s="39">
        <v>45</v>
      </c>
      <c r="C26" s="40" t="s">
        <v>15</v>
      </c>
      <c r="D26" s="125" t="s">
        <v>7</v>
      </c>
      <c r="E26" s="118" t="s">
        <v>18</v>
      </c>
      <c r="F26" s="42">
        <v>304.10000000000002</v>
      </c>
      <c r="G26" s="40">
        <v>0.48</v>
      </c>
      <c r="H26" s="40">
        <v>9.7100000000000009</v>
      </c>
      <c r="I26" s="40">
        <f>G26/100*$F26</f>
        <v>1.4596800000000001</v>
      </c>
      <c r="J26" s="40">
        <f>H26/100*$F26</f>
        <v>29.528110000000005</v>
      </c>
      <c r="T26" s="189">
        <v>0.24804241435562807</v>
      </c>
      <c r="U26" s="239"/>
    </row>
    <row r="27" spans="1:21" s="189" customFormat="1" ht="12.95" customHeight="1" x14ac:dyDescent="0.25">
      <c r="A27" s="233">
        <v>20</v>
      </c>
      <c r="B27" s="149">
        <v>45</v>
      </c>
      <c r="C27" s="148" t="s">
        <v>15</v>
      </c>
      <c r="D27" s="125" t="s">
        <v>7</v>
      </c>
      <c r="E27" s="111" t="s">
        <v>47</v>
      </c>
      <c r="F27" s="32">
        <v>921.90000000000009</v>
      </c>
      <c r="G27" s="151">
        <v>0.05</v>
      </c>
      <c r="H27" s="151">
        <v>1.22</v>
      </c>
      <c r="I27" s="151">
        <f t="shared" si="0"/>
        <v>0.46095000000000008</v>
      </c>
      <c r="J27" s="151">
        <f t="shared" si="1"/>
        <v>11.24718</v>
      </c>
      <c r="T27" s="189">
        <v>0.75195758564437198</v>
      </c>
      <c r="U27" s="233">
        <v>20</v>
      </c>
    </row>
    <row r="28" spans="1:21" s="189" customFormat="1" ht="12.95" customHeight="1" x14ac:dyDescent="0.25">
      <c r="A28" s="240">
        <v>21</v>
      </c>
      <c r="B28" s="59">
        <v>51</v>
      </c>
      <c r="C28" s="60" t="s">
        <v>15</v>
      </c>
      <c r="D28" s="125" t="s">
        <v>7</v>
      </c>
      <c r="E28" s="119" t="s">
        <v>18</v>
      </c>
      <c r="F28" s="62">
        <v>257.8</v>
      </c>
      <c r="G28" s="60">
        <v>0.72</v>
      </c>
      <c r="H28" s="60">
        <v>13.98</v>
      </c>
      <c r="I28" s="60">
        <f t="shared" si="0"/>
        <v>1.85616</v>
      </c>
      <c r="J28" s="60">
        <f t="shared" si="1"/>
        <v>36.040440000000004</v>
      </c>
      <c r="T28" s="189">
        <v>0.37569221801224134</v>
      </c>
      <c r="U28" s="240">
        <v>21</v>
      </c>
    </row>
    <row r="29" spans="1:21" s="189" customFormat="1" ht="12.95" customHeight="1" x14ac:dyDescent="0.25">
      <c r="A29" s="58">
        <v>44</v>
      </c>
      <c r="B29" s="59">
        <v>51</v>
      </c>
      <c r="C29" s="60" t="s">
        <v>15</v>
      </c>
      <c r="D29" s="125" t="s">
        <v>7</v>
      </c>
      <c r="E29" s="119" t="s">
        <v>18</v>
      </c>
      <c r="F29" s="62">
        <v>257.8</v>
      </c>
      <c r="G29" s="60">
        <v>0.55000000000000004</v>
      </c>
      <c r="H29" s="60">
        <v>11.27</v>
      </c>
      <c r="I29" s="60">
        <f>G29/100*$F29</f>
        <v>1.4179000000000002</v>
      </c>
      <c r="J29" s="60">
        <f>H29/100*$F29</f>
        <v>29.05406</v>
      </c>
      <c r="T29" s="189">
        <v>0.37569221801224134</v>
      </c>
      <c r="U29" s="240"/>
    </row>
    <row r="30" spans="1:21" s="189" customFormat="1" ht="12.95" customHeight="1" thickBot="1" x14ac:dyDescent="0.3">
      <c r="A30" s="233">
        <v>22</v>
      </c>
      <c r="B30" s="149">
        <v>51</v>
      </c>
      <c r="C30" s="148" t="s">
        <v>15</v>
      </c>
      <c r="D30" s="125" t="s">
        <v>7</v>
      </c>
      <c r="E30" s="111" t="s">
        <v>47</v>
      </c>
      <c r="F30" s="32">
        <v>428.4</v>
      </c>
      <c r="G30" s="151">
        <v>0.32</v>
      </c>
      <c r="H30" s="250">
        <v>6.98</v>
      </c>
      <c r="I30" s="151">
        <f t="shared" si="0"/>
        <v>1.3708800000000001</v>
      </c>
      <c r="J30" s="151">
        <f t="shared" si="1"/>
        <v>29.90232</v>
      </c>
      <c r="T30" s="189">
        <v>0.6243077819877586</v>
      </c>
      <c r="U30" s="233">
        <v>22</v>
      </c>
    </row>
    <row r="31" spans="1:21" ht="12.95" customHeight="1" x14ac:dyDescent="0.25">
      <c r="A31" s="219">
        <v>24</v>
      </c>
      <c r="B31" s="220">
        <v>2</v>
      </c>
      <c r="C31" s="221" t="s">
        <v>6</v>
      </c>
      <c r="D31" s="222" t="s">
        <v>19</v>
      </c>
      <c r="E31" s="223" t="s">
        <v>19</v>
      </c>
      <c r="F31" s="224">
        <v>791.9</v>
      </c>
      <c r="G31" s="224">
        <v>0.25</v>
      </c>
      <c r="H31" s="190">
        <v>4</v>
      </c>
      <c r="I31" s="247">
        <f t="shared" si="0"/>
        <v>1.9797499999999999</v>
      </c>
      <c r="J31" s="156">
        <f t="shared" si="1"/>
        <v>31.675999999999998</v>
      </c>
    </row>
    <row r="32" spans="1:21" ht="12.95" customHeight="1" x14ac:dyDescent="0.25">
      <c r="A32" s="53">
        <v>25</v>
      </c>
      <c r="B32" s="54">
        <v>5</v>
      </c>
      <c r="C32" s="55" t="s">
        <v>6</v>
      </c>
      <c r="D32" s="125" t="s">
        <v>19</v>
      </c>
      <c r="E32" s="120" t="s">
        <v>19</v>
      </c>
      <c r="F32" s="57">
        <v>1534.1</v>
      </c>
      <c r="G32" s="57">
        <v>0.09</v>
      </c>
      <c r="H32" s="251">
        <v>1.54</v>
      </c>
      <c r="I32" s="248">
        <f t="shared" si="0"/>
        <v>1.38069</v>
      </c>
      <c r="J32" s="55">
        <f t="shared" si="1"/>
        <v>23.625139999999998</v>
      </c>
      <c r="K32">
        <f>AVERAGE(H32:H33)</f>
        <v>1.0049999999999999</v>
      </c>
    </row>
    <row r="33" spans="1:12" s="153" customFormat="1" ht="12.95" customHeight="1" x14ac:dyDescent="0.25">
      <c r="A33" s="53">
        <v>42</v>
      </c>
      <c r="B33" s="54">
        <v>5</v>
      </c>
      <c r="C33" s="55" t="s">
        <v>6</v>
      </c>
      <c r="D33" s="125" t="s">
        <v>19</v>
      </c>
      <c r="E33" s="120" t="s">
        <v>19</v>
      </c>
      <c r="F33" s="57">
        <v>1534.1</v>
      </c>
      <c r="G33" s="57">
        <v>0.04</v>
      </c>
      <c r="H33" s="251">
        <v>0.47</v>
      </c>
      <c r="I33" s="248">
        <f>G33/100*$F33</f>
        <v>0.61363999999999996</v>
      </c>
      <c r="J33" s="55">
        <f>H33/100*$F33</f>
        <v>7.2102699999999986</v>
      </c>
    </row>
    <row r="34" spans="1:12" ht="12.95" customHeight="1" thickBot="1" x14ac:dyDescent="0.3">
      <c r="A34" s="1">
        <v>26</v>
      </c>
      <c r="B34" s="3">
        <v>10</v>
      </c>
      <c r="C34" s="4" t="s">
        <v>6</v>
      </c>
      <c r="D34" s="125" t="s">
        <v>19</v>
      </c>
      <c r="E34" s="111" t="s">
        <v>19</v>
      </c>
      <c r="F34" s="32">
        <v>2109.3999999999996</v>
      </c>
      <c r="G34" s="32">
        <v>0.03</v>
      </c>
      <c r="H34" s="191">
        <v>0.17</v>
      </c>
      <c r="I34" s="249">
        <f t="shared" si="0"/>
        <v>0.63281999999999983</v>
      </c>
      <c r="J34" s="18">
        <f t="shared" si="1"/>
        <v>3.5859799999999997</v>
      </c>
      <c r="K34">
        <f>AVERAGE(K32,H34,H31)</f>
        <v>1.7249999999999999</v>
      </c>
      <c r="L34">
        <f>AVERAGE(H31:H34)</f>
        <v>1.5449999999999999</v>
      </c>
    </row>
    <row r="35" spans="1:12" ht="12.95" customHeight="1" x14ac:dyDescent="0.25">
      <c r="A35" s="1">
        <v>27</v>
      </c>
      <c r="B35" s="3">
        <v>20</v>
      </c>
      <c r="C35" s="4" t="s">
        <v>11</v>
      </c>
      <c r="D35" s="125" t="s">
        <v>19</v>
      </c>
      <c r="E35" s="111" t="s">
        <v>19</v>
      </c>
      <c r="F35" s="32">
        <v>1619.2</v>
      </c>
      <c r="G35" s="18">
        <v>0.02</v>
      </c>
      <c r="H35" s="156">
        <v>0.08</v>
      </c>
      <c r="I35" s="18">
        <f t="shared" si="0"/>
        <v>0.32384000000000002</v>
      </c>
      <c r="J35" s="18">
        <f t="shared" si="1"/>
        <v>1.2953600000000001</v>
      </c>
    </row>
    <row r="36" spans="1:12" ht="12.95" customHeight="1" x14ac:dyDescent="0.25">
      <c r="A36" s="1">
        <v>28</v>
      </c>
      <c r="B36" s="3">
        <v>27</v>
      </c>
      <c r="C36" s="4" t="s">
        <v>11</v>
      </c>
      <c r="D36" s="125" t="s">
        <v>19</v>
      </c>
      <c r="E36" s="111" t="s">
        <v>19</v>
      </c>
      <c r="F36" s="32">
        <v>1540.6999999999998</v>
      </c>
      <c r="G36" s="18">
        <v>0.02</v>
      </c>
      <c r="H36" s="18">
        <v>0.03</v>
      </c>
      <c r="I36" s="18">
        <f t="shared" si="0"/>
        <v>0.30813999999999997</v>
      </c>
      <c r="J36" s="18">
        <f t="shared" si="1"/>
        <v>0.4622099999999999</v>
      </c>
    </row>
    <row r="37" spans="1:12" ht="12.95" customHeight="1" x14ac:dyDescent="0.25">
      <c r="A37" s="1">
        <v>29</v>
      </c>
      <c r="B37" s="3">
        <v>35</v>
      </c>
      <c r="C37" s="4" t="s">
        <v>11</v>
      </c>
      <c r="D37" s="125" t="s">
        <v>19</v>
      </c>
      <c r="E37" s="111" t="s">
        <v>19</v>
      </c>
      <c r="F37" s="32">
        <v>1669.3</v>
      </c>
      <c r="G37" s="18">
        <v>0.01</v>
      </c>
      <c r="H37" s="18">
        <v>0.02</v>
      </c>
      <c r="I37" s="18">
        <f t="shared" si="0"/>
        <v>0.16693</v>
      </c>
      <c r="J37" s="18">
        <f t="shared" si="1"/>
        <v>0.33385999999999999</v>
      </c>
    </row>
    <row r="38" spans="1:12" ht="12.95" customHeight="1" x14ac:dyDescent="0.25">
      <c r="A38" s="1">
        <v>30</v>
      </c>
      <c r="B38" s="3">
        <v>43</v>
      </c>
      <c r="C38" s="4" t="s">
        <v>15</v>
      </c>
      <c r="D38" s="125" t="s">
        <v>19</v>
      </c>
      <c r="E38" s="111" t="s">
        <v>19</v>
      </c>
      <c r="F38" s="32">
        <v>1831.1</v>
      </c>
      <c r="G38" s="18">
        <v>0.03</v>
      </c>
      <c r="H38" s="18">
        <v>0.73</v>
      </c>
      <c r="I38" s="18">
        <f t="shared" si="0"/>
        <v>0.54932999999999987</v>
      </c>
      <c r="J38" s="18">
        <f t="shared" si="1"/>
        <v>13.36703</v>
      </c>
    </row>
    <row r="39" spans="1:12" ht="12.95" customHeight="1" x14ac:dyDescent="0.25">
      <c r="A39" s="1">
        <v>31</v>
      </c>
      <c r="B39" s="3">
        <v>46</v>
      </c>
      <c r="C39" s="4" t="s">
        <v>15</v>
      </c>
      <c r="D39" s="125" t="s">
        <v>19</v>
      </c>
      <c r="E39" s="111" t="s">
        <v>19</v>
      </c>
      <c r="F39" s="32">
        <v>1830.8999999999999</v>
      </c>
      <c r="G39" s="18">
        <v>0.02</v>
      </c>
      <c r="H39" s="18">
        <v>0.21</v>
      </c>
      <c r="I39" s="18">
        <f t="shared" si="0"/>
        <v>0.36618000000000001</v>
      </c>
      <c r="J39" s="18">
        <f t="shared" si="1"/>
        <v>3.8448899999999995</v>
      </c>
    </row>
    <row r="40" spans="1:12" ht="12.95" customHeight="1" x14ac:dyDescent="0.25">
      <c r="A40" s="1">
        <v>32</v>
      </c>
      <c r="B40" s="3">
        <v>52</v>
      </c>
      <c r="C40" s="4" t="s">
        <v>15</v>
      </c>
      <c r="D40" s="125" t="s">
        <v>19</v>
      </c>
      <c r="E40" s="111" t="s">
        <v>19</v>
      </c>
      <c r="F40" s="32">
        <v>1170.3999999999999</v>
      </c>
      <c r="G40" s="18">
        <v>0.23</v>
      </c>
      <c r="H40" s="18">
        <v>6.08</v>
      </c>
      <c r="I40" s="18">
        <f t="shared" si="0"/>
        <v>2.6919199999999996</v>
      </c>
      <c r="J40" s="18">
        <f t="shared" si="1"/>
        <v>71.160319999999984</v>
      </c>
    </row>
    <row r="41" spans="1:12" ht="12.95" customHeight="1" x14ac:dyDescent="0.25">
      <c r="A41" s="48">
        <v>33</v>
      </c>
      <c r="B41" s="49">
        <v>3</v>
      </c>
      <c r="C41" s="50" t="s">
        <v>6</v>
      </c>
      <c r="D41" s="125" t="s">
        <v>49</v>
      </c>
      <c r="E41" s="121" t="s">
        <v>19</v>
      </c>
      <c r="F41" s="52">
        <v>2077.1</v>
      </c>
      <c r="G41" s="50">
        <v>0.02</v>
      </c>
      <c r="H41" s="50">
        <v>0.08</v>
      </c>
      <c r="I41" s="50">
        <f t="shared" ref="I41:I56" si="2">G41/100*$F41</f>
        <v>0.41542000000000001</v>
      </c>
      <c r="J41" s="50">
        <f t="shared" ref="J41:J56" si="3">H41/100*$F41</f>
        <v>1.66168</v>
      </c>
    </row>
    <row r="42" spans="1:12" ht="12.95" customHeight="1" x14ac:dyDescent="0.25">
      <c r="A42" s="73">
        <v>34</v>
      </c>
      <c r="B42" s="74">
        <v>6</v>
      </c>
      <c r="C42" s="75" t="s">
        <v>6</v>
      </c>
      <c r="D42" s="125" t="s">
        <v>49</v>
      </c>
      <c r="E42" s="122" t="s">
        <v>19</v>
      </c>
      <c r="F42" s="77">
        <v>1319.1</v>
      </c>
      <c r="G42" s="75">
        <v>0.01</v>
      </c>
      <c r="H42" s="75">
        <v>0.11</v>
      </c>
      <c r="I42" s="75">
        <f t="shared" si="2"/>
        <v>0.13191</v>
      </c>
      <c r="J42" s="75">
        <f t="shared" si="3"/>
        <v>1.4510099999999999</v>
      </c>
    </row>
    <row r="43" spans="1:12" ht="12.95" customHeight="1" x14ac:dyDescent="0.25">
      <c r="A43" s="1">
        <v>35</v>
      </c>
      <c r="B43" s="3">
        <v>21</v>
      </c>
      <c r="C43" s="4" t="s">
        <v>11</v>
      </c>
      <c r="D43" s="125" t="s">
        <v>49</v>
      </c>
      <c r="E43" s="111" t="s">
        <v>19</v>
      </c>
      <c r="F43" s="32">
        <v>1746.8999999999999</v>
      </c>
      <c r="G43" s="18">
        <v>0.01</v>
      </c>
      <c r="H43" s="18">
        <v>0.14000000000000001</v>
      </c>
      <c r="I43" s="18">
        <f t="shared" si="2"/>
        <v>0.17468999999999998</v>
      </c>
      <c r="J43" s="18">
        <f t="shared" si="3"/>
        <v>2.4456600000000002</v>
      </c>
    </row>
    <row r="44" spans="1:12" ht="12.95" customHeight="1" x14ac:dyDescent="0.25">
      <c r="A44" s="1">
        <v>36</v>
      </c>
      <c r="B44" s="3">
        <v>28</v>
      </c>
      <c r="C44" s="4" t="s">
        <v>11</v>
      </c>
      <c r="D44" s="125" t="s">
        <v>49</v>
      </c>
      <c r="E44" s="111" t="s">
        <v>19</v>
      </c>
      <c r="F44" s="32">
        <v>1614.1000000000001</v>
      </c>
      <c r="G44" s="18">
        <v>0.01</v>
      </c>
      <c r="H44" s="18">
        <v>0</v>
      </c>
      <c r="I44" s="18">
        <f t="shared" si="2"/>
        <v>0.16141000000000003</v>
      </c>
      <c r="J44" s="18">
        <f t="shared" si="3"/>
        <v>0</v>
      </c>
    </row>
    <row r="45" spans="1:12" ht="12.95" customHeight="1" x14ac:dyDescent="0.25">
      <c r="A45" s="1">
        <v>37</v>
      </c>
      <c r="B45" s="3">
        <v>36</v>
      </c>
      <c r="C45" s="4" t="s">
        <v>11</v>
      </c>
      <c r="D45" s="125" t="s">
        <v>49</v>
      </c>
      <c r="E45" s="111" t="s">
        <v>19</v>
      </c>
      <c r="F45" s="32">
        <v>452.5</v>
      </c>
      <c r="G45" s="18">
        <v>0.02</v>
      </c>
      <c r="H45" s="18">
        <v>0.25</v>
      </c>
      <c r="I45" s="18">
        <f t="shared" si="2"/>
        <v>9.0500000000000011E-2</v>
      </c>
      <c r="J45" s="18">
        <f t="shared" si="3"/>
        <v>1.1312500000000001</v>
      </c>
    </row>
    <row r="46" spans="1:12" ht="12.95" customHeight="1" x14ac:dyDescent="0.25">
      <c r="A46" s="1">
        <v>38</v>
      </c>
      <c r="B46" s="3">
        <v>44</v>
      </c>
      <c r="C46" s="4" t="s">
        <v>15</v>
      </c>
      <c r="D46" s="125" t="s">
        <v>49</v>
      </c>
      <c r="E46" s="111" t="s">
        <v>19</v>
      </c>
      <c r="F46" s="32">
        <v>1088.7</v>
      </c>
      <c r="G46" s="18">
        <v>0.05</v>
      </c>
      <c r="H46" s="18">
        <v>1.58</v>
      </c>
      <c r="I46" s="18">
        <f t="shared" si="2"/>
        <v>0.54435</v>
      </c>
      <c r="J46" s="18">
        <f t="shared" si="3"/>
        <v>17.201460000000001</v>
      </c>
    </row>
    <row r="47" spans="1:12" ht="12.95" customHeight="1" x14ac:dyDescent="0.25">
      <c r="A47" s="63">
        <v>39</v>
      </c>
      <c r="B47" s="64">
        <v>47</v>
      </c>
      <c r="C47" s="65" t="s">
        <v>15</v>
      </c>
      <c r="D47" s="125" t="s">
        <v>49</v>
      </c>
      <c r="E47" s="123" t="s">
        <v>19</v>
      </c>
      <c r="F47" s="67">
        <v>1584.1</v>
      </c>
      <c r="G47" s="65">
        <v>0.03</v>
      </c>
      <c r="H47" s="65">
        <v>0.68</v>
      </c>
      <c r="I47" s="65">
        <f t="shared" si="2"/>
        <v>0.47522999999999993</v>
      </c>
      <c r="J47" s="65">
        <f t="shared" si="3"/>
        <v>10.771879999999999</v>
      </c>
    </row>
    <row r="48" spans="1:12" ht="12.95" customHeight="1" x14ac:dyDescent="0.25">
      <c r="A48" s="63">
        <v>45</v>
      </c>
      <c r="B48" s="64">
        <v>47</v>
      </c>
      <c r="C48" s="65" t="s">
        <v>15</v>
      </c>
      <c r="D48" s="125" t="s">
        <v>49</v>
      </c>
      <c r="E48" s="123" t="s">
        <v>19</v>
      </c>
      <c r="F48" s="67">
        <v>1584.1</v>
      </c>
      <c r="G48" s="65">
        <v>0.03</v>
      </c>
      <c r="H48" s="65">
        <v>0.81</v>
      </c>
      <c r="I48" s="65">
        <f>G48/100*$F48</f>
        <v>0.47522999999999993</v>
      </c>
      <c r="J48" s="65">
        <f>H48/100*$F48</f>
        <v>12.83121</v>
      </c>
      <c r="K48">
        <f>AVERAGE(G47:G48)</f>
        <v>0.03</v>
      </c>
      <c r="L48" s="326">
        <f>AVERAGE(H47:H48)</f>
        <v>0.74500000000000011</v>
      </c>
    </row>
    <row r="49" spans="1:10" ht="12.95" customHeight="1" x14ac:dyDescent="0.25">
      <c r="A49" s="1">
        <v>40</v>
      </c>
      <c r="B49" s="3">
        <v>53</v>
      </c>
      <c r="C49" s="4" t="s">
        <v>15</v>
      </c>
      <c r="D49" s="125" t="s">
        <v>49</v>
      </c>
      <c r="E49" s="111" t="s">
        <v>19</v>
      </c>
      <c r="F49" s="32">
        <v>1496.9</v>
      </c>
      <c r="G49" s="18">
        <v>0.14000000000000001</v>
      </c>
      <c r="H49" s="18">
        <v>3.72</v>
      </c>
      <c r="I49" s="18">
        <f t="shared" si="2"/>
        <v>2.0956600000000005</v>
      </c>
      <c r="J49" s="18">
        <f t="shared" si="3"/>
        <v>55.684680000000007</v>
      </c>
    </row>
    <row r="50" spans="1:10" ht="12.95" customHeight="1" x14ac:dyDescent="0.25">
      <c r="A50" s="48">
        <v>41</v>
      </c>
      <c r="B50" s="49">
        <v>3</v>
      </c>
      <c r="C50" s="50" t="s">
        <v>6</v>
      </c>
      <c r="D50" s="125" t="s">
        <v>49</v>
      </c>
      <c r="E50" s="121" t="s">
        <v>19</v>
      </c>
      <c r="F50" s="52">
        <v>2077.1</v>
      </c>
      <c r="G50" s="50">
        <v>0.01</v>
      </c>
      <c r="H50" s="50">
        <v>0.13</v>
      </c>
      <c r="I50" s="50">
        <f>G50/100*$F50</f>
        <v>0.20771000000000001</v>
      </c>
      <c r="J50" s="50">
        <f>H50/100*$F50</f>
        <v>2.7002299999999999</v>
      </c>
    </row>
    <row r="51" spans="1:10" ht="12.95" customHeight="1" x14ac:dyDescent="0.25"/>
    <row r="52" spans="1:10" ht="12.95" customHeight="1" x14ac:dyDescent="0.25"/>
    <row r="53" spans="1:10" ht="12.95" customHeight="1" x14ac:dyDescent="0.25"/>
    <row r="55" spans="1:10" ht="12.95" customHeight="1" x14ac:dyDescent="0.25"/>
    <row r="56" spans="1:10" ht="12.95" customHeight="1" x14ac:dyDescent="0.25">
      <c r="A56" s="73">
        <v>47</v>
      </c>
      <c r="B56" s="74">
        <v>6</v>
      </c>
      <c r="C56" s="75" t="s">
        <v>6</v>
      </c>
      <c r="D56" s="125" t="s">
        <v>49</v>
      </c>
      <c r="E56" s="122" t="s">
        <v>19</v>
      </c>
      <c r="F56" s="77">
        <v>1319.1</v>
      </c>
      <c r="G56" s="75">
        <v>0.02</v>
      </c>
      <c r="H56" s="75">
        <v>7.0000000000000007E-2</v>
      </c>
      <c r="I56" s="75">
        <f t="shared" si="2"/>
        <v>0.26382</v>
      </c>
      <c r="J56" s="75">
        <f t="shared" si="3"/>
        <v>0.92337000000000002</v>
      </c>
    </row>
    <row r="57" spans="1:10" ht="12.95" customHeight="1" x14ac:dyDescent="0.25"/>
    <row r="58" spans="1:10" ht="12.95" customHeight="1" x14ac:dyDescent="0.25"/>
    <row r="59" spans="1:10" ht="12.95" customHeight="1" x14ac:dyDescent="0.25"/>
  </sheetData>
  <sortState ref="A2:J51">
    <sortCondition ref="A2:A51"/>
  </sortState>
  <phoneticPr fontId="6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Normal="100" workbookViewId="0">
      <selection activeCell="K1" activeCellId="1" sqref="B1:B1048576 K1:K1048576"/>
    </sheetView>
  </sheetViews>
  <sheetFormatPr defaultColWidth="8.85546875" defaultRowHeight="15" x14ac:dyDescent="0.25"/>
  <cols>
    <col min="1" max="1" width="8.7109375" style="268" customWidth="1"/>
    <col min="2" max="2" width="9.7109375" style="8" customWidth="1"/>
    <col min="3" max="3" width="17.42578125" style="9" customWidth="1"/>
    <col min="4" max="4" width="7.7109375" style="9" customWidth="1"/>
    <col min="5" max="5" width="15.140625" style="124" customWidth="1"/>
    <col min="6" max="6" width="15.140625" style="10" customWidth="1"/>
    <col min="7" max="16" width="8.85546875" style="153"/>
    <col min="18" max="16384" width="8.85546875" style="153"/>
  </cols>
  <sheetData>
    <row r="1" spans="1:16" ht="26.25" thickBot="1" x14ac:dyDescent="0.3">
      <c r="A1" s="252" t="s">
        <v>0</v>
      </c>
      <c r="B1" s="217" t="s">
        <v>1</v>
      </c>
      <c r="C1" s="217" t="s">
        <v>2</v>
      </c>
      <c r="D1" s="217" t="s">
        <v>3</v>
      </c>
      <c r="E1" s="218" t="s">
        <v>4</v>
      </c>
      <c r="F1" s="31" t="s">
        <v>36</v>
      </c>
      <c r="G1" s="217" t="s">
        <v>34</v>
      </c>
      <c r="H1" s="217" t="s">
        <v>35</v>
      </c>
      <c r="I1" s="217" t="s">
        <v>38</v>
      </c>
      <c r="J1" s="217" t="s">
        <v>37</v>
      </c>
      <c r="K1" s="215" t="s">
        <v>96</v>
      </c>
      <c r="L1" s="215" t="s">
        <v>97</v>
      </c>
      <c r="M1" s="17" t="s">
        <v>98</v>
      </c>
      <c r="N1" s="31" t="s">
        <v>100</v>
      </c>
      <c r="O1" s="31" t="s">
        <v>99</v>
      </c>
    </row>
    <row r="2" spans="1:16" s="232" customFormat="1" ht="12.95" customHeight="1" x14ac:dyDescent="0.25">
      <c r="A2" s="253">
        <v>1</v>
      </c>
      <c r="B2" s="149">
        <v>1</v>
      </c>
      <c r="C2" s="148" t="s">
        <v>6</v>
      </c>
      <c r="D2" s="125" t="s">
        <v>7</v>
      </c>
      <c r="E2" s="111" t="s">
        <v>18</v>
      </c>
      <c r="F2" s="151">
        <v>58.800000000000004</v>
      </c>
      <c r="G2" s="151">
        <v>1.07</v>
      </c>
      <c r="H2" s="151">
        <v>20.11</v>
      </c>
      <c r="I2" s="151">
        <f t="shared" ref="I2:J33" si="0">G2/100*$F2</f>
        <v>0.62916000000000016</v>
      </c>
      <c r="J2" s="151">
        <f t="shared" si="0"/>
        <v>11.824680000000001</v>
      </c>
      <c r="K2" s="232">
        <v>0.16274564074176584</v>
      </c>
      <c r="L2" s="232">
        <f>G2*K2</f>
        <v>0.17413783559368945</v>
      </c>
      <c r="M2" s="232">
        <f>H2*K2</f>
        <v>3.2728148353169111</v>
      </c>
      <c r="N2" s="189">
        <f>SUM(L$2:L$3)</f>
        <v>0.55090229725989481</v>
      </c>
      <c r="O2" s="189">
        <f>SUM(M$2:M$3)</f>
        <v>8.9661444782729021</v>
      </c>
      <c r="P2" s="269">
        <v>1</v>
      </c>
    </row>
    <row r="3" spans="1:16" s="189" customFormat="1" ht="12.95" customHeight="1" thickBot="1" x14ac:dyDescent="0.3">
      <c r="A3" s="253">
        <v>2</v>
      </c>
      <c r="B3" s="149">
        <v>1</v>
      </c>
      <c r="C3" s="148" t="s">
        <v>6</v>
      </c>
      <c r="D3" s="125" t="s">
        <v>7</v>
      </c>
      <c r="E3" s="111" t="s">
        <v>47</v>
      </c>
      <c r="F3" s="151">
        <v>302.5</v>
      </c>
      <c r="G3" s="151">
        <v>0.45</v>
      </c>
      <c r="H3" s="151">
        <v>6.8</v>
      </c>
      <c r="I3" s="151">
        <f t="shared" si="0"/>
        <v>1.3612500000000001</v>
      </c>
      <c r="J3" s="151">
        <f t="shared" si="0"/>
        <v>20.57</v>
      </c>
      <c r="K3" s="189">
        <v>0.8372543592582341</v>
      </c>
      <c r="L3" s="189">
        <f t="shared" ref="L3:L23" si="1">G3*K3</f>
        <v>0.37676446166620536</v>
      </c>
      <c r="M3" s="189">
        <f t="shared" ref="M3:M23" si="2">H3*K3</f>
        <v>5.6933296429559919</v>
      </c>
      <c r="P3" s="270"/>
    </row>
    <row r="4" spans="1:16" s="189" customFormat="1" ht="12.95" customHeight="1" x14ac:dyDescent="0.25">
      <c r="A4" s="254">
        <v>3</v>
      </c>
      <c r="B4" s="44">
        <v>4</v>
      </c>
      <c r="C4" s="45" t="s">
        <v>6</v>
      </c>
      <c r="D4" s="125" t="s">
        <v>7</v>
      </c>
      <c r="E4" s="112" t="s">
        <v>18</v>
      </c>
      <c r="F4" s="45">
        <v>157.5</v>
      </c>
      <c r="G4" s="151">
        <v>0.58499999999999996</v>
      </c>
      <c r="H4" s="151">
        <v>10.265000000000001</v>
      </c>
      <c r="I4" s="151">
        <v>0.92137500000000006</v>
      </c>
      <c r="J4" s="151">
        <v>16.167375</v>
      </c>
      <c r="K4" s="189">
        <v>0.26128069011280691</v>
      </c>
      <c r="L4" s="189">
        <f t="shared" si="1"/>
        <v>0.15284920371599203</v>
      </c>
      <c r="M4" s="189">
        <f t="shared" si="2"/>
        <v>2.6820462840079631</v>
      </c>
      <c r="N4" s="189">
        <f>SUM(L$4:L$5)</f>
        <v>0.30798025879230262</v>
      </c>
      <c r="O4" s="189">
        <f>SUM(M$4:M$5)</f>
        <v>5.7772801924353026</v>
      </c>
      <c r="P4" s="269">
        <v>4</v>
      </c>
    </row>
    <row r="5" spans="1:16" s="189" customFormat="1" ht="12.95" customHeight="1" thickBot="1" x14ac:dyDescent="0.3">
      <c r="A5" s="255">
        <v>4</v>
      </c>
      <c r="B5" s="79">
        <v>4</v>
      </c>
      <c r="C5" s="80" t="s">
        <v>6</v>
      </c>
      <c r="D5" s="125" t="s">
        <v>7</v>
      </c>
      <c r="E5" s="113" t="s">
        <v>47</v>
      </c>
      <c r="F5" s="80">
        <v>445.3</v>
      </c>
      <c r="G5" s="151">
        <v>0.21000000000000002</v>
      </c>
      <c r="H5" s="151">
        <v>4.1900000000000004</v>
      </c>
      <c r="I5" s="151">
        <v>0.93513000000000002</v>
      </c>
      <c r="J5" s="151">
        <v>18.658070000000002</v>
      </c>
      <c r="K5" s="189">
        <v>0.73871930988719314</v>
      </c>
      <c r="L5" s="189">
        <f t="shared" si="1"/>
        <v>0.15513105507631059</v>
      </c>
      <c r="M5" s="189">
        <f t="shared" si="2"/>
        <v>3.0952339084273395</v>
      </c>
      <c r="P5" s="270"/>
    </row>
    <row r="6" spans="1:16" s="189" customFormat="1" ht="12.95" customHeight="1" x14ac:dyDescent="0.25">
      <c r="A6" s="253">
        <v>5</v>
      </c>
      <c r="B6" s="149">
        <v>9</v>
      </c>
      <c r="C6" s="148" t="s">
        <v>6</v>
      </c>
      <c r="D6" s="125" t="s">
        <v>7</v>
      </c>
      <c r="E6" s="111" t="s">
        <v>18</v>
      </c>
      <c r="F6" s="151">
        <v>198.20000000000002</v>
      </c>
      <c r="G6" s="151">
        <v>0.36</v>
      </c>
      <c r="H6" s="151">
        <v>5.5</v>
      </c>
      <c r="I6" s="151">
        <f t="shared" si="0"/>
        <v>0.71352000000000004</v>
      </c>
      <c r="J6" s="151">
        <f t="shared" si="0"/>
        <v>10.901000000000002</v>
      </c>
      <c r="K6" s="189">
        <v>0.27907631653055476</v>
      </c>
      <c r="L6" s="189">
        <f t="shared" si="1"/>
        <v>0.10046747395099971</v>
      </c>
      <c r="M6" s="189">
        <f t="shared" si="2"/>
        <v>1.5349197409180513</v>
      </c>
      <c r="N6" s="189">
        <f>SUM(L$6:L$8)</f>
        <v>0.29173753872148689</v>
      </c>
      <c r="O6" s="189">
        <f>SUM(M$6:M$8)</f>
        <v>4.7697409180512542</v>
      </c>
      <c r="P6" s="269">
        <v>9</v>
      </c>
    </row>
    <row r="7" spans="1:16" s="189" customFormat="1" ht="12.95" customHeight="1" x14ac:dyDescent="0.25">
      <c r="A7" s="253">
        <v>6</v>
      </c>
      <c r="B7" s="149">
        <v>9</v>
      </c>
      <c r="C7" s="148" t="s">
        <v>6</v>
      </c>
      <c r="D7" s="125" t="s">
        <v>7</v>
      </c>
      <c r="E7" s="111" t="s">
        <v>47</v>
      </c>
      <c r="F7" s="151">
        <v>360.5</v>
      </c>
      <c r="G7" s="151">
        <v>0.36</v>
      </c>
      <c r="H7" s="151">
        <v>6.15</v>
      </c>
      <c r="I7" s="151">
        <f t="shared" si="0"/>
        <v>1.2978000000000001</v>
      </c>
      <c r="J7" s="151">
        <f t="shared" si="0"/>
        <v>22.170750000000002</v>
      </c>
      <c r="K7" s="189">
        <v>0.50760349197409182</v>
      </c>
      <c r="L7" s="189">
        <f t="shared" si="1"/>
        <v>0.18273725711067304</v>
      </c>
      <c r="M7" s="189">
        <f t="shared" si="2"/>
        <v>3.1217614756406649</v>
      </c>
      <c r="P7" s="271"/>
    </row>
    <row r="8" spans="1:16" s="189" customFormat="1" ht="12.95" customHeight="1" thickBot="1" x14ac:dyDescent="0.3">
      <c r="A8" s="253">
        <v>7</v>
      </c>
      <c r="B8" s="149">
        <v>9</v>
      </c>
      <c r="C8" s="148" t="s">
        <v>6</v>
      </c>
      <c r="D8" s="125" t="s">
        <v>7</v>
      </c>
      <c r="E8" s="111" t="s">
        <v>48</v>
      </c>
      <c r="F8" s="151">
        <v>151.5</v>
      </c>
      <c r="G8" s="151">
        <v>0.04</v>
      </c>
      <c r="H8" s="151">
        <v>0.53</v>
      </c>
      <c r="I8" s="151">
        <f t="shared" si="0"/>
        <v>6.0600000000000001E-2</v>
      </c>
      <c r="J8" s="151">
        <f t="shared" si="0"/>
        <v>0.80295000000000005</v>
      </c>
      <c r="K8" s="189">
        <v>0.21332019149535342</v>
      </c>
      <c r="L8" s="189">
        <f t="shared" si="1"/>
        <v>8.5328076598141372E-3</v>
      </c>
      <c r="M8" s="189">
        <f t="shared" si="2"/>
        <v>0.11305970149253732</v>
      </c>
      <c r="P8" s="270"/>
    </row>
    <row r="9" spans="1:16" s="189" customFormat="1" ht="12.95" customHeight="1" x14ac:dyDescent="0.25">
      <c r="A9" s="253">
        <v>8</v>
      </c>
      <c r="B9" s="149">
        <v>19</v>
      </c>
      <c r="C9" s="148" t="s">
        <v>11</v>
      </c>
      <c r="D9" s="125" t="s">
        <v>7</v>
      </c>
      <c r="E9" s="111" t="s">
        <v>18</v>
      </c>
      <c r="F9" s="151">
        <v>514.09999999999991</v>
      </c>
      <c r="G9" s="151">
        <v>0.09</v>
      </c>
      <c r="H9" s="151">
        <v>1.51</v>
      </c>
      <c r="I9" s="151">
        <f t="shared" si="0"/>
        <v>0.46268999999999988</v>
      </c>
      <c r="J9" s="151">
        <f t="shared" si="0"/>
        <v>7.7629099999999989</v>
      </c>
      <c r="K9" s="189">
        <v>0.30209190269126807</v>
      </c>
      <c r="L9" s="189">
        <f t="shared" si="1"/>
        <v>2.7188271242214124E-2</v>
      </c>
      <c r="M9" s="189">
        <f t="shared" si="2"/>
        <v>0.4561587730638148</v>
      </c>
      <c r="N9" s="189">
        <f>SUM(L9:L11)</f>
        <v>4.1146433188388766E-2</v>
      </c>
      <c r="O9" s="189">
        <f>SUM(M9:M11)</f>
        <v>0.50750411329180867</v>
      </c>
      <c r="P9" s="269">
        <v>19</v>
      </c>
    </row>
    <row r="10" spans="1:16" s="189" customFormat="1" ht="12.95" customHeight="1" x14ac:dyDescent="0.25">
      <c r="A10" s="256">
        <v>9</v>
      </c>
      <c r="B10" s="34">
        <v>19</v>
      </c>
      <c r="C10" s="35" t="s">
        <v>11</v>
      </c>
      <c r="D10" s="125" t="s">
        <v>7</v>
      </c>
      <c r="E10" s="114" t="s">
        <v>47</v>
      </c>
      <c r="F10" s="35">
        <v>622.1</v>
      </c>
      <c r="G10" s="151">
        <v>0.02</v>
      </c>
      <c r="H10" s="151">
        <v>9.5000000000000001E-2</v>
      </c>
      <c r="I10" s="151">
        <v>0.11133999999999999</v>
      </c>
      <c r="J10" s="151">
        <v>0.44711500000000004</v>
      </c>
      <c r="K10" s="189">
        <v>0.36555411916793989</v>
      </c>
      <c r="L10" s="189">
        <f t="shared" si="1"/>
        <v>7.3110823833587978E-3</v>
      </c>
      <c r="M10" s="189">
        <f t="shared" si="2"/>
        <v>3.4727641320954288E-2</v>
      </c>
      <c r="P10" s="271"/>
    </row>
    <row r="11" spans="1:16" s="189" customFormat="1" ht="12.95" customHeight="1" thickBot="1" x14ac:dyDescent="0.3">
      <c r="A11" s="253">
        <v>10</v>
      </c>
      <c r="B11" s="149">
        <v>19</v>
      </c>
      <c r="C11" s="148" t="s">
        <v>11</v>
      </c>
      <c r="D11" s="125" t="s">
        <v>7</v>
      </c>
      <c r="E11" s="111" t="s">
        <v>48</v>
      </c>
      <c r="F11" s="151">
        <v>565.6</v>
      </c>
      <c r="G11" s="151">
        <v>0.02</v>
      </c>
      <c r="H11" s="151">
        <v>0.05</v>
      </c>
      <c r="I11" s="151">
        <f t="shared" si="0"/>
        <v>0.11312000000000001</v>
      </c>
      <c r="J11" s="151">
        <f t="shared" si="0"/>
        <v>0.2828</v>
      </c>
      <c r="K11" s="189">
        <v>0.33235397814079215</v>
      </c>
      <c r="L11" s="189">
        <f t="shared" si="1"/>
        <v>6.6470795628158427E-3</v>
      </c>
      <c r="M11" s="189">
        <f t="shared" si="2"/>
        <v>1.6617698907039607E-2</v>
      </c>
      <c r="P11" s="270"/>
    </row>
    <row r="12" spans="1:16" s="189" customFormat="1" ht="12.95" customHeight="1" x14ac:dyDescent="0.25">
      <c r="A12" s="257">
        <v>11</v>
      </c>
      <c r="B12" s="69">
        <v>26</v>
      </c>
      <c r="C12" s="70" t="s">
        <v>11</v>
      </c>
      <c r="D12" s="125" t="s">
        <v>7</v>
      </c>
      <c r="E12" s="115" t="s">
        <v>18</v>
      </c>
      <c r="F12" s="70">
        <v>531.90000000000009</v>
      </c>
      <c r="G12" s="151">
        <v>3.5000000000000003E-2</v>
      </c>
      <c r="H12" s="151">
        <v>0.45499999999999996</v>
      </c>
      <c r="I12" s="151">
        <v>0.18616500000000002</v>
      </c>
      <c r="J12" s="151">
        <v>2.4201450000000007</v>
      </c>
      <c r="K12" s="189">
        <v>0.30001692142816855</v>
      </c>
      <c r="L12" s="189">
        <f t="shared" si="1"/>
        <v>1.05005922499859E-2</v>
      </c>
      <c r="M12" s="189">
        <f t="shared" si="2"/>
        <v>0.13650769924981668</v>
      </c>
      <c r="N12" s="189">
        <f>SUM(L12:L13)</f>
        <v>1.7500423035704215E-2</v>
      </c>
      <c r="O12" s="189">
        <f>SUM(M12:M13)</f>
        <v>0.16100710699983078</v>
      </c>
      <c r="P12" s="269">
        <v>26</v>
      </c>
    </row>
    <row r="13" spans="1:16" s="189" customFormat="1" ht="12.95" customHeight="1" x14ac:dyDescent="0.25">
      <c r="A13" s="258">
        <v>12</v>
      </c>
      <c r="B13" s="83">
        <v>26</v>
      </c>
      <c r="C13" s="84" t="s">
        <v>11</v>
      </c>
      <c r="D13" s="125" t="s">
        <v>7</v>
      </c>
      <c r="E13" s="116" t="s">
        <v>48</v>
      </c>
      <c r="F13" s="84">
        <v>620.5</v>
      </c>
      <c r="G13" s="151">
        <v>0.02</v>
      </c>
      <c r="H13" s="151">
        <v>7.0000000000000007E-2</v>
      </c>
      <c r="I13" s="151">
        <v>0.11728000000000001</v>
      </c>
      <c r="J13" s="151">
        <v>0.4173</v>
      </c>
      <c r="K13" s="189">
        <v>0.3499915392859157</v>
      </c>
      <c r="L13" s="189">
        <f t="shared" si="1"/>
        <v>6.9998307857183145E-3</v>
      </c>
      <c r="M13" s="189">
        <f t="shared" si="2"/>
        <v>2.44994077500141E-2</v>
      </c>
      <c r="P13" s="271"/>
    </row>
    <row r="14" spans="1:16" s="189" customFormat="1" ht="12.95" customHeight="1" thickBot="1" x14ac:dyDescent="0.3">
      <c r="A14" s="253">
        <v>13</v>
      </c>
      <c r="B14" s="149">
        <v>26</v>
      </c>
      <c r="C14" s="148" t="s">
        <v>11</v>
      </c>
      <c r="D14" s="125" t="s">
        <v>7</v>
      </c>
      <c r="E14" s="111" t="s">
        <v>48</v>
      </c>
      <c r="F14" s="151">
        <v>620.5</v>
      </c>
      <c r="G14" s="151">
        <v>0.02</v>
      </c>
      <c r="H14" s="151">
        <v>0.09</v>
      </c>
      <c r="I14" s="151">
        <f t="shared" si="0"/>
        <v>0.1241</v>
      </c>
      <c r="J14" s="151">
        <f t="shared" si="0"/>
        <v>0.55845</v>
      </c>
      <c r="K14" s="189">
        <v>0.3499915392859157</v>
      </c>
      <c r="L14" s="189">
        <f t="shared" si="1"/>
        <v>6.9998307857183145E-3</v>
      </c>
      <c r="M14" s="189">
        <f t="shared" si="2"/>
        <v>3.1499238535732409E-2</v>
      </c>
      <c r="P14" s="270"/>
    </row>
    <row r="15" spans="1:16" s="189" customFormat="1" ht="12.95" customHeight="1" x14ac:dyDescent="0.25">
      <c r="A15" s="253">
        <v>14</v>
      </c>
      <c r="B15" s="149">
        <v>34</v>
      </c>
      <c r="C15" s="148" t="s">
        <v>11</v>
      </c>
      <c r="D15" s="125" t="s">
        <v>7</v>
      </c>
      <c r="E15" s="111" t="s">
        <v>18</v>
      </c>
      <c r="F15" s="151">
        <v>610.79999999999995</v>
      </c>
      <c r="G15" s="151">
        <v>0.02</v>
      </c>
      <c r="H15" s="151">
        <v>0.18</v>
      </c>
      <c r="I15" s="151">
        <f t="shared" si="0"/>
        <v>0.12215999999999999</v>
      </c>
      <c r="J15" s="151">
        <f t="shared" si="0"/>
        <v>1.09944</v>
      </c>
      <c r="K15" s="189">
        <v>0.55643618474993162</v>
      </c>
      <c r="L15" s="189">
        <f t="shared" si="1"/>
        <v>1.1128723694998633E-2</v>
      </c>
      <c r="M15" s="189">
        <f t="shared" si="2"/>
        <v>0.10015851325498769</v>
      </c>
      <c r="N15" s="189">
        <f>SUM(L15:L16)</f>
        <v>0.02</v>
      </c>
      <c r="O15" s="189">
        <f>SUM(M15:M16)</f>
        <v>0.20661382891500407</v>
      </c>
      <c r="P15" s="269">
        <v>34</v>
      </c>
    </row>
    <row r="16" spans="1:16" s="189" customFormat="1" ht="12.95" customHeight="1" thickBot="1" x14ac:dyDescent="0.3">
      <c r="A16" s="253">
        <v>15</v>
      </c>
      <c r="B16" s="149">
        <v>34</v>
      </c>
      <c r="C16" s="148" t="s">
        <v>11</v>
      </c>
      <c r="D16" s="125" t="s">
        <v>13</v>
      </c>
      <c r="E16" s="111" t="s">
        <v>47</v>
      </c>
      <c r="F16" s="151">
        <v>486.90000000000003</v>
      </c>
      <c r="G16" s="151">
        <v>0.02</v>
      </c>
      <c r="H16" s="151">
        <v>0.24</v>
      </c>
      <c r="I16" s="151">
        <f t="shared" si="0"/>
        <v>9.7380000000000008E-2</v>
      </c>
      <c r="J16" s="151">
        <f t="shared" si="0"/>
        <v>1.16856</v>
      </c>
      <c r="K16" s="189">
        <v>0.44356381525006833</v>
      </c>
      <c r="L16" s="189">
        <f t="shared" si="1"/>
        <v>8.871276305001367E-3</v>
      </c>
      <c r="M16" s="189">
        <f t="shared" si="2"/>
        <v>0.1064553156600164</v>
      </c>
      <c r="P16" s="270"/>
    </row>
    <row r="17" spans="1:17" s="189" customFormat="1" ht="12.95" customHeight="1" x14ac:dyDescent="0.25">
      <c r="A17" s="253">
        <v>18</v>
      </c>
      <c r="B17" s="149">
        <v>42</v>
      </c>
      <c r="C17" s="148" t="s">
        <v>15</v>
      </c>
      <c r="D17" s="125" t="s">
        <v>7</v>
      </c>
      <c r="E17" s="117" t="s">
        <v>18</v>
      </c>
      <c r="F17" s="151">
        <v>561.79999999999995</v>
      </c>
      <c r="G17" s="151">
        <v>0.15</v>
      </c>
      <c r="H17" s="151">
        <v>3.57</v>
      </c>
      <c r="I17" s="151">
        <f>G17/100*$F17</f>
        <v>0.8427</v>
      </c>
      <c r="J17" s="151">
        <f>H17/100*$F17</f>
        <v>20.056259999999995</v>
      </c>
      <c r="K17" s="189">
        <v>0.37450836610892607</v>
      </c>
      <c r="L17" s="189">
        <f t="shared" si="1"/>
        <v>5.6176254916338909E-2</v>
      </c>
      <c r="M17" s="189">
        <f t="shared" si="2"/>
        <v>1.3369948670088661</v>
      </c>
      <c r="N17" s="189">
        <f>SUM(L17:L19)</f>
        <v>7.0715285647623485E-2</v>
      </c>
      <c r="O17" s="189">
        <f>SUM(M17:M19)</f>
        <v>1.5529051396573561</v>
      </c>
      <c r="P17" s="269">
        <v>42</v>
      </c>
    </row>
    <row r="18" spans="1:17" s="189" customFormat="1" ht="12.95" customHeight="1" x14ac:dyDescent="0.25">
      <c r="A18" s="253">
        <v>16</v>
      </c>
      <c r="B18" s="149">
        <v>42</v>
      </c>
      <c r="C18" s="148" t="s">
        <v>15</v>
      </c>
      <c r="D18" s="125" t="s">
        <v>7</v>
      </c>
      <c r="E18" s="117" t="s">
        <v>47</v>
      </c>
      <c r="F18" s="151">
        <v>633.9</v>
      </c>
      <c r="G18" s="151">
        <v>0.02</v>
      </c>
      <c r="H18" s="151">
        <v>0.17</v>
      </c>
      <c r="I18" s="151">
        <f t="shared" si="0"/>
        <v>0.12678</v>
      </c>
      <c r="J18" s="151">
        <f t="shared" si="0"/>
        <v>1.0776300000000001</v>
      </c>
      <c r="K18" s="189">
        <v>0.42257182854476372</v>
      </c>
      <c r="L18" s="189">
        <f t="shared" si="1"/>
        <v>8.4514365708952752E-3</v>
      </c>
      <c r="M18" s="189">
        <f t="shared" si="2"/>
        <v>7.1837210852609842E-2</v>
      </c>
      <c r="P18" s="271"/>
    </row>
    <row r="19" spans="1:17" s="189" customFormat="1" ht="12.95" customHeight="1" thickBot="1" x14ac:dyDescent="0.3">
      <c r="A19" s="253">
        <v>17</v>
      </c>
      <c r="B19" s="149">
        <v>42</v>
      </c>
      <c r="C19" s="148" t="s">
        <v>15</v>
      </c>
      <c r="D19" s="125" t="s">
        <v>7</v>
      </c>
      <c r="E19" s="117" t="s">
        <v>48</v>
      </c>
      <c r="F19" s="151">
        <v>304.39999999999998</v>
      </c>
      <c r="G19" s="151">
        <v>0.03</v>
      </c>
      <c r="H19" s="151">
        <v>0.71</v>
      </c>
      <c r="I19" s="151">
        <f t="shared" si="0"/>
        <v>9.1319999999999985E-2</v>
      </c>
      <c r="J19" s="151">
        <f t="shared" si="0"/>
        <v>2.1612399999999998</v>
      </c>
      <c r="K19" s="189">
        <v>0.20291980534631024</v>
      </c>
      <c r="L19" s="189">
        <f t="shared" si="1"/>
        <v>6.0875941603893069E-3</v>
      </c>
      <c r="M19" s="189">
        <f t="shared" si="2"/>
        <v>0.14407306179588025</v>
      </c>
      <c r="P19" s="270"/>
    </row>
    <row r="20" spans="1:17" s="189" customFormat="1" ht="12.95" customHeight="1" x14ac:dyDescent="0.25">
      <c r="A20" s="259">
        <v>19</v>
      </c>
      <c r="B20" s="39">
        <v>45</v>
      </c>
      <c r="C20" s="40" t="s">
        <v>15</v>
      </c>
      <c r="D20" s="125" t="s">
        <v>7</v>
      </c>
      <c r="E20" s="118" t="s">
        <v>18</v>
      </c>
      <c r="F20" s="40">
        <v>304.10000000000002</v>
      </c>
      <c r="G20" s="151">
        <v>0.44999999999999996</v>
      </c>
      <c r="H20" s="151">
        <v>9.07</v>
      </c>
      <c r="I20" s="151">
        <v>1.3684500000000002</v>
      </c>
      <c r="J20" s="151">
        <v>27.581870000000002</v>
      </c>
      <c r="K20" s="189">
        <v>0.24804241435562807</v>
      </c>
      <c r="L20" s="189">
        <f t="shared" si="1"/>
        <v>0.11161908646003262</v>
      </c>
      <c r="M20" s="189">
        <f t="shared" si="2"/>
        <v>2.2497446982055465</v>
      </c>
      <c r="N20" s="189">
        <f>SUM(L20:L21)</f>
        <v>0.14921696574225121</v>
      </c>
      <c r="O20" s="189">
        <f>SUM(M20:M21)</f>
        <v>3.1671329526916803</v>
      </c>
      <c r="P20" s="269">
        <v>45</v>
      </c>
    </row>
    <row r="21" spans="1:17" s="189" customFormat="1" ht="12.95" customHeight="1" thickBot="1" x14ac:dyDescent="0.3">
      <c r="A21" s="253">
        <v>20</v>
      </c>
      <c r="B21" s="149">
        <v>45</v>
      </c>
      <c r="C21" s="148" t="s">
        <v>15</v>
      </c>
      <c r="D21" s="125" t="s">
        <v>7</v>
      </c>
      <c r="E21" s="111" t="s">
        <v>47</v>
      </c>
      <c r="F21" s="151">
        <v>921.90000000000009</v>
      </c>
      <c r="G21" s="151">
        <v>0.05</v>
      </c>
      <c r="H21" s="151">
        <v>1.22</v>
      </c>
      <c r="I21" s="151">
        <f t="shared" si="0"/>
        <v>0.46095000000000008</v>
      </c>
      <c r="J21" s="151">
        <f t="shared" si="0"/>
        <v>11.24718</v>
      </c>
      <c r="K21" s="189">
        <v>0.75195758564437198</v>
      </c>
      <c r="L21" s="189">
        <f t="shared" si="1"/>
        <v>3.7597879282218603E-2</v>
      </c>
      <c r="M21" s="189">
        <f t="shared" si="2"/>
        <v>0.91738825448613381</v>
      </c>
      <c r="P21" s="270"/>
    </row>
    <row r="22" spans="1:17" s="189" customFormat="1" ht="12.95" customHeight="1" x14ac:dyDescent="0.25">
      <c r="A22" s="260">
        <v>21</v>
      </c>
      <c r="B22" s="59">
        <v>51</v>
      </c>
      <c r="C22" s="60" t="s">
        <v>15</v>
      </c>
      <c r="D22" s="125" t="s">
        <v>7</v>
      </c>
      <c r="E22" s="119" t="s">
        <v>18</v>
      </c>
      <c r="F22" s="60">
        <v>257.8</v>
      </c>
      <c r="G22" s="151">
        <v>0.63500000000000001</v>
      </c>
      <c r="H22" s="151">
        <v>12.625</v>
      </c>
      <c r="I22" s="151">
        <v>1.6370300000000002</v>
      </c>
      <c r="J22" s="151">
        <v>32.547250000000005</v>
      </c>
      <c r="K22" s="189">
        <v>0.37569221801224134</v>
      </c>
      <c r="L22" s="189">
        <f t="shared" si="1"/>
        <v>0.23856455843777324</v>
      </c>
      <c r="M22" s="189">
        <f t="shared" si="2"/>
        <v>4.7431142524045473</v>
      </c>
      <c r="N22" s="189">
        <f>SUM(L22:L23)</f>
        <v>0.43834304867385598</v>
      </c>
      <c r="O22" s="189">
        <f>SUM(M22:M23)</f>
        <v>9.1007825706791028</v>
      </c>
      <c r="P22" s="269">
        <v>51</v>
      </c>
    </row>
    <row r="23" spans="1:17" s="189" customFormat="1" ht="12.95" customHeight="1" thickBot="1" x14ac:dyDescent="0.3">
      <c r="A23" s="253">
        <v>22</v>
      </c>
      <c r="B23" s="149">
        <v>51</v>
      </c>
      <c r="C23" s="148" t="s">
        <v>15</v>
      </c>
      <c r="D23" s="125" t="s">
        <v>7</v>
      </c>
      <c r="E23" s="111" t="s">
        <v>47</v>
      </c>
      <c r="F23" s="151">
        <v>428.4</v>
      </c>
      <c r="G23" s="151">
        <v>0.32</v>
      </c>
      <c r="H23" s="151">
        <v>6.98</v>
      </c>
      <c r="I23" s="151">
        <f t="shared" si="0"/>
        <v>1.3708800000000001</v>
      </c>
      <c r="J23" s="151">
        <f t="shared" si="0"/>
        <v>29.90232</v>
      </c>
      <c r="K23" s="189">
        <v>0.6243077819877586</v>
      </c>
      <c r="L23" s="189">
        <f t="shared" si="1"/>
        <v>0.19977849023608277</v>
      </c>
      <c r="M23" s="189">
        <f t="shared" si="2"/>
        <v>4.3576683182745555</v>
      </c>
      <c r="P23" s="270"/>
    </row>
    <row r="24" spans="1:17" s="189" customFormat="1" ht="12.95" customHeight="1" x14ac:dyDescent="0.25">
      <c r="A24" s="261"/>
      <c r="B24" s="220"/>
      <c r="C24" s="221"/>
      <c r="D24" s="222"/>
      <c r="E24" s="223"/>
      <c r="F24" s="224"/>
      <c r="G24" s="156"/>
      <c r="H24" s="156"/>
      <c r="I24" s="156"/>
      <c r="J24" s="156"/>
    </row>
    <row r="25" spans="1:17" ht="12.95" customHeight="1" x14ac:dyDescent="0.25">
      <c r="A25" s="262">
        <v>24</v>
      </c>
      <c r="B25" s="220">
        <v>2</v>
      </c>
      <c r="C25" s="221" t="s">
        <v>6</v>
      </c>
      <c r="D25" s="222" t="s">
        <v>19</v>
      </c>
      <c r="E25" s="223" t="s">
        <v>19</v>
      </c>
      <c r="F25" s="224">
        <v>791.9</v>
      </c>
      <c r="G25" s="156">
        <v>0.25</v>
      </c>
      <c r="H25" s="156">
        <v>4</v>
      </c>
      <c r="I25" s="156">
        <f t="shared" si="0"/>
        <v>1.9797499999999999</v>
      </c>
      <c r="J25" s="156">
        <f t="shared" si="0"/>
        <v>31.675999999999998</v>
      </c>
      <c r="Q25" s="153"/>
    </row>
    <row r="26" spans="1:17" ht="12.95" customHeight="1" x14ac:dyDescent="0.25">
      <c r="A26" s="263">
        <v>25</v>
      </c>
      <c r="B26" s="54">
        <v>5</v>
      </c>
      <c r="C26" s="55" t="s">
        <v>6</v>
      </c>
      <c r="D26" s="125" t="s">
        <v>19</v>
      </c>
      <c r="E26" s="120" t="s">
        <v>19</v>
      </c>
      <c r="F26" s="57">
        <v>1534.1</v>
      </c>
      <c r="G26" s="189">
        <v>6.5000000000000002E-2</v>
      </c>
      <c r="H26" s="189">
        <v>1.0049999999999999</v>
      </c>
      <c r="I26" s="189">
        <v>0.99716499999999997</v>
      </c>
      <c r="J26" s="189">
        <v>15.417704999999998</v>
      </c>
      <c r="Q26" s="153"/>
    </row>
    <row r="27" spans="1:17" ht="12.95" customHeight="1" x14ac:dyDescent="0.25">
      <c r="A27" s="253">
        <v>26</v>
      </c>
      <c r="B27" s="149">
        <v>10</v>
      </c>
      <c r="C27" s="148" t="s">
        <v>6</v>
      </c>
      <c r="D27" s="125" t="s">
        <v>19</v>
      </c>
      <c r="E27" s="111" t="s">
        <v>19</v>
      </c>
      <c r="F27" s="32">
        <v>2109.3999999999996</v>
      </c>
      <c r="G27" s="151">
        <v>0.03</v>
      </c>
      <c r="H27" s="151">
        <v>0.17</v>
      </c>
      <c r="I27" s="151">
        <f t="shared" si="0"/>
        <v>0.63281999999999983</v>
      </c>
      <c r="J27" s="151">
        <f t="shared" si="0"/>
        <v>3.5859799999999997</v>
      </c>
      <c r="Q27" s="153"/>
    </row>
    <row r="28" spans="1:17" ht="12.95" customHeight="1" x14ac:dyDescent="0.25">
      <c r="A28" s="253">
        <v>27</v>
      </c>
      <c r="B28" s="149">
        <v>20</v>
      </c>
      <c r="C28" s="148" t="s">
        <v>11</v>
      </c>
      <c r="D28" s="125" t="s">
        <v>19</v>
      </c>
      <c r="E28" s="111" t="s">
        <v>19</v>
      </c>
      <c r="F28" s="32">
        <v>1619.2</v>
      </c>
      <c r="G28" s="151">
        <v>0.02</v>
      </c>
      <c r="H28" s="151">
        <v>0.08</v>
      </c>
      <c r="I28" s="151">
        <f t="shared" si="0"/>
        <v>0.32384000000000002</v>
      </c>
      <c r="J28" s="151">
        <f t="shared" si="0"/>
        <v>1.2953600000000001</v>
      </c>
      <c r="Q28" s="153"/>
    </row>
    <row r="29" spans="1:17" ht="12.95" customHeight="1" x14ac:dyDescent="0.25">
      <c r="A29" s="253">
        <v>28</v>
      </c>
      <c r="B29" s="149">
        <v>27</v>
      </c>
      <c r="C29" s="148" t="s">
        <v>11</v>
      </c>
      <c r="D29" s="125" t="s">
        <v>19</v>
      </c>
      <c r="E29" s="111" t="s">
        <v>19</v>
      </c>
      <c r="F29" s="32">
        <v>1540.6999999999998</v>
      </c>
      <c r="G29" s="151">
        <v>0.02</v>
      </c>
      <c r="H29" s="151">
        <v>0.03</v>
      </c>
      <c r="I29" s="151">
        <f t="shared" si="0"/>
        <v>0.30813999999999997</v>
      </c>
      <c r="J29" s="151">
        <f t="shared" si="0"/>
        <v>0.4622099999999999</v>
      </c>
      <c r="Q29" s="153"/>
    </row>
    <row r="30" spans="1:17" ht="12.95" customHeight="1" x14ac:dyDescent="0.25">
      <c r="A30" s="253">
        <v>29</v>
      </c>
      <c r="B30" s="149">
        <v>35</v>
      </c>
      <c r="C30" s="148" t="s">
        <v>11</v>
      </c>
      <c r="D30" s="125" t="s">
        <v>19</v>
      </c>
      <c r="E30" s="111" t="s">
        <v>19</v>
      </c>
      <c r="F30" s="32">
        <v>1669.3</v>
      </c>
      <c r="G30" s="151">
        <v>0.01</v>
      </c>
      <c r="H30" s="151">
        <v>0.02</v>
      </c>
      <c r="I30" s="151">
        <f t="shared" si="0"/>
        <v>0.16693</v>
      </c>
      <c r="J30" s="151">
        <f t="shared" si="0"/>
        <v>0.33385999999999999</v>
      </c>
      <c r="Q30" s="153"/>
    </row>
    <row r="31" spans="1:17" ht="12.95" customHeight="1" x14ac:dyDescent="0.25">
      <c r="A31" s="253">
        <v>30</v>
      </c>
      <c r="B31" s="149">
        <v>43</v>
      </c>
      <c r="C31" s="148" t="s">
        <v>15</v>
      </c>
      <c r="D31" s="125" t="s">
        <v>19</v>
      </c>
      <c r="E31" s="111" t="s">
        <v>19</v>
      </c>
      <c r="F31" s="32">
        <v>1831.1</v>
      </c>
      <c r="G31" s="151">
        <v>0.03</v>
      </c>
      <c r="H31" s="151">
        <v>0.73</v>
      </c>
      <c r="I31" s="151">
        <f t="shared" si="0"/>
        <v>0.54932999999999987</v>
      </c>
      <c r="J31" s="151">
        <f t="shared" si="0"/>
        <v>13.36703</v>
      </c>
      <c r="Q31" s="153"/>
    </row>
    <row r="32" spans="1:17" ht="12.95" customHeight="1" x14ac:dyDescent="0.25">
      <c r="A32" s="253">
        <v>31</v>
      </c>
      <c r="B32" s="149">
        <v>46</v>
      </c>
      <c r="C32" s="148" t="s">
        <v>15</v>
      </c>
      <c r="D32" s="125" t="s">
        <v>19</v>
      </c>
      <c r="E32" s="111" t="s">
        <v>19</v>
      </c>
      <c r="F32" s="32">
        <v>1830.8999999999999</v>
      </c>
      <c r="G32" s="151">
        <v>0.02</v>
      </c>
      <c r="H32" s="151">
        <v>0.21</v>
      </c>
      <c r="I32" s="151">
        <f t="shared" si="0"/>
        <v>0.36618000000000001</v>
      </c>
      <c r="J32" s="151">
        <f t="shared" si="0"/>
        <v>3.8448899999999995</v>
      </c>
      <c r="Q32" s="153"/>
    </row>
    <row r="33" spans="1:17" ht="12.95" customHeight="1" x14ac:dyDescent="0.25">
      <c r="A33" s="253">
        <v>32</v>
      </c>
      <c r="B33" s="149">
        <v>52</v>
      </c>
      <c r="C33" s="148" t="s">
        <v>15</v>
      </c>
      <c r="D33" s="125" t="s">
        <v>19</v>
      </c>
      <c r="E33" s="111" t="s">
        <v>19</v>
      </c>
      <c r="F33" s="32">
        <v>1170.3999999999999</v>
      </c>
      <c r="G33" s="151">
        <v>0.23</v>
      </c>
      <c r="H33" s="151">
        <v>6.08</v>
      </c>
      <c r="I33" s="151">
        <f t="shared" si="0"/>
        <v>2.6919199999999996</v>
      </c>
      <c r="J33" s="151">
        <f t="shared" si="0"/>
        <v>71.160319999999984</v>
      </c>
      <c r="Q33" s="153"/>
    </row>
    <row r="34" spans="1:17" ht="12.95" customHeight="1" x14ac:dyDescent="0.25">
      <c r="A34" s="264">
        <v>33</v>
      </c>
      <c r="B34" s="49">
        <v>3</v>
      </c>
      <c r="C34" s="50" t="s">
        <v>6</v>
      </c>
      <c r="D34" s="125" t="s">
        <v>49</v>
      </c>
      <c r="E34" s="121" t="s">
        <v>19</v>
      </c>
      <c r="F34" s="52">
        <v>2077.1</v>
      </c>
      <c r="G34" s="189">
        <v>1.4999999999999999E-2</v>
      </c>
      <c r="H34" s="189">
        <v>0.10500000000000001</v>
      </c>
      <c r="I34" s="189">
        <v>0.31156499999999998</v>
      </c>
      <c r="J34" s="189">
        <v>2.180955</v>
      </c>
      <c r="Q34" s="153"/>
    </row>
    <row r="35" spans="1:17" ht="12.95" customHeight="1" x14ac:dyDescent="0.25">
      <c r="A35" s="265">
        <v>34</v>
      </c>
      <c r="B35" s="74">
        <v>6</v>
      </c>
      <c r="C35" s="75" t="s">
        <v>6</v>
      </c>
      <c r="D35" s="125" t="s">
        <v>49</v>
      </c>
      <c r="E35" s="122" t="s">
        <v>19</v>
      </c>
      <c r="F35" s="77">
        <v>1319.1</v>
      </c>
      <c r="G35" s="189">
        <v>1.4999999999999999E-2</v>
      </c>
      <c r="H35" s="189">
        <v>0.09</v>
      </c>
      <c r="I35" s="189">
        <v>0.19786500000000001</v>
      </c>
      <c r="J35" s="189">
        <v>1.18719</v>
      </c>
      <c r="Q35" s="153"/>
    </row>
    <row r="36" spans="1:17" ht="12.95" customHeight="1" x14ac:dyDescent="0.25">
      <c r="A36" s="253">
        <v>35</v>
      </c>
      <c r="B36" s="149">
        <v>21</v>
      </c>
      <c r="C36" s="148" t="s">
        <v>11</v>
      </c>
      <c r="D36" s="125" t="s">
        <v>49</v>
      </c>
      <c r="E36" s="111" t="s">
        <v>19</v>
      </c>
      <c r="F36" s="32">
        <v>1746.8999999999999</v>
      </c>
      <c r="G36" s="151">
        <v>0.01</v>
      </c>
      <c r="H36" s="151">
        <v>0.14000000000000001</v>
      </c>
      <c r="I36" s="151">
        <f t="shared" ref="I36:J41" si="3">G36/100*$F36</f>
        <v>0.17468999999999998</v>
      </c>
      <c r="J36" s="151">
        <f t="shared" si="3"/>
        <v>2.4456600000000002</v>
      </c>
      <c r="Q36" s="153"/>
    </row>
    <row r="37" spans="1:17" ht="12.95" customHeight="1" x14ac:dyDescent="0.25">
      <c r="A37" s="253">
        <v>36</v>
      </c>
      <c r="B37" s="149">
        <v>28</v>
      </c>
      <c r="C37" s="148" t="s">
        <v>11</v>
      </c>
      <c r="D37" s="125" t="s">
        <v>49</v>
      </c>
      <c r="E37" s="111" t="s">
        <v>19</v>
      </c>
      <c r="F37" s="32">
        <v>1614.1000000000001</v>
      </c>
      <c r="G37" s="151">
        <v>0.01</v>
      </c>
      <c r="H37" s="151">
        <v>0</v>
      </c>
      <c r="I37" s="151">
        <f t="shared" si="3"/>
        <v>0.16141000000000003</v>
      </c>
      <c r="J37" s="151">
        <f t="shared" si="3"/>
        <v>0</v>
      </c>
      <c r="Q37" s="153"/>
    </row>
    <row r="38" spans="1:17" ht="12.95" customHeight="1" x14ac:dyDescent="0.25">
      <c r="A38" s="253">
        <v>37</v>
      </c>
      <c r="B38" s="149">
        <v>36</v>
      </c>
      <c r="C38" s="148" t="s">
        <v>11</v>
      </c>
      <c r="D38" s="125" t="s">
        <v>49</v>
      </c>
      <c r="E38" s="111" t="s">
        <v>19</v>
      </c>
      <c r="F38" s="32">
        <v>452.5</v>
      </c>
      <c r="G38" s="151">
        <v>0.02</v>
      </c>
      <c r="H38" s="151">
        <v>0.25</v>
      </c>
      <c r="I38" s="151">
        <f t="shared" si="3"/>
        <v>9.0500000000000011E-2</v>
      </c>
      <c r="J38" s="151">
        <f t="shared" si="3"/>
        <v>1.1312500000000001</v>
      </c>
      <c r="Q38" s="153"/>
    </row>
    <row r="39" spans="1:17" ht="12.95" customHeight="1" x14ac:dyDescent="0.25">
      <c r="A39" s="253">
        <v>38</v>
      </c>
      <c r="B39" s="149">
        <v>44</v>
      </c>
      <c r="C39" s="148" t="s">
        <v>15</v>
      </c>
      <c r="D39" s="125" t="s">
        <v>49</v>
      </c>
      <c r="E39" s="111" t="s">
        <v>19</v>
      </c>
      <c r="F39" s="32">
        <v>1088.7</v>
      </c>
      <c r="G39" s="151">
        <v>0.05</v>
      </c>
      <c r="H39" s="151">
        <v>1.58</v>
      </c>
      <c r="I39" s="151">
        <f t="shared" si="3"/>
        <v>0.54435</v>
      </c>
      <c r="J39" s="151">
        <f t="shared" si="3"/>
        <v>17.201460000000001</v>
      </c>
      <c r="Q39" s="153"/>
    </row>
    <row r="40" spans="1:17" ht="12.95" customHeight="1" x14ac:dyDescent="0.25">
      <c r="A40" s="266">
        <v>39</v>
      </c>
      <c r="B40" s="64">
        <v>47</v>
      </c>
      <c r="C40" s="65" t="s">
        <v>15</v>
      </c>
      <c r="D40" s="125" t="s">
        <v>49</v>
      </c>
      <c r="E40" s="123" t="s">
        <v>19</v>
      </c>
      <c r="F40" s="67">
        <v>1584.1</v>
      </c>
      <c r="G40" s="189">
        <v>0.03</v>
      </c>
      <c r="H40" s="189">
        <v>0.74500000000000011</v>
      </c>
      <c r="I40" s="189">
        <v>0.47522999999999993</v>
      </c>
      <c r="J40" s="189">
        <v>11.801545000000001</v>
      </c>
      <c r="Q40" s="153"/>
    </row>
    <row r="41" spans="1:17" ht="12.95" customHeight="1" x14ac:dyDescent="0.25">
      <c r="A41" s="253">
        <v>40</v>
      </c>
      <c r="B41" s="149">
        <v>53</v>
      </c>
      <c r="C41" s="148" t="s">
        <v>15</v>
      </c>
      <c r="D41" s="125" t="s">
        <v>49</v>
      </c>
      <c r="E41" s="111" t="s">
        <v>19</v>
      </c>
      <c r="F41" s="32">
        <v>1496.9</v>
      </c>
      <c r="G41" s="151">
        <v>0.14000000000000001</v>
      </c>
      <c r="H41" s="151">
        <v>3.72</v>
      </c>
      <c r="I41" s="151">
        <f t="shared" si="3"/>
        <v>2.0956600000000005</v>
      </c>
      <c r="J41" s="151">
        <f t="shared" si="3"/>
        <v>55.684680000000007</v>
      </c>
      <c r="Q41" s="153"/>
    </row>
    <row r="42" spans="1:17" ht="12.95" customHeight="1" x14ac:dyDescent="0.25">
      <c r="A42" s="267"/>
      <c r="B42" s="153"/>
      <c r="C42" s="153"/>
      <c r="D42" s="153"/>
      <c r="E42" s="153"/>
      <c r="F42" s="153"/>
      <c r="Q42" s="153"/>
    </row>
    <row r="43" spans="1:17" ht="12.95" customHeight="1" x14ac:dyDescent="0.25">
      <c r="A43" s="267"/>
      <c r="B43" s="153"/>
      <c r="C43" s="153"/>
      <c r="D43" s="153"/>
      <c r="E43" s="153"/>
      <c r="F43" s="153"/>
      <c r="Q43" s="153"/>
    </row>
    <row r="44" spans="1:17" ht="12.95" customHeight="1" x14ac:dyDescent="0.25">
      <c r="Q44" s="153"/>
    </row>
    <row r="45" spans="1:17" ht="12.95" customHeight="1" x14ac:dyDescent="0.25">
      <c r="Q45" s="153"/>
    </row>
    <row r="46" spans="1:17" ht="12.95" customHeight="1" x14ac:dyDescent="0.25">
      <c r="A46" s="267"/>
      <c r="B46" s="153"/>
      <c r="C46" s="153"/>
      <c r="D46" s="153"/>
      <c r="E46" s="153"/>
      <c r="F46" s="153"/>
      <c r="Q46" s="153"/>
    </row>
    <row r="47" spans="1:17" ht="12.95" customHeight="1" x14ac:dyDescent="0.25">
      <c r="Q47" s="153"/>
    </row>
    <row r="48" spans="1:17" ht="12.95" customHeight="1" x14ac:dyDescent="0.25">
      <c r="A48" s="267"/>
      <c r="B48" s="153"/>
      <c r="C48" s="153"/>
      <c r="D48" s="153"/>
      <c r="E48" s="153"/>
      <c r="F48" s="153"/>
      <c r="Q48" s="153"/>
    </row>
    <row r="49" spans="17:17" ht="12.95" customHeight="1" x14ac:dyDescent="0.25">
      <c r="Q49" s="153"/>
    </row>
    <row r="50" spans="17:17" ht="12.95" customHeight="1" x14ac:dyDescent="0.25">
      <c r="Q50" s="153"/>
    </row>
    <row r="51" spans="17:17" ht="12.95" customHeight="1" x14ac:dyDescent="0.25">
      <c r="Q51" s="153"/>
    </row>
    <row r="52" spans="17:17" x14ac:dyDescent="0.25">
      <c r="Q52" s="153"/>
    </row>
    <row r="53" spans="17:17" x14ac:dyDescent="0.25">
      <c r="Q53" s="153"/>
    </row>
    <row r="54" spans="17:17" x14ac:dyDescent="0.25">
      <c r="Q54" s="153"/>
    </row>
    <row r="55" spans="17:17" x14ac:dyDescent="0.25">
      <c r="Q55" s="153"/>
    </row>
    <row r="56" spans="17:17" x14ac:dyDescent="0.25">
      <c r="Q56" s="153"/>
    </row>
    <row r="57" spans="17:17" x14ac:dyDescent="0.25">
      <c r="Q57" s="153"/>
    </row>
    <row r="58" spans="17:17" x14ac:dyDescent="0.25">
      <c r="Q58" s="153"/>
    </row>
    <row r="59" spans="17:17" x14ac:dyDescent="0.25">
      <c r="Q59" s="153"/>
    </row>
    <row r="60" spans="17:17" x14ac:dyDescent="0.25">
      <c r="Q60" s="153"/>
    </row>
    <row r="61" spans="17:17" x14ac:dyDescent="0.25">
      <c r="Q61" s="153"/>
    </row>
    <row r="62" spans="17:17" x14ac:dyDescent="0.25">
      <c r="Q62" s="15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C1" workbookViewId="0">
      <selection activeCell="U17" activeCellId="2" sqref="U9 U12 U17"/>
    </sheetView>
  </sheetViews>
  <sheetFormatPr defaultColWidth="8.85546875" defaultRowHeight="15" x14ac:dyDescent="0.25"/>
  <cols>
    <col min="1" max="1" width="8.7109375" style="7" customWidth="1"/>
    <col min="2" max="2" width="9.7109375" style="8" customWidth="1"/>
    <col min="3" max="3" width="17.42578125" style="9" customWidth="1"/>
    <col min="4" max="4" width="11.28515625" style="9" customWidth="1"/>
    <col min="5" max="5" width="15.140625" style="10" customWidth="1"/>
    <col min="6" max="7" width="11" style="16" customWidth="1"/>
    <col min="8" max="8" width="17.5703125" customWidth="1"/>
    <col min="9" max="9" width="11" style="162" customWidth="1"/>
    <col min="10" max="13" width="8.85546875" style="160"/>
    <col min="14" max="15" width="10" style="7" customWidth="1"/>
    <col min="16" max="18" width="8.85546875" style="130"/>
    <col min="19" max="19" width="4.140625" customWidth="1"/>
    <col min="20" max="20" width="8.7109375" style="268" customWidth="1"/>
    <col min="21" max="21" width="9.7109375" style="8" customWidth="1"/>
    <col min="22" max="22" width="8.85546875" style="326"/>
  </cols>
  <sheetData>
    <row r="1" spans="1:28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28" t="s">
        <v>30</v>
      </c>
      <c r="H1" s="170" t="s">
        <v>81</v>
      </c>
      <c r="I1" s="177"/>
      <c r="J1" s="178" t="s">
        <v>29</v>
      </c>
      <c r="K1" s="178" t="s">
        <v>32</v>
      </c>
      <c r="L1" s="179" t="s">
        <v>33</v>
      </c>
      <c r="M1" s="180" t="s">
        <v>50</v>
      </c>
      <c r="N1" s="175" t="s">
        <v>0</v>
      </c>
      <c r="P1" s="165" t="s">
        <v>78</v>
      </c>
      <c r="Q1" s="165" t="s">
        <v>79</v>
      </c>
      <c r="R1" s="165" t="s">
        <v>80</v>
      </c>
      <c r="T1" s="252" t="s">
        <v>0</v>
      </c>
      <c r="U1" s="217" t="s">
        <v>1</v>
      </c>
      <c r="V1" s="215" t="s">
        <v>96</v>
      </c>
      <c r="W1" s="317" t="str">
        <f>CONCATENATE("weighted_", P1)</f>
        <v>weighted_Sand</v>
      </c>
      <c r="X1" s="317" t="str">
        <f t="shared" ref="X1:Y1" si="0">CONCATENATE("weighted_", Q1)</f>
        <v>weighted_Silt</v>
      </c>
      <c r="Y1" s="317" t="str">
        <f t="shared" si="0"/>
        <v>weighted_Clay</v>
      </c>
      <c r="Z1" t="str">
        <f>CONCATENATE("%_", P1)</f>
        <v>%_Sand</v>
      </c>
      <c r="AA1" s="326" t="str">
        <f t="shared" ref="AA1:AB1" si="1">CONCATENATE("%_", Q1)</f>
        <v>%_Silt</v>
      </c>
      <c r="AB1" s="326" t="str">
        <f t="shared" si="1"/>
        <v>%_Clay</v>
      </c>
    </row>
    <row r="2" spans="1:28" x14ac:dyDescent="0.25">
      <c r="A2" s="1">
        <v>1</v>
      </c>
      <c r="B2" s="3">
        <v>1</v>
      </c>
      <c r="C2" s="4" t="s">
        <v>6</v>
      </c>
      <c r="D2" s="125" t="s">
        <v>7</v>
      </c>
      <c r="E2" s="111" t="s">
        <v>8</v>
      </c>
      <c r="F2" s="14">
        <v>10.010999999999999</v>
      </c>
      <c r="G2" s="29">
        <v>10</v>
      </c>
      <c r="H2" s="171">
        <v>6.4499999999999993</v>
      </c>
      <c r="I2" s="181"/>
      <c r="J2" s="167">
        <v>22.4</v>
      </c>
      <c r="K2" s="167">
        <v>2.75</v>
      </c>
      <c r="L2" s="167">
        <f>J2-K2-13.2</f>
        <v>6.4499999999999993</v>
      </c>
      <c r="M2" s="182"/>
      <c r="N2" s="175">
        <v>1</v>
      </c>
      <c r="S2" s="284" t="s">
        <v>104</v>
      </c>
      <c r="T2" s="253">
        <v>1</v>
      </c>
      <c r="U2" s="149">
        <v>1</v>
      </c>
      <c r="V2" s="316">
        <v>0.16274564074176584</v>
      </c>
      <c r="W2" s="315">
        <f>P2*$V2</f>
        <v>0</v>
      </c>
      <c r="X2" s="315">
        <f t="shared" ref="X2:Y2" si="2">Q2*$V2</f>
        <v>0</v>
      </c>
      <c r="Y2" s="315">
        <f t="shared" si="2"/>
        <v>0</v>
      </c>
      <c r="Z2" s="315">
        <f>SUM(W2:W3)</f>
        <v>0</v>
      </c>
      <c r="AA2" s="315">
        <f t="shared" ref="AA2:AB2" si="3">SUM(X2:X3)</f>
        <v>0</v>
      </c>
      <c r="AB2" s="315">
        <f t="shared" si="3"/>
        <v>0</v>
      </c>
    </row>
    <row r="3" spans="1:28" x14ac:dyDescent="0.25">
      <c r="A3" s="19">
        <v>2</v>
      </c>
      <c r="B3" s="20">
        <v>1</v>
      </c>
      <c r="C3" s="21" t="s">
        <v>6</v>
      </c>
      <c r="D3" s="125" t="s">
        <v>7</v>
      </c>
      <c r="E3" s="128" t="s">
        <v>9</v>
      </c>
      <c r="F3" s="27">
        <v>10.02</v>
      </c>
      <c r="G3" s="30">
        <v>10</v>
      </c>
      <c r="H3" s="172" t="s">
        <v>31</v>
      </c>
      <c r="I3" s="183"/>
      <c r="J3" s="168" t="s">
        <v>31</v>
      </c>
      <c r="K3" s="167"/>
      <c r="L3" s="167" t="e">
        <f t="shared" ref="L3:L24" si="4">J3-K3-13.2</f>
        <v>#VALUE!</v>
      </c>
      <c r="M3" s="182"/>
      <c r="N3" s="176">
        <v>2</v>
      </c>
      <c r="O3" s="318"/>
      <c r="S3" s="285" t="s">
        <v>104</v>
      </c>
      <c r="T3" s="253">
        <v>2</v>
      </c>
      <c r="U3" s="149">
        <v>1</v>
      </c>
      <c r="V3" s="224">
        <v>0.8372543592582341</v>
      </c>
      <c r="W3" s="313">
        <f t="shared" ref="W3:W23" si="5">P3*$V3</f>
        <v>0</v>
      </c>
      <c r="X3" s="313">
        <f t="shared" ref="X3:X23" si="6">Q3*$V3</f>
        <v>0</v>
      </c>
      <c r="Y3" s="313">
        <f t="shared" ref="Y3:Y23" si="7">R3*$V3</f>
        <v>0</v>
      </c>
      <c r="Z3" s="313"/>
      <c r="AA3" s="313"/>
      <c r="AB3" s="247"/>
    </row>
    <row r="4" spans="1:28" x14ac:dyDescent="0.25">
      <c r="A4" s="1">
        <v>3</v>
      </c>
      <c r="B4" s="3">
        <v>4</v>
      </c>
      <c r="C4" s="4" t="s">
        <v>6</v>
      </c>
      <c r="D4" s="125" t="s">
        <v>7</v>
      </c>
      <c r="E4" s="111" t="s">
        <v>8</v>
      </c>
      <c r="F4" s="14">
        <v>10.031000000000001</v>
      </c>
      <c r="G4" s="29">
        <v>10</v>
      </c>
      <c r="H4" s="171">
        <v>9.9499999999999993</v>
      </c>
      <c r="I4" s="181"/>
      <c r="J4" s="167">
        <v>29.9</v>
      </c>
      <c r="K4" s="167">
        <v>2.75</v>
      </c>
      <c r="L4" s="167">
        <f t="shared" si="4"/>
        <v>13.95</v>
      </c>
      <c r="M4" s="182"/>
      <c r="N4" s="175">
        <v>3</v>
      </c>
      <c r="P4" s="130">
        <v>61.911000000000001</v>
      </c>
      <c r="Q4" s="130">
        <v>38.091000000000001</v>
      </c>
      <c r="R4" s="130">
        <v>0</v>
      </c>
      <c r="S4" s="285" t="s">
        <v>105</v>
      </c>
      <c r="T4" s="254">
        <v>3</v>
      </c>
      <c r="U4" s="44">
        <v>4</v>
      </c>
      <c r="V4" s="316">
        <v>0.26128069011280691</v>
      </c>
      <c r="W4" s="315">
        <f t="shared" si="5"/>
        <v>16.176148805573987</v>
      </c>
      <c r="X4" s="315">
        <f t="shared" si="6"/>
        <v>9.9524427670869287</v>
      </c>
      <c r="Y4" s="315">
        <f t="shared" si="7"/>
        <v>0</v>
      </c>
      <c r="Z4" s="315">
        <f t="shared" ref="Z4:Z22" si="8">SUM(W4:W5)</f>
        <v>68.908888022561385</v>
      </c>
      <c r="AA4" s="315">
        <f t="shared" ref="AA4:AA22" si="9">SUM(X4:X5)</f>
        <v>28.288933477106838</v>
      </c>
      <c r="AB4" s="314">
        <f t="shared" ref="AB4:AB22" si="10">SUM(Y4:Y5)</f>
        <v>2.8033659090909095</v>
      </c>
    </row>
    <row r="5" spans="1:28" x14ac:dyDescent="0.25">
      <c r="A5" s="1">
        <v>4</v>
      </c>
      <c r="B5" s="3">
        <v>4</v>
      </c>
      <c r="C5" s="4" t="s">
        <v>6</v>
      </c>
      <c r="D5" s="125" t="s">
        <v>7</v>
      </c>
      <c r="E5" s="111" t="s">
        <v>9</v>
      </c>
      <c r="F5" s="14">
        <v>10.01</v>
      </c>
      <c r="G5" s="29">
        <v>10</v>
      </c>
      <c r="H5" s="171">
        <v>9.1500000000000021</v>
      </c>
      <c r="I5" s="181"/>
      <c r="J5" s="167">
        <v>29.1</v>
      </c>
      <c r="K5" s="167">
        <v>2.75</v>
      </c>
      <c r="L5" s="167">
        <f t="shared" si="4"/>
        <v>13.150000000000002</v>
      </c>
      <c r="M5" s="182"/>
      <c r="N5" s="175">
        <v>4</v>
      </c>
      <c r="P5" s="130">
        <v>71.384</v>
      </c>
      <c r="Q5" s="130">
        <v>24.821999999999999</v>
      </c>
      <c r="R5" s="130">
        <v>3.7949000000000002</v>
      </c>
      <c r="S5" s="285" t="s">
        <v>106</v>
      </c>
      <c r="T5" s="255">
        <v>4</v>
      </c>
      <c r="U5" s="79">
        <v>4</v>
      </c>
      <c r="V5" s="224">
        <v>0.73871930988719314</v>
      </c>
      <c r="W5" s="313">
        <f t="shared" si="5"/>
        <v>52.732739216987397</v>
      </c>
      <c r="X5" s="313">
        <f t="shared" si="6"/>
        <v>18.336490710019909</v>
      </c>
      <c r="Y5" s="313">
        <f t="shared" si="7"/>
        <v>2.8033659090909095</v>
      </c>
      <c r="Z5" s="313"/>
      <c r="AA5" s="313"/>
      <c r="AB5" s="247"/>
    </row>
    <row r="6" spans="1:28" x14ac:dyDescent="0.25">
      <c r="A6" s="1">
        <v>5</v>
      </c>
      <c r="B6" s="3">
        <v>9</v>
      </c>
      <c r="C6" s="4" t="s">
        <v>6</v>
      </c>
      <c r="D6" s="125" t="s">
        <v>7</v>
      </c>
      <c r="E6" s="111" t="s">
        <v>8</v>
      </c>
      <c r="F6" s="14">
        <v>10.01</v>
      </c>
      <c r="G6" s="29">
        <v>10</v>
      </c>
      <c r="H6" s="171">
        <v>9.15</v>
      </c>
      <c r="I6" s="181"/>
      <c r="J6" s="167">
        <v>28.1</v>
      </c>
      <c r="K6" s="167">
        <v>2.75</v>
      </c>
      <c r="L6" s="167">
        <f t="shared" si="4"/>
        <v>12.150000000000002</v>
      </c>
      <c r="M6" s="182"/>
      <c r="N6" s="175">
        <v>5</v>
      </c>
      <c r="P6" s="130">
        <v>77.396000000000001</v>
      </c>
      <c r="Q6" s="130">
        <v>19.640999999999998</v>
      </c>
      <c r="R6" s="130">
        <v>2.964</v>
      </c>
      <c r="S6" s="285" t="s">
        <v>107</v>
      </c>
      <c r="T6" s="253">
        <v>5</v>
      </c>
      <c r="U6" s="149">
        <v>9</v>
      </c>
      <c r="V6" s="316">
        <v>0.27907631653055476</v>
      </c>
      <c r="W6" s="315">
        <f t="shared" si="5"/>
        <v>21.599390594198816</v>
      </c>
      <c r="X6" s="315">
        <f t="shared" si="6"/>
        <v>5.4813379329766256</v>
      </c>
      <c r="Y6" s="315">
        <f t="shared" si="7"/>
        <v>0.82718220219656424</v>
      </c>
      <c r="Z6" s="315">
        <f>SUM(W6:W8)</f>
        <v>82.373538721486909</v>
      </c>
      <c r="AA6" s="315">
        <f t="shared" ref="AA6:AB6" si="11">SUM(X6:X8)</f>
        <v>14.953444452266966</v>
      </c>
      <c r="AB6" s="315">
        <f t="shared" si="11"/>
        <v>2.6745751900872996</v>
      </c>
    </row>
    <row r="7" spans="1:28" x14ac:dyDescent="0.25">
      <c r="A7" s="1">
        <v>6</v>
      </c>
      <c r="B7" s="3">
        <v>9</v>
      </c>
      <c r="C7" s="4" t="s">
        <v>6</v>
      </c>
      <c r="D7" s="125" t="s">
        <v>7</v>
      </c>
      <c r="E7" s="111" t="s">
        <v>9</v>
      </c>
      <c r="F7" s="14">
        <v>10</v>
      </c>
      <c r="G7" s="29">
        <v>10</v>
      </c>
      <c r="H7" s="171">
        <v>9.35</v>
      </c>
      <c r="I7" s="181"/>
      <c r="J7" s="167">
        <v>27.3</v>
      </c>
      <c r="K7" s="167">
        <v>2.75</v>
      </c>
      <c r="L7" s="167">
        <f t="shared" si="4"/>
        <v>11.350000000000001</v>
      </c>
      <c r="M7" s="182"/>
      <c r="N7" s="175">
        <v>6</v>
      </c>
      <c r="P7" s="130">
        <v>81.616</v>
      </c>
      <c r="Q7" s="130">
        <v>15.378</v>
      </c>
      <c r="R7" s="130">
        <v>3.0081000000000002</v>
      </c>
      <c r="S7" s="285" t="s">
        <v>108</v>
      </c>
      <c r="T7" s="253">
        <v>6</v>
      </c>
      <c r="U7" s="149">
        <v>9</v>
      </c>
      <c r="V7" s="312">
        <v>0.50760349197409182</v>
      </c>
      <c r="W7" s="189">
        <f t="shared" si="5"/>
        <v>41.428566600957481</v>
      </c>
      <c r="X7" s="189">
        <f t="shared" si="6"/>
        <v>7.8059264995775841</v>
      </c>
      <c r="Y7" s="189">
        <f t="shared" si="7"/>
        <v>1.5269220642072658</v>
      </c>
      <c r="Z7" s="189"/>
      <c r="AA7" s="189"/>
      <c r="AB7" s="311"/>
    </row>
    <row r="8" spans="1:28" x14ac:dyDescent="0.25">
      <c r="A8" s="1">
        <v>8</v>
      </c>
      <c r="B8" s="3">
        <v>9</v>
      </c>
      <c r="C8" s="4" t="s">
        <v>6</v>
      </c>
      <c r="D8" s="125" t="s">
        <v>7</v>
      </c>
      <c r="E8" s="111" t="s">
        <v>10</v>
      </c>
      <c r="F8" s="14">
        <v>10</v>
      </c>
      <c r="G8" s="29">
        <v>10</v>
      </c>
      <c r="H8" s="171">
        <v>9.5500000000000007</v>
      </c>
      <c r="I8" s="181"/>
      <c r="J8" s="167">
        <v>26.5</v>
      </c>
      <c r="K8" s="167">
        <v>2.75</v>
      </c>
      <c r="L8" s="167">
        <f t="shared" si="4"/>
        <v>10.55</v>
      </c>
      <c r="M8" s="182"/>
      <c r="N8" s="175">
        <v>7</v>
      </c>
      <c r="P8" s="130">
        <v>90.688000000000002</v>
      </c>
      <c r="Q8" s="130">
        <v>7.8106999999999998</v>
      </c>
      <c r="R8" s="130">
        <v>1.5023</v>
      </c>
      <c r="T8" s="253">
        <v>7</v>
      </c>
      <c r="U8" s="149">
        <v>9</v>
      </c>
      <c r="V8" s="224">
        <v>0.21332019149535342</v>
      </c>
      <c r="W8" s="313">
        <f t="shared" si="5"/>
        <v>19.345581526330612</v>
      </c>
      <c r="X8" s="313">
        <f t="shared" si="6"/>
        <v>1.666180019712757</v>
      </c>
      <c r="Y8" s="313">
        <f t="shared" si="7"/>
        <v>0.32047092368346941</v>
      </c>
      <c r="Z8" s="313"/>
      <c r="AA8" s="313"/>
      <c r="AB8" s="247"/>
    </row>
    <row r="9" spans="1:28" x14ac:dyDescent="0.25">
      <c r="A9" s="1">
        <v>8</v>
      </c>
      <c r="B9" s="3">
        <v>19</v>
      </c>
      <c r="C9" s="4" t="s">
        <v>11</v>
      </c>
      <c r="D9" s="125" t="s">
        <v>7</v>
      </c>
      <c r="E9" s="111" t="s">
        <v>8</v>
      </c>
      <c r="F9" s="14">
        <v>10.004</v>
      </c>
      <c r="G9" s="29">
        <v>10</v>
      </c>
      <c r="H9" s="173">
        <v>7.9499999999999993</v>
      </c>
      <c r="I9" s="181"/>
      <c r="J9" s="167">
        <v>23.9</v>
      </c>
      <c r="K9" s="167">
        <v>2.75</v>
      </c>
      <c r="L9" s="167">
        <f t="shared" si="4"/>
        <v>7.9499999999999993</v>
      </c>
      <c r="M9" s="182"/>
      <c r="N9" s="175">
        <v>8</v>
      </c>
      <c r="P9" s="130">
        <v>92.486999999999995</v>
      </c>
      <c r="Q9" s="130">
        <v>6.6477000000000004</v>
      </c>
      <c r="R9" s="130">
        <v>0.86539999999999995</v>
      </c>
      <c r="T9" s="253">
        <v>8</v>
      </c>
      <c r="U9" s="149">
        <v>19</v>
      </c>
      <c r="V9" s="316">
        <v>0.30209190269126807</v>
      </c>
      <c r="W9" s="315">
        <f t="shared" si="5"/>
        <v>27.939573804207306</v>
      </c>
      <c r="X9" s="315">
        <f t="shared" si="6"/>
        <v>2.0082163415207428</v>
      </c>
      <c r="Y9" s="315">
        <f t="shared" si="7"/>
        <v>0.26143033258902337</v>
      </c>
      <c r="Z9" s="315">
        <f>SUM(W9:W11)</f>
        <v>96.53228822423317</v>
      </c>
      <c r="AA9" s="315">
        <f t="shared" ref="AA9:AB9" si="12">SUM(X9:X11)</f>
        <v>3.0811193971089437</v>
      </c>
      <c r="AB9" s="315">
        <f t="shared" si="12"/>
        <v>0.38761961452579624</v>
      </c>
    </row>
    <row r="10" spans="1:28" x14ac:dyDescent="0.25">
      <c r="A10" s="1">
        <v>9</v>
      </c>
      <c r="B10" s="3">
        <v>19</v>
      </c>
      <c r="C10" s="4" t="s">
        <v>11</v>
      </c>
      <c r="D10" s="125" t="s">
        <v>7</v>
      </c>
      <c r="E10" s="111" t="s">
        <v>9</v>
      </c>
      <c r="F10" s="14">
        <v>10.005000000000001</v>
      </c>
      <c r="G10" s="29">
        <v>10</v>
      </c>
      <c r="H10" s="173">
        <v>8.4499999999999993</v>
      </c>
      <c r="I10" s="181"/>
      <c r="J10" s="167">
        <v>24.4</v>
      </c>
      <c r="K10" s="167">
        <v>2.75</v>
      </c>
      <c r="L10" s="167">
        <f t="shared" si="4"/>
        <v>8.4499999999999993</v>
      </c>
      <c r="M10" s="182"/>
      <c r="N10" s="175">
        <v>9</v>
      </c>
      <c r="P10" s="130">
        <v>96.957999999999998</v>
      </c>
      <c r="Q10" s="130">
        <v>2.6978</v>
      </c>
      <c r="R10" s="130">
        <v>0.34520000000000001</v>
      </c>
      <c r="T10" s="256">
        <v>9</v>
      </c>
      <c r="U10" s="34">
        <v>19</v>
      </c>
      <c r="V10" s="312">
        <v>0.36555411916793989</v>
      </c>
      <c r="W10" s="189">
        <f t="shared" si="5"/>
        <v>35.443396286285115</v>
      </c>
      <c r="X10" s="189">
        <f t="shared" si="6"/>
        <v>0.98619190269126822</v>
      </c>
      <c r="Y10" s="189">
        <f t="shared" si="7"/>
        <v>0.12618928193677287</v>
      </c>
      <c r="Z10" s="189"/>
      <c r="AA10" s="189"/>
      <c r="AB10" s="311"/>
    </row>
    <row r="11" spans="1:28" x14ac:dyDescent="0.25">
      <c r="A11" s="1">
        <v>10</v>
      </c>
      <c r="B11" s="3">
        <v>19</v>
      </c>
      <c r="C11" s="4" t="s">
        <v>11</v>
      </c>
      <c r="D11" s="125" t="s">
        <v>7</v>
      </c>
      <c r="E11" s="111" t="s">
        <v>12</v>
      </c>
      <c r="F11" s="14">
        <v>10.005000000000001</v>
      </c>
      <c r="G11" s="29">
        <v>10</v>
      </c>
      <c r="H11" s="173">
        <v>8.1500000000000021</v>
      </c>
      <c r="I11" s="181"/>
      <c r="J11" s="167">
        <v>24.1</v>
      </c>
      <c r="K11" s="167">
        <v>2.75</v>
      </c>
      <c r="L11" s="167">
        <f t="shared" si="4"/>
        <v>8.1500000000000021</v>
      </c>
      <c r="M11" s="182"/>
      <c r="N11" s="175">
        <v>10</v>
      </c>
      <c r="P11" s="164">
        <v>99.741</v>
      </c>
      <c r="Q11" s="164">
        <v>0.26090000000000002</v>
      </c>
      <c r="R11" s="164">
        <v>0</v>
      </c>
      <c r="T11" s="253">
        <v>10</v>
      </c>
      <c r="U11" s="149">
        <v>19</v>
      </c>
      <c r="V11" s="224">
        <v>0.33235397814079215</v>
      </c>
      <c r="W11" s="313">
        <f t="shared" si="5"/>
        <v>33.149318133740749</v>
      </c>
      <c r="X11" s="313">
        <f t="shared" si="6"/>
        <v>8.6711152896932681E-2</v>
      </c>
      <c r="Y11" s="313">
        <f t="shared" si="7"/>
        <v>0</v>
      </c>
      <c r="Z11" s="313"/>
      <c r="AA11" s="313"/>
      <c r="AB11" s="247"/>
    </row>
    <row r="12" spans="1:28" x14ac:dyDescent="0.25">
      <c r="A12" s="1">
        <v>11</v>
      </c>
      <c r="B12" s="3">
        <v>26</v>
      </c>
      <c r="C12" s="4" t="s">
        <v>11</v>
      </c>
      <c r="D12" s="125" t="s">
        <v>7</v>
      </c>
      <c r="E12" s="111" t="s">
        <v>8</v>
      </c>
      <c r="F12" s="14">
        <v>10.000999999999999</v>
      </c>
      <c r="G12" s="29">
        <v>10</v>
      </c>
      <c r="H12" s="173">
        <v>8.1500000000000021</v>
      </c>
      <c r="I12" s="181"/>
      <c r="J12" s="167">
        <v>24.1</v>
      </c>
      <c r="K12" s="167">
        <v>2.75</v>
      </c>
      <c r="L12" s="167">
        <f t="shared" si="4"/>
        <v>8.1500000000000021</v>
      </c>
      <c r="M12" s="182"/>
      <c r="N12" s="175">
        <v>11</v>
      </c>
      <c r="P12" s="130">
        <v>93.605999999999995</v>
      </c>
      <c r="Q12" s="130">
        <v>5.7249999999999996</v>
      </c>
      <c r="R12" s="130">
        <v>0.67110000000000003</v>
      </c>
      <c r="T12" s="257">
        <v>11</v>
      </c>
      <c r="U12" s="69">
        <v>26</v>
      </c>
      <c r="V12" s="316">
        <v>0.30001692142816855</v>
      </c>
      <c r="W12" s="315">
        <f t="shared" si="5"/>
        <v>28.083383947205142</v>
      </c>
      <c r="X12" s="315">
        <f t="shared" si="6"/>
        <v>1.7175968751762649</v>
      </c>
      <c r="Y12" s="315">
        <f t="shared" si="7"/>
        <v>0.20134135597044392</v>
      </c>
      <c r="Z12" s="315">
        <f>SUM(W12:W14)</f>
        <v>95.498404252918931</v>
      </c>
      <c r="AA12" s="315">
        <f t="shared" ref="AA12:AB12" si="13">SUM(X12:X14)</f>
        <v>4.049660499746178</v>
      </c>
      <c r="AB12" s="315">
        <f t="shared" si="13"/>
        <v>0.45316026848666024</v>
      </c>
    </row>
    <row r="13" spans="1:28" x14ac:dyDescent="0.25">
      <c r="A13" s="1">
        <v>12</v>
      </c>
      <c r="B13" s="3">
        <v>26</v>
      </c>
      <c r="C13" s="4" t="s">
        <v>11</v>
      </c>
      <c r="D13" s="125" t="s">
        <v>7</v>
      </c>
      <c r="E13" s="111" t="s">
        <v>9</v>
      </c>
      <c r="F13" s="14">
        <v>10.07</v>
      </c>
      <c r="G13" s="29">
        <v>10</v>
      </c>
      <c r="H13" s="173">
        <v>8.4499999999999993</v>
      </c>
      <c r="I13" s="181"/>
      <c r="J13" s="167">
        <v>24.4</v>
      </c>
      <c r="K13" s="167">
        <v>2.75</v>
      </c>
      <c r="L13" s="167">
        <f t="shared" si="4"/>
        <v>8.4499999999999993</v>
      </c>
      <c r="M13" s="182"/>
      <c r="N13" s="175">
        <v>12</v>
      </c>
      <c r="P13" s="130">
        <v>96.311999999999998</v>
      </c>
      <c r="Q13" s="130">
        <v>3.1402999999999999</v>
      </c>
      <c r="R13" s="130">
        <v>0.54859999999999998</v>
      </c>
      <c r="T13" s="258">
        <v>12</v>
      </c>
      <c r="U13" s="83">
        <v>26</v>
      </c>
      <c r="V13" s="312">
        <v>0.3499915392859157</v>
      </c>
      <c r="W13" s="189">
        <f t="shared" si="5"/>
        <v>33.708385131705114</v>
      </c>
      <c r="X13" s="189">
        <f t="shared" si="6"/>
        <v>1.0990784308195609</v>
      </c>
      <c r="Y13" s="189">
        <f t="shared" si="7"/>
        <v>0.19200535845225333</v>
      </c>
      <c r="Z13" s="189"/>
      <c r="AA13" s="189"/>
      <c r="AB13" s="311"/>
    </row>
    <row r="14" spans="1:28" x14ac:dyDescent="0.25">
      <c r="A14" s="1">
        <v>13</v>
      </c>
      <c r="B14" s="3">
        <v>26</v>
      </c>
      <c r="C14" s="4" t="s">
        <v>11</v>
      </c>
      <c r="D14" s="125" t="s">
        <v>7</v>
      </c>
      <c r="E14" s="111" t="s">
        <v>12</v>
      </c>
      <c r="F14" s="14">
        <v>10.035</v>
      </c>
      <c r="G14" s="29">
        <v>10</v>
      </c>
      <c r="H14" s="173">
        <v>8.3500000000000014</v>
      </c>
      <c r="I14" s="181"/>
      <c r="J14" s="167">
        <v>24.3</v>
      </c>
      <c r="K14" s="167">
        <v>2.75</v>
      </c>
      <c r="L14" s="167">
        <f t="shared" si="4"/>
        <v>8.3500000000000014</v>
      </c>
      <c r="M14" s="182"/>
      <c r="N14" s="175">
        <v>13</v>
      </c>
      <c r="P14" s="130">
        <v>96.307000000000002</v>
      </c>
      <c r="Q14" s="130">
        <v>3.5228999999999999</v>
      </c>
      <c r="R14" s="130">
        <v>0.1709</v>
      </c>
      <c r="T14" s="253">
        <v>13</v>
      </c>
      <c r="U14" s="149">
        <v>26</v>
      </c>
      <c r="V14" s="224">
        <v>0.3499915392859157</v>
      </c>
      <c r="W14" s="313">
        <f t="shared" si="5"/>
        <v>33.706635174008682</v>
      </c>
      <c r="X14" s="313">
        <f t="shared" si="6"/>
        <v>1.2329851937503524</v>
      </c>
      <c r="Y14" s="313">
        <f t="shared" si="7"/>
        <v>5.9813554063962993E-2</v>
      </c>
      <c r="Z14" s="313"/>
      <c r="AA14" s="313"/>
      <c r="AB14" s="247"/>
    </row>
    <row r="15" spans="1:28" x14ac:dyDescent="0.25">
      <c r="A15" s="1">
        <v>14</v>
      </c>
      <c r="B15" s="3">
        <v>34</v>
      </c>
      <c r="C15" s="4" t="s">
        <v>11</v>
      </c>
      <c r="D15" s="125" t="s">
        <v>7</v>
      </c>
      <c r="E15" s="111" t="s">
        <v>8</v>
      </c>
      <c r="F15" s="14">
        <v>10.034000000000001</v>
      </c>
      <c r="G15" s="29">
        <v>10</v>
      </c>
      <c r="H15" s="173">
        <v>7.8500000000000014</v>
      </c>
      <c r="I15" s="181"/>
      <c r="J15" s="167">
        <v>23.8</v>
      </c>
      <c r="K15" s="167">
        <v>2.75</v>
      </c>
      <c r="L15" s="167">
        <f t="shared" si="4"/>
        <v>7.8500000000000014</v>
      </c>
      <c r="M15" s="182"/>
      <c r="N15" s="175">
        <v>14</v>
      </c>
      <c r="P15" s="130">
        <v>93.218999999999994</v>
      </c>
      <c r="Q15" s="130">
        <v>6.7552000000000003</v>
      </c>
      <c r="R15" s="130">
        <v>2.7E-2</v>
      </c>
      <c r="T15" s="253">
        <v>14</v>
      </c>
      <c r="U15" s="149">
        <v>34</v>
      </c>
      <c r="V15" s="316">
        <v>0.55643618474993162</v>
      </c>
      <c r="W15" s="315">
        <f t="shared" si="5"/>
        <v>51.87042470620387</v>
      </c>
      <c r="X15" s="315">
        <f t="shared" si="6"/>
        <v>3.7588377152227381</v>
      </c>
      <c r="Y15" s="315">
        <f t="shared" si="7"/>
        <v>1.5023776988248154E-2</v>
      </c>
      <c r="Z15" s="315">
        <f t="shared" si="8"/>
        <v>95.067773981962276</v>
      </c>
      <c r="AA15" s="315">
        <f t="shared" si="9"/>
        <v>4.9116157146761408</v>
      </c>
      <c r="AB15" s="314">
        <f t="shared" si="10"/>
        <v>2.2120798032249249E-2</v>
      </c>
    </row>
    <row r="16" spans="1:28" x14ac:dyDescent="0.25">
      <c r="A16" s="1">
        <v>15</v>
      </c>
      <c r="B16" s="3">
        <v>34</v>
      </c>
      <c r="C16" s="4" t="s">
        <v>11</v>
      </c>
      <c r="D16" s="125" t="s">
        <v>13</v>
      </c>
      <c r="E16" s="111" t="s">
        <v>14</v>
      </c>
      <c r="F16" s="14">
        <v>10.013</v>
      </c>
      <c r="G16" s="29">
        <v>10</v>
      </c>
      <c r="H16" s="173">
        <v>7.8500000000000014</v>
      </c>
      <c r="I16" s="181"/>
      <c r="J16" s="167">
        <v>23.8</v>
      </c>
      <c r="K16" s="167">
        <v>2.75</v>
      </c>
      <c r="L16" s="167">
        <f t="shared" si="4"/>
        <v>7.8500000000000014</v>
      </c>
      <c r="M16" s="182"/>
      <c r="N16" s="175">
        <v>15</v>
      </c>
      <c r="P16" s="130">
        <v>97.387</v>
      </c>
      <c r="Q16" s="130">
        <v>2.5989</v>
      </c>
      <c r="R16" s="130">
        <v>1.6E-2</v>
      </c>
      <c r="T16" s="253">
        <v>15</v>
      </c>
      <c r="U16" s="149">
        <v>34</v>
      </c>
      <c r="V16" s="224">
        <v>0.44356381525006833</v>
      </c>
      <c r="W16" s="313">
        <f t="shared" si="5"/>
        <v>43.197349275758405</v>
      </c>
      <c r="X16" s="313">
        <f t="shared" si="6"/>
        <v>1.1527779994534026</v>
      </c>
      <c r="Y16" s="313">
        <f t="shared" si="7"/>
        <v>7.0970210440010938E-3</v>
      </c>
      <c r="Z16" s="313"/>
      <c r="AA16" s="313"/>
      <c r="AB16" s="247"/>
    </row>
    <row r="17" spans="1:28" x14ac:dyDescent="0.25">
      <c r="A17" s="1">
        <v>16</v>
      </c>
      <c r="B17" s="3">
        <v>42</v>
      </c>
      <c r="C17" s="4" t="s">
        <v>15</v>
      </c>
      <c r="D17" s="125" t="s">
        <v>7</v>
      </c>
      <c r="E17" s="117" t="s">
        <v>47</v>
      </c>
      <c r="F17" s="14">
        <v>10.032</v>
      </c>
      <c r="G17" s="29">
        <v>10</v>
      </c>
      <c r="H17" s="173">
        <v>7.4499999999999993</v>
      </c>
      <c r="I17" s="181"/>
      <c r="J17" s="167">
        <v>23.4</v>
      </c>
      <c r="K17" s="167">
        <v>2.75</v>
      </c>
      <c r="L17" s="167">
        <f t="shared" si="4"/>
        <v>7.4499999999999993</v>
      </c>
      <c r="M17" s="182"/>
      <c r="N17" s="175">
        <v>16</v>
      </c>
      <c r="P17" s="130">
        <v>99.332999999999998</v>
      </c>
      <c r="Q17" s="130">
        <v>0.59689999999999999</v>
      </c>
      <c r="R17" s="130">
        <v>7.1099999999999997E-2</v>
      </c>
      <c r="T17" s="253">
        <v>18</v>
      </c>
      <c r="U17" s="149">
        <v>42</v>
      </c>
      <c r="V17" s="316">
        <v>0.37450836610892607</v>
      </c>
      <c r="W17" s="315">
        <f t="shared" si="5"/>
        <v>37.201039530697955</v>
      </c>
      <c r="X17" s="315">
        <f t="shared" si="6"/>
        <v>0.22354404373041797</v>
      </c>
      <c r="Y17" s="315">
        <f t="shared" si="7"/>
        <v>2.6627544830344643E-2</v>
      </c>
      <c r="Z17" s="315">
        <f>SUM(W17:W19)</f>
        <v>97.599793213785759</v>
      </c>
      <c r="AA17" s="315">
        <f t="shared" ref="AA17:AB17" si="14">SUM(X17:X19)</f>
        <v>1.5931977134857676</v>
      </c>
      <c r="AB17" s="315">
        <f t="shared" si="14"/>
        <v>0.80787226184921013</v>
      </c>
    </row>
    <row r="18" spans="1:28" x14ac:dyDescent="0.25">
      <c r="A18" s="1">
        <v>17</v>
      </c>
      <c r="B18" s="3">
        <v>42</v>
      </c>
      <c r="C18" s="4" t="s">
        <v>15</v>
      </c>
      <c r="D18" s="125" t="s">
        <v>7</v>
      </c>
      <c r="E18" s="117" t="s">
        <v>48</v>
      </c>
      <c r="F18" s="14">
        <v>10.013999999999999</v>
      </c>
      <c r="G18" s="29">
        <v>10</v>
      </c>
      <c r="H18" s="173">
        <v>8.4499999999999993</v>
      </c>
      <c r="I18" s="181"/>
      <c r="J18" s="167">
        <v>24.4</v>
      </c>
      <c r="K18" s="167">
        <v>2.75</v>
      </c>
      <c r="L18" s="167">
        <f t="shared" si="4"/>
        <v>8.4499999999999993</v>
      </c>
      <c r="M18" s="182"/>
      <c r="N18" s="175">
        <v>17</v>
      </c>
      <c r="P18" s="130">
        <v>96.2</v>
      </c>
      <c r="Q18" s="130">
        <v>2.3736999999999999</v>
      </c>
      <c r="R18" s="130">
        <v>1.4263999999999999</v>
      </c>
      <c r="T18" s="253">
        <v>16</v>
      </c>
      <c r="U18" s="149">
        <v>42</v>
      </c>
      <c r="V18" s="312">
        <v>0.42257182854476372</v>
      </c>
      <c r="W18" s="189">
        <f t="shared" si="5"/>
        <v>40.651409906006272</v>
      </c>
      <c r="X18" s="189">
        <f t="shared" si="6"/>
        <v>1.0030587494167056</v>
      </c>
      <c r="Y18" s="189">
        <f t="shared" si="7"/>
        <v>0.60275645623625096</v>
      </c>
      <c r="Z18" s="189"/>
      <c r="AA18" s="189"/>
      <c r="AB18" s="311"/>
    </row>
    <row r="19" spans="1:28" x14ac:dyDescent="0.25">
      <c r="A19" s="1">
        <v>18</v>
      </c>
      <c r="B19" s="3">
        <v>42</v>
      </c>
      <c r="C19" s="4" t="s">
        <v>15</v>
      </c>
      <c r="D19" s="125" t="s">
        <v>7</v>
      </c>
      <c r="E19" s="117" t="s">
        <v>18</v>
      </c>
      <c r="F19" s="14">
        <v>10.047000000000001</v>
      </c>
      <c r="G19" s="29">
        <v>10</v>
      </c>
      <c r="H19" s="174">
        <v>9.6</v>
      </c>
      <c r="I19" s="181"/>
      <c r="J19" s="167">
        <v>26</v>
      </c>
      <c r="K19" s="167">
        <v>2.75</v>
      </c>
      <c r="L19" s="167">
        <f t="shared" si="4"/>
        <v>10.050000000000001</v>
      </c>
      <c r="M19" s="182"/>
      <c r="N19" s="175">
        <v>18</v>
      </c>
      <c r="P19" s="130">
        <v>97.316000000000003</v>
      </c>
      <c r="Q19" s="130">
        <v>1.8066</v>
      </c>
      <c r="R19" s="130">
        <v>0.87960000000000005</v>
      </c>
      <c r="T19" s="253">
        <v>17</v>
      </c>
      <c r="U19" s="149">
        <v>42</v>
      </c>
      <c r="V19" s="224">
        <v>0.20291980534631024</v>
      </c>
      <c r="W19" s="313">
        <f t="shared" si="5"/>
        <v>19.747343777081529</v>
      </c>
      <c r="X19" s="313">
        <f t="shared" si="6"/>
        <v>0.36659492033864405</v>
      </c>
      <c r="Y19" s="313">
        <f t="shared" si="7"/>
        <v>0.17848826078261448</v>
      </c>
      <c r="Z19" s="313"/>
      <c r="AA19" s="313"/>
      <c r="AB19" s="247"/>
    </row>
    <row r="20" spans="1:28" x14ac:dyDescent="0.25">
      <c r="A20" s="1">
        <v>19</v>
      </c>
      <c r="B20" s="3">
        <v>45</v>
      </c>
      <c r="C20" s="4" t="s">
        <v>15</v>
      </c>
      <c r="D20" s="125" t="s">
        <v>7</v>
      </c>
      <c r="E20" s="111" t="s">
        <v>18</v>
      </c>
      <c r="F20" s="14">
        <v>10.016999999999999</v>
      </c>
      <c r="G20" s="29">
        <v>10</v>
      </c>
      <c r="H20" s="174">
        <v>9.6</v>
      </c>
      <c r="I20" s="181"/>
      <c r="J20" s="167">
        <v>26.1</v>
      </c>
      <c r="K20" s="167">
        <v>2.75</v>
      </c>
      <c r="L20" s="167">
        <f t="shared" si="4"/>
        <v>10.150000000000002</v>
      </c>
      <c r="M20" s="182"/>
      <c r="N20" s="175">
        <v>19</v>
      </c>
      <c r="P20" s="130">
        <v>93.665999999999997</v>
      </c>
      <c r="Q20" s="130">
        <v>5.1592000000000002</v>
      </c>
      <c r="R20" s="130">
        <v>1.1768000000000001</v>
      </c>
      <c r="T20" s="259">
        <v>19</v>
      </c>
      <c r="U20" s="39">
        <v>45</v>
      </c>
      <c r="V20" s="316">
        <v>0.24804241435562807</v>
      </c>
      <c r="W20" s="315">
        <f t="shared" si="5"/>
        <v>23.233140783034258</v>
      </c>
      <c r="X20" s="315">
        <f t="shared" si="6"/>
        <v>1.2797004241435563</v>
      </c>
      <c r="Y20" s="315">
        <f t="shared" si="7"/>
        <v>0.29189631321370313</v>
      </c>
      <c r="Z20" s="315">
        <f t="shared" si="8"/>
        <v>89.591893800978795</v>
      </c>
      <c r="AA20" s="315">
        <f t="shared" si="9"/>
        <v>6.7726001957585655</v>
      </c>
      <c r="AB20" s="314">
        <f t="shared" si="10"/>
        <v>3.6366036541598703</v>
      </c>
    </row>
    <row r="21" spans="1:28" x14ac:dyDescent="0.25">
      <c r="A21" s="1">
        <v>20</v>
      </c>
      <c r="B21" s="3">
        <v>45</v>
      </c>
      <c r="C21" s="4" t="s">
        <v>15</v>
      </c>
      <c r="D21" s="125" t="s">
        <v>7</v>
      </c>
      <c r="E21" s="111" t="s">
        <v>14</v>
      </c>
      <c r="F21" s="14">
        <v>10.035</v>
      </c>
      <c r="G21" s="29">
        <v>10</v>
      </c>
      <c r="H21" s="173">
        <v>7.9499999999999993</v>
      </c>
      <c r="I21" s="181"/>
      <c r="J21" s="167">
        <v>23.9</v>
      </c>
      <c r="K21" s="167">
        <v>2.75</v>
      </c>
      <c r="L21" s="167">
        <f t="shared" si="4"/>
        <v>7.9499999999999993</v>
      </c>
      <c r="M21" s="182"/>
      <c r="N21" s="175">
        <v>20</v>
      </c>
      <c r="P21" s="130">
        <v>88.248000000000005</v>
      </c>
      <c r="Q21" s="130">
        <v>7.3048000000000002</v>
      </c>
      <c r="R21" s="130">
        <v>4.4480000000000004</v>
      </c>
      <c r="T21" s="253">
        <v>20</v>
      </c>
      <c r="U21" s="149">
        <v>45</v>
      </c>
      <c r="V21" s="224">
        <v>0.75195758564437198</v>
      </c>
      <c r="W21" s="313">
        <f t="shared" si="5"/>
        <v>66.358753017944537</v>
      </c>
      <c r="X21" s="313">
        <f t="shared" si="6"/>
        <v>5.4928997716150088</v>
      </c>
      <c r="Y21" s="313">
        <f t="shared" si="7"/>
        <v>3.344707340946167</v>
      </c>
      <c r="Z21" s="313"/>
      <c r="AA21" s="313"/>
      <c r="AB21" s="247"/>
    </row>
    <row r="22" spans="1:28" x14ac:dyDescent="0.25">
      <c r="A22" s="1">
        <v>21</v>
      </c>
      <c r="B22" s="3">
        <v>51</v>
      </c>
      <c r="C22" s="4" t="s">
        <v>15</v>
      </c>
      <c r="D22" s="125" t="s">
        <v>7</v>
      </c>
      <c r="E22" s="111" t="s">
        <v>18</v>
      </c>
      <c r="F22" s="14">
        <v>10.039</v>
      </c>
      <c r="G22" s="29">
        <v>10</v>
      </c>
      <c r="H22" s="171">
        <v>9.5500000000000007</v>
      </c>
      <c r="I22" s="181"/>
      <c r="J22" s="167">
        <v>28.5</v>
      </c>
      <c r="K22" s="167">
        <v>2.75</v>
      </c>
      <c r="L22" s="167">
        <f t="shared" si="4"/>
        <v>12.55</v>
      </c>
      <c r="M22" s="182"/>
      <c r="N22" s="175">
        <v>21</v>
      </c>
      <c r="P22" s="130">
        <v>86.653000000000006</v>
      </c>
      <c r="Q22" s="130">
        <v>10.262</v>
      </c>
      <c r="R22" s="130">
        <v>3.0865</v>
      </c>
      <c r="T22" s="260">
        <v>21</v>
      </c>
      <c r="U22" s="59">
        <v>51</v>
      </c>
      <c r="V22" s="316">
        <v>0.37569221801224134</v>
      </c>
      <c r="W22" s="315">
        <f t="shared" si="5"/>
        <v>32.554857767414752</v>
      </c>
      <c r="X22" s="315">
        <f t="shared" si="6"/>
        <v>3.8553535412416209</v>
      </c>
      <c r="Y22" s="315">
        <f t="shared" si="7"/>
        <v>1.1595740308947828</v>
      </c>
      <c r="Z22" s="315">
        <f t="shared" si="8"/>
        <v>88.055195278344513</v>
      </c>
      <c r="AA22" s="315">
        <f t="shared" si="9"/>
        <v>8.6733239871757508</v>
      </c>
      <c r="AB22" s="314">
        <f t="shared" si="10"/>
        <v>3.2728558729233455</v>
      </c>
    </row>
    <row r="23" spans="1:28" x14ac:dyDescent="0.25">
      <c r="A23" s="1">
        <v>22</v>
      </c>
      <c r="B23" s="3">
        <v>51</v>
      </c>
      <c r="C23" s="4" t="s">
        <v>15</v>
      </c>
      <c r="D23" s="125" t="s">
        <v>7</v>
      </c>
      <c r="E23" s="111" t="s">
        <v>14</v>
      </c>
      <c r="F23" s="14">
        <v>10.005000000000001</v>
      </c>
      <c r="G23" s="29">
        <v>10</v>
      </c>
      <c r="H23" s="171">
        <v>9.25</v>
      </c>
      <c r="I23" s="181"/>
      <c r="J23" s="167">
        <v>27.2</v>
      </c>
      <c r="K23" s="167">
        <v>2.75</v>
      </c>
      <c r="L23" s="167">
        <f t="shared" si="4"/>
        <v>11.25</v>
      </c>
      <c r="M23" s="182"/>
      <c r="N23" s="175">
        <v>22</v>
      </c>
      <c r="P23" s="130">
        <v>88.899000000000001</v>
      </c>
      <c r="Q23" s="130">
        <v>7.7172999999999998</v>
      </c>
      <c r="R23" s="130">
        <v>3.3849999999999998</v>
      </c>
      <c r="T23" s="253">
        <v>22</v>
      </c>
      <c r="U23" s="149">
        <v>51</v>
      </c>
      <c r="V23" s="224">
        <v>0.6243077819877586</v>
      </c>
      <c r="W23" s="313">
        <f t="shared" si="5"/>
        <v>55.500337510929754</v>
      </c>
      <c r="X23" s="313">
        <f t="shared" si="6"/>
        <v>4.8179704459341295</v>
      </c>
      <c r="Y23" s="313">
        <f t="shared" si="7"/>
        <v>2.1132818420285626</v>
      </c>
      <c r="Z23" s="313"/>
      <c r="AA23" s="313"/>
      <c r="AB23" s="247"/>
    </row>
    <row r="24" spans="1:28" x14ac:dyDescent="0.25">
      <c r="A24" s="1">
        <v>24</v>
      </c>
      <c r="B24" s="3">
        <v>2</v>
      </c>
      <c r="C24" s="4" t="s">
        <v>6</v>
      </c>
      <c r="D24" s="125" t="s">
        <v>19</v>
      </c>
      <c r="E24" s="111" t="s">
        <v>19</v>
      </c>
      <c r="F24" s="14">
        <v>10.069000000000001</v>
      </c>
      <c r="G24" s="29">
        <v>10</v>
      </c>
      <c r="H24" s="173">
        <v>9.0500000000000007</v>
      </c>
      <c r="I24" s="181"/>
      <c r="J24" s="167">
        <v>25</v>
      </c>
      <c r="K24" s="167">
        <v>2.75</v>
      </c>
      <c r="L24" s="167">
        <f t="shared" si="4"/>
        <v>9.0500000000000007</v>
      </c>
      <c r="M24" s="182"/>
      <c r="N24" s="175">
        <v>24</v>
      </c>
      <c r="P24" s="130">
        <v>66.102000000000004</v>
      </c>
      <c r="Q24" s="130">
        <v>33.887999999999998</v>
      </c>
      <c r="R24" s="130">
        <v>1.15E-2</v>
      </c>
      <c r="T24" s="262">
        <v>24</v>
      </c>
      <c r="U24" s="220">
        <v>2</v>
      </c>
      <c r="V24" s="189"/>
      <c r="Z24" s="326">
        <f>P24</f>
        <v>66.102000000000004</v>
      </c>
      <c r="AA24" s="326">
        <f t="shared" ref="AA24:AB24" si="15">Q24</f>
        <v>33.887999999999998</v>
      </c>
      <c r="AB24" s="326">
        <f t="shared" si="15"/>
        <v>1.15E-2</v>
      </c>
    </row>
    <row r="25" spans="1:28" x14ac:dyDescent="0.25">
      <c r="A25" s="1">
        <v>25</v>
      </c>
      <c r="B25" s="3">
        <v>5</v>
      </c>
      <c r="C25" s="4" t="s">
        <v>6</v>
      </c>
      <c r="D25" s="125" t="s">
        <v>19</v>
      </c>
      <c r="E25" s="111" t="s">
        <v>19</v>
      </c>
      <c r="F25" s="14">
        <v>10.005000000000001</v>
      </c>
      <c r="G25" s="29">
        <v>10</v>
      </c>
      <c r="H25" s="172" t="s">
        <v>82</v>
      </c>
      <c r="I25" s="181"/>
      <c r="J25" s="168" t="s">
        <v>31</v>
      </c>
      <c r="K25" s="167"/>
      <c r="L25" s="167"/>
      <c r="M25" s="182"/>
      <c r="N25" s="175">
        <v>25</v>
      </c>
      <c r="S25" s="130" t="s">
        <v>109</v>
      </c>
      <c r="T25" s="263">
        <v>25</v>
      </c>
      <c r="U25" s="54">
        <v>5</v>
      </c>
      <c r="Z25" s="326">
        <f t="shared" ref="Z25:Z40" si="16">P25</f>
        <v>0</v>
      </c>
      <c r="AA25" s="326">
        <f t="shared" ref="AA25:AA40" si="17">Q25</f>
        <v>0</v>
      </c>
      <c r="AB25" s="326">
        <f t="shared" ref="AB25:AB40" si="18">R25</f>
        <v>0</v>
      </c>
    </row>
    <row r="26" spans="1:28" x14ac:dyDescent="0.25">
      <c r="A26" s="1">
        <v>26</v>
      </c>
      <c r="B26" s="3">
        <v>10</v>
      </c>
      <c r="C26" s="4" t="s">
        <v>6</v>
      </c>
      <c r="D26" s="125" t="s">
        <v>19</v>
      </c>
      <c r="E26" s="111" t="s">
        <v>19</v>
      </c>
      <c r="F26" s="14">
        <v>10.02</v>
      </c>
      <c r="G26" s="29">
        <v>10</v>
      </c>
      <c r="H26" s="173">
        <v>7.4499999999999993</v>
      </c>
      <c r="I26" s="181">
        <v>23.3</v>
      </c>
      <c r="J26" s="167">
        <v>23.5</v>
      </c>
      <c r="K26" s="167">
        <v>2.75</v>
      </c>
      <c r="L26" s="169">
        <f>J26-K26-M26</f>
        <v>7.4499999999999993</v>
      </c>
      <c r="M26" s="184">
        <f>I26-G26</f>
        <v>13.3</v>
      </c>
      <c r="N26" s="175">
        <v>26</v>
      </c>
      <c r="P26" s="130">
        <v>99.197999999999993</v>
      </c>
      <c r="Q26" s="130">
        <v>0.45889999999999997</v>
      </c>
      <c r="R26" s="130">
        <v>0.34389999999999998</v>
      </c>
      <c r="T26" s="253">
        <v>26</v>
      </c>
      <c r="U26" s="149">
        <v>10</v>
      </c>
      <c r="Z26" s="326">
        <f t="shared" si="16"/>
        <v>99.197999999999993</v>
      </c>
      <c r="AA26" s="326">
        <f t="shared" si="17"/>
        <v>0.45889999999999997</v>
      </c>
      <c r="AB26" s="326">
        <f t="shared" si="18"/>
        <v>0.34389999999999998</v>
      </c>
    </row>
    <row r="27" spans="1:28" x14ac:dyDescent="0.25">
      <c r="A27" s="1">
        <v>27</v>
      </c>
      <c r="B27" s="3">
        <v>20</v>
      </c>
      <c r="C27" s="4" t="s">
        <v>11</v>
      </c>
      <c r="D27" s="125" t="s">
        <v>19</v>
      </c>
      <c r="E27" s="111" t="s">
        <v>19</v>
      </c>
      <c r="F27" s="14">
        <v>10.057</v>
      </c>
      <c r="G27" s="29">
        <v>10</v>
      </c>
      <c r="H27" s="173">
        <v>7.75</v>
      </c>
      <c r="I27" s="181">
        <v>23.2</v>
      </c>
      <c r="J27" s="167">
        <v>23.7</v>
      </c>
      <c r="K27" s="167">
        <v>2.75</v>
      </c>
      <c r="L27" s="169">
        <f t="shared" ref="L27:L40" si="19">J27-K27-M27</f>
        <v>7.75</v>
      </c>
      <c r="M27" s="184">
        <f t="shared" ref="M27:M40" si="20">I27-G27</f>
        <v>13.2</v>
      </c>
      <c r="N27" s="175">
        <v>27</v>
      </c>
      <c r="P27" s="130">
        <v>94.85</v>
      </c>
      <c r="Q27" s="130">
        <v>5.1219999999999999</v>
      </c>
      <c r="R27" s="130">
        <v>2.8899999999999999E-2</v>
      </c>
      <c r="T27" s="253">
        <v>27</v>
      </c>
      <c r="U27" s="149">
        <v>20</v>
      </c>
      <c r="Z27" s="326">
        <f t="shared" si="16"/>
        <v>94.85</v>
      </c>
      <c r="AA27" s="326">
        <f t="shared" si="17"/>
        <v>5.1219999999999999</v>
      </c>
      <c r="AB27" s="326">
        <f t="shared" si="18"/>
        <v>2.8899999999999999E-2</v>
      </c>
    </row>
    <row r="28" spans="1:28" x14ac:dyDescent="0.25">
      <c r="A28" s="1">
        <v>28</v>
      </c>
      <c r="B28" s="3">
        <v>27</v>
      </c>
      <c r="C28" s="4" t="s">
        <v>11</v>
      </c>
      <c r="D28" s="125" t="s">
        <v>19</v>
      </c>
      <c r="E28" s="111" t="s">
        <v>19</v>
      </c>
      <c r="F28" s="14">
        <v>10.058999999999999</v>
      </c>
      <c r="G28" s="29">
        <v>10</v>
      </c>
      <c r="H28" s="173">
        <v>8.5500000000000007</v>
      </c>
      <c r="I28" s="181">
        <v>23.2</v>
      </c>
      <c r="J28" s="167">
        <v>24.5</v>
      </c>
      <c r="K28" s="167">
        <v>2.75</v>
      </c>
      <c r="L28" s="169">
        <f t="shared" si="19"/>
        <v>8.5500000000000007</v>
      </c>
      <c r="M28" s="184">
        <f t="shared" si="20"/>
        <v>13.2</v>
      </c>
      <c r="N28" s="175">
        <v>28</v>
      </c>
      <c r="P28" s="286">
        <v>99.457999999999998</v>
      </c>
      <c r="Q28" s="286">
        <v>0.53710000000000002</v>
      </c>
      <c r="R28" s="286">
        <v>5.1999999999999998E-3</v>
      </c>
      <c r="T28" s="253">
        <v>28</v>
      </c>
      <c r="U28" s="149">
        <v>27</v>
      </c>
      <c r="Z28" s="326">
        <f t="shared" si="16"/>
        <v>99.457999999999998</v>
      </c>
      <c r="AA28" s="326">
        <f t="shared" si="17"/>
        <v>0.53710000000000002</v>
      </c>
      <c r="AB28" s="326">
        <f t="shared" si="18"/>
        <v>5.1999999999999998E-3</v>
      </c>
    </row>
    <row r="29" spans="1:28" x14ac:dyDescent="0.25">
      <c r="A29" s="1">
        <v>29</v>
      </c>
      <c r="B29" s="3">
        <v>35</v>
      </c>
      <c r="C29" s="4" t="s">
        <v>11</v>
      </c>
      <c r="D29" s="125" t="s">
        <v>19</v>
      </c>
      <c r="E29" s="111" t="s">
        <v>19</v>
      </c>
      <c r="F29" s="14">
        <v>10.006</v>
      </c>
      <c r="G29" s="29">
        <v>10</v>
      </c>
      <c r="H29" s="173">
        <v>7.5500000000000007</v>
      </c>
      <c r="I29" s="181">
        <v>23</v>
      </c>
      <c r="J29" s="167">
        <v>23.3</v>
      </c>
      <c r="K29" s="167">
        <v>2.75</v>
      </c>
      <c r="L29" s="169">
        <f t="shared" si="19"/>
        <v>7.5500000000000007</v>
      </c>
      <c r="M29" s="184">
        <f t="shared" si="20"/>
        <v>13</v>
      </c>
      <c r="N29" s="175">
        <v>29</v>
      </c>
      <c r="P29" s="283">
        <v>93.963999999999999</v>
      </c>
      <c r="Q29" s="130">
        <v>6.0366</v>
      </c>
      <c r="R29" s="130">
        <v>0</v>
      </c>
      <c r="T29" s="253">
        <v>29</v>
      </c>
      <c r="U29" s="149">
        <v>35</v>
      </c>
      <c r="Z29" s="326">
        <f t="shared" si="16"/>
        <v>93.963999999999999</v>
      </c>
      <c r="AA29" s="326">
        <f t="shared" si="17"/>
        <v>6.0366</v>
      </c>
      <c r="AB29" s="326">
        <f t="shared" si="18"/>
        <v>0</v>
      </c>
    </row>
    <row r="30" spans="1:28" x14ac:dyDescent="0.25">
      <c r="A30" s="1">
        <v>30</v>
      </c>
      <c r="B30" s="3">
        <v>43</v>
      </c>
      <c r="C30" s="4" t="s">
        <v>15</v>
      </c>
      <c r="D30" s="125" t="s">
        <v>19</v>
      </c>
      <c r="E30" s="111" t="s">
        <v>19</v>
      </c>
      <c r="F30" s="14">
        <v>10.003</v>
      </c>
      <c r="G30" s="29">
        <v>10</v>
      </c>
      <c r="H30" s="173">
        <v>8.5500000000000007</v>
      </c>
      <c r="I30" s="181">
        <v>23.2</v>
      </c>
      <c r="J30" s="167">
        <v>24.5</v>
      </c>
      <c r="K30" s="167">
        <v>2.75</v>
      </c>
      <c r="L30" s="169">
        <f t="shared" si="19"/>
        <v>8.5500000000000007</v>
      </c>
      <c r="M30" s="184">
        <f t="shared" si="20"/>
        <v>13.2</v>
      </c>
      <c r="N30" s="175">
        <v>30</v>
      </c>
      <c r="P30" s="130">
        <v>94.563000000000002</v>
      </c>
      <c r="Q30" s="130">
        <v>3.7082000000000002</v>
      </c>
      <c r="R30" s="130">
        <v>1.7295</v>
      </c>
      <c r="T30" s="253">
        <v>30</v>
      </c>
      <c r="U30" s="149">
        <v>43</v>
      </c>
      <c r="Z30" s="326">
        <f t="shared" si="16"/>
        <v>94.563000000000002</v>
      </c>
      <c r="AA30" s="326">
        <f t="shared" si="17"/>
        <v>3.7082000000000002</v>
      </c>
      <c r="AB30" s="326">
        <f t="shared" si="18"/>
        <v>1.7295</v>
      </c>
    </row>
    <row r="31" spans="1:28" x14ac:dyDescent="0.25">
      <c r="A31" s="1">
        <v>31</v>
      </c>
      <c r="B31" s="3">
        <v>46</v>
      </c>
      <c r="C31" s="4" t="s">
        <v>15</v>
      </c>
      <c r="D31" s="125" t="s">
        <v>19</v>
      </c>
      <c r="E31" s="111" t="s">
        <v>19</v>
      </c>
      <c r="F31" s="14">
        <v>10.057</v>
      </c>
      <c r="G31" s="29">
        <v>10</v>
      </c>
      <c r="H31" s="173">
        <v>7.3500000000000014</v>
      </c>
      <c r="I31" s="181">
        <v>23.2</v>
      </c>
      <c r="J31" s="167">
        <v>23.3</v>
      </c>
      <c r="K31" s="167">
        <v>2.75</v>
      </c>
      <c r="L31" s="169">
        <f t="shared" si="19"/>
        <v>7.3500000000000014</v>
      </c>
      <c r="M31" s="184">
        <f t="shared" si="20"/>
        <v>13.2</v>
      </c>
      <c r="N31" s="175">
        <v>31</v>
      </c>
      <c r="P31" s="130">
        <v>99.265000000000001</v>
      </c>
      <c r="Q31" s="130">
        <v>0.64349999999999996</v>
      </c>
      <c r="R31" s="130">
        <v>9.2399999999999996E-2</v>
      </c>
      <c r="T31" s="253">
        <v>31</v>
      </c>
      <c r="U31" s="149">
        <v>46</v>
      </c>
      <c r="Z31" s="326">
        <f t="shared" si="16"/>
        <v>99.265000000000001</v>
      </c>
      <c r="AA31" s="326">
        <f t="shared" si="17"/>
        <v>0.64349999999999996</v>
      </c>
      <c r="AB31" s="326">
        <f t="shared" si="18"/>
        <v>9.2399999999999996E-2</v>
      </c>
    </row>
    <row r="32" spans="1:28" x14ac:dyDescent="0.25">
      <c r="A32" s="1">
        <v>32</v>
      </c>
      <c r="B32" s="3">
        <v>52</v>
      </c>
      <c r="C32" s="4" t="s">
        <v>15</v>
      </c>
      <c r="D32" s="125" t="s">
        <v>19</v>
      </c>
      <c r="E32" s="111" t="s">
        <v>19</v>
      </c>
      <c r="F32" s="14">
        <v>10.045</v>
      </c>
      <c r="G32" s="29">
        <v>10</v>
      </c>
      <c r="H32" s="173">
        <v>7.75</v>
      </c>
      <c r="I32" s="181">
        <v>23.3</v>
      </c>
      <c r="J32" s="167">
        <v>23.8</v>
      </c>
      <c r="K32" s="167">
        <v>2.75</v>
      </c>
      <c r="L32" s="169">
        <f t="shared" si="19"/>
        <v>7.75</v>
      </c>
      <c r="M32" s="184">
        <f t="shared" si="20"/>
        <v>13.3</v>
      </c>
      <c r="N32" s="175">
        <v>32</v>
      </c>
      <c r="P32" s="130">
        <v>82.956999999999994</v>
      </c>
      <c r="Q32" s="130">
        <v>10.108000000000001</v>
      </c>
      <c r="R32" s="130">
        <v>6.9371</v>
      </c>
      <c r="T32" s="253">
        <v>32</v>
      </c>
      <c r="U32" s="149">
        <v>52</v>
      </c>
      <c r="Z32" s="326">
        <f t="shared" si="16"/>
        <v>82.956999999999994</v>
      </c>
      <c r="AA32" s="326">
        <f t="shared" si="17"/>
        <v>10.108000000000001</v>
      </c>
      <c r="AB32" s="326">
        <f t="shared" si="18"/>
        <v>6.9371</v>
      </c>
    </row>
    <row r="33" spans="1:28" x14ac:dyDescent="0.25">
      <c r="A33" s="1">
        <v>33</v>
      </c>
      <c r="B33" s="3">
        <v>3</v>
      </c>
      <c r="C33" s="4" t="s">
        <v>6</v>
      </c>
      <c r="D33" s="125" t="s">
        <v>49</v>
      </c>
      <c r="E33" s="111" t="s">
        <v>19</v>
      </c>
      <c r="F33" s="14">
        <v>10.029999999999999</v>
      </c>
      <c r="G33" s="29">
        <v>10</v>
      </c>
      <c r="H33" s="173">
        <v>8.0500000000000007</v>
      </c>
      <c r="I33" s="181">
        <v>23.3</v>
      </c>
      <c r="J33" s="167">
        <v>24.1</v>
      </c>
      <c r="K33" s="167">
        <v>2.75</v>
      </c>
      <c r="L33" s="169">
        <f t="shared" si="19"/>
        <v>8.0500000000000007</v>
      </c>
      <c r="M33" s="184">
        <f t="shared" si="20"/>
        <v>13.3</v>
      </c>
      <c r="N33" s="175">
        <v>33</v>
      </c>
      <c r="P33" s="130">
        <v>95.691000000000003</v>
      </c>
      <c r="Q33" s="130">
        <v>4.3108000000000004</v>
      </c>
      <c r="R33" s="130">
        <v>0</v>
      </c>
      <c r="T33" s="264">
        <v>33</v>
      </c>
      <c r="U33" s="49">
        <v>3</v>
      </c>
      <c r="Z33" s="326">
        <f t="shared" si="16"/>
        <v>95.691000000000003</v>
      </c>
      <c r="AA33" s="326">
        <f t="shared" si="17"/>
        <v>4.3108000000000004</v>
      </c>
      <c r="AB33" s="326">
        <f t="shared" si="18"/>
        <v>0</v>
      </c>
    </row>
    <row r="34" spans="1:28" x14ac:dyDescent="0.25">
      <c r="A34" s="1">
        <v>34</v>
      </c>
      <c r="B34" s="3">
        <v>6</v>
      </c>
      <c r="C34" s="4" t="s">
        <v>6</v>
      </c>
      <c r="D34" s="125" t="s">
        <v>49</v>
      </c>
      <c r="E34" s="111" t="s">
        <v>19</v>
      </c>
      <c r="F34" s="14">
        <v>10.038</v>
      </c>
      <c r="G34" s="29">
        <v>10</v>
      </c>
      <c r="H34" s="173">
        <v>7.25</v>
      </c>
      <c r="I34" s="181">
        <v>23.3</v>
      </c>
      <c r="J34" s="167">
        <v>23.3</v>
      </c>
      <c r="K34" s="167">
        <v>2.75</v>
      </c>
      <c r="L34" s="169">
        <f t="shared" si="19"/>
        <v>7.25</v>
      </c>
      <c r="M34" s="184">
        <f t="shared" si="20"/>
        <v>13.3</v>
      </c>
      <c r="N34" s="175">
        <v>34</v>
      </c>
      <c r="P34" s="130">
        <v>99.304000000000002</v>
      </c>
      <c r="Q34" s="130">
        <v>0.69630000000000003</v>
      </c>
      <c r="R34" s="130">
        <v>0</v>
      </c>
      <c r="T34" s="265">
        <v>34</v>
      </c>
      <c r="U34" s="74">
        <v>6</v>
      </c>
      <c r="Z34" s="326">
        <f t="shared" si="16"/>
        <v>99.304000000000002</v>
      </c>
      <c r="AA34" s="326">
        <f t="shared" si="17"/>
        <v>0.69630000000000003</v>
      </c>
      <c r="AB34" s="326">
        <f t="shared" si="18"/>
        <v>0</v>
      </c>
    </row>
    <row r="35" spans="1:28" x14ac:dyDescent="0.25">
      <c r="A35" s="1">
        <v>35</v>
      </c>
      <c r="B35" s="3">
        <v>21</v>
      </c>
      <c r="C35" s="4" t="s">
        <v>11</v>
      </c>
      <c r="D35" s="125" t="s">
        <v>49</v>
      </c>
      <c r="E35" s="111" t="s">
        <v>19</v>
      </c>
      <c r="F35" s="14">
        <v>10.035</v>
      </c>
      <c r="G35" s="29">
        <v>10</v>
      </c>
      <c r="H35" s="173">
        <v>8.3500000000000014</v>
      </c>
      <c r="I35" s="181">
        <v>23.2</v>
      </c>
      <c r="J35" s="167">
        <v>24.3</v>
      </c>
      <c r="K35" s="167">
        <v>2.75</v>
      </c>
      <c r="L35" s="169">
        <f t="shared" si="19"/>
        <v>8.3500000000000014</v>
      </c>
      <c r="M35" s="184">
        <f t="shared" si="20"/>
        <v>13.2</v>
      </c>
      <c r="N35" s="175">
        <v>35</v>
      </c>
      <c r="P35" s="130">
        <v>97.412999999999997</v>
      </c>
      <c r="Q35" s="130">
        <v>2.4064999999999999</v>
      </c>
      <c r="R35" s="130">
        <v>0.18079999999999999</v>
      </c>
      <c r="T35" s="253">
        <v>35</v>
      </c>
      <c r="U35" s="149">
        <v>21</v>
      </c>
      <c r="Z35" s="326">
        <f t="shared" si="16"/>
        <v>97.412999999999997</v>
      </c>
      <c r="AA35" s="326">
        <f t="shared" si="17"/>
        <v>2.4064999999999999</v>
      </c>
      <c r="AB35" s="326">
        <f t="shared" si="18"/>
        <v>0.18079999999999999</v>
      </c>
    </row>
    <row r="36" spans="1:28" x14ac:dyDescent="0.25">
      <c r="A36" s="1">
        <v>36</v>
      </c>
      <c r="B36" s="3">
        <v>28</v>
      </c>
      <c r="C36" s="4" t="s">
        <v>11</v>
      </c>
      <c r="D36" s="125" t="s">
        <v>49</v>
      </c>
      <c r="E36" s="111" t="s">
        <v>19</v>
      </c>
      <c r="F36" s="14">
        <v>10.058999999999999</v>
      </c>
      <c r="G36" s="29">
        <v>10</v>
      </c>
      <c r="H36" s="173">
        <v>8.25</v>
      </c>
      <c r="I36" s="181">
        <v>23.2</v>
      </c>
      <c r="J36" s="167">
        <f>21.4+2.8</f>
        <v>24.2</v>
      </c>
      <c r="K36" s="167">
        <v>2.75</v>
      </c>
      <c r="L36" s="169">
        <f t="shared" si="19"/>
        <v>8.25</v>
      </c>
      <c r="M36" s="184">
        <f t="shared" si="20"/>
        <v>13.2</v>
      </c>
      <c r="N36" s="175">
        <v>36</v>
      </c>
      <c r="P36" s="286">
        <v>99.507000000000005</v>
      </c>
      <c r="Q36" s="286">
        <v>0.4899</v>
      </c>
      <c r="R36" s="286">
        <v>3.8999999999999998E-3</v>
      </c>
      <c r="T36" s="253">
        <v>36</v>
      </c>
      <c r="U36" s="149">
        <v>28</v>
      </c>
      <c r="Z36" s="326">
        <f t="shared" si="16"/>
        <v>99.507000000000005</v>
      </c>
      <c r="AA36" s="326">
        <f t="shared" si="17"/>
        <v>0.4899</v>
      </c>
      <c r="AB36" s="326">
        <f t="shared" si="18"/>
        <v>3.8999999999999998E-3</v>
      </c>
    </row>
    <row r="37" spans="1:28" x14ac:dyDescent="0.25">
      <c r="A37" s="1">
        <v>37</v>
      </c>
      <c r="B37" s="3">
        <v>36</v>
      </c>
      <c r="C37" s="4" t="s">
        <v>11</v>
      </c>
      <c r="D37" s="125" t="s">
        <v>49</v>
      </c>
      <c r="E37" s="111" t="s">
        <v>19</v>
      </c>
      <c r="F37" s="14">
        <v>10.01</v>
      </c>
      <c r="G37" s="29">
        <v>10</v>
      </c>
      <c r="H37" s="173">
        <v>7.6499999999999986</v>
      </c>
      <c r="I37" s="181">
        <v>23</v>
      </c>
      <c r="J37" s="167">
        <v>23.4</v>
      </c>
      <c r="K37" s="167">
        <v>2.75</v>
      </c>
      <c r="L37" s="169">
        <f t="shared" si="19"/>
        <v>7.6499999999999986</v>
      </c>
      <c r="M37" s="184">
        <f t="shared" si="20"/>
        <v>13</v>
      </c>
      <c r="N37" s="175">
        <v>37</v>
      </c>
      <c r="P37" s="130">
        <v>90.5</v>
      </c>
      <c r="Q37" s="130">
        <v>9.4865999999999993</v>
      </c>
      <c r="R37" s="130">
        <v>1.41E-2</v>
      </c>
      <c r="T37" s="253">
        <v>37</v>
      </c>
      <c r="U37" s="149">
        <v>36</v>
      </c>
      <c r="Z37" s="326">
        <f t="shared" si="16"/>
        <v>90.5</v>
      </c>
      <c r="AA37" s="326">
        <f t="shared" si="17"/>
        <v>9.4865999999999993</v>
      </c>
      <c r="AB37" s="326">
        <f t="shared" si="18"/>
        <v>1.41E-2</v>
      </c>
    </row>
    <row r="38" spans="1:28" x14ac:dyDescent="0.25">
      <c r="A38" s="1">
        <v>38</v>
      </c>
      <c r="B38" s="3">
        <v>44</v>
      </c>
      <c r="C38" s="4" t="s">
        <v>15</v>
      </c>
      <c r="D38" s="125" t="s">
        <v>49</v>
      </c>
      <c r="E38" s="111" t="s">
        <v>19</v>
      </c>
      <c r="F38" s="14">
        <v>10.029999999999999</v>
      </c>
      <c r="G38" s="29">
        <v>10</v>
      </c>
      <c r="H38" s="173">
        <v>8.4499999999999993</v>
      </c>
      <c r="I38" s="181">
        <v>23.2</v>
      </c>
      <c r="J38" s="167">
        <v>24.4</v>
      </c>
      <c r="K38" s="167">
        <v>2.75</v>
      </c>
      <c r="L38" s="169">
        <f t="shared" si="19"/>
        <v>8.4499999999999993</v>
      </c>
      <c r="M38" s="184">
        <f t="shared" si="20"/>
        <v>13.2</v>
      </c>
      <c r="N38" s="175">
        <v>38</v>
      </c>
      <c r="P38" s="130">
        <v>94.063000000000002</v>
      </c>
      <c r="Q38" s="130">
        <v>4.0986000000000002</v>
      </c>
      <c r="R38" s="130">
        <v>1.8385</v>
      </c>
      <c r="T38" s="253">
        <v>38</v>
      </c>
      <c r="U38" s="149">
        <v>44</v>
      </c>
      <c r="Z38" s="326">
        <f t="shared" si="16"/>
        <v>94.063000000000002</v>
      </c>
      <c r="AA38" s="326">
        <f t="shared" si="17"/>
        <v>4.0986000000000002</v>
      </c>
      <c r="AB38" s="326">
        <f t="shared" si="18"/>
        <v>1.8385</v>
      </c>
    </row>
    <row r="39" spans="1:28" x14ac:dyDescent="0.25">
      <c r="A39" s="1">
        <v>39</v>
      </c>
      <c r="B39" s="3">
        <v>47</v>
      </c>
      <c r="C39" s="4" t="s">
        <v>15</v>
      </c>
      <c r="D39" s="125" t="s">
        <v>49</v>
      </c>
      <c r="E39" s="111" t="s">
        <v>19</v>
      </c>
      <c r="F39" s="14">
        <v>10.032999999999999</v>
      </c>
      <c r="G39" s="29">
        <v>10</v>
      </c>
      <c r="H39" s="173">
        <v>8.4499999999999993</v>
      </c>
      <c r="I39" s="181">
        <v>23.3</v>
      </c>
      <c r="J39" s="167">
        <v>24.5</v>
      </c>
      <c r="K39" s="167">
        <v>2.75</v>
      </c>
      <c r="L39" s="169">
        <f t="shared" si="19"/>
        <v>8.4499999999999993</v>
      </c>
      <c r="M39" s="184">
        <f t="shared" si="20"/>
        <v>13.3</v>
      </c>
      <c r="N39" s="175">
        <v>39</v>
      </c>
      <c r="P39" s="130">
        <v>99.177000000000007</v>
      </c>
      <c r="Q39" s="130">
        <v>0.3901</v>
      </c>
      <c r="R39" s="130">
        <v>0.4335</v>
      </c>
      <c r="T39" s="266">
        <v>39</v>
      </c>
      <c r="U39" s="64">
        <v>47</v>
      </c>
      <c r="Z39" s="326">
        <f t="shared" si="16"/>
        <v>99.177000000000007</v>
      </c>
      <c r="AA39" s="326">
        <f t="shared" si="17"/>
        <v>0.3901</v>
      </c>
      <c r="AB39" s="326">
        <f t="shared" si="18"/>
        <v>0.4335</v>
      </c>
    </row>
    <row r="40" spans="1:28" ht="15.75" thickBot="1" x14ac:dyDescent="0.3">
      <c r="A40" s="1">
        <v>40</v>
      </c>
      <c r="B40" s="3" t="s">
        <v>21</v>
      </c>
      <c r="C40" s="4" t="s">
        <v>15</v>
      </c>
      <c r="D40" s="125" t="s">
        <v>49</v>
      </c>
      <c r="E40" s="111" t="s">
        <v>19</v>
      </c>
      <c r="F40" s="14">
        <v>10.042999999999999</v>
      </c>
      <c r="G40" s="29">
        <v>10</v>
      </c>
      <c r="H40" s="173">
        <v>9.9499999999999993</v>
      </c>
      <c r="I40" s="185">
        <v>23.3</v>
      </c>
      <c r="J40" s="186">
        <v>26</v>
      </c>
      <c r="K40" s="186">
        <v>2.75</v>
      </c>
      <c r="L40" s="187">
        <f t="shared" si="19"/>
        <v>9.9499999999999993</v>
      </c>
      <c r="M40" s="188">
        <f t="shared" si="20"/>
        <v>13.3</v>
      </c>
      <c r="N40" s="175">
        <v>40</v>
      </c>
      <c r="P40" s="130">
        <v>79.146000000000001</v>
      </c>
      <c r="Q40" s="130">
        <v>11.41</v>
      </c>
      <c r="R40" s="130">
        <v>9.4457000000000004</v>
      </c>
      <c r="T40" s="253">
        <v>40</v>
      </c>
      <c r="U40" s="149">
        <v>53</v>
      </c>
      <c r="Z40" s="326">
        <f t="shared" si="16"/>
        <v>79.146000000000001</v>
      </c>
      <c r="AA40" s="326">
        <f t="shared" si="17"/>
        <v>11.41</v>
      </c>
      <c r="AB40" s="326">
        <f t="shared" si="18"/>
        <v>9.4457000000000004</v>
      </c>
    </row>
    <row r="41" spans="1:28" x14ac:dyDescent="0.25">
      <c r="E41" s="12"/>
      <c r="F41" s="15"/>
      <c r="G41" s="15"/>
      <c r="H41" s="166" t="s">
        <v>83</v>
      </c>
      <c r="I41" s="161"/>
      <c r="M41" s="163"/>
      <c r="T41" s="267"/>
      <c r="U41" s="326"/>
      <c r="Z41" s="326"/>
      <c r="AA41" s="326"/>
      <c r="AB41" s="326"/>
    </row>
    <row r="42" spans="1:28" x14ac:dyDescent="0.25">
      <c r="E42" s="12"/>
      <c r="F42" s="15"/>
      <c r="G42" s="15"/>
      <c r="I42" s="161"/>
      <c r="T42" s="267"/>
      <c r="U42" s="326"/>
    </row>
    <row r="45" spans="1:28" x14ac:dyDescent="0.25">
      <c r="T45" s="267"/>
      <c r="U45" s="326"/>
    </row>
    <row r="47" spans="1:28" x14ac:dyDescent="0.25">
      <c r="T47" s="267"/>
      <c r="U47" s="32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94"/>
  <sheetViews>
    <sheetView showOutlineSymbols="0" workbookViewId="0">
      <selection activeCell="S23" sqref="S23"/>
    </sheetView>
  </sheetViews>
  <sheetFormatPr defaultColWidth="13" defaultRowHeight="12.75" customHeight="1" x14ac:dyDescent="0.25"/>
  <cols>
    <col min="1" max="1" width="10.85546875" style="101" customWidth="1"/>
    <col min="2" max="2" width="3.7109375" style="106" customWidth="1"/>
    <col min="3" max="3" width="8" style="102" customWidth="1"/>
    <col min="4" max="4" width="7.28515625" style="102" customWidth="1"/>
    <col min="5" max="5" width="9.28515625" style="103" customWidth="1"/>
    <col min="6" max="7" width="7.140625" style="102" customWidth="1"/>
    <col min="8" max="8" width="8.42578125" style="94" customWidth="1"/>
    <col min="9" max="9" width="11.85546875" style="94" customWidth="1"/>
    <col min="10" max="10" width="8.7109375" style="93" customWidth="1"/>
    <col min="11" max="11" width="8.7109375" style="7" customWidth="1"/>
    <col min="12" max="12" width="9.7109375" style="8" customWidth="1"/>
    <col min="13" max="13" width="17.42578125" style="9" customWidth="1"/>
    <col min="14" max="14" width="11.28515625" style="9" customWidth="1"/>
    <col min="15" max="16" width="15.140625" style="10" customWidth="1"/>
    <col min="17" max="22" width="8.85546875"/>
    <col min="23" max="256" width="13" style="94"/>
    <col min="257" max="257" width="10.85546875" style="94" customWidth="1"/>
    <col min="258" max="258" width="11.85546875" style="94" customWidth="1"/>
    <col min="259" max="259" width="8" style="94" customWidth="1"/>
    <col min="260" max="260" width="7.28515625" style="94" customWidth="1"/>
    <col min="261" max="261" width="9.28515625" style="94" customWidth="1"/>
    <col min="262" max="263" width="7.140625" style="94" customWidth="1"/>
    <col min="264" max="264" width="8.42578125" style="94" customWidth="1"/>
    <col min="265" max="265" width="11.85546875" style="94" customWidth="1"/>
    <col min="266" max="266" width="8.7109375" style="94" customWidth="1"/>
    <col min="267" max="512" width="13" style="94"/>
    <col min="513" max="513" width="10.85546875" style="94" customWidth="1"/>
    <col min="514" max="514" width="11.85546875" style="94" customWidth="1"/>
    <col min="515" max="515" width="8" style="94" customWidth="1"/>
    <col min="516" max="516" width="7.28515625" style="94" customWidth="1"/>
    <col min="517" max="517" width="9.28515625" style="94" customWidth="1"/>
    <col min="518" max="519" width="7.140625" style="94" customWidth="1"/>
    <col min="520" max="520" width="8.42578125" style="94" customWidth="1"/>
    <col min="521" max="521" width="11.85546875" style="94" customWidth="1"/>
    <col min="522" max="522" width="8.7109375" style="94" customWidth="1"/>
    <col min="523" max="768" width="13" style="94"/>
    <col min="769" max="769" width="10.85546875" style="94" customWidth="1"/>
    <col min="770" max="770" width="11.85546875" style="94" customWidth="1"/>
    <col min="771" max="771" width="8" style="94" customWidth="1"/>
    <col min="772" max="772" width="7.28515625" style="94" customWidth="1"/>
    <col min="773" max="773" width="9.28515625" style="94" customWidth="1"/>
    <col min="774" max="775" width="7.140625" style="94" customWidth="1"/>
    <col min="776" max="776" width="8.42578125" style="94" customWidth="1"/>
    <col min="777" max="777" width="11.85546875" style="94" customWidth="1"/>
    <col min="778" max="778" width="8.7109375" style="94" customWidth="1"/>
    <col min="779" max="1024" width="13" style="94"/>
    <col min="1025" max="1025" width="10.85546875" style="94" customWidth="1"/>
    <col min="1026" max="1026" width="11.85546875" style="94" customWidth="1"/>
    <col min="1027" max="1027" width="8" style="94" customWidth="1"/>
    <col min="1028" max="1028" width="7.28515625" style="94" customWidth="1"/>
    <col min="1029" max="1029" width="9.28515625" style="94" customWidth="1"/>
    <col min="1030" max="1031" width="7.140625" style="94" customWidth="1"/>
    <col min="1032" max="1032" width="8.42578125" style="94" customWidth="1"/>
    <col min="1033" max="1033" width="11.85546875" style="94" customWidth="1"/>
    <col min="1034" max="1034" width="8.7109375" style="94" customWidth="1"/>
    <col min="1035" max="1280" width="13" style="94"/>
    <col min="1281" max="1281" width="10.85546875" style="94" customWidth="1"/>
    <col min="1282" max="1282" width="11.85546875" style="94" customWidth="1"/>
    <col min="1283" max="1283" width="8" style="94" customWidth="1"/>
    <col min="1284" max="1284" width="7.28515625" style="94" customWidth="1"/>
    <col min="1285" max="1285" width="9.28515625" style="94" customWidth="1"/>
    <col min="1286" max="1287" width="7.140625" style="94" customWidth="1"/>
    <col min="1288" max="1288" width="8.42578125" style="94" customWidth="1"/>
    <col min="1289" max="1289" width="11.85546875" style="94" customWidth="1"/>
    <col min="1290" max="1290" width="8.7109375" style="94" customWidth="1"/>
    <col min="1291" max="1536" width="13" style="94"/>
    <col min="1537" max="1537" width="10.85546875" style="94" customWidth="1"/>
    <col min="1538" max="1538" width="11.85546875" style="94" customWidth="1"/>
    <col min="1539" max="1539" width="8" style="94" customWidth="1"/>
    <col min="1540" max="1540" width="7.28515625" style="94" customWidth="1"/>
    <col min="1541" max="1541" width="9.28515625" style="94" customWidth="1"/>
    <col min="1542" max="1543" width="7.140625" style="94" customWidth="1"/>
    <col min="1544" max="1544" width="8.42578125" style="94" customWidth="1"/>
    <col min="1545" max="1545" width="11.85546875" style="94" customWidth="1"/>
    <col min="1546" max="1546" width="8.7109375" style="94" customWidth="1"/>
    <col min="1547" max="1792" width="13" style="94"/>
    <col min="1793" max="1793" width="10.85546875" style="94" customWidth="1"/>
    <col min="1794" max="1794" width="11.85546875" style="94" customWidth="1"/>
    <col min="1795" max="1795" width="8" style="94" customWidth="1"/>
    <col min="1796" max="1796" width="7.28515625" style="94" customWidth="1"/>
    <col min="1797" max="1797" width="9.28515625" style="94" customWidth="1"/>
    <col min="1798" max="1799" width="7.140625" style="94" customWidth="1"/>
    <col min="1800" max="1800" width="8.42578125" style="94" customWidth="1"/>
    <col min="1801" max="1801" width="11.85546875" style="94" customWidth="1"/>
    <col min="1802" max="1802" width="8.7109375" style="94" customWidth="1"/>
    <col min="1803" max="2048" width="13" style="94"/>
    <col min="2049" max="2049" width="10.85546875" style="94" customWidth="1"/>
    <col min="2050" max="2050" width="11.85546875" style="94" customWidth="1"/>
    <col min="2051" max="2051" width="8" style="94" customWidth="1"/>
    <col min="2052" max="2052" width="7.28515625" style="94" customWidth="1"/>
    <col min="2053" max="2053" width="9.28515625" style="94" customWidth="1"/>
    <col min="2054" max="2055" width="7.140625" style="94" customWidth="1"/>
    <col min="2056" max="2056" width="8.42578125" style="94" customWidth="1"/>
    <col min="2057" max="2057" width="11.85546875" style="94" customWidth="1"/>
    <col min="2058" max="2058" width="8.7109375" style="94" customWidth="1"/>
    <col min="2059" max="2304" width="13" style="94"/>
    <col min="2305" max="2305" width="10.85546875" style="94" customWidth="1"/>
    <col min="2306" max="2306" width="11.85546875" style="94" customWidth="1"/>
    <col min="2307" max="2307" width="8" style="94" customWidth="1"/>
    <col min="2308" max="2308" width="7.28515625" style="94" customWidth="1"/>
    <col min="2309" max="2309" width="9.28515625" style="94" customWidth="1"/>
    <col min="2310" max="2311" width="7.140625" style="94" customWidth="1"/>
    <col min="2312" max="2312" width="8.42578125" style="94" customWidth="1"/>
    <col min="2313" max="2313" width="11.85546875" style="94" customWidth="1"/>
    <col min="2314" max="2314" width="8.7109375" style="94" customWidth="1"/>
    <col min="2315" max="2560" width="13" style="94"/>
    <col min="2561" max="2561" width="10.85546875" style="94" customWidth="1"/>
    <col min="2562" max="2562" width="11.85546875" style="94" customWidth="1"/>
    <col min="2563" max="2563" width="8" style="94" customWidth="1"/>
    <col min="2564" max="2564" width="7.28515625" style="94" customWidth="1"/>
    <col min="2565" max="2565" width="9.28515625" style="94" customWidth="1"/>
    <col min="2566" max="2567" width="7.140625" style="94" customWidth="1"/>
    <col min="2568" max="2568" width="8.42578125" style="94" customWidth="1"/>
    <col min="2569" max="2569" width="11.85546875" style="94" customWidth="1"/>
    <col min="2570" max="2570" width="8.7109375" style="94" customWidth="1"/>
    <col min="2571" max="2816" width="13" style="94"/>
    <col min="2817" max="2817" width="10.85546875" style="94" customWidth="1"/>
    <col min="2818" max="2818" width="11.85546875" style="94" customWidth="1"/>
    <col min="2819" max="2819" width="8" style="94" customWidth="1"/>
    <col min="2820" max="2820" width="7.28515625" style="94" customWidth="1"/>
    <col min="2821" max="2821" width="9.28515625" style="94" customWidth="1"/>
    <col min="2822" max="2823" width="7.140625" style="94" customWidth="1"/>
    <col min="2824" max="2824" width="8.42578125" style="94" customWidth="1"/>
    <col min="2825" max="2825" width="11.85546875" style="94" customWidth="1"/>
    <col min="2826" max="2826" width="8.7109375" style="94" customWidth="1"/>
    <col min="2827" max="3072" width="13" style="94"/>
    <col min="3073" max="3073" width="10.85546875" style="94" customWidth="1"/>
    <col min="3074" max="3074" width="11.85546875" style="94" customWidth="1"/>
    <col min="3075" max="3075" width="8" style="94" customWidth="1"/>
    <col min="3076" max="3076" width="7.28515625" style="94" customWidth="1"/>
    <col min="3077" max="3077" width="9.28515625" style="94" customWidth="1"/>
    <col min="3078" max="3079" width="7.140625" style="94" customWidth="1"/>
    <col min="3080" max="3080" width="8.42578125" style="94" customWidth="1"/>
    <col min="3081" max="3081" width="11.85546875" style="94" customWidth="1"/>
    <col min="3082" max="3082" width="8.7109375" style="94" customWidth="1"/>
    <col min="3083" max="3328" width="13" style="94"/>
    <col min="3329" max="3329" width="10.85546875" style="94" customWidth="1"/>
    <col min="3330" max="3330" width="11.85546875" style="94" customWidth="1"/>
    <col min="3331" max="3331" width="8" style="94" customWidth="1"/>
    <col min="3332" max="3332" width="7.28515625" style="94" customWidth="1"/>
    <col min="3333" max="3333" width="9.28515625" style="94" customWidth="1"/>
    <col min="3334" max="3335" width="7.140625" style="94" customWidth="1"/>
    <col min="3336" max="3336" width="8.42578125" style="94" customWidth="1"/>
    <col min="3337" max="3337" width="11.85546875" style="94" customWidth="1"/>
    <col min="3338" max="3338" width="8.7109375" style="94" customWidth="1"/>
    <col min="3339" max="3584" width="13" style="94"/>
    <col min="3585" max="3585" width="10.85546875" style="94" customWidth="1"/>
    <col min="3586" max="3586" width="11.85546875" style="94" customWidth="1"/>
    <col min="3587" max="3587" width="8" style="94" customWidth="1"/>
    <col min="3588" max="3588" width="7.28515625" style="94" customWidth="1"/>
    <col min="3589" max="3589" width="9.28515625" style="94" customWidth="1"/>
    <col min="3590" max="3591" width="7.140625" style="94" customWidth="1"/>
    <col min="3592" max="3592" width="8.42578125" style="94" customWidth="1"/>
    <col min="3593" max="3593" width="11.85546875" style="94" customWidth="1"/>
    <col min="3594" max="3594" width="8.7109375" style="94" customWidth="1"/>
    <col min="3595" max="3840" width="13" style="94"/>
    <col min="3841" max="3841" width="10.85546875" style="94" customWidth="1"/>
    <col min="3842" max="3842" width="11.85546875" style="94" customWidth="1"/>
    <col min="3843" max="3843" width="8" style="94" customWidth="1"/>
    <col min="3844" max="3844" width="7.28515625" style="94" customWidth="1"/>
    <col min="3845" max="3845" width="9.28515625" style="94" customWidth="1"/>
    <col min="3846" max="3847" width="7.140625" style="94" customWidth="1"/>
    <col min="3848" max="3848" width="8.42578125" style="94" customWidth="1"/>
    <col min="3849" max="3849" width="11.85546875" style="94" customWidth="1"/>
    <col min="3850" max="3850" width="8.7109375" style="94" customWidth="1"/>
    <col min="3851" max="4096" width="13" style="94"/>
    <col min="4097" max="4097" width="10.85546875" style="94" customWidth="1"/>
    <col min="4098" max="4098" width="11.85546875" style="94" customWidth="1"/>
    <col min="4099" max="4099" width="8" style="94" customWidth="1"/>
    <col min="4100" max="4100" width="7.28515625" style="94" customWidth="1"/>
    <col min="4101" max="4101" width="9.28515625" style="94" customWidth="1"/>
    <col min="4102" max="4103" width="7.140625" style="94" customWidth="1"/>
    <col min="4104" max="4104" width="8.42578125" style="94" customWidth="1"/>
    <col min="4105" max="4105" width="11.85546875" style="94" customWidth="1"/>
    <col min="4106" max="4106" width="8.7109375" style="94" customWidth="1"/>
    <col min="4107" max="4352" width="13" style="94"/>
    <col min="4353" max="4353" width="10.85546875" style="94" customWidth="1"/>
    <col min="4354" max="4354" width="11.85546875" style="94" customWidth="1"/>
    <col min="4355" max="4355" width="8" style="94" customWidth="1"/>
    <col min="4356" max="4356" width="7.28515625" style="94" customWidth="1"/>
    <col min="4357" max="4357" width="9.28515625" style="94" customWidth="1"/>
    <col min="4358" max="4359" width="7.140625" style="94" customWidth="1"/>
    <col min="4360" max="4360" width="8.42578125" style="94" customWidth="1"/>
    <col min="4361" max="4361" width="11.85546875" style="94" customWidth="1"/>
    <col min="4362" max="4362" width="8.7109375" style="94" customWidth="1"/>
    <col min="4363" max="4608" width="13" style="94"/>
    <col min="4609" max="4609" width="10.85546875" style="94" customWidth="1"/>
    <col min="4610" max="4610" width="11.85546875" style="94" customWidth="1"/>
    <col min="4611" max="4611" width="8" style="94" customWidth="1"/>
    <col min="4612" max="4612" width="7.28515625" style="94" customWidth="1"/>
    <col min="4613" max="4613" width="9.28515625" style="94" customWidth="1"/>
    <col min="4614" max="4615" width="7.140625" style="94" customWidth="1"/>
    <col min="4616" max="4616" width="8.42578125" style="94" customWidth="1"/>
    <col min="4617" max="4617" width="11.85546875" style="94" customWidth="1"/>
    <col min="4618" max="4618" width="8.7109375" style="94" customWidth="1"/>
    <col min="4619" max="4864" width="13" style="94"/>
    <col min="4865" max="4865" width="10.85546875" style="94" customWidth="1"/>
    <col min="4866" max="4866" width="11.85546875" style="94" customWidth="1"/>
    <col min="4867" max="4867" width="8" style="94" customWidth="1"/>
    <col min="4868" max="4868" width="7.28515625" style="94" customWidth="1"/>
    <col min="4869" max="4869" width="9.28515625" style="94" customWidth="1"/>
    <col min="4870" max="4871" width="7.140625" style="94" customWidth="1"/>
    <col min="4872" max="4872" width="8.42578125" style="94" customWidth="1"/>
    <col min="4873" max="4873" width="11.85546875" style="94" customWidth="1"/>
    <col min="4874" max="4874" width="8.7109375" style="94" customWidth="1"/>
    <col min="4875" max="5120" width="13" style="94"/>
    <col min="5121" max="5121" width="10.85546875" style="94" customWidth="1"/>
    <col min="5122" max="5122" width="11.85546875" style="94" customWidth="1"/>
    <col min="5123" max="5123" width="8" style="94" customWidth="1"/>
    <col min="5124" max="5124" width="7.28515625" style="94" customWidth="1"/>
    <col min="5125" max="5125" width="9.28515625" style="94" customWidth="1"/>
    <col min="5126" max="5127" width="7.140625" style="94" customWidth="1"/>
    <col min="5128" max="5128" width="8.42578125" style="94" customWidth="1"/>
    <col min="5129" max="5129" width="11.85546875" style="94" customWidth="1"/>
    <col min="5130" max="5130" width="8.7109375" style="94" customWidth="1"/>
    <col min="5131" max="5376" width="13" style="94"/>
    <col min="5377" max="5377" width="10.85546875" style="94" customWidth="1"/>
    <col min="5378" max="5378" width="11.85546875" style="94" customWidth="1"/>
    <col min="5379" max="5379" width="8" style="94" customWidth="1"/>
    <col min="5380" max="5380" width="7.28515625" style="94" customWidth="1"/>
    <col min="5381" max="5381" width="9.28515625" style="94" customWidth="1"/>
    <col min="5382" max="5383" width="7.140625" style="94" customWidth="1"/>
    <col min="5384" max="5384" width="8.42578125" style="94" customWidth="1"/>
    <col min="5385" max="5385" width="11.85546875" style="94" customWidth="1"/>
    <col min="5386" max="5386" width="8.7109375" style="94" customWidth="1"/>
    <col min="5387" max="5632" width="13" style="94"/>
    <col min="5633" max="5633" width="10.85546875" style="94" customWidth="1"/>
    <col min="5634" max="5634" width="11.85546875" style="94" customWidth="1"/>
    <col min="5635" max="5635" width="8" style="94" customWidth="1"/>
    <col min="5636" max="5636" width="7.28515625" style="94" customWidth="1"/>
    <col min="5637" max="5637" width="9.28515625" style="94" customWidth="1"/>
    <col min="5638" max="5639" width="7.140625" style="94" customWidth="1"/>
    <col min="5640" max="5640" width="8.42578125" style="94" customWidth="1"/>
    <col min="5641" max="5641" width="11.85546875" style="94" customWidth="1"/>
    <col min="5642" max="5642" width="8.7109375" style="94" customWidth="1"/>
    <col min="5643" max="5888" width="13" style="94"/>
    <col min="5889" max="5889" width="10.85546875" style="94" customWidth="1"/>
    <col min="5890" max="5890" width="11.85546875" style="94" customWidth="1"/>
    <col min="5891" max="5891" width="8" style="94" customWidth="1"/>
    <col min="5892" max="5892" width="7.28515625" style="94" customWidth="1"/>
    <col min="5893" max="5893" width="9.28515625" style="94" customWidth="1"/>
    <col min="5894" max="5895" width="7.140625" style="94" customWidth="1"/>
    <col min="5896" max="5896" width="8.42578125" style="94" customWidth="1"/>
    <col min="5897" max="5897" width="11.85546875" style="94" customWidth="1"/>
    <col min="5898" max="5898" width="8.7109375" style="94" customWidth="1"/>
    <col min="5899" max="6144" width="13" style="94"/>
    <col min="6145" max="6145" width="10.85546875" style="94" customWidth="1"/>
    <col min="6146" max="6146" width="11.85546875" style="94" customWidth="1"/>
    <col min="6147" max="6147" width="8" style="94" customWidth="1"/>
    <col min="6148" max="6148" width="7.28515625" style="94" customWidth="1"/>
    <col min="6149" max="6149" width="9.28515625" style="94" customWidth="1"/>
    <col min="6150" max="6151" width="7.140625" style="94" customWidth="1"/>
    <col min="6152" max="6152" width="8.42578125" style="94" customWidth="1"/>
    <col min="6153" max="6153" width="11.85546875" style="94" customWidth="1"/>
    <col min="6154" max="6154" width="8.7109375" style="94" customWidth="1"/>
    <col min="6155" max="6400" width="13" style="94"/>
    <col min="6401" max="6401" width="10.85546875" style="94" customWidth="1"/>
    <col min="6402" max="6402" width="11.85546875" style="94" customWidth="1"/>
    <col min="6403" max="6403" width="8" style="94" customWidth="1"/>
    <col min="6404" max="6404" width="7.28515625" style="94" customWidth="1"/>
    <col min="6405" max="6405" width="9.28515625" style="94" customWidth="1"/>
    <col min="6406" max="6407" width="7.140625" style="94" customWidth="1"/>
    <col min="6408" max="6408" width="8.42578125" style="94" customWidth="1"/>
    <col min="6409" max="6409" width="11.85546875" style="94" customWidth="1"/>
    <col min="6410" max="6410" width="8.7109375" style="94" customWidth="1"/>
    <col min="6411" max="6656" width="13" style="94"/>
    <col min="6657" max="6657" width="10.85546875" style="94" customWidth="1"/>
    <col min="6658" max="6658" width="11.85546875" style="94" customWidth="1"/>
    <col min="6659" max="6659" width="8" style="94" customWidth="1"/>
    <col min="6660" max="6660" width="7.28515625" style="94" customWidth="1"/>
    <col min="6661" max="6661" width="9.28515625" style="94" customWidth="1"/>
    <col min="6662" max="6663" width="7.140625" style="94" customWidth="1"/>
    <col min="6664" max="6664" width="8.42578125" style="94" customWidth="1"/>
    <col min="6665" max="6665" width="11.85546875" style="94" customWidth="1"/>
    <col min="6666" max="6666" width="8.7109375" style="94" customWidth="1"/>
    <col min="6667" max="6912" width="13" style="94"/>
    <col min="6913" max="6913" width="10.85546875" style="94" customWidth="1"/>
    <col min="6914" max="6914" width="11.85546875" style="94" customWidth="1"/>
    <col min="6915" max="6915" width="8" style="94" customWidth="1"/>
    <col min="6916" max="6916" width="7.28515625" style="94" customWidth="1"/>
    <col min="6917" max="6917" width="9.28515625" style="94" customWidth="1"/>
    <col min="6918" max="6919" width="7.140625" style="94" customWidth="1"/>
    <col min="6920" max="6920" width="8.42578125" style="94" customWidth="1"/>
    <col min="6921" max="6921" width="11.85546875" style="94" customWidth="1"/>
    <col min="6922" max="6922" width="8.7109375" style="94" customWidth="1"/>
    <col min="6923" max="7168" width="13" style="94"/>
    <col min="7169" max="7169" width="10.85546875" style="94" customWidth="1"/>
    <col min="7170" max="7170" width="11.85546875" style="94" customWidth="1"/>
    <col min="7171" max="7171" width="8" style="94" customWidth="1"/>
    <col min="7172" max="7172" width="7.28515625" style="94" customWidth="1"/>
    <col min="7173" max="7173" width="9.28515625" style="94" customWidth="1"/>
    <col min="7174" max="7175" width="7.140625" style="94" customWidth="1"/>
    <col min="7176" max="7176" width="8.42578125" style="94" customWidth="1"/>
    <col min="7177" max="7177" width="11.85546875" style="94" customWidth="1"/>
    <col min="7178" max="7178" width="8.7109375" style="94" customWidth="1"/>
    <col min="7179" max="7424" width="13" style="94"/>
    <col min="7425" max="7425" width="10.85546875" style="94" customWidth="1"/>
    <col min="7426" max="7426" width="11.85546875" style="94" customWidth="1"/>
    <col min="7427" max="7427" width="8" style="94" customWidth="1"/>
    <col min="7428" max="7428" width="7.28515625" style="94" customWidth="1"/>
    <col min="7429" max="7429" width="9.28515625" style="94" customWidth="1"/>
    <col min="7430" max="7431" width="7.140625" style="94" customWidth="1"/>
    <col min="7432" max="7432" width="8.42578125" style="94" customWidth="1"/>
    <col min="7433" max="7433" width="11.85546875" style="94" customWidth="1"/>
    <col min="7434" max="7434" width="8.7109375" style="94" customWidth="1"/>
    <col min="7435" max="7680" width="13" style="94"/>
    <col min="7681" max="7681" width="10.85546875" style="94" customWidth="1"/>
    <col min="7682" max="7682" width="11.85546875" style="94" customWidth="1"/>
    <col min="7683" max="7683" width="8" style="94" customWidth="1"/>
    <col min="7684" max="7684" width="7.28515625" style="94" customWidth="1"/>
    <col min="7685" max="7685" width="9.28515625" style="94" customWidth="1"/>
    <col min="7686" max="7687" width="7.140625" style="94" customWidth="1"/>
    <col min="7688" max="7688" width="8.42578125" style="94" customWidth="1"/>
    <col min="7689" max="7689" width="11.85546875" style="94" customWidth="1"/>
    <col min="7690" max="7690" width="8.7109375" style="94" customWidth="1"/>
    <col min="7691" max="7936" width="13" style="94"/>
    <col min="7937" max="7937" width="10.85546875" style="94" customWidth="1"/>
    <col min="7938" max="7938" width="11.85546875" style="94" customWidth="1"/>
    <col min="7939" max="7939" width="8" style="94" customWidth="1"/>
    <col min="7940" max="7940" width="7.28515625" style="94" customWidth="1"/>
    <col min="7941" max="7941" width="9.28515625" style="94" customWidth="1"/>
    <col min="7942" max="7943" width="7.140625" style="94" customWidth="1"/>
    <col min="7944" max="7944" width="8.42578125" style="94" customWidth="1"/>
    <col min="7945" max="7945" width="11.85546875" style="94" customWidth="1"/>
    <col min="7946" max="7946" width="8.7109375" style="94" customWidth="1"/>
    <col min="7947" max="8192" width="13" style="94"/>
    <col min="8193" max="8193" width="10.85546875" style="94" customWidth="1"/>
    <col min="8194" max="8194" width="11.85546875" style="94" customWidth="1"/>
    <col min="8195" max="8195" width="8" style="94" customWidth="1"/>
    <col min="8196" max="8196" width="7.28515625" style="94" customWidth="1"/>
    <col min="8197" max="8197" width="9.28515625" style="94" customWidth="1"/>
    <col min="8198" max="8199" width="7.140625" style="94" customWidth="1"/>
    <col min="8200" max="8200" width="8.42578125" style="94" customWidth="1"/>
    <col min="8201" max="8201" width="11.85546875" style="94" customWidth="1"/>
    <col min="8202" max="8202" width="8.7109375" style="94" customWidth="1"/>
    <col min="8203" max="8448" width="13" style="94"/>
    <col min="8449" max="8449" width="10.85546875" style="94" customWidth="1"/>
    <col min="8450" max="8450" width="11.85546875" style="94" customWidth="1"/>
    <col min="8451" max="8451" width="8" style="94" customWidth="1"/>
    <col min="8452" max="8452" width="7.28515625" style="94" customWidth="1"/>
    <col min="8453" max="8453" width="9.28515625" style="94" customWidth="1"/>
    <col min="8454" max="8455" width="7.140625" style="94" customWidth="1"/>
    <col min="8456" max="8456" width="8.42578125" style="94" customWidth="1"/>
    <col min="8457" max="8457" width="11.85546875" style="94" customWidth="1"/>
    <col min="8458" max="8458" width="8.7109375" style="94" customWidth="1"/>
    <col min="8459" max="8704" width="13" style="94"/>
    <col min="8705" max="8705" width="10.85546875" style="94" customWidth="1"/>
    <col min="8706" max="8706" width="11.85546875" style="94" customWidth="1"/>
    <col min="8707" max="8707" width="8" style="94" customWidth="1"/>
    <col min="8708" max="8708" width="7.28515625" style="94" customWidth="1"/>
    <col min="8709" max="8709" width="9.28515625" style="94" customWidth="1"/>
    <col min="8710" max="8711" width="7.140625" style="94" customWidth="1"/>
    <col min="8712" max="8712" width="8.42578125" style="94" customWidth="1"/>
    <col min="8713" max="8713" width="11.85546875" style="94" customWidth="1"/>
    <col min="8714" max="8714" width="8.7109375" style="94" customWidth="1"/>
    <col min="8715" max="8960" width="13" style="94"/>
    <col min="8961" max="8961" width="10.85546875" style="94" customWidth="1"/>
    <col min="8962" max="8962" width="11.85546875" style="94" customWidth="1"/>
    <col min="8963" max="8963" width="8" style="94" customWidth="1"/>
    <col min="8964" max="8964" width="7.28515625" style="94" customWidth="1"/>
    <col min="8965" max="8965" width="9.28515625" style="94" customWidth="1"/>
    <col min="8966" max="8967" width="7.140625" style="94" customWidth="1"/>
    <col min="8968" max="8968" width="8.42578125" style="94" customWidth="1"/>
    <col min="8969" max="8969" width="11.85546875" style="94" customWidth="1"/>
    <col min="8970" max="8970" width="8.7109375" style="94" customWidth="1"/>
    <col min="8971" max="9216" width="13" style="94"/>
    <col min="9217" max="9217" width="10.85546875" style="94" customWidth="1"/>
    <col min="9218" max="9218" width="11.85546875" style="94" customWidth="1"/>
    <col min="9219" max="9219" width="8" style="94" customWidth="1"/>
    <col min="9220" max="9220" width="7.28515625" style="94" customWidth="1"/>
    <col min="9221" max="9221" width="9.28515625" style="94" customWidth="1"/>
    <col min="9222" max="9223" width="7.140625" style="94" customWidth="1"/>
    <col min="9224" max="9224" width="8.42578125" style="94" customWidth="1"/>
    <col min="9225" max="9225" width="11.85546875" style="94" customWidth="1"/>
    <col min="9226" max="9226" width="8.7109375" style="94" customWidth="1"/>
    <col min="9227" max="9472" width="13" style="94"/>
    <col min="9473" max="9473" width="10.85546875" style="94" customWidth="1"/>
    <col min="9474" max="9474" width="11.85546875" style="94" customWidth="1"/>
    <col min="9475" max="9475" width="8" style="94" customWidth="1"/>
    <col min="9476" max="9476" width="7.28515625" style="94" customWidth="1"/>
    <col min="9477" max="9477" width="9.28515625" style="94" customWidth="1"/>
    <col min="9478" max="9479" width="7.140625" style="94" customWidth="1"/>
    <col min="9480" max="9480" width="8.42578125" style="94" customWidth="1"/>
    <col min="9481" max="9481" width="11.85546875" style="94" customWidth="1"/>
    <col min="9482" max="9482" width="8.7109375" style="94" customWidth="1"/>
    <col min="9483" max="9728" width="13" style="94"/>
    <col min="9729" max="9729" width="10.85546875" style="94" customWidth="1"/>
    <col min="9730" max="9730" width="11.85546875" style="94" customWidth="1"/>
    <col min="9731" max="9731" width="8" style="94" customWidth="1"/>
    <col min="9732" max="9732" width="7.28515625" style="94" customWidth="1"/>
    <col min="9733" max="9733" width="9.28515625" style="94" customWidth="1"/>
    <col min="9734" max="9735" width="7.140625" style="94" customWidth="1"/>
    <col min="9736" max="9736" width="8.42578125" style="94" customWidth="1"/>
    <col min="9737" max="9737" width="11.85546875" style="94" customWidth="1"/>
    <col min="9738" max="9738" width="8.7109375" style="94" customWidth="1"/>
    <col min="9739" max="9984" width="13" style="94"/>
    <col min="9985" max="9985" width="10.85546875" style="94" customWidth="1"/>
    <col min="9986" max="9986" width="11.85546875" style="94" customWidth="1"/>
    <col min="9987" max="9987" width="8" style="94" customWidth="1"/>
    <col min="9988" max="9988" width="7.28515625" style="94" customWidth="1"/>
    <col min="9989" max="9989" width="9.28515625" style="94" customWidth="1"/>
    <col min="9990" max="9991" width="7.140625" style="94" customWidth="1"/>
    <col min="9992" max="9992" width="8.42578125" style="94" customWidth="1"/>
    <col min="9993" max="9993" width="11.85546875" style="94" customWidth="1"/>
    <col min="9994" max="9994" width="8.7109375" style="94" customWidth="1"/>
    <col min="9995" max="10240" width="13" style="94"/>
    <col min="10241" max="10241" width="10.85546875" style="94" customWidth="1"/>
    <col min="10242" max="10242" width="11.85546875" style="94" customWidth="1"/>
    <col min="10243" max="10243" width="8" style="94" customWidth="1"/>
    <col min="10244" max="10244" width="7.28515625" style="94" customWidth="1"/>
    <col min="10245" max="10245" width="9.28515625" style="94" customWidth="1"/>
    <col min="10246" max="10247" width="7.140625" style="94" customWidth="1"/>
    <col min="10248" max="10248" width="8.42578125" style="94" customWidth="1"/>
    <col min="10249" max="10249" width="11.85546875" style="94" customWidth="1"/>
    <col min="10250" max="10250" width="8.7109375" style="94" customWidth="1"/>
    <col min="10251" max="10496" width="13" style="94"/>
    <col min="10497" max="10497" width="10.85546875" style="94" customWidth="1"/>
    <col min="10498" max="10498" width="11.85546875" style="94" customWidth="1"/>
    <col min="10499" max="10499" width="8" style="94" customWidth="1"/>
    <col min="10500" max="10500" width="7.28515625" style="94" customWidth="1"/>
    <col min="10501" max="10501" width="9.28515625" style="94" customWidth="1"/>
    <col min="10502" max="10503" width="7.140625" style="94" customWidth="1"/>
    <col min="10504" max="10504" width="8.42578125" style="94" customWidth="1"/>
    <col min="10505" max="10505" width="11.85546875" style="94" customWidth="1"/>
    <col min="10506" max="10506" width="8.7109375" style="94" customWidth="1"/>
    <col min="10507" max="10752" width="13" style="94"/>
    <col min="10753" max="10753" width="10.85546875" style="94" customWidth="1"/>
    <col min="10754" max="10754" width="11.85546875" style="94" customWidth="1"/>
    <col min="10755" max="10755" width="8" style="94" customWidth="1"/>
    <col min="10756" max="10756" width="7.28515625" style="94" customWidth="1"/>
    <col min="10757" max="10757" width="9.28515625" style="94" customWidth="1"/>
    <col min="10758" max="10759" width="7.140625" style="94" customWidth="1"/>
    <col min="10760" max="10760" width="8.42578125" style="94" customWidth="1"/>
    <col min="10761" max="10761" width="11.85546875" style="94" customWidth="1"/>
    <col min="10762" max="10762" width="8.7109375" style="94" customWidth="1"/>
    <col min="10763" max="11008" width="13" style="94"/>
    <col min="11009" max="11009" width="10.85546875" style="94" customWidth="1"/>
    <col min="11010" max="11010" width="11.85546875" style="94" customWidth="1"/>
    <col min="11011" max="11011" width="8" style="94" customWidth="1"/>
    <col min="11012" max="11012" width="7.28515625" style="94" customWidth="1"/>
    <col min="11013" max="11013" width="9.28515625" style="94" customWidth="1"/>
    <col min="11014" max="11015" width="7.140625" style="94" customWidth="1"/>
    <col min="11016" max="11016" width="8.42578125" style="94" customWidth="1"/>
    <col min="11017" max="11017" width="11.85546875" style="94" customWidth="1"/>
    <col min="11018" max="11018" width="8.7109375" style="94" customWidth="1"/>
    <col min="11019" max="11264" width="13" style="94"/>
    <col min="11265" max="11265" width="10.85546875" style="94" customWidth="1"/>
    <col min="11266" max="11266" width="11.85546875" style="94" customWidth="1"/>
    <col min="11267" max="11267" width="8" style="94" customWidth="1"/>
    <col min="11268" max="11268" width="7.28515625" style="94" customWidth="1"/>
    <col min="11269" max="11269" width="9.28515625" style="94" customWidth="1"/>
    <col min="11270" max="11271" width="7.140625" style="94" customWidth="1"/>
    <col min="11272" max="11272" width="8.42578125" style="94" customWidth="1"/>
    <col min="11273" max="11273" width="11.85546875" style="94" customWidth="1"/>
    <col min="11274" max="11274" width="8.7109375" style="94" customWidth="1"/>
    <col min="11275" max="11520" width="13" style="94"/>
    <col min="11521" max="11521" width="10.85546875" style="94" customWidth="1"/>
    <col min="11522" max="11522" width="11.85546875" style="94" customWidth="1"/>
    <col min="11523" max="11523" width="8" style="94" customWidth="1"/>
    <col min="11524" max="11524" width="7.28515625" style="94" customWidth="1"/>
    <col min="11525" max="11525" width="9.28515625" style="94" customWidth="1"/>
    <col min="11526" max="11527" width="7.140625" style="94" customWidth="1"/>
    <col min="11528" max="11528" width="8.42578125" style="94" customWidth="1"/>
    <col min="11529" max="11529" width="11.85546875" style="94" customWidth="1"/>
    <col min="11530" max="11530" width="8.7109375" style="94" customWidth="1"/>
    <col min="11531" max="11776" width="13" style="94"/>
    <col min="11777" max="11777" width="10.85546875" style="94" customWidth="1"/>
    <col min="11778" max="11778" width="11.85546875" style="94" customWidth="1"/>
    <col min="11779" max="11779" width="8" style="94" customWidth="1"/>
    <col min="11780" max="11780" width="7.28515625" style="94" customWidth="1"/>
    <col min="11781" max="11781" width="9.28515625" style="94" customWidth="1"/>
    <col min="11782" max="11783" width="7.140625" style="94" customWidth="1"/>
    <col min="11784" max="11784" width="8.42578125" style="94" customWidth="1"/>
    <col min="11785" max="11785" width="11.85546875" style="94" customWidth="1"/>
    <col min="11786" max="11786" width="8.7109375" style="94" customWidth="1"/>
    <col min="11787" max="12032" width="13" style="94"/>
    <col min="12033" max="12033" width="10.85546875" style="94" customWidth="1"/>
    <col min="12034" max="12034" width="11.85546875" style="94" customWidth="1"/>
    <col min="12035" max="12035" width="8" style="94" customWidth="1"/>
    <col min="12036" max="12036" width="7.28515625" style="94" customWidth="1"/>
    <col min="12037" max="12037" width="9.28515625" style="94" customWidth="1"/>
    <col min="12038" max="12039" width="7.140625" style="94" customWidth="1"/>
    <col min="12040" max="12040" width="8.42578125" style="94" customWidth="1"/>
    <col min="12041" max="12041" width="11.85546875" style="94" customWidth="1"/>
    <col min="12042" max="12042" width="8.7109375" style="94" customWidth="1"/>
    <col min="12043" max="12288" width="13" style="94"/>
    <col min="12289" max="12289" width="10.85546875" style="94" customWidth="1"/>
    <col min="12290" max="12290" width="11.85546875" style="94" customWidth="1"/>
    <col min="12291" max="12291" width="8" style="94" customWidth="1"/>
    <col min="12292" max="12292" width="7.28515625" style="94" customWidth="1"/>
    <col min="12293" max="12293" width="9.28515625" style="94" customWidth="1"/>
    <col min="12294" max="12295" width="7.140625" style="94" customWidth="1"/>
    <col min="12296" max="12296" width="8.42578125" style="94" customWidth="1"/>
    <col min="12297" max="12297" width="11.85546875" style="94" customWidth="1"/>
    <col min="12298" max="12298" width="8.7109375" style="94" customWidth="1"/>
    <col min="12299" max="12544" width="13" style="94"/>
    <col min="12545" max="12545" width="10.85546875" style="94" customWidth="1"/>
    <col min="12546" max="12546" width="11.85546875" style="94" customWidth="1"/>
    <col min="12547" max="12547" width="8" style="94" customWidth="1"/>
    <col min="12548" max="12548" width="7.28515625" style="94" customWidth="1"/>
    <col min="12549" max="12549" width="9.28515625" style="94" customWidth="1"/>
    <col min="12550" max="12551" width="7.140625" style="94" customWidth="1"/>
    <col min="12552" max="12552" width="8.42578125" style="94" customWidth="1"/>
    <col min="12553" max="12553" width="11.85546875" style="94" customWidth="1"/>
    <col min="12554" max="12554" width="8.7109375" style="94" customWidth="1"/>
    <col min="12555" max="12800" width="13" style="94"/>
    <col min="12801" max="12801" width="10.85546875" style="94" customWidth="1"/>
    <col min="12802" max="12802" width="11.85546875" style="94" customWidth="1"/>
    <col min="12803" max="12803" width="8" style="94" customWidth="1"/>
    <col min="12804" max="12804" width="7.28515625" style="94" customWidth="1"/>
    <col min="12805" max="12805" width="9.28515625" style="94" customWidth="1"/>
    <col min="12806" max="12807" width="7.140625" style="94" customWidth="1"/>
    <col min="12808" max="12808" width="8.42578125" style="94" customWidth="1"/>
    <col min="12809" max="12809" width="11.85546875" style="94" customWidth="1"/>
    <col min="12810" max="12810" width="8.7109375" style="94" customWidth="1"/>
    <col min="12811" max="13056" width="13" style="94"/>
    <col min="13057" max="13057" width="10.85546875" style="94" customWidth="1"/>
    <col min="13058" max="13058" width="11.85546875" style="94" customWidth="1"/>
    <col min="13059" max="13059" width="8" style="94" customWidth="1"/>
    <col min="13060" max="13060" width="7.28515625" style="94" customWidth="1"/>
    <col min="13061" max="13061" width="9.28515625" style="94" customWidth="1"/>
    <col min="13062" max="13063" width="7.140625" style="94" customWidth="1"/>
    <col min="13064" max="13064" width="8.42578125" style="94" customWidth="1"/>
    <col min="13065" max="13065" width="11.85546875" style="94" customWidth="1"/>
    <col min="13066" max="13066" width="8.7109375" style="94" customWidth="1"/>
    <col min="13067" max="13312" width="13" style="94"/>
    <col min="13313" max="13313" width="10.85546875" style="94" customWidth="1"/>
    <col min="13314" max="13314" width="11.85546875" style="94" customWidth="1"/>
    <col min="13315" max="13315" width="8" style="94" customWidth="1"/>
    <col min="13316" max="13316" width="7.28515625" style="94" customWidth="1"/>
    <col min="13317" max="13317" width="9.28515625" style="94" customWidth="1"/>
    <col min="13318" max="13319" width="7.140625" style="94" customWidth="1"/>
    <col min="13320" max="13320" width="8.42578125" style="94" customWidth="1"/>
    <col min="13321" max="13321" width="11.85546875" style="94" customWidth="1"/>
    <col min="13322" max="13322" width="8.7109375" style="94" customWidth="1"/>
    <col min="13323" max="13568" width="13" style="94"/>
    <col min="13569" max="13569" width="10.85546875" style="94" customWidth="1"/>
    <col min="13570" max="13570" width="11.85546875" style="94" customWidth="1"/>
    <col min="13571" max="13571" width="8" style="94" customWidth="1"/>
    <col min="13572" max="13572" width="7.28515625" style="94" customWidth="1"/>
    <col min="13573" max="13573" width="9.28515625" style="94" customWidth="1"/>
    <col min="13574" max="13575" width="7.140625" style="94" customWidth="1"/>
    <col min="13576" max="13576" width="8.42578125" style="94" customWidth="1"/>
    <col min="13577" max="13577" width="11.85546875" style="94" customWidth="1"/>
    <col min="13578" max="13578" width="8.7109375" style="94" customWidth="1"/>
    <col min="13579" max="13824" width="13" style="94"/>
    <col min="13825" max="13825" width="10.85546875" style="94" customWidth="1"/>
    <col min="13826" max="13826" width="11.85546875" style="94" customWidth="1"/>
    <col min="13827" max="13827" width="8" style="94" customWidth="1"/>
    <col min="13828" max="13828" width="7.28515625" style="94" customWidth="1"/>
    <col min="13829" max="13829" width="9.28515625" style="94" customWidth="1"/>
    <col min="13830" max="13831" width="7.140625" style="94" customWidth="1"/>
    <col min="13832" max="13832" width="8.42578125" style="94" customWidth="1"/>
    <col min="13833" max="13833" width="11.85546875" style="94" customWidth="1"/>
    <col min="13834" max="13834" width="8.7109375" style="94" customWidth="1"/>
    <col min="13835" max="14080" width="13" style="94"/>
    <col min="14081" max="14081" width="10.85546875" style="94" customWidth="1"/>
    <col min="14082" max="14082" width="11.85546875" style="94" customWidth="1"/>
    <col min="14083" max="14083" width="8" style="94" customWidth="1"/>
    <col min="14084" max="14084" width="7.28515625" style="94" customWidth="1"/>
    <col min="14085" max="14085" width="9.28515625" style="94" customWidth="1"/>
    <col min="14086" max="14087" width="7.140625" style="94" customWidth="1"/>
    <col min="14088" max="14088" width="8.42578125" style="94" customWidth="1"/>
    <col min="14089" max="14089" width="11.85546875" style="94" customWidth="1"/>
    <col min="14090" max="14090" width="8.7109375" style="94" customWidth="1"/>
    <col min="14091" max="14336" width="13" style="94"/>
    <col min="14337" max="14337" width="10.85546875" style="94" customWidth="1"/>
    <col min="14338" max="14338" width="11.85546875" style="94" customWidth="1"/>
    <col min="14339" max="14339" width="8" style="94" customWidth="1"/>
    <col min="14340" max="14340" width="7.28515625" style="94" customWidth="1"/>
    <col min="14341" max="14341" width="9.28515625" style="94" customWidth="1"/>
    <col min="14342" max="14343" width="7.140625" style="94" customWidth="1"/>
    <col min="14344" max="14344" width="8.42578125" style="94" customWidth="1"/>
    <col min="14345" max="14345" width="11.85546875" style="94" customWidth="1"/>
    <col min="14346" max="14346" width="8.7109375" style="94" customWidth="1"/>
    <col min="14347" max="14592" width="13" style="94"/>
    <col min="14593" max="14593" width="10.85546875" style="94" customWidth="1"/>
    <col min="14594" max="14594" width="11.85546875" style="94" customWidth="1"/>
    <col min="14595" max="14595" width="8" style="94" customWidth="1"/>
    <col min="14596" max="14596" width="7.28515625" style="94" customWidth="1"/>
    <col min="14597" max="14597" width="9.28515625" style="94" customWidth="1"/>
    <col min="14598" max="14599" width="7.140625" style="94" customWidth="1"/>
    <col min="14600" max="14600" width="8.42578125" style="94" customWidth="1"/>
    <col min="14601" max="14601" width="11.85546875" style="94" customWidth="1"/>
    <col min="14602" max="14602" width="8.7109375" style="94" customWidth="1"/>
    <col min="14603" max="14848" width="13" style="94"/>
    <col min="14849" max="14849" width="10.85546875" style="94" customWidth="1"/>
    <col min="14850" max="14850" width="11.85546875" style="94" customWidth="1"/>
    <col min="14851" max="14851" width="8" style="94" customWidth="1"/>
    <col min="14852" max="14852" width="7.28515625" style="94" customWidth="1"/>
    <col min="14853" max="14853" width="9.28515625" style="94" customWidth="1"/>
    <col min="14854" max="14855" width="7.140625" style="94" customWidth="1"/>
    <col min="14856" max="14856" width="8.42578125" style="94" customWidth="1"/>
    <col min="14857" max="14857" width="11.85546875" style="94" customWidth="1"/>
    <col min="14858" max="14858" width="8.7109375" style="94" customWidth="1"/>
    <col min="14859" max="15104" width="13" style="94"/>
    <col min="15105" max="15105" width="10.85546875" style="94" customWidth="1"/>
    <col min="15106" max="15106" width="11.85546875" style="94" customWidth="1"/>
    <col min="15107" max="15107" width="8" style="94" customWidth="1"/>
    <col min="15108" max="15108" width="7.28515625" style="94" customWidth="1"/>
    <col min="15109" max="15109" width="9.28515625" style="94" customWidth="1"/>
    <col min="15110" max="15111" width="7.140625" style="94" customWidth="1"/>
    <col min="15112" max="15112" width="8.42578125" style="94" customWidth="1"/>
    <col min="15113" max="15113" width="11.85546875" style="94" customWidth="1"/>
    <col min="15114" max="15114" width="8.7109375" style="94" customWidth="1"/>
    <col min="15115" max="15360" width="13" style="94"/>
    <col min="15361" max="15361" width="10.85546875" style="94" customWidth="1"/>
    <col min="15362" max="15362" width="11.85546875" style="94" customWidth="1"/>
    <col min="15363" max="15363" width="8" style="94" customWidth="1"/>
    <col min="15364" max="15364" width="7.28515625" style="94" customWidth="1"/>
    <col min="15365" max="15365" width="9.28515625" style="94" customWidth="1"/>
    <col min="15366" max="15367" width="7.140625" style="94" customWidth="1"/>
    <col min="15368" max="15368" width="8.42578125" style="94" customWidth="1"/>
    <col min="15369" max="15369" width="11.85546875" style="94" customWidth="1"/>
    <col min="15370" max="15370" width="8.7109375" style="94" customWidth="1"/>
    <col min="15371" max="15616" width="13" style="94"/>
    <col min="15617" max="15617" width="10.85546875" style="94" customWidth="1"/>
    <col min="15618" max="15618" width="11.85546875" style="94" customWidth="1"/>
    <col min="15619" max="15619" width="8" style="94" customWidth="1"/>
    <col min="15620" max="15620" width="7.28515625" style="94" customWidth="1"/>
    <col min="15621" max="15621" width="9.28515625" style="94" customWidth="1"/>
    <col min="15622" max="15623" width="7.140625" style="94" customWidth="1"/>
    <col min="15624" max="15624" width="8.42578125" style="94" customWidth="1"/>
    <col min="15625" max="15625" width="11.85546875" style="94" customWidth="1"/>
    <col min="15626" max="15626" width="8.7109375" style="94" customWidth="1"/>
    <col min="15627" max="15872" width="13" style="94"/>
    <col min="15873" max="15873" width="10.85546875" style="94" customWidth="1"/>
    <col min="15874" max="15874" width="11.85546875" style="94" customWidth="1"/>
    <col min="15875" max="15875" width="8" style="94" customWidth="1"/>
    <col min="15876" max="15876" width="7.28515625" style="94" customWidth="1"/>
    <col min="15877" max="15877" width="9.28515625" style="94" customWidth="1"/>
    <col min="15878" max="15879" width="7.140625" style="94" customWidth="1"/>
    <col min="15880" max="15880" width="8.42578125" style="94" customWidth="1"/>
    <col min="15881" max="15881" width="11.85546875" style="94" customWidth="1"/>
    <col min="15882" max="15882" width="8.7109375" style="94" customWidth="1"/>
    <col min="15883" max="16128" width="13" style="94"/>
    <col min="16129" max="16129" width="10.85546875" style="94" customWidth="1"/>
    <col min="16130" max="16130" width="11.85546875" style="94" customWidth="1"/>
    <col min="16131" max="16131" width="8" style="94" customWidth="1"/>
    <col min="16132" max="16132" width="7.28515625" style="94" customWidth="1"/>
    <col min="16133" max="16133" width="9.28515625" style="94" customWidth="1"/>
    <col min="16134" max="16135" width="7.140625" style="94" customWidth="1"/>
    <col min="16136" max="16136" width="8.42578125" style="94" customWidth="1"/>
    <col min="16137" max="16137" width="11.85546875" style="94" customWidth="1"/>
    <col min="16138" max="16138" width="8.7109375" style="94" customWidth="1"/>
    <col min="16139" max="16384" width="13" style="94"/>
  </cols>
  <sheetData>
    <row r="1" spans="1:99" ht="12.75" customHeight="1" x14ac:dyDescent="0.25">
      <c r="A1" s="89" t="s">
        <v>39</v>
      </c>
      <c r="B1" s="104"/>
      <c r="C1" s="91" t="s">
        <v>40</v>
      </c>
      <c r="D1" s="91" t="s">
        <v>41</v>
      </c>
      <c r="E1" s="92" t="s">
        <v>42</v>
      </c>
      <c r="F1" s="91" t="s">
        <v>43</v>
      </c>
      <c r="G1" s="91" t="s">
        <v>44</v>
      </c>
      <c r="H1" s="90" t="s">
        <v>45</v>
      </c>
      <c r="I1" s="90"/>
      <c r="K1" s="1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1" t="s">
        <v>36</v>
      </c>
      <c r="Q1" s="2" t="s">
        <v>34</v>
      </c>
      <c r="R1" s="2" t="s">
        <v>35</v>
      </c>
      <c r="S1" s="2" t="s">
        <v>38</v>
      </c>
      <c r="T1" s="2" t="s">
        <v>37</v>
      </c>
      <c r="U1" s="17" t="s">
        <v>46</v>
      </c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</row>
    <row r="2" spans="1:99" ht="12.75" customHeight="1" x14ac:dyDescent="0.25">
      <c r="A2" s="68">
        <v>11</v>
      </c>
      <c r="B2" s="105"/>
      <c r="C2" s="70">
        <v>0.04</v>
      </c>
      <c r="D2" s="91"/>
      <c r="E2" s="92"/>
      <c r="F2" s="70">
        <v>0.43</v>
      </c>
      <c r="G2" s="91"/>
      <c r="H2" s="92"/>
      <c r="I2" s="90"/>
      <c r="K2" s="68">
        <v>11</v>
      </c>
      <c r="L2" s="69">
        <v>26</v>
      </c>
      <c r="M2" s="70" t="s">
        <v>11</v>
      </c>
      <c r="N2" s="70" t="s">
        <v>7</v>
      </c>
      <c r="O2" s="71" t="s">
        <v>8</v>
      </c>
      <c r="P2" s="72">
        <v>531.90000000000009</v>
      </c>
      <c r="Q2" s="70">
        <v>0.04</v>
      </c>
      <c r="R2" s="70">
        <v>0.43</v>
      </c>
      <c r="S2" s="70">
        <f t="shared" ref="S2:S33" si="0">Q2/100*$F2</f>
        <v>1.7200000000000001E-4</v>
      </c>
      <c r="T2" s="70">
        <f t="shared" ref="T2:T33" si="1">R2/100*$F2</f>
        <v>1.8489999999999999E-3</v>
      </c>
      <c r="U2" s="107">
        <f>ABS(Q3-Q2)/AVERAGE(Q2:Q3)</f>
        <v>0.28571428571428575</v>
      </c>
      <c r="V2" s="107">
        <f t="shared" ref="V2" si="2">ABS(R3-R2)/AVERAGE(R2:R3)</f>
        <v>0.10989010989010987</v>
      </c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</row>
    <row r="3" spans="1:99" ht="12.75" customHeight="1" x14ac:dyDescent="0.25">
      <c r="A3" s="68">
        <v>48</v>
      </c>
      <c r="B3" s="105"/>
      <c r="C3" s="70">
        <v>0.03</v>
      </c>
      <c r="D3" s="91">
        <f>AVERAGE(C2:C3)</f>
        <v>3.5000000000000003E-2</v>
      </c>
      <c r="E3" s="92">
        <f>ABS(C3-C2)/AVERAGE(C2:C3)</f>
        <v>0.28571428571428575</v>
      </c>
      <c r="F3" s="70">
        <v>0.48</v>
      </c>
      <c r="G3" s="91">
        <f>AVERAGE(F2:F3)</f>
        <v>0.45499999999999996</v>
      </c>
      <c r="H3" s="92">
        <f>ABS(F3-F2)/AVERAGE(F2:F3)</f>
        <v>0.10989010989010987</v>
      </c>
      <c r="I3" s="90"/>
      <c r="K3" s="68">
        <v>48</v>
      </c>
      <c r="L3" s="69">
        <v>26</v>
      </c>
      <c r="M3" s="70" t="s">
        <v>11</v>
      </c>
      <c r="N3" s="70" t="s">
        <v>7</v>
      </c>
      <c r="O3" s="71" t="s">
        <v>8</v>
      </c>
      <c r="P3" s="72">
        <v>531.90000000000009</v>
      </c>
      <c r="Q3" s="70">
        <v>0.03</v>
      </c>
      <c r="R3" s="70">
        <v>0.48</v>
      </c>
      <c r="S3" s="70">
        <f t="shared" si="0"/>
        <v>1.4399999999999998E-4</v>
      </c>
      <c r="T3" s="70">
        <f t="shared" si="1"/>
        <v>2.3039999999999996E-3</v>
      </c>
      <c r="U3" s="107"/>
      <c r="V3" s="107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</row>
    <row r="4" spans="1:99" ht="12.75" customHeight="1" x14ac:dyDescent="0.25">
      <c r="A4" s="53">
        <v>25</v>
      </c>
      <c r="B4" s="105"/>
      <c r="C4" s="55">
        <v>0.09</v>
      </c>
      <c r="D4" s="91"/>
      <c r="E4" s="92"/>
      <c r="F4" s="55">
        <v>1.54</v>
      </c>
      <c r="G4" s="91"/>
      <c r="H4" s="92"/>
      <c r="I4" s="90"/>
      <c r="K4" s="53">
        <v>25</v>
      </c>
      <c r="L4" s="54">
        <v>5</v>
      </c>
      <c r="M4" s="55" t="s">
        <v>6</v>
      </c>
      <c r="N4" s="55" t="s">
        <v>19</v>
      </c>
      <c r="O4" s="56" t="s">
        <v>19</v>
      </c>
      <c r="P4" s="57">
        <v>1534.1</v>
      </c>
      <c r="Q4" s="55">
        <v>0.09</v>
      </c>
      <c r="R4" s="55">
        <v>1.54</v>
      </c>
      <c r="S4" s="55">
        <f t="shared" si="0"/>
        <v>1.3860000000000001E-3</v>
      </c>
      <c r="T4" s="55">
        <f t="shared" si="1"/>
        <v>2.3716000000000001E-2</v>
      </c>
      <c r="U4" s="109">
        <f t="shared" ref="U4:V22" si="3">ABS(Q5-Q4)/AVERAGE(Q4:Q5)</f>
        <v>0.76923076923076916</v>
      </c>
      <c r="V4" s="109">
        <f t="shared" si="3"/>
        <v>1.0646766169154231</v>
      </c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</row>
    <row r="5" spans="1:99" ht="12.75" customHeight="1" x14ac:dyDescent="0.25">
      <c r="A5" s="53">
        <v>42</v>
      </c>
      <c r="B5" s="105"/>
      <c r="C5" s="55">
        <v>0.04</v>
      </c>
      <c r="D5" s="91">
        <f>AVERAGE(C4:C5)</f>
        <v>6.5000000000000002E-2</v>
      </c>
      <c r="E5" s="92">
        <f>ABS(C5-C4)/AVERAGE(C4:C5)</f>
        <v>0.76923076923076916</v>
      </c>
      <c r="F5" s="55">
        <v>0.47</v>
      </c>
      <c r="G5" s="91">
        <f>AVERAGE(F4:F5)</f>
        <v>1.0049999999999999</v>
      </c>
      <c r="H5" s="92">
        <f>ABS(F5-F4)/AVERAGE(F4:F5)</f>
        <v>1.0646766169154231</v>
      </c>
      <c r="I5" s="90"/>
      <c r="K5" s="53">
        <v>42</v>
      </c>
      <c r="L5" s="54">
        <v>5</v>
      </c>
      <c r="M5" s="55" t="s">
        <v>6</v>
      </c>
      <c r="N5" s="55" t="s">
        <v>19</v>
      </c>
      <c r="O5" s="56" t="s">
        <v>19</v>
      </c>
      <c r="P5" s="57">
        <v>1534.1</v>
      </c>
      <c r="Q5" s="55">
        <v>0.04</v>
      </c>
      <c r="R5" s="55">
        <v>0.47</v>
      </c>
      <c r="S5" s="55">
        <f t="shared" si="0"/>
        <v>1.8799999999999999E-4</v>
      </c>
      <c r="T5" s="55">
        <f t="shared" si="1"/>
        <v>2.2089999999999996E-3</v>
      </c>
      <c r="U5" s="108"/>
      <c r="V5" s="108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</row>
    <row r="6" spans="1:99" ht="12.75" customHeight="1" x14ac:dyDescent="0.25">
      <c r="A6" s="63">
        <v>39</v>
      </c>
      <c r="B6" s="105"/>
      <c r="C6" s="65">
        <v>0.03</v>
      </c>
      <c r="D6" s="91"/>
      <c r="E6" s="92"/>
      <c r="F6" s="65">
        <v>0.68</v>
      </c>
      <c r="G6" s="91"/>
      <c r="H6" s="92"/>
      <c r="I6" s="90"/>
      <c r="K6" s="63">
        <v>39</v>
      </c>
      <c r="L6" s="64">
        <v>47</v>
      </c>
      <c r="M6" s="65" t="s">
        <v>15</v>
      </c>
      <c r="N6" s="65" t="s">
        <v>19</v>
      </c>
      <c r="O6" s="66" t="s">
        <v>19</v>
      </c>
      <c r="P6" s="67">
        <v>1584.1</v>
      </c>
      <c r="Q6" s="65">
        <v>0.03</v>
      </c>
      <c r="R6" s="65">
        <v>0.68</v>
      </c>
      <c r="S6" s="65">
        <f t="shared" si="0"/>
        <v>2.04E-4</v>
      </c>
      <c r="T6" s="65">
        <f t="shared" si="1"/>
        <v>4.6240000000000005E-3</v>
      </c>
      <c r="U6" s="107">
        <f t="shared" si="3"/>
        <v>0</v>
      </c>
      <c r="V6" s="107">
        <f t="shared" si="3"/>
        <v>0.17449664429530198</v>
      </c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</row>
    <row r="7" spans="1:99" ht="12.75" customHeight="1" x14ac:dyDescent="0.25">
      <c r="A7" s="63">
        <v>45</v>
      </c>
      <c r="B7" s="105"/>
      <c r="C7" s="65">
        <v>0.03</v>
      </c>
      <c r="D7" s="91">
        <f>AVERAGE(C6:C7)</f>
        <v>0.03</v>
      </c>
      <c r="E7" s="92">
        <f>ABS(C7-C6)/AVERAGE(C6:C7)</f>
        <v>0</v>
      </c>
      <c r="F7" s="65">
        <v>0.81</v>
      </c>
      <c r="G7" s="91">
        <f>AVERAGE(F6:F7)</f>
        <v>0.74500000000000011</v>
      </c>
      <c r="H7" s="92">
        <f>ABS(F7-F6)/AVERAGE(F6:F7)</f>
        <v>0.17449664429530198</v>
      </c>
      <c r="I7" s="90"/>
      <c r="K7" s="63">
        <v>45</v>
      </c>
      <c r="L7" s="64">
        <v>47</v>
      </c>
      <c r="M7" s="65" t="s">
        <v>15</v>
      </c>
      <c r="N7" s="65" t="s">
        <v>19</v>
      </c>
      <c r="O7" s="66" t="s">
        <v>19</v>
      </c>
      <c r="P7" s="67">
        <v>1584.1</v>
      </c>
      <c r="Q7" s="65">
        <v>0.03</v>
      </c>
      <c r="R7" s="65">
        <v>0.81</v>
      </c>
      <c r="S7" s="65">
        <f t="shared" si="0"/>
        <v>2.43E-4</v>
      </c>
      <c r="T7" s="65">
        <f t="shared" si="1"/>
        <v>6.5610000000000017E-3</v>
      </c>
      <c r="U7" s="107"/>
      <c r="V7" s="107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</row>
    <row r="8" spans="1:99" ht="12.75" customHeight="1" x14ac:dyDescent="0.25">
      <c r="A8" s="33">
        <v>9</v>
      </c>
      <c r="B8" s="105"/>
      <c r="C8" s="35">
        <v>0.03</v>
      </c>
      <c r="D8" s="91"/>
      <c r="E8" s="92"/>
      <c r="F8" s="35">
        <v>0.08</v>
      </c>
      <c r="G8" s="91"/>
      <c r="H8" s="92"/>
      <c r="I8" s="90"/>
      <c r="K8" s="33">
        <v>9</v>
      </c>
      <c r="L8" s="34">
        <v>19</v>
      </c>
      <c r="M8" s="35" t="s">
        <v>11</v>
      </c>
      <c r="N8" s="35" t="s">
        <v>7</v>
      </c>
      <c r="O8" s="36" t="s">
        <v>9</v>
      </c>
      <c r="P8" s="37">
        <v>622.1</v>
      </c>
      <c r="Q8" s="35">
        <v>0.03</v>
      </c>
      <c r="R8" s="35">
        <v>0.08</v>
      </c>
      <c r="S8" s="35">
        <f t="shared" si="0"/>
        <v>2.3999999999999997E-5</v>
      </c>
      <c r="T8" s="35">
        <f t="shared" si="1"/>
        <v>6.4000000000000011E-5</v>
      </c>
      <c r="U8" s="109">
        <f t="shared" si="3"/>
        <v>0.99999999999999978</v>
      </c>
      <c r="V8" s="107">
        <f t="shared" si="3"/>
        <v>0.31578947368421051</v>
      </c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</row>
    <row r="9" spans="1:99" ht="12.75" customHeight="1" x14ac:dyDescent="0.25">
      <c r="A9" s="33">
        <v>23</v>
      </c>
      <c r="B9" s="105"/>
      <c r="C9" s="35">
        <v>0.01</v>
      </c>
      <c r="D9" s="91">
        <f>AVERAGE(C8:C9)</f>
        <v>0.02</v>
      </c>
      <c r="E9" s="92">
        <f>ABS(C9-C8)/AVERAGE(C8:C9)</f>
        <v>0.99999999999999978</v>
      </c>
      <c r="F9" s="35">
        <v>0.11</v>
      </c>
      <c r="G9" s="91">
        <f>AVERAGE(F8:F9)</f>
        <v>9.5000000000000001E-2</v>
      </c>
      <c r="H9" s="92">
        <f>ABS(F9-F8)/AVERAGE(F8:F9)</f>
        <v>0.31578947368421051</v>
      </c>
      <c r="I9" s="90"/>
      <c r="K9" s="33">
        <v>23</v>
      </c>
      <c r="L9" s="34">
        <v>19</v>
      </c>
      <c r="M9" s="35" t="s">
        <v>11</v>
      </c>
      <c r="N9" s="35" t="s">
        <v>7</v>
      </c>
      <c r="O9" s="36" t="s">
        <v>14</v>
      </c>
      <c r="P9" s="37">
        <v>360.5</v>
      </c>
      <c r="Q9" s="35">
        <v>0.01</v>
      </c>
      <c r="R9" s="35">
        <v>0.11</v>
      </c>
      <c r="S9" s="35">
        <f t="shared" si="0"/>
        <v>1.1000000000000001E-5</v>
      </c>
      <c r="T9" s="35">
        <f t="shared" si="1"/>
        <v>1.2100000000000001E-4</v>
      </c>
      <c r="U9" s="107"/>
      <c r="V9" s="107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</row>
    <row r="10" spans="1:99" ht="12.75" customHeight="1" x14ac:dyDescent="0.25">
      <c r="A10" s="48">
        <v>33</v>
      </c>
      <c r="B10" s="105"/>
      <c r="C10" s="50">
        <v>0.02</v>
      </c>
      <c r="D10" s="91"/>
      <c r="E10" s="92"/>
      <c r="F10" s="50">
        <v>0.08</v>
      </c>
      <c r="G10" s="91"/>
      <c r="H10" s="92"/>
      <c r="I10" s="90"/>
      <c r="K10" s="48">
        <v>33</v>
      </c>
      <c r="L10" s="49">
        <v>3</v>
      </c>
      <c r="M10" s="50" t="s">
        <v>6</v>
      </c>
      <c r="N10" s="50" t="s">
        <v>19</v>
      </c>
      <c r="O10" s="51" t="s">
        <v>19</v>
      </c>
      <c r="P10" s="52">
        <v>2077.1</v>
      </c>
      <c r="Q10" s="50">
        <v>0.02</v>
      </c>
      <c r="R10" s="50">
        <v>0.08</v>
      </c>
      <c r="S10" s="50">
        <f t="shared" si="0"/>
        <v>1.6000000000000003E-5</v>
      </c>
      <c r="T10" s="50">
        <f t="shared" si="1"/>
        <v>6.4000000000000011E-5</v>
      </c>
      <c r="U10" s="109">
        <f t="shared" si="3"/>
        <v>0.66666666666666674</v>
      </c>
      <c r="V10" s="109">
        <f t="shared" si="3"/>
        <v>0.47619047619047616</v>
      </c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</row>
    <row r="11" spans="1:99" ht="12.75" customHeight="1" x14ac:dyDescent="0.25">
      <c r="A11" s="48">
        <v>41</v>
      </c>
      <c r="B11" s="105"/>
      <c r="C11" s="50">
        <v>0.01</v>
      </c>
      <c r="D11" s="91">
        <f>AVERAGE(C10:C11)</f>
        <v>1.4999999999999999E-2</v>
      </c>
      <c r="E11" s="92">
        <f>ABS(C11-C10)/AVERAGE(C10:C11)</f>
        <v>0.66666666666666674</v>
      </c>
      <c r="F11" s="50">
        <v>0.13</v>
      </c>
      <c r="G11" s="91">
        <f>AVERAGE(F10:F11)</f>
        <v>0.10500000000000001</v>
      </c>
      <c r="H11" s="92">
        <f>ABS(F11-F10)/AVERAGE(F10:F11)</f>
        <v>0.47619047619047616</v>
      </c>
      <c r="I11" s="90"/>
      <c r="K11" s="48">
        <v>41</v>
      </c>
      <c r="L11" s="49">
        <v>3</v>
      </c>
      <c r="M11" s="50" t="s">
        <v>6</v>
      </c>
      <c r="N11" s="50" t="s">
        <v>19</v>
      </c>
      <c r="O11" s="51" t="s">
        <v>19</v>
      </c>
      <c r="P11" s="52">
        <v>2077.1</v>
      </c>
      <c r="Q11" s="50">
        <v>0.01</v>
      </c>
      <c r="R11" s="50">
        <v>0.13</v>
      </c>
      <c r="S11" s="50">
        <f t="shared" si="0"/>
        <v>1.3000000000000001E-5</v>
      </c>
      <c r="T11" s="50">
        <f t="shared" si="1"/>
        <v>1.6899999999999999E-4</v>
      </c>
      <c r="U11" s="107"/>
      <c r="V11" s="107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</row>
    <row r="12" spans="1:99" ht="12.75" customHeight="1" x14ac:dyDescent="0.25">
      <c r="A12" s="58">
        <v>21</v>
      </c>
      <c r="B12" s="105"/>
      <c r="C12" s="60">
        <v>0.72</v>
      </c>
      <c r="D12" s="91"/>
      <c r="E12" s="92"/>
      <c r="F12" s="60">
        <v>13.98</v>
      </c>
      <c r="G12" s="91"/>
      <c r="H12" s="92"/>
      <c r="I12" s="90"/>
      <c r="K12" s="58">
        <v>21</v>
      </c>
      <c r="L12" s="59">
        <v>51</v>
      </c>
      <c r="M12" s="60" t="s">
        <v>15</v>
      </c>
      <c r="N12" s="60" t="s">
        <v>7</v>
      </c>
      <c r="O12" s="61" t="s">
        <v>18</v>
      </c>
      <c r="P12" s="62">
        <v>257.8</v>
      </c>
      <c r="Q12" s="60">
        <v>0.72</v>
      </c>
      <c r="R12" s="60">
        <v>13.98</v>
      </c>
      <c r="S12" s="60">
        <f t="shared" si="0"/>
        <v>0.100656</v>
      </c>
      <c r="T12" s="60">
        <f t="shared" si="1"/>
        <v>1.9544040000000003</v>
      </c>
      <c r="U12" s="107">
        <f t="shared" si="3"/>
        <v>0.26771653543307072</v>
      </c>
      <c r="V12" s="107">
        <f t="shared" si="3"/>
        <v>0.21465346534653473</v>
      </c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</row>
    <row r="13" spans="1:99" ht="12.75" customHeight="1" x14ac:dyDescent="0.25">
      <c r="A13" s="58">
        <v>44</v>
      </c>
      <c r="B13" s="105"/>
      <c r="C13" s="60">
        <v>0.55000000000000004</v>
      </c>
      <c r="D13" s="91">
        <f>AVERAGE(C12:C13)</f>
        <v>0.63500000000000001</v>
      </c>
      <c r="E13" s="92">
        <f>ABS(C13-C12)/AVERAGE(C12:C13)</f>
        <v>0.26771653543307072</v>
      </c>
      <c r="F13" s="60">
        <v>11.27</v>
      </c>
      <c r="G13" s="91">
        <f>AVERAGE(F12:F13)</f>
        <v>12.625</v>
      </c>
      <c r="H13" s="92">
        <f>ABS(F13-F12)/AVERAGE(F12:F13)</f>
        <v>0.21465346534653473</v>
      </c>
      <c r="I13" s="90"/>
      <c r="K13" s="58">
        <v>44</v>
      </c>
      <c r="L13" s="59">
        <v>51</v>
      </c>
      <c r="M13" s="60" t="s">
        <v>15</v>
      </c>
      <c r="N13" s="60" t="s">
        <v>7</v>
      </c>
      <c r="O13" s="61" t="s">
        <v>18</v>
      </c>
      <c r="P13" s="62">
        <v>257.8</v>
      </c>
      <c r="Q13" s="60">
        <v>0.55000000000000004</v>
      </c>
      <c r="R13" s="60">
        <v>11.27</v>
      </c>
      <c r="S13" s="60">
        <f t="shared" si="0"/>
        <v>6.1985000000000005E-2</v>
      </c>
      <c r="T13" s="60">
        <f t="shared" si="1"/>
        <v>1.2701289999999998</v>
      </c>
      <c r="U13" s="107"/>
      <c r="V13" s="107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</row>
    <row r="14" spans="1:99" ht="12.75" customHeight="1" x14ac:dyDescent="0.25">
      <c r="A14" s="38">
        <v>19</v>
      </c>
      <c r="B14" s="105"/>
      <c r="C14" s="40">
        <v>0.42</v>
      </c>
      <c r="D14" s="91"/>
      <c r="E14" s="92"/>
      <c r="F14" s="40">
        <v>8.43</v>
      </c>
      <c r="G14" s="91"/>
      <c r="H14" s="92"/>
      <c r="I14" s="90"/>
      <c r="K14" s="38">
        <v>19</v>
      </c>
      <c r="L14" s="39">
        <v>45</v>
      </c>
      <c r="M14" s="40" t="s">
        <v>15</v>
      </c>
      <c r="N14" s="40" t="s">
        <v>7</v>
      </c>
      <c r="O14" s="41" t="s">
        <v>18</v>
      </c>
      <c r="P14" s="42">
        <v>304.10000000000002</v>
      </c>
      <c r="Q14" s="40">
        <v>0.42</v>
      </c>
      <c r="R14" s="40">
        <v>8.43</v>
      </c>
      <c r="S14" s="40">
        <f t="shared" si="0"/>
        <v>3.5406E-2</v>
      </c>
      <c r="T14" s="40">
        <f t="shared" si="1"/>
        <v>0.71064899999999998</v>
      </c>
      <c r="U14" s="107">
        <f t="shared" si="3"/>
        <v>0.13333333333333333</v>
      </c>
      <c r="V14" s="107">
        <f t="shared" si="3"/>
        <v>0.14112458654906296</v>
      </c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</row>
    <row r="15" spans="1:99" ht="12.75" customHeight="1" x14ac:dyDescent="0.25">
      <c r="A15" s="38">
        <v>43</v>
      </c>
      <c r="B15" s="105"/>
      <c r="C15" s="40">
        <v>0.48</v>
      </c>
      <c r="D15" s="91">
        <f>AVERAGE(C14:C15)</f>
        <v>0.44999999999999996</v>
      </c>
      <c r="E15" s="92">
        <f>ABS(C15-C14)/AVERAGE(C14:C15)</f>
        <v>0.13333333333333333</v>
      </c>
      <c r="F15" s="40">
        <v>9.7100000000000009</v>
      </c>
      <c r="G15" s="91">
        <f>AVERAGE(F14:F15)</f>
        <v>9.07</v>
      </c>
      <c r="H15" s="92">
        <f>ABS(F15-F14)/AVERAGE(F14:F15)</f>
        <v>0.14112458654906296</v>
      </c>
      <c r="I15" s="90"/>
      <c r="K15" s="38">
        <v>43</v>
      </c>
      <c r="L15" s="39">
        <v>45</v>
      </c>
      <c r="M15" s="40" t="s">
        <v>15</v>
      </c>
      <c r="N15" s="40" t="s">
        <v>7</v>
      </c>
      <c r="O15" s="41" t="s">
        <v>18</v>
      </c>
      <c r="P15" s="42">
        <v>304.10000000000002</v>
      </c>
      <c r="Q15" s="40">
        <v>0.48</v>
      </c>
      <c r="R15" s="40">
        <v>9.7100000000000009</v>
      </c>
      <c r="S15" s="40">
        <f t="shared" si="0"/>
        <v>4.6607999999999997E-2</v>
      </c>
      <c r="T15" s="40">
        <f t="shared" si="1"/>
        <v>0.94284100000000015</v>
      </c>
      <c r="U15" s="107"/>
      <c r="V15" s="107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</row>
    <row r="16" spans="1:99" ht="12.75" customHeight="1" x14ac:dyDescent="0.25">
      <c r="A16" s="43">
        <v>3</v>
      </c>
      <c r="B16" s="105"/>
      <c r="C16" s="45">
        <v>0.6</v>
      </c>
      <c r="D16" s="91"/>
      <c r="E16" s="92"/>
      <c r="F16" s="45">
        <v>10.220000000000001</v>
      </c>
      <c r="G16" s="91"/>
      <c r="H16" s="92"/>
      <c r="I16" s="90"/>
      <c r="K16" s="43">
        <v>3</v>
      </c>
      <c r="L16" s="44">
        <v>4</v>
      </c>
      <c r="M16" s="45" t="s">
        <v>6</v>
      </c>
      <c r="N16" s="45" t="s">
        <v>7</v>
      </c>
      <c r="O16" s="46" t="s">
        <v>8</v>
      </c>
      <c r="P16" s="47">
        <v>157.5</v>
      </c>
      <c r="Q16" s="45">
        <v>0.6</v>
      </c>
      <c r="R16" s="45">
        <v>10.220000000000001</v>
      </c>
      <c r="S16" s="45">
        <f t="shared" si="0"/>
        <v>6.1320000000000006E-2</v>
      </c>
      <c r="T16" s="45">
        <f t="shared" si="1"/>
        <v>1.0444840000000002</v>
      </c>
      <c r="U16" s="107">
        <f t="shared" si="3"/>
        <v>5.1282051282051329E-2</v>
      </c>
      <c r="V16" s="107">
        <f t="shared" si="3"/>
        <v>8.7676570871894639E-3</v>
      </c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</row>
    <row r="17" spans="1:99" ht="12.75" customHeight="1" x14ac:dyDescent="0.25">
      <c r="A17" s="43">
        <v>46</v>
      </c>
      <c r="B17" s="105"/>
      <c r="C17" s="45">
        <v>0.56999999999999995</v>
      </c>
      <c r="D17" s="91">
        <f>AVERAGE(C16:C17)</f>
        <v>0.58499999999999996</v>
      </c>
      <c r="E17" s="92">
        <f>ABS(C17-C16)/AVERAGE(C16:C17)</f>
        <v>5.1282051282051329E-2</v>
      </c>
      <c r="F17" s="45">
        <v>10.31</v>
      </c>
      <c r="G17" s="91">
        <f>AVERAGE(F16:F17)</f>
        <v>10.265000000000001</v>
      </c>
      <c r="H17" s="92">
        <f>ABS(F17-F16)/AVERAGE(F16:F17)</f>
        <v>8.7676570871894639E-3</v>
      </c>
      <c r="I17" s="90"/>
      <c r="K17" s="43">
        <v>46</v>
      </c>
      <c r="L17" s="44">
        <v>4</v>
      </c>
      <c r="M17" s="45" t="s">
        <v>6</v>
      </c>
      <c r="N17" s="45" t="s">
        <v>7</v>
      </c>
      <c r="O17" s="46" t="s">
        <v>8</v>
      </c>
      <c r="P17" s="47">
        <v>157.5</v>
      </c>
      <c r="Q17" s="45">
        <v>0.56999999999999995</v>
      </c>
      <c r="R17" s="45">
        <v>10.31</v>
      </c>
      <c r="S17" s="45">
        <f t="shared" si="0"/>
        <v>5.8766999999999993E-2</v>
      </c>
      <c r="T17" s="45">
        <f t="shared" si="1"/>
        <v>1.0629610000000003</v>
      </c>
      <c r="U17" s="107"/>
      <c r="V17" s="107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</row>
    <row r="18" spans="1:99" ht="12.75" customHeight="1" x14ac:dyDescent="0.25">
      <c r="A18" s="73">
        <v>34</v>
      </c>
      <c r="B18" s="105"/>
      <c r="C18" s="75">
        <v>0.01</v>
      </c>
      <c r="D18" s="91"/>
      <c r="E18" s="92"/>
      <c r="F18" s="75">
        <v>0.11</v>
      </c>
      <c r="G18" s="91"/>
      <c r="H18" s="92"/>
      <c r="I18" s="90"/>
      <c r="K18" s="73">
        <v>34</v>
      </c>
      <c r="L18" s="74">
        <v>6</v>
      </c>
      <c r="M18" s="75" t="s">
        <v>6</v>
      </c>
      <c r="N18" s="75" t="s">
        <v>19</v>
      </c>
      <c r="O18" s="76" t="s">
        <v>19</v>
      </c>
      <c r="P18" s="77">
        <v>1319.1</v>
      </c>
      <c r="Q18" s="75">
        <v>0.01</v>
      </c>
      <c r="R18" s="75">
        <v>0.11</v>
      </c>
      <c r="S18" s="75">
        <f t="shared" si="0"/>
        <v>1.1000000000000001E-5</v>
      </c>
      <c r="T18" s="75">
        <f t="shared" si="1"/>
        <v>1.2100000000000001E-4</v>
      </c>
      <c r="U18" s="109">
        <f t="shared" si="3"/>
        <v>0.66666666666666674</v>
      </c>
      <c r="V18" s="107">
        <f t="shared" si="3"/>
        <v>0.44444444444444442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</row>
    <row r="19" spans="1:99" ht="12.75" customHeight="1" x14ac:dyDescent="0.25">
      <c r="A19" s="73">
        <v>47</v>
      </c>
      <c r="B19" s="105"/>
      <c r="C19" s="75">
        <v>0.02</v>
      </c>
      <c r="D19" s="91">
        <f>AVERAGE(C18:C19)</f>
        <v>1.4999999999999999E-2</v>
      </c>
      <c r="E19" s="92">
        <f>ABS(C19-C18)/AVERAGE(C18:C19)</f>
        <v>0.66666666666666674</v>
      </c>
      <c r="F19" s="75">
        <v>7.0000000000000007E-2</v>
      </c>
      <c r="G19" s="91">
        <f>AVERAGE(F18:F19)</f>
        <v>0.09</v>
      </c>
      <c r="H19" s="92">
        <f>ABS(F19-F18)/AVERAGE(F18:F19)</f>
        <v>0.44444444444444442</v>
      </c>
      <c r="I19" s="90"/>
      <c r="K19" s="73">
        <v>47</v>
      </c>
      <c r="L19" s="74">
        <v>6</v>
      </c>
      <c r="M19" s="75" t="s">
        <v>6</v>
      </c>
      <c r="N19" s="75" t="s">
        <v>19</v>
      </c>
      <c r="O19" s="76" t="s">
        <v>19</v>
      </c>
      <c r="P19" s="77">
        <v>1319.1</v>
      </c>
      <c r="Q19" s="75">
        <v>0.02</v>
      </c>
      <c r="R19" s="75">
        <v>7.0000000000000007E-2</v>
      </c>
      <c r="S19" s="75">
        <f t="shared" si="0"/>
        <v>1.4000000000000001E-5</v>
      </c>
      <c r="T19" s="75">
        <f t="shared" si="1"/>
        <v>4.9000000000000012E-5</v>
      </c>
      <c r="U19" s="107"/>
      <c r="V19" s="107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</row>
    <row r="20" spans="1:99" ht="12.75" customHeight="1" x14ac:dyDescent="0.25">
      <c r="A20" s="82">
        <v>12</v>
      </c>
      <c r="B20" s="105"/>
      <c r="C20" s="84">
        <v>0.03</v>
      </c>
      <c r="D20" s="91"/>
      <c r="E20" s="92"/>
      <c r="F20" s="84">
        <v>0.09</v>
      </c>
      <c r="G20" s="91"/>
      <c r="H20" s="92"/>
      <c r="I20" s="90"/>
      <c r="J20" s="94"/>
      <c r="K20" s="82">
        <v>12</v>
      </c>
      <c r="L20" s="83">
        <v>26</v>
      </c>
      <c r="M20" s="84" t="s">
        <v>11</v>
      </c>
      <c r="N20" s="84" t="s">
        <v>7</v>
      </c>
      <c r="O20" s="87" t="s">
        <v>20</v>
      </c>
      <c r="P20" s="86">
        <v>620.5</v>
      </c>
      <c r="Q20" s="84">
        <v>0.02</v>
      </c>
      <c r="R20" s="84">
        <v>0.09</v>
      </c>
      <c r="S20" s="84">
        <f t="shared" si="0"/>
        <v>1.8E-5</v>
      </c>
      <c r="T20" s="84">
        <f t="shared" si="1"/>
        <v>8.099999999999999E-5</v>
      </c>
      <c r="U20" s="107">
        <f t="shared" si="3"/>
        <v>0</v>
      </c>
      <c r="V20" s="109">
        <f t="shared" si="3"/>
        <v>0.57142857142857129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</row>
    <row r="21" spans="1:99" ht="12.75" customHeight="1" x14ac:dyDescent="0.25">
      <c r="A21" s="82">
        <v>49</v>
      </c>
      <c r="B21" s="105"/>
      <c r="C21" s="84">
        <v>0.02</v>
      </c>
      <c r="D21" s="91">
        <f>AVERAGE(C20:C21)</f>
        <v>2.5000000000000001E-2</v>
      </c>
      <c r="E21" s="92">
        <f>ABS(C21-C20)/AVERAGE(C20:C21)</f>
        <v>0.39999999999999991</v>
      </c>
      <c r="F21" s="84">
        <v>0.05</v>
      </c>
      <c r="G21" s="91">
        <f>AVERAGE(F20:F21)</f>
        <v>7.0000000000000007E-2</v>
      </c>
      <c r="H21" s="92">
        <f>ABS(F21-F20)/AVERAGE(F20:F21)</f>
        <v>0.57142857142857129</v>
      </c>
      <c r="I21" s="90"/>
      <c r="K21" s="82">
        <v>49</v>
      </c>
      <c r="L21" s="83">
        <v>26</v>
      </c>
      <c r="M21" s="84" t="s">
        <v>11</v>
      </c>
      <c r="N21" s="84" t="s">
        <v>7</v>
      </c>
      <c r="O21" s="85" t="s">
        <v>20</v>
      </c>
      <c r="P21" s="86">
        <v>552.30000000000007</v>
      </c>
      <c r="Q21" s="84">
        <v>0.02</v>
      </c>
      <c r="R21" s="84">
        <v>0.05</v>
      </c>
      <c r="S21" s="84">
        <f t="shared" si="0"/>
        <v>1.0000000000000001E-5</v>
      </c>
      <c r="T21" s="84">
        <f t="shared" si="1"/>
        <v>2.5000000000000001E-5</v>
      </c>
      <c r="U21" s="107"/>
      <c r="V21" s="107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</row>
    <row r="22" spans="1:99" ht="12.75" customHeight="1" x14ac:dyDescent="0.25">
      <c r="A22" s="78">
        <v>4</v>
      </c>
      <c r="B22" s="105"/>
      <c r="C22" s="80">
        <v>0.23</v>
      </c>
      <c r="D22" s="91"/>
      <c r="E22" s="92"/>
      <c r="F22" s="80">
        <v>4.49</v>
      </c>
      <c r="G22" s="91"/>
      <c r="H22" s="92"/>
      <c r="I22" s="90"/>
      <c r="K22" s="78">
        <v>4</v>
      </c>
      <c r="L22" s="79">
        <v>4</v>
      </c>
      <c r="M22" s="80" t="s">
        <v>6</v>
      </c>
      <c r="N22" s="80" t="s">
        <v>7</v>
      </c>
      <c r="O22" s="88" t="s">
        <v>9</v>
      </c>
      <c r="P22" s="81">
        <v>445.3</v>
      </c>
      <c r="Q22" s="80">
        <v>0.23</v>
      </c>
      <c r="R22" s="80">
        <v>4.49</v>
      </c>
      <c r="S22" s="80">
        <f t="shared" si="0"/>
        <v>1.0327000000000001E-2</v>
      </c>
      <c r="T22" s="80">
        <f t="shared" si="1"/>
        <v>0.20160100000000003</v>
      </c>
      <c r="U22" s="107">
        <f t="shared" si="3"/>
        <v>0.19047619047619049</v>
      </c>
      <c r="V22" s="107">
        <f t="shared" si="3"/>
        <v>0.14319809069212411</v>
      </c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</row>
    <row r="23" spans="1:99" ht="12.75" customHeight="1" x14ac:dyDescent="0.25">
      <c r="A23" s="78">
        <v>50</v>
      </c>
      <c r="B23" s="105"/>
      <c r="C23" s="80">
        <v>0.19</v>
      </c>
      <c r="D23" s="91">
        <f>AVERAGE(C22:C23)</f>
        <v>0.21000000000000002</v>
      </c>
      <c r="E23" s="92">
        <f>ABS(C23-C22)/AVERAGE(C22:C23)</f>
        <v>0.19047619047619049</v>
      </c>
      <c r="F23" s="80">
        <v>3.89</v>
      </c>
      <c r="G23" s="91">
        <f>AVERAGE(F22:F23)</f>
        <v>4.1900000000000004</v>
      </c>
      <c r="H23" s="92">
        <f>ABS(F23-F22)/AVERAGE(F22:F23)</f>
        <v>0.14319809069212411</v>
      </c>
      <c r="I23" s="90"/>
      <c r="K23" s="78">
        <v>50</v>
      </c>
      <c r="L23" s="78">
        <v>4</v>
      </c>
      <c r="M23" s="80" t="s">
        <v>6</v>
      </c>
      <c r="N23" s="80"/>
      <c r="O23" s="88" t="s">
        <v>14</v>
      </c>
      <c r="P23" s="81">
        <v>445.3</v>
      </c>
      <c r="Q23" s="80">
        <v>0.19</v>
      </c>
      <c r="R23" s="80">
        <v>3.89</v>
      </c>
      <c r="S23" s="80">
        <f t="shared" si="0"/>
        <v>7.391E-3</v>
      </c>
      <c r="T23" s="80">
        <f t="shared" si="1"/>
        <v>0.15132100000000001</v>
      </c>
      <c r="U23" s="107"/>
      <c r="V23" s="107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</row>
    <row r="24" spans="1:99" s="100" customFormat="1" ht="12.75" customHeight="1" x14ac:dyDescent="0.25">
      <c r="A24" s="95"/>
      <c r="B24" s="104"/>
      <c r="C24" s="96"/>
      <c r="D24" s="97"/>
      <c r="E24" s="98"/>
      <c r="F24" s="96"/>
      <c r="G24" s="97"/>
      <c r="H24" s="98"/>
      <c r="I24" s="99"/>
      <c r="K24" s="1">
        <v>1</v>
      </c>
      <c r="L24" s="3">
        <v>1</v>
      </c>
      <c r="M24" s="4" t="s">
        <v>6</v>
      </c>
      <c r="N24" s="4" t="s">
        <v>7</v>
      </c>
      <c r="O24" s="5" t="s">
        <v>8</v>
      </c>
      <c r="P24" s="32">
        <v>58.800000000000004</v>
      </c>
      <c r="Q24" s="18">
        <v>1.07</v>
      </c>
      <c r="R24" s="18">
        <v>20.11</v>
      </c>
      <c r="S24" s="18">
        <f t="shared" si="0"/>
        <v>0</v>
      </c>
      <c r="T24" s="18">
        <f t="shared" si="1"/>
        <v>0</v>
      </c>
      <c r="U24"/>
      <c r="V24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</row>
    <row r="25" spans="1:99" s="100" customFormat="1" ht="12.75" customHeight="1" x14ac:dyDescent="0.25">
      <c r="A25" s="95"/>
      <c r="B25" s="104"/>
      <c r="C25" s="96"/>
      <c r="D25" s="97" t="e">
        <f>AVERAGE(C24:C25)</f>
        <v>#DIV/0!</v>
      </c>
      <c r="E25" s="98" t="e">
        <f>ABS(C25-C24)/AVERAGE(C24:C25)</f>
        <v>#DIV/0!</v>
      </c>
      <c r="F25" s="96"/>
      <c r="G25" s="97" t="e">
        <f>AVERAGE(F24:F25)</f>
        <v>#DIV/0!</v>
      </c>
      <c r="H25" s="98" t="e">
        <f>ABS(F25-F24)/AVERAGE(F24:F25)</f>
        <v>#DIV/0!</v>
      </c>
      <c r="I25" s="99"/>
      <c r="K25" s="1">
        <v>2</v>
      </c>
      <c r="L25" s="3">
        <v>1</v>
      </c>
      <c r="M25" s="4" t="s">
        <v>6</v>
      </c>
      <c r="N25" s="4" t="s">
        <v>7</v>
      </c>
      <c r="O25" s="6" t="s">
        <v>9</v>
      </c>
      <c r="P25" s="32">
        <v>302.5</v>
      </c>
      <c r="Q25" s="18">
        <v>0.45</v>
      </c>
      <c r="R25" s="18">
        <v>6.8</v>
      </c>
      <c r="S25" s="18">
        <f t="shared" si="0"/>
        <v>0</v>
      </c>
      <c r="T25" s="18">
        <f t="shared" si="1"/>
        <v>0</v>
      </c>
      <c r="U25"/>
      <c r="V25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</row>
    <row r="26" spans="1:99" ht="12.75" customHeight="1" x14ac:dyDescent="0.25">
      <c r="A26" s="95"/>
      <c r="B26" s="104"/>
      <c r="C26" s="96"/>
      <c r="D26" s="91"/>
      <c r="E26" s="92"/>
      <c r="F26" s="96"/>
      <c r="G26" s="91"/>
      <c r="H26" s="92"/>
      <c r="I26" s="90"/>
      <c r="K26" s="1">
        <v>5</v>
      </c>
      <c r="L26" s="3">
        <v>9</v>
      </c>
      <c r="M26" s="4" t="s">
        <v>6</v>
      </c>
      <c r="N26" s="4" t="s">
        <v>7</v>
      </c>
      <c r="O26" s="5" t="s">
        <v>8</v>
      </c>
      <c r="P26" s="32">
        <v>198.20000000000002</v>
      </c>
      <c r="Q26" s="18">
        <v>0.36</v>
      </c>
      <c r="R26" s="18">
        <v>5.5</v>
      </c>
      <c r="S26" s="18">
        <f t="shared" si="0"/>
        <v>0</v>
      </c>
      <c r="T26" s="18">
        <f t="shared" si="1"/>
        <v>0</v>
      </c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</row>
    <row r="27" spans="1:99" ht="12.75" customHeight="1" x14ac:dyDescent="0.25">
      <c r="A27" s="95"/>
      <c r="B27" s="104"/>
      <c r="C27" s="96"/>
      <c r="D27" s="91" t="e">
        <f>AVERAGE(C26:C27)</f>
        <v>#DIV/0!</v>
      </c>
      <c r="E27" s="92" t="e">
        <f>ABS(C27-C26)/AVERAGE(C26:C27)</f>
        <v>#DIV/0!</v>
      </c>
      <c r="F27" s="96"/>
      <c r="G27" s="91" t="e">
        <f>AVERAGE(F26:F27)</f>
        <v>#DIV/0!</v>
      </c>
      <c r="H27" s="92" t="e">
        <f>ABS(F27-F26)/AVERAGE(F26:F27)</f>
        <v>#DIV/0!</v>
      </c>
      <c r="I27" s="90"/>
      <c r="K27" s="1">
        <v>6</v>
      </c>
      <c r="L27" s="3">
        <v>9</v>
      </c>
      <c r="M27" s="4" t="s">
        <v>6</v>
      </c>
      <c r="N27" s="4" t="s">
        <v>7</v>
      </c>
      <c r="O27" s="6" t="s">
        <v>9</v>
      </c>
      <c r="P27" s="32">
        <v>360.5</v>
      </c>
      <c r="Q27" s="18">
        <v>0.36</v>
      </c>
      <c r="R27" s="18">
        <v>6.15</v>
      </c>
      <c r="S27" s="18">
        <f t="shared" si="0"/>
        <v>0</v>
      </c>
      <c r="T27" s="18">
        <f t="shared" si="1"/>
        <v>0</v>
      </c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</row>
    <row r="28" spans="1:99" ht="12.75" customHeight="1" x14ac:dyDescent="0.25">
      <c r="A28" s="89"/>
      <c r="B28" s="104"/>
      <c r="C28" s="90"/>
      <c r="D28" s="91"/>
      <c r="E28" s="92"/>
      <c r="F28" s="90"/>
      <c r="G28" s="91"/>
      <c r="H28" s="92"/>
      <c r="I28" s="90"/>
      <c r="J28" s="94"/>
      <c r="K28" s="1">
        <v>7</v>
      </c>
      <c r="L28" s="3">
        <v>9</v>
      </c>
      <c r="M28" s="4" t="s">
        <v>6</v>
      </c>
      <c r="N28" s="4" t="s">
        <v>7</v>
      </c>
      <c r="O28" s="5" t="s">
        <v>10</v>
      </c>
      <c r="P28" s="32">
        <v>151.5</v>
      </c>
      <c r="Q28" s="18">
        <v>0.04</v>
      </c>
      <c r="R28" s="18">
        <v>0.53</v>
      </c>
      <c r="S28" s="18">
        <f t="shared" si="0"/>
        <v>0</v>
      </c>
      <c r="T28" s="18">
        <f t="shared" si="1"/>
        <v>0</v>
      </c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</row>
    <row r="29" spans="1:99" ht="12.75" customHeight="1" x14ac:dyDescent="0.25">
      <c r="A29" s="89"/>
      <c r="B29" s="104"/>
      <c r="C29" s="90"/>
      <c r="D29" s="91" t="e">
        <f>AVERAGE(C28:C29)</f>
        <v>#DIV/0!</v>
      </c>
      <c r="E29" s="92" t="e">
        <f>ABS(C29-C28)/AVERAGE(C28:C29)</f>
        <v>#DIV/0!</v>
      </c>
      <c r="F29" s="90"/>
      <c r="G29" s="91" t="e">
        <f>AVERAGE(F28:F29)</f>
        <v>#DIV/0!</v>
      </c>
      <c r="H29" s="92" t="e">
        <f>ABS(F29-F28)/AVERAGE(F28:F29)</f>
        <v>#DIV/0!</v>
      </c>
      <c r="I29" s="90"/>
      <c r="J29" s="94"/>
      <c r="K29" s="1">
        <v>8</v>
      </c>
      <c r="L29" s="3">
        <v>19</v>
      </c>
      <c r="M29" s="4" t="s">
        <v>11</v>
      </c>
      <c r="N29" s="4" t="s">
        <v>7</v>
      </c>
      <c r="O29" s="5" t="s">
        <v>8</v>
      </c>
      <c r="P29" s="32">
        <v>514.09999999999991</v>
      </c>
      <c r="Q29" s="18">
        <v>0.09</v>
      </c>
      <c r="R29" s="18">
        <v>1.51</v>
      </c>
      <c r="S29" s="18">
        <f t="shared" si="0"/>
        <v>0</v>
      </c>
      <c r="T29" s="18">
        <f t="shared" si="1"/>
        <v>0</v>
      </c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</row>
    <row r="30" spans="1:99" ht="12.75" customHeight="1" x14ac:dyDescent="0.25">
      <c r="A30" s="95"/>
      <c r="B30" s="104"/>
      <c r="C30" s="96"/>
      <c r="D30" s="91"/>
      <c r="E30" s="92"/>
      <c r="F30" s="96"/>
      <c r="G30" s="91"/>
      <c r="H30" s="92"/>
      <c r="I30" s="90"/>
      <c r="K30" s="1">
        <v>10</v>
      </c>
      <c r="L30" s="3">
        <v>19</v>
      </c>
      <c r="M30" s="4" t="s">
        <v>11</v>
      </c>
      <c r="N30" s="4" t="s">
        <v>7</v>
      </c>
      <c r="O30" s="5" t="s">
        <v>12</v>
      </c>
      <c r="P30" s="32">
        <v>565.6</v>
      </c>
      <c r="Q30" s="18">
        <v>0.02</v>
      </c>
      <c r="R30" s="18">
        <v>0.05</v>
      </c>
      <c r="S30" s="18">
        <f t="shared" si="0"/>
        <v>0</v>
      </c>
      <c r="T30" s="18">
        <f t="shared" si="1"/>
        <v>0</v>
      </c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</row>
    <row r="31" spans="1:99" ht="12.75" customHeight="1" x14ac:dyDescent="0.25">
      <c r="A31" s="95"/>
      <c r="B31" s="104"/>
      <c r="C31" s="96"/>
      <c r="D31" s="91" t="e">
        <f>AVERAGE(C30:C31)</f>
        <v>#DIV/0!</v>
      </c>
      <c r="E31" s="92" t="e">
        <f>ABS(C31-C30)/AVERAGE(C30:C31)</f>
        <v>#DIV/0!</v>
      </c>
      <c r="F31" s="96"/>
      <c r="G31" s="91" t="e">
        <f>AVERAGE(F30:F31)</f>
        <v>#DIV/0!</v>
      </c>
      <c r="H31" s="92" t="e">
        <f>ABS(F31-F30)/AVERAGE(F30:F31)</f>
        <v>#DIV/0!</v>
      </c>
      <c r="I31" s="90"/>
      <c r="K31" s="1">
        <v>13</v>
      </c>
      <c r="L31" s="3">
        <v>26</v>
      </c>
      <c r="M31" s="4" t="s">
        <v>11</v>
      </c>
      <c r="N31" s="4" t="s">
        <v>7</v>
      </c>
      <c r="O31" s="5" t="s">
        <v>12</v>
      </c>
      <c r="P31" s="32">
        <v>620.5</v>
      </c>
      <c r="Q31" s="18">
        <v>0.02</v>
      </c>
      <c r="R31" s="18">
        <v>0.09</v>
      </c>
      <c r="S31" s="18">
        <f t="shared" si="0"/>
        <v>0</v>
      </c>
      <c r="T31" s="18">
        <f t="shared" si="1"/>
        <v>0</v>
      </c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</row>
    <row r="32" spans="1:99" ht="12.75" customHeight="1" x14ac:dyDescent="0.25">
      <c r="A32" s="95"/>
      <c r="B32" s="104"/>
      <c r="C32" s="96"/>
      <c r="D32" s="91"/>
      <c r="E32" s="92"/>
      <c r="F32" s="96"/>
      <c r="G32" s="91"/>
      <c r="H32" s="92"/>
      <c r="I32" s="90"/>
      <c r="K32" s="1">
        <v>14</v>
      </c>
      <c r="L32" s="3">
        <v>34</v>
      </c>
      <c r="M32" s="4" t="s">
        <v>11</v>
      </c>
      <c r="N32" s="4" t="s">
        <v>7</v>
      </c>
      <c r="O32" s="5" t="s">
        <v>8</v>
      </c>
      <c r="P32" s="32">
        <v>610.79999999999995</v>
      </c>
      <c r="Q32" s="18">
        <v>0.02</v>
      </c>
      <c r="R32" s="18">
        <v>0.18</v>
      </c>
      <c r="S32" s="18">
        <f t="shared" si="0"/>
        <v>0</v>
      </c>
      <c r="T32" s="18">
        <f t="shared" si="1"/>
        <v>0</v>
      </c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</row>
    <row r="33" spans="1:99" ht="12.75" customHeight="1" x14ac:dyDescent="0.25">
      <c r="A33" s="95"/>
      <c r="B33" s="104"/>
      <c r="C33" s="96"/>
      <c r="D33" s="91" t="e">
        <f>AVERAGE(C32:C33)</f>
        <v>#DIV/0!</v>
      </c>
      <c r="E33" s="92" t="e">
        <f>ABS(C33-C32)/AVERAGE(C32:C33)</f>
        <v>#DIV/0!</v>
      </c>
      <c r="F33" s="96"/>
      <c r="G33" s="91" t="e">
        <f>AVERAGE(F32:F33)</f>
        <v>#DIV/0!</v>
      </c>
      <c r="H33" s="92" t="e">
        <f>ABS(F33-F32)/AVERAGE(F32:F33)</f>
        <v>#DIV/0!</v>
      </c>
      <c r="I33" s="90"/>
      <c r="K33" s="1">
        <v>15</v>
      </c>
      <c r="L33" s="3">
        <v>34</v>
      </c>
      <c r="M33" s="4" t="s">
        <v>11</v>
      </c>
      <c r="N33" s="4" t="s">
        <v>7</v>
      </c>
      <c r="O33" s="6" t="s">
        <v>14</v>
      </c>
      <c r="P33" s="32">
        <v>486.90000000000003</v>
      </c>
      <c r="Q33" s="18">
        <v>0.02</v>
      </c>
      <c r="R33" s="18">
        <v>0.24</v>
      </c>
      <c r="S33" s="18">
        <f t="shared" si="0"/>
        <v>0</v>
      </c>
      <c r="T33" s="18">
        <f t="shared" si="1"/>
        <v>0</v>
      </c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</row>
    <row r="34" spans="1:99" ht="12.75" customHeight="1" x14ac:dyDescent="0.25">
      <c r="A34" s="95"/>
      <c r="B34" s="104"/>
      <c r="C34" s="96"/>
      <c r="D34" s="91"/>
      <c r="E34" s="92"/>
      <c r="F34" s="96"/>
      <c r="G34" s="91"/>
      <c r="H34" s="92"/>
      <c r="I34" s="90"/>
      <c r="K34" s="1">
        <v>16</v>
      </c>
      <c r="L34" s="3">
        <v>42</v>
      </c>
      <c r="M34" s="4" t="s">
        <v>15</v>
      </c>
      <c r="N34" s="4" t="s">
        <v>7</v>
      </c>
      <c r="O34" s="5" t="s">
        <v>8</v>
      </c>
      <c r="P34" s="32">
        <v>633.9</v>
      </c>
      <c r="Q34" s="18">
        <v>0.02</v>
      </c>
      <c r="R34" s="18">
        <v>0.17</v>
      </c>
      <c r="S34" s="18">
        <f t="shared" ref="S34:S51" si="4">Q34/100*$F34</f>
        <v>0</v>
      </c>
      <c r="T34" s="18">
        <f t="shared" ref="T34:T51" si="5">R34/100*$F34</f>
        <v>0</v>
      </c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</row>
    <row r="35" spans="1:99" ht="12.75" customHeight="1" x14ac:dyDescent="0.25">
      <c r="A35" s="95"/>
      <c r="B35" s="104"/>
      <c r="C35" s="96"/>
      <c r="D35" s="91" t="e">
        <f>AVERAGE(C34:C35)</f>
        <v>#DIV/0!</v>
      </c>
      <c r="E35" s="92" t="e">
        <f>ABS(C35-C34)/AVERAGE(C34:C35)</f>
        <v>#DIV/0!</v>
      </c>
      <c r="F35" s="96"/>
      <c r="G35" s="91" t="e">
        <f>AVERAGE(F34:F35)</f>
        <v>#DIV/0!</v>
      </c>
      <c r="H35" s="92" t="e">
        <f>ABS(F35-F34)/AVERAGE(F34:F35)</f>
        <v>#DIV/0!</v>
      </c>
      <c r="I35" s="90"/>
      <c r="K35" s="1">
        <v>17</v>
      </c>
      <c r="L35" s="3">
        <v>42</v>
      </c>
      <c r="M35" s="4" t="s">
        <v>15</v>
      </c>
      <c r="N35" s="4" t="s">
        <v>7</v>
      </c>
      <c r="O35" s="6" t="s">
        <v>16</v>
      </c>
      <c r="P35" s="32">
        <v>304.39999999999998</v>
      </c>
      <c r="Q35" s="18">
        <v>0.03</v>
      </c>
      <c r="R35" s="18">
        <v>0.71</v>
      </c>
      <c r="S35" s="18">
        <f t="shared" si="4"/>
        <v>0</v>
      </c>
      <c r="T35" s="18">
        <f t="shared" si="5"/>
        <v>0</v>
      </c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</row>
    <row r="36" spans="1:99" ht="12.75" customHeight="1" x14ac:dyDescent="0.25">
      <c r="A36" s="95"/>
      <c r="B36" s="104"/>
      <c r="C36" s="96"/>
      <c r="D36" s="91"/>
      <c r="E36" s="92"/>
      <c r="F36" s="96"/>
      <c r="G36" s="91"/>
      <c r="H36" s="92"/>
      <c r="I36" s="90"/>
      <c r="K36" s="1">
        <v>18</v>
      </c>
      <c r="L36" s="3">
        <v>42</v>
      </c>
      <c r="M36" s="4" t="s">
        <v>15</v>
      </c>
      <c r="N36" s="4" t="s">
        <v>7</v>
      </c>
      <c r="O36" s="11" t="s">
        <v>17</v>
      </c>
      <c r="P36" s="32">
        <v>561.79999999999995</v>
      </c>
      <c r="Q36" s="18">
        <v>0.15</v>
      </c>
      <c r="R36" s="18">
        <v>3.57</v>
      </c>
      <c r="S36" s="18">
        <f t="shared" si="4"/>
        <v>0</v>
      </c>
      <c r="T36" s="18">
        <f t="shared" si="5"/>
        <v>0</v>
      </c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</row>
    <row r="37" spans="1:99" ht="12.75" customHeight="1" x14ac:dyDescent="0.25">
      <c r="A37" s="95"/>
      <c r="B37" s="104"/>
      <c r="C37" s="96"/>
      <c r="D37" s="91" t="e">
        <f>AVERAGE(C36:C37)</f>
        <v>#DIV/0!</v>
      </c>
      <c r="E37" s="92" t="e">
        <f>ABS(C37-C36)/AVERAGE(C36:C37)</f>
        <v>#DIV/0!</v>
      </c>
      <c r="F37" s="96"/>
      <c r="G37" s="91" t="e">
        <f>AVERAGE(F36:F37)</f>
        <v>#DIV/0!</v>
      </c>
      <c r="H37" s="92" t="e">
        <f>ABS(F37-F36)/AVERAGE(F36:F37)</f>
        <v>#DIV/0!</v>
      </c>
      <c r="I37" s="90"/>
      <c r="K37" s="1">
        <v>20</v>
      </c>
      <c r="L37" s="3">
        <v>45</v>
      </c>
      <c r="M37" s="4" t="s">
        <v>15</v>
      </c>
      <c r="N37" s="4" t="s">
        <v>7</v>
      </c>
      <c r="O37" s="6" t="s">
        <v>14</v>
      </c>
      <c r="P37" s="32">
        <v>921.90000000000009</v>
      </c>
      <c r="Q37" s="18">
        <v>0.05</v>
      </c>
      <c r="R37" s="18">
        <v>1.22</v>
      </c>
      <c r="S37" s="18">
        <f t="shared" si="4"/>
        <v>0</v>
      </c>
      <c r="T37" s="18">
        <f t="shared" si="5"/>
        <v>0</v>
      </c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</row>
    <row r="38" spans="1:99" ht="12.75" customHeight="1" x14ac:dyDescent="0.25">
      <c r="A38" s="95"/>
      <c r="B38" s="104"/>
      <c r="C38" s="96"/>
      <c r="D38" s="91"/>
      <c r="E38" s="92"/>
      <c r="F38" s="96"/>
      <c r="G38" s="91"/>
      <c r="H38" s="92"/>
      <c r="I38" s="90"/>
      <c r="K38" s="1">
        <v>22</v>
      </c>
      <c r="L38" s="3">
        <v>51</v>
      </c>
      <c r="M38" s="4" t="s">
        <v>15</v>
      </c>
      <c r="N38" s="4" t="s">
        <v>7</v>
      </c>
      <c r="O38" s="5" t="s">
        <v>14</v>
      </c>
      <c r="P38" s="32">
        <v>428.4</v>
      </c>
      <c r="Q38" s="18">
        <v>0.32</v>
      </c>
      <c r="R38" s="18">
        <v>6.98</v>
      </c>
      <c r="S38" s="18">
        <f t="shared" si="4"/>
        <v>0</v>
      </c>
      <c r="T38" s="18">
        <f t="shared" si="5"/>
        <v>0</v>
      </c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</row>
    <row r="39" spans="1:99" ht="12.75" customHeight="1" x14ac:dyDescent="0.25">
      <c r="A39" s="95"/>
      <c r="B39" s="104"/>
      <c r="C39" s="96"/>
      <c r="D39" s="91" t="e">
        <f>AVERAGE(C38:C39)</f>
        <v>#DIV/0!</v>
      </c>
      <c r="E39" s="92" t="e">
        <f>ABS(C39-C38)/AVERAGE(C38:C39)</f>
        <v>#DIV/0!</v>
      </c>
      <c r="F39" s="96"/>
      <c r="G39" s="91" t="e">
        <f>AVERAGE(F38:F39)</f>
        <v>#DIV/0!</v>
      </c>
      <c r="H39" s="92" t="e">
        <f>ABS(F39-F38)/AVERAGE(F38:F39)</f>
        <v>#DIV/0!</v>
      </c>
      <c r="I39" s="90"/>
      <c r="K39" s="1">
        <v>24</v>
      </c>
      <c r="L39" s="3">
        <v>2</v>
      </c>
      <c r="M39" s="4" t="s">
        <v>6</v>
      </c>
      <c r="N39" s="4" t="s">
        <v>19</v>
      </c>
      <c r="O39" s="5" t="s">
        <v>19</v>
      </c>
      <c r="P39" s="32">
        <v>791.9</v>
      </c>
      <c r="Q39" s="18">
        <v>0.25</v>
      </c>
      <c r="R39" s="18">
        <v>4</v>
      </c>
      <c r="S39" s="18">
        <f t="shared" si="4"/>
        <v>0</v>
      </c>
      <c r="T39" s="18">
        <f t="shared" si="5"/>
        <v>0</v>
      </c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</row>
    <row r="40" spans="1:99" ht="12.75" customHeight="1" x14ac:dyDescent="0.25">
      <c r="A40" s="95"/>
      <c r="B40" s="104"/>
      <c r="C40" s="96"/>
      <c r="D40" s="91"/>
      <c r="E40" s="92"/>
      <c r="F40" s="96"/>
      <c r="G40" s="91"/>
      <c r="H40" s="92"/>
      <c r="I40" s="90"/>
      <c r="K40" s="1">
        <v>26</v>
      </c>
      <c r="L40" s="3">
        <v>10</v>
      </c>
      <c r="M40" s="4" t="s">
        <v>6</v>
      </c>
      <c r="N40" s="4" t="s">
        <v>19</v>
      </c>
      <c r="O40" s="5" t="s">
        <v>19</v>
      </c>
      <c r="P40" s="32">
        <v>2109.3999999999996</v>
      </c>
      <c r="Q40" s="18">
        <v>0.03</v>
      </c>
      <c r="R40" s="18">
        <v>0.17</v>
      </c>
      <c r="S40" s="18">
        <f t="shared" si="4"/>
        <v>0</v>
      </c>
      <c r="T40" s="18">
        <f t="shared" si="5"/>
        <v>0</v>
      </c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</row>
    <row r="41" spans="1:99" ht="12.75" customHeight="1" x14ac:dyDescent="0.25">
      <c r="A41" s="95"/>
      <c r="B41" s="104"/>
      <c r="C41" s="96"/>
      <c r="D41" s="91" t="e">
        <f>AVERAGE(C40:C41)</f>
        <v>#DIV/0!</v>
      </c>
      <c r="E41" s="92" t="e">
        <f>ABS(C41-C40)/AVERAGE(C40:C41)</f>
        <v>#DIV/0!</v>
      </c>
      <c r="F41" s="96"/>
      <c r="G41" s="91" t="e">
        <f>AVERAGE(F40:F41)</f>
        <v>#DIV/0!</v>
      </c>
      <c r="H41" s="92" t="e">
        <f>ABS(F41-F40)/AVERAGE(F40:F41)</f>
        <v>#DIV/0!</v>
      </c>
      <c r="I41" s="90"/>
      <c r="K41" s="1">
        <v>27</v>
      </c>
      <c r="L41" s="3">
        <v>20</v>
      </c>
      <c r="M41" s="4" t="s">
        <v>11</v>
      </c>
      <c r="N41" s="4" t="s">
        <v>19</v>
      </c>
      <c r="O41" s="5" t="s">
        <v>19</v>
      </c>
      <c r="P41" s="32">
        <v>1619.2</v>
      </c>
      <c r="Q41" s="18">
        <v>0.02</v>
      </c>
      <c r="R41" s="18">
        <v>0.08</v>
      </c>
      <c r="S41" s="18">
        <f t="shared" si="4"/>
        <v>0</v>
      </c>
      <c r="T41" s="18">
        <f t="shared" si="5"/>
        <v>0</v>
      </c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</row>
    <row r="42" spans="1:99" ht="12.75" customHeight="1" x14ac:dyDescent="0.25">
      <c r="A42" s="89"/>
      <c r="B42" s="104"/>
      <c r="C42" s="90"/>
      <c r="D42" s="91"/>
      <c r="E42" s="92"/>
      <c r="F42" s="90"/>
      <c r="G42" s="91"/>
      <c r="H42" s="92"/>
      <c r="I42" s="90"/>
      <c r="K42" s="1">
        <v>28</v>
      </c>
      <c r="L42" s="3">
        <v>27</v>
      </c>
      <c r="M42" s="4" t="s">
        <v>11</v>
      </c>
      <c r="N42" s="4" t="s">
        <v>19</v>
      </c>
      <c r="O42" s="5" t="s">
        <v>19</v>
      </c>
      <c r="P42" s="32">
        <v>1540.6999999999998</v>
      </c>
      <c r="Q42" s="18">
        <v>0.02</v>
      </c>
      <c r="R42" s="18">
        <v>0.03</v>
      </c>
      <c r="S42" s="18">
        <f t="shared" si="4"/>
        <v>0</v>
      </c>
      <c r="T42" s="18">
        <f t="shared" si="5"/>
        <v>0</v>
      </c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</row>
    <row r="43" spans="1:99" ht="12.75" customHeight="1" x14ac:dyDescent="0.25">
      <c r="A43" s="89"/>
      <c r="B43" s="104"/>
      <c r="C43" s="90"/>
      <c r="D43" s="91"/>
      <c r="E43" s="92"/>
      <c r="F43" s="90"/>
      <c r="G43" s="91"/>
      <c r="H43" s="92"/>
      <c r="I43" s="90"/>
      <c r="K43" s="1">
        <v>29</v>
      </c>
      <c r="L43" s="3">
        <v>35</v>
      </c>
      <c r="M43" s="4" t="s">
        <v>11</v>
      </c>
      <c r="N43" s="4" t="s">
        <v>19</v>
      </c>
      <c r="O43" s="5" t="s">
        <v>19</v>
      </c>
      <c r="P43" s="32">
        <v>1669.3</v>
      </c>
      <c r="Q43" s="18">
        <v>0.01</v>
      </c>
      <c r="R43" s="18">
        <v>0.02</v>
      </c>
      <c r="S43" s="18">
        <f t="shared" si="4"/>
        <v>0</v>
      </c>
      <c r="T43" s="18">
        <f t="shared" si="5"/>
        <v>0</v>
      </c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</row>
    <row r="44" spans="1:99" ht="12.75" customHeight="1" x14ac:dyDescent="0.25">
      <c r="A44" s="89"/>
      <c r="B44" s="104"/>
      <c r="C44" s="90"/>
      <c r="D44" s="91"/>
      <c r="E44" s="92"/>
      <c r="F44" s="90"/>
      <c r="G44" s="91"/>
      <c r="H44" s="92"/>
      <c r="I44" s="90"/>
      <c r="K44" s="1">
        <v>30</v>
      </c>
      <c r="L44" s="3">
        <v>43</v>
      </c>
      <c r="M44" s="4" t="s">
        <v>15</v>
      </c>
      <c r="N44" s="4" t="s">
        <v>19</v>
      </c>
      <c r="O44" s="5" t="s">
        <v>19</v>
      </c>
      <c r="P44" s="32">
        <v>1831.1</v>
      </c>
      <c r="Q44" s="18">
        <v>0.03</v>
      </c>
      <c r="R44" s="18">
        <v>0.73</v>
      </c>
      <c r="S44" s="18">
        <f t="shared" si="4"/>
        <v>0</v>
      </c>
      <c r="T44" s="18">
        <f t="shared" si="5"/>
        <v>0</v>
      </c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</row>
    <row r="45" spans="1:99" ht="12.75" customHeight="1" x14ac:dyDescent="0.25">
      <c r="A45" s="89"/>
      <c r="B45" s="104"/>
      <c r="C45" s="90"/>
      <c r="D45" s="91"/>
      <c r="E45" s="92"/>
      <c r="F45" s="90"/>
      <c r="G45" s="91"/>
      <c r="H45" s="92"/>
      <c r="I45" s="90"/>
      <c r="K45" s="1">
        <v>31</v>
      </c>
      <c r="L45" s="3">
        <v>46</v>
      </c>
      <c r="M45" s="4" t="s">
        <v>15</v>
      </c>
      <c r="N45" s="4" t="s">
        <v>19</v>
      </c>
      <c r="O45" s="5" t="s">
        <v>19</v>
      </c>
      <c r="P45" s="32">
        <v>1830.8999999999999</v>
      </c>
      <c r="Q45" s="18">
        <v>0.02</v>
      </c>
      <c r="R45" s="18">
        <v>0.21</v>
      </c>
      <c r="S45" s="18">
        <f t="shared" si="4"/>
        <v>0</v>
      </c>
      <c r="T45" s="18">
        <f t="shared" si="5"/>
        <v>0</v>
      </c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</row>
    <row r="46" spans="1:99" ht="12.75" customHeight="1" x14ac:dyDescent="0.25">
      <c r="A46" s="89"/>
      <c r="B46" s="104"/>
      <c r="C46" s="90"/>
      <c r="D46" s="91"/>
      <c r="E46" s="92"/>
      <c r="F46" s="90"/>
      <c r="G46" s="91"/>
      <c r="H46" s="92"/>
      <c r="I46" s="90"/>
      <c r="K46" s="1">
        <v>32</v>
      </c>
      <c r="L46" s="3">
        <v>52</v>
      </c>
      <c r="M46" s="4" t="s">
        <v>15</v>
      </c>
      <c r="N46" s="4" t="s">
        <v>19</v>
      </c>
      <c r="O46" s="5" t="s">
        <v>19</v>
      </c>
      <c r="P46" s="32">
        <v>1170.3999999999999</v>
      </c>
      <c r="Q46" s="18">
        <v>0.23</v>
      </c>
      <c r="R46" s="18">
        <v>6.08</v>
      </c>
      <c r="S46" s="18">
        <f t="shared" si="4"/>
        <v>0</v>
      </c>
      <c r="T46" s="18">
        <f t="shared" si="5"/>
        <v>0</v>
      </c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</row>
    <row r="47" spans="1:99" ht="12.75" customHeight="1" x14ac:dyDescent="0.25">
      <c r="A47" s="89"/>
      <c r="B47" s="104"/>
      <c r="C47" s="90"/>
      <c r="D47" s="91"/>
      <c r="E47" s="92"/>
      <c r="F47" s="90"/>
      <c r="G47" s="91"/>
      <c r="H47" s="92"/>
      <c r="I47" s="90"/>
      <c r="K47" s="1">
        <v>35</v>
      </c>
      <c r="L47" s="3">
        <v>21</v>
      </c>
      <c r="M47" s="4" t="s">
        <v>11</v>
      </c>
      <c r="N47" s="4" t="s">
        <v>19</v>
      </c>
      <c r="O47" s="5" t="s">
        <v>19</v>
      </c>
      <c r="P47" s="32">
        <v>1746.8999999999999</v>
      </c>
      <c r="Q47" s="18">
        <v>0.01</v>
      </c>
      <c r="R47" s="18">
        <v>0.14000000000000001</v>
      </c>
      <c r="S47" s="18">
        <f t="shared" si="4"/>
        <v>0</v>
      </c>
      <c r="T47" s="18">
        <f t="shared" si="5"/>
        <v>0</v>
      </c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</row>
    <row r="48" spans="1:99" ht="12.75" customHeight="1" x14ac:dyDescent="0.25">
      <c r="A48" s="89"/>
      <c r="B48" s="104"/>
      <c r="C48" s="91"/>
      <c r="D48" s="91"/>
      <c r="E48" s="92"/>
      <c r="F48" s="91"/>
      <c r="G48" s="91"/>
      <c r="H48" s="92"/>
      <c r="I48" s="90"/>
      <c r="K48" s="1">
        <v>36</v>
      </c>
      <c r="L48" s="3">
        <v>28</v>
      </c>
      <c r="M48" s="4" t="s">
        <v>11</v>
      </c>
      <c r="N48" s="4" t="s">
        <v>19</v>
      </c>
      <c r="O48" s="5" t="s">
        <v>19</v>
      </c>
      <c r="P48" s="32">
        <v>1614.1000000000001</v>
      </c>
      <c r="Q48" s="18">
        <v>0.01</v>
      </c>
      <c r="R48" s="18">
        <v>0</v>
      </c>
      <c r="S48" s="18">
        <f t="shared" si="4"/>
        <v>0</v>
      </c>
      <c r="T48" s="18">
        <f t="shared" si="5"/>
        <v>0</v>
      </c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</row>
    <row r="49" spans="1:99" ht="12.75" customHeight="1" x14ac:dyDescent="0.25">
      <c r="A49" s="89"/>
      <c r="B49" s="104"/>
      <c r="C49" s="91"/>
      <c r="D49" s="91"/>
      <c r="E49" s="92"/>
      <c r="F49" s="91"/>
      <c r="G49" s="91"/>
      <c r="H49" s="92"/>
      <c r="K49" s="1">
        <v>37</v>
      </c>
      <c r="L49" s="3">
        <v>36</v>
      </c>
      <c r="M49" s="4" t="s">
        <v>11</v>
      </c>
      <c r="N49" s="4" t="s">
        <v>19</v>
      </c>
      <c r="O49" s="5" t="s">
        <v>19</v>
      </c>
      <c r="P49" s="32">
        <v>452.5</v>
      </c>
      <c r="Q49" s="18">
        <v>0.02</v>
      </c>
      <c r="R49" s="18">
        <v>0.25</v>
      </c>
      <c r="S49" s="18">
        <f t="shared" si="4"/>
        <v>0</v>
      </c>
      <c r="T49" s="18">
        <f t="shared" si="5"/>
        <v>0</v>
      </c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</row>
    <row r="50" spans="1:99" ht="12.75" customHeight="1" x14ac:dyDescent="0.25">
      <c r="A50" s="89"/>
      <c r="B50" s="104"/>
      <c r="C50" s="91"/>
      <c r="D50" s="91"/>
      <c r="E50" s="92"/>
      <c r="F50" s="91"/>
      <c r="G50" s="91"/>
      <c r="H50" s="90"/>
      <c r="I50" s="90"/>
      <c r="K50" s="1">
        <v>38</v>
      </c>
      <c r="L50" s="3">
        <v>44</v>
      </c>
      <c r="M50" s="4" t="s">
        <v>15</v>
      </c>
      <c r="N50" s="4" t="s">
        <v>19</v>
      </c>
      <c r="O50" s="5" t="s">
        <v>19</v>
      </c>
      <c r="P50" s="32">
        <v>1088.7</v>
      </c>
      <c r="Q50" s="18">
        <v>0.05</v>
      </c>
      <c r="R50" s="18">
        <v>1.58</v>
      </c>
      <c r="S50" s="18">
        <f t="shared" si="4"/>
        <v>0</v>
      </c>
      <c r="T50" s="18">
        <f t="shared" si="5"/>
        <v>0</v>
      </c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</row>
    <row r="51" spans="1:99" ht="12.75" customHeight="1" x14ac:dyDescent="0.25">
      <c r="A51" s="89"/>
      <c r="B51" s="104"/>
      <c r="C51" s="91"/>
      <c r="D51" s="91"/>
      <c r="E51" s="92"/>
      <c r="F51" s="91"/>
      <c r="G51" s="91"/>
      <c r="H51" s="90"/>
      <c r="I51" s="90"/>
      <c r="K51" s="1">
        <v>40</v>
      </c>
      <c r="L51" s="3">
        <v>53</v>
      </c>
      <c r="M51" s="4" t="s">
        <v>15</v>
      </c>
      <c r="N51" s="4" t="s">
        <v>19</v>
      </c>
      <c r="O51" s="5" t="s">
        <v>19</v>
      </c>
      <c r="P51" s="32">
        <v>1496.9</v>
      </c>
      <c r="Q51" s="18">
        <v>0.14000000000000001</v>
      </c>
      <c r="R51" s="18">
        <v>3.72</v>
      </c>
      <c r="S51" s="18">
        <f t="shared" si="4"/>
        <v>0</v>
      </c>
      <c r="T51" s="18">
        <f t="shared" si="5"/>
        <v>0</v>
      </c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</row>
    <row r="52" spans="1:99" ht="12.75" customHeight="1" x14ac:dyDescent="0.25">
      <c r="A52" s="89"/>
      <c r="B52" s="104"/>
      <c r="C52" s="91"/>
      <c r="D52" s="91"/>
      <c r="E52" s="92"/>
      <c r="F52" s="91"/>
      <c r="G52" s="91"/>
      <c r="H52" s="90"/>
      <c r="I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</row>
    <row r="53" spans="1:99" ht="12.75" customHeight="1" x14ac:dyDescent="0.25">
      <c r="A53" s="89"/>
      <c r="B53" s="104"/>
      <c r="C53" s="91"/>
      <c r="D53" s="91"/>
      <c r="E53" s="92"/>
      <c r="F53" s="91"/>
      <c r="G53" s="91"/>
      <c r="H53" s="90"/>
      <c r="I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</row>
    <row r="54" spans="1:99" ht="12.75" customHeight="1" x14ac:dyDescent="0.25">
      <c r="A54" s="89"/>
      <c r="B54" s="104"/>
      <c r="C54" s="91"/>
      <c r="D54" s="91"/>
      <c r="E54" s="92"/>
      <c r="F54" s="91"/>
      <c r="G54" s="91"/>
      <c r="H54" s="90"/>
      <c r="I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</row>
    <row r="55" spans="1:99" ht="12.75" customHeight="1" x14ac:dyDescent="0.25">
      <c r="A55" s="89"/>
      <c r="B55" s="104"/>
      <c r="C55" s="91"/>
      <c r="D55" s="91"/>
      <c r="E55" s="92"/>
      <c r="F55" s="91"/>
      <c r="G55" s="91"/>
      <c r="H55" s="90"/>
      <c r="I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</row>
    <row r="56" spans="1:99" ht="12.75" customHeight="1" x14ac:dyDescent="0.25">
      <c r="A56" s="89"/>
      <c r="B56" s="104"/>
      <c r="C56" s="91"/>
      <c r="D56" s="91"/>
      <c r="E56" s="92"/>
      <c r="F56" s="91"/>
      <c r="G56" s="91"/>
      <c r="H56" s="90"/>
      <c r="I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</row>
    <row r="57" spans="1:99" ht="12.75" customHeight="1" x14ac:dyDescent="0.25">
      <c r="A57" s="89"/>
      <c r="B57" s="104"/>
      <c r="C57" s="91"/>
      <c r="D57" s="91"/>
      <c r="E57" s="92"/>
      <c r="F57" s="91"/>
      <c r="G57" s="91"/>
      <c r="H57" s="90"/>
      <c r="I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</row>
    <row r="58" spans="1:99" ht="12.75" customHeight="1" x14ac:dyDescent="0.25">
      <c r="A58" s="89"/>
      <c r="B58" s="104"/>
      <c r="C58" s="91"/>
      <c r="D58" s="91"/>
      <c r="E58" s="92"/>
      <c r="F58" s="91"/>
      <c r="G58" s="91"/>
      <c r="H58" s="90"/>
      <c r="I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</row>
    <row r="59" spans="1:99" ht="12.75" customHeight="1" x14ac:dyDescent="0.25">
      <c r="A59" s="89"/>
      <c r="B59" s="104"/>
      <c r="C59" s="91"/>
      <c r="D59" s="91"/>
      <c r="E59" s="92"/>
      <c r="F59" s="91"/>
      <c r="G59" s="91"/>
      <c r="H59" s="90"/>
      <c r="I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</row>
    <row r="60" spans="1:99" ht="12.75" customHeight="1" x14ac:dyDescent="0.25">
      <c r="A60" s="89"/>
      <c r="B60" s="104"/>
      <c r="C60" s="91"/>
      <c r="D60" s="91"/>
      <c r="E60" s="92"/>
      <c r="F60" s="91"/>
      <c r="G60" s="91"/>
      <c r="H60" s="90"/>
      <c r="I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</row>
    <row r="61" spans="1:99" ht="12.75" customHeight="1" x14ac:dyDescent="0.25">
      <c r="A61" s="89"/>
      <c r="B61" s="104"/>
      <c r="C61" s="91"/>
      <c r="D61" s="91"/>
      <c r="E61" s="92"/>
      <c r="F61" s="91"/>
      <c r="G61" s="91"/>
      <c r="H61" s="90"/>
      <c r="I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</row>
    <row r="62" spans="1:99" ht="12.75" customHeight="1" x14ac:dyDescent="0.25">
      <c r="A62" s="89"/>
      <c r="B62" s="104"/>
      <c r="C62" s="91"/>
      <c r="D62" s="91"/>
      <c r="E62" s="92"/>
      <c r="F62" s="91"/>
      <c r="G62" s="91"/>
      <c r="H62" s="90"/>
      <c r="I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</row>
    <row r="63" spans="1:99" ht="12.75" customHeight="1" x14ac:dyDescent="0.25">
      <c r="A63" s="89"/>
      <c r="B63" s="104"/>
      <c r="C63" s="91"/>
      <c r="D63" s="91"/>
      <c r="E63" s="92"/>
      <c r="F63" s="91"/>
      <c r="G63" s="91"/>
      <c r="H63" s="90"/>
      <c r="I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</row>
    <row r="64" spans="1:99" ht="12.75" customHeight="1" x14ac:dyDescent="0.25">
      <c r="A64" s="89"/>
      <c r="B64" s="104"/>
      <c r="C64" s="91"/>
      <c r="D64" s="91"/>
      <c r="E64" s="92"/>
      <c r="F64" s="91"/>
      <c r="G64" s="91"/>
      <c r="H64" s="90"/>
      <c r="I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</row>
    <row r="65" spans="1:99" ht="12.75" customHeight="1" x14ac:dyDescent="0.25">
      <c r="A65" s="89"/>
      <c r="B65" s="104"/>
      <c r="C65" s="91"/>
      <c r="D65" s="91"/>
      <c r="E65" s="92"/>
      <c r="F65" s="91"/>
      <c r="G65" s="91"/>
      <c r="H65" s="90"/>
      <c r="I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</row>
    <row r="66" spans="1:99" ht="12.75" customHeight="1" x14ac:dyDescent="0.25">
      <c r="A66" s="89"/>
      <c r="B66" s="104"/>
      <c r="C66" s="91"/>
      <c r="D66" s="91"/>
      <c r="E66" s="92"/>
      <c r="F66" s="91"/>
      <c r="G66" s="91"/>
      <c r="H66" s="90"/>
      <c r="I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</row>
    <row r="67" spans="1:99" ht="12.75" customHeight="1" x14ac:dyDescent="0.25">
      <c r="A67" s="89"/>
      <c r="B67" s="104"/>
      <c r="C67" s="91"/>
      <c r="D67" s="91"/>
      <c r="E67" s="92"/>
      <c r="F67" s="91"/>
      <c r="G67" s="91"/>
      <c r="H67" s="90"/>
      <c r="I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</row>
    <row r="68" spans="1:99" ht="12.75" customHeight="1" x14ac:dyDescent="0.25">
      <c r="A68" s="89"/>
      <c r="B68" s="104"/>
      <c r="C68" s="91"/>
      <c r="D68" s="91"/>
      <c r="E68" s="92"/>
      <c r="F68" s="91"/>
      <c r="G68" s="91"/>
      <c r="H68" s="90"/>
      <c r="I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</row>
    <row r="69" spans="1:99" ht="12.75" customHeight="1" x14ac:dyDescent="0.25">
      <c r="A69" s="89"/>
      <c r="B69" s="104"/>
      <c r="C69" s="91"/>
      <c r="D69" s="91"/>
      <c r="E69" s="92"/>
      <c r="F69" s="91"/>
      <c r="G69" s="91"/>
      <c r="H69" s="90"/>
      <c r="I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</row>
    <row r="70" spans="1:99" ht="12.75" customHeight="1" x14ac:dyDescent="0.25">
      <c r="A70" s="89"/>
      <c r="B70" s="104"/>
      <c r="C70" s="91"/>
      <c r="D70" s="91"/>
      <c r="E70" s="92"/>
      <c r="F70" s="91"/>
      <c r="G70" s="91"/>
      <c r="H70" s="90"/>
      <c r="I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</row>
    <row r="71" spans="1:99" ht="12.75" customHeight="1" x14ac:dyDescent="0.25">
      <c r="A71" s="89"/>
      <c r="B71" s="104"/>
      <c r="C71" s="91"/>
      <c r="D71" s="91"/>
      <c r="E71" s="92"/>
      <c r="F71" s="91"/>
      <c r="G71" s="91"/>
      <c r="H71" s="90"/>
      <c r="I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</row>
    <row r="72" spans="1:99" ht="12.75" customHeight="1" x14ac:dyDescent="0.25">
      <c r="A72" s="89"/>
      <c r="B72" s="104"/>
      <c r="C72" s="91"/>
      <c r="D72" s="91"/>
      <c r="E72" s="92"/>
      <c r="F72" s="91"/>
      <c r="G72" s="91"/>
      <c r="H72" s="90"/>
      <c r="I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</row>
    <row r="73" spans="1:99" ht="12.75" customHeight="1" x14ac:dyDescent="0.25">
      <c r="A73" s="89"/>
      <c r="B73" s="104"/>
      <c r="C73" s="91"/>
      <c r="D73" s="91"/>
      <c r="E73" s="92"/>
      <c r="F73" s="91"/>
      <c r="G73" s="91"/>
      <c r="H73" s="90"/>
      <c r="I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</row>
    <row r="74" spans="1:99" ht="12.75" customHeight="1" x14ac:dyDescent="0.25">
      <c r="A74" s="89"/>
      <c r="B74" s="104"/>
      <c r="C74" s="91"/>
      <c r="D74" s="91"/>
      <c r="E74" s="92"/>
      <c r="F74" s="91"/>
      <c r="G74" s="91"/>
      <c r="H74" s="90"/>
      <c r="I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</row>
    <row r="75" spans="1:99" ht="12.75" customHeight="1" x14ac:dyDescent="0.25">
      <c r="A75" s="89"/>
      <c r="B75" s="104"/>
      <c r="C75" s="91"/>
      <c r="D75" s="91"/>
      <c r="E75" s="92"/>
      <c r="F75" s="91"/>
      <c r="G75" s="91"/>
      <c r="H75" s="90"/>
      <c r="I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</row>
    <row r="76" spans="1:99" ht="12.75" customHeight="1" x14ac:dyDescent="0.25">
      <c r="A76" s="89"/>
      <c r="B76" s="104"/>
      <c r="C76" s="91"/>
      <c r="D76" s="91"/>
      <c r="E76" s="92"/>
      <c r="F76" s="91"/>
      <c r="G76" s="91"/>
      <c r="H76" s="90"/>
      <c r="I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</row>
    <row r="77" spans="1:99" ht="12.75" customHeight="1" x14ac:dyDescent="0.25">
      <c r="A77" s="89"/>
      <c r="B77" s="104"/>
      <c r="C77" s="91"/>
      <c r="D77" s="91"/>
      <c r="E77" s="92"/>
      <c r="F77" s="91"/>
      <c r="G77" s="91"/>
      <c r="H77" s="90"/>
      <c r="I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</row>
    <row r="78" spans="1:99" ht="12.75" customHeight="1" x14ac:dyDescent="0.25">
      <c r="A78" s="89"/>
      <c r="B78" s="104"/>
      <c r="C78" s="91"/>
      <c r="D78" s="91"/>
      <c r="E78" s="92"/>
      <c r="F78" s="91"/>
      <c r="G78" s="91"/>
      <c r="H78" s="90"/>
      <c r="I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</row>
    <row r="79" spans="1:99" ht="12.75" customHeight="1" x14ac:dyDescent="0.25">
      <c r="A79" s="89"/>
      <c r="B79" s="104"/>
      <c r="C79" s="91"/>
      <c r="D79" s="91"/>
      <c r="E79" s="92"/>
      <c r="F79" s="91"/>
      <c r="G79" s="91"/>
      <c r="H79" s="90"/>
      <c r="I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</row>
    <row r="80" spans="1:99" ht="12.75" customHeight="1" x14ac:dyDescent="0.25">
      <c r="A80" s="89"/>
      <c r="B80" s="104"/>
      <c r="C80" s="91"/>
      <c r="D80" s="91"/>
      <c r="E80" s="92"/>
      <c r="F80" s="91"/>
      <c r="G80" s="91"/>
      <c r="H80" s="90"/>
      <c r="I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</row>
    <row r="81" spans="1:99" ht="12.75" customHeight="1" x14ac:dyDescent="0.25">
      <c r="A81" s="89"/>
      <c r="B81" s="104"/>
      <c r="C81" s="91"/>
      <c r="D81" s="91"/>
      <c r="E81" s="92"/>
      <c r="F81" s="91"/>
      <c r="G81" s="91"/>
      <c r="H81" s="90"/>
      <c r="I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</row>
    <row r="82" spans="1:99" ht="12.75" customHeight="1" x14ac:dyDescent="0.25">
      <c r="A82" s="89"/>
      <c r="B82" s="104"/>
      <c r="C82" s="91"/>
      <c r="D82" s="91"/>
      <c r="E82" s="92"/>
      <c r="F82" s="91"/>
      <c r="G82" s="91"/>
      <c r="H82" s="90"/>
      <c r="I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</row>
    <row r="83" spans="1:99" ht="12.75" customHeight="1" x14ac:dyDescent="0.25">
      <c r="A83" s="89"/>
      <c r="B83" s="104"/>
      <c r="C83" s="91"/>
      <c r="D83" s="91"/>
      <c r="E83" s="92"/>
      <c r="F83" s="91"/>
      <c r="G83" s="91"/>
      <c r="H83" s="90"/>
      <c r="I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</row>
    <row r="84" spans="1:99" ht="12.75" customHeight="1" x14ac:dyDescent="0.25">
      <c r="A84" s="89"/>
      <c r="B84" s="104"/>
      <c r="C84" s="91"/>
      <c r="D84" s="91"/>
      <c r="E84" s="92"/>
      <c r="F84" s="91"/>
      <c r="G84" s="91"/>
      <c r="H84" s="90"/>
      <c r="I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</row>
    <row r="85" spans="1:99" ht="12.75" customHeight="1" x14ac:dyDescent="0.25">
      <c r="A85" s="89"/>
      <c r="B85" s="104"/>
      <c r="C85" s="91"/>
      <c r="D85" s="91"/>
      <c r="E85" s="92"/>
      <c r="F85" s="91"/>
      <c r="G85" s="91"/>
      <c r="H85" s="90"/>
      <c r="I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</row>
    <row r="86" spans="1:99" ht="12.75" customHeight="1" x14ac:dyDescent="0.25">
      <c r="A86" s="89"/>
      <c r="B86" s="104"/>
      <c r="C86" s="91"/>
      <c r="D86" s="91"/>
      <c r="E86" s="92"/>
      <c r="F86" s="91"/>
      <c r="G86" s="91"/>
      <c r="H86" s="90"/>
      <c r="I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</row>
    <row r="87" spans="1:99" ht="12.75" customHeight="1" x14ac:dyDescent="0.25">
      <c r="A87" s="89"/>
      <c r="B87" s="104"/>
      <c r="C87" s="91"/>
      <c r="D87" s="91"/>
      <c r="E87" s="92"/>
      <c r="F87" s="91"/>
      <c r="G87" s="91"/>
      <c r="H87" s="90"/>
      <c r="I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</row>
    <row r="88" spans="1:99" ht="12.75" customHeight="1" x14ac:dyDescent="0.25">
      <c r="A88" s="89"/>
      <c r="B88" s="104"/>
      <c r="C88" s="91"/>
      <c r="D88" s="91"/>
      <c r="E88" s="92"/>
      <c r="F88" s="91"/>
      <c r="G88" s="91"/>
      <c r="H88" s="90"/>
      <c r="I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</row>
    <row r="89" spans="1:99" ht="12.75" customHeight="1" x14ac:dyDescent="0.25">
      <c r="A89" s="89"/>
      <c r="B89" s="104"/>
      <c r="C89" s="91"/>
      <c r="D89" s="91"/>
      <c r="E89" s="92"/>
      <c r="F89" s="91"/>
      <c r="G89" s="91"/>
      <c r="H89" s="90"/>
      <c r="I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</row>
    <row r="90" spans="1:99" ht="12.75" customHeight="1" x14ac:dyDescent="0.25">
      <c r="A90" s="89"/>
      <c r="B90" s="104"/>
      <c r="C90" s="91"/>
      <c r="D90" s="91"/>
      <c r="E90" s="92"/>
      <c r="F90" s="91"/>
      <c r="G90" s="91"/>
      <c r="H90" s="90"/>
      <c r="I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</row>
    <row r="91" spans="1:99" ht="12.75" customHeight="1" x14ac:dyDescent="0.25">
      <c r="A91" s="89"/>
      <c r="B91" s="104"/>
      <c r="C91" s="91"/>
      <c r="D91" s="91"/>
      <c r="E91" s="92"/>
      <c r="F91" s="91"/>
      <c r="G91" s="91"/>
      <c r="H91" s="90"/>
      <c r="I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</row>
    <row r="92" spans="1:99" ht="12.75" customHeight="1" x14ac:dyDescent="0.25">
      <c r="A92" s="89"/>
      <c r="B92" s="104"/>
      <c r="C92" s="91"/>
      <c r="D92" s="91"/>
      <c r="E92" s="92"/>
      <c r="F92" s="91"/>
      <c r="G92" s="91"/>
      <c r="H92" s="90"/>
      <c r="I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</row>
    <row r="93" spans="1:99" ht="12.75" customHeight="1" x14ac:dyDescent="0.25">
      <c r="A93" s="89"/>
      <c r="B93" s="104"/>
      <c r="C93" s="91"/>
      <c r="D93" s="91"/>
      <c r="E93" s="92"/>
      <c r="F93" s="91"/>
      <c r="G93" s="91"/>
      <c r="H93" s="90"/>
      <c r="I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</row>
    <row r="94" spans="1:99" ht="12.75" customHeight="1" x14ac:dyDescent="0.25">
      <c r="A94" s="89"/>
      <c r="B94" s="104"/>
      <c r="C94" s="91"/>
      <c r="D94" s="91"/>
      <c r="E94" s="92"/>
      <c r="F94" s="91"/>
      <c r="G94" s="91"/>
      <c r="H94" s="90"/>
      <c r="I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</row>
    <row r="95" spans="1:99" ht="12.75" customHeight="1" x14ac:dyDescent="0.25">
      <c r="A95" s="89"/>
      <c r="B95" s="104"/>
      <c r="C95" s="91"/>
      <c r="D95" s="91"/>
      <c r="E95" s="92"/>
      <c r="F95" s="91"/>
      <c r="G95" s="91"/>
      <c r="H95" s="90"/>
      <c r="I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</row>
    <row r="96" spans="1:99" ht="12.75" customHeight="1" x14ac:dyDescent="0.25">
      <c r="A96" s="89"/>
      <c r="B96" s="104"/>
      <c r="C96" s="91"/>
      <c r="D96" s="91"/>
      <c r="E96" s="92"/>
      <c r="F96" s="91"/>
      <c r="G96" s="91"/>
      <c r="H96" s="90"/>
      <c r="I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</row>
    <row r="97" spans="1:99" ht="12.75" customHeight="1" x14ac:dyDescent="0.25">
      <c r="A97" s="89"/>
      <c r="B97" s="104"/>
      <c r="C97" s="91"/>
      <c r="D97" s="91"/>
      <c r="E97" s="92"/>
      <c r="F97" s="91"/>
      <c r="G97" s="91"/>
      <c r="H97" s="90"/>
      <c r="I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</row>
    <row r="98" spans="1:99" ht="12.75" customHeight="1" x14ac:dyDescent="0.25">
      <c r="A98" s="89"/>
      <c r="B98" s="104"/>
      <c r="C98" s="91"/>
      <c r="D98" s="91"/>
      <c r="E98" s="92"/>
      <c r="F98" s="91"/>
      <c r="G98" s="91"/>
      <c r="H98" s="90"/>
      <c r="I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</row>
    <row r="99" spans="1:99" ht="12.75" customHeight="1" x14ac:dyDescent="0.25">
      <c r="A99" s="89"/>
      <c r="B99" s="104"/>
      <c r="C99" s="91"/>
      <c r="D99" s="91"/>
      <c r="E99" s="92"/>
      <c r="F99" s="91"/>
      <c r="G99" s="91"/>
      <c r="H99" s="90"/>
      <c r="I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</row>
    <row r="100" spans="1:99" ht="12.75" customHeight="1" x14ac:dyDescent="0.25">
      <c r="A100" s="89"/>
      <c r="B100" s="104"/>
      <c r="C100" s="91"/>
      <c r="D100" s="91"/>
      <c r="E100" s="92"/>
      <c r="F100" s="91"/>
      <c r="G100" s="91"/>
      <c r="H100" s="90"/>
      <c r="I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</row>
    <row r="101" spans="1:99" ht="12.75" customHeight="1" x14ac:dyDescent="0.25">
      <c r="A101" s="89"/>
      <c r="B101" s="104"/>
      <c r="C101" s="91"/>
      <c r="D101" s="91"/>
      <c r="E101" s="92"/>
      <c r="F101" s="91"/>
      <c r="G101" s="91"/>
      <c r="H101" s="90"/>
      <c r="I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</row>
    <row r="102" spans="1:99" ht="12.75" customHeight="1" x14ac:dyDescent="0.25">
      <c r="A102" s="89"/>
      <c r="B102" s="104"/>
      <c r="C102" s="91"/>
      <c r="D102" s="91"/>
      <c r="E102" s="92"/>
      <c r="F102" s="91"/>
      <c r="G102" s="91"/>
      <c r="H102" s="90"/>
      <c r="I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</row>
    <row r="103" spans="1:99" ht="12.75" customHeight="1" x14ac:dyDescent="0.25">
      <c r="A103" s="89"/>
      <c r="B103" s="104"/>
      <c r="C103" s="91"/>
      <c r="D103" s="91"/>
      <c r="E103" s="92"/>
      <c r="F103" s="91"/>
      <c r="G103" s="91"/>
      <c r="H103" s="90"/>
      <c r="I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</row>
    <row r="104" spans="1:99" ht="12.75" customHeight="1" x14ac:dyDescent="0.25">
      <c r="A104" s="89"/>
      <c r="B104" s="104"/>
      <c r="C104" s="91"/>
      <c r="D104" s="91"/>
      <c r="E104" s="92"/>
      <c r="F104" s="91"/>
      <c r="G104" s="91"/>
      <c r="H104" s="90"/>
      <c r="I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</row>
    <row r="105" spans="1:99" ht="12.75" customHeight="1" x14ac:dyDescent="0.25">
      <c r="A105" s="89"/>
      <c r="B105" s="104"/>
      <c r="C105" s="91"/>
      <c r="D105" s="91"/>
      <c r="E105" s="92"/>
      <c r="F105" s="91"/>
      <c r="G105" s="91"/>
      <c r="H105" s="90"/>
      <c r="I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</row>
    <row r="106" spans="1:99" ht="12.75" customHeight="1" x14ac:dyDescent="0.25">
      <c r="A106" s="89"/>
      <c r="B106" s="104"/>
      <c r="C106" s="91"/>
      <c r="D106" s="91"/>
      <c r="E106" s="92"/>
      <c r="F106" s="91"/>
      <c r="G106" s="91"/>
      <c r="H106" s="90"/>
      <c r="I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</row>
    <row r="107" spans="1:99" ht="12.75" customHeight="1" x14ac:dyDescent="0.25">
      <c r="A107" s="89"/>
      <c r="B107" s="104"/>
      <c r="C107" s="91"/>
      <c r="D107" s="91"/>
      <c r="E107" s="92"/>
      <c r="F107" s="91"/>
      <c r="G107" s="91"/>
      <c r="H107" s="90"/>
      <c r="I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</row>
    <row r="108" spans="1:99" ht="12.75" customHeight="1" x14ac:dyDescent="0.25">
      <c r="A108" s="89"/>
      <c r="B108" s="104"/>
      <c r="C108" s="91"/>
      <c r="D108" s="91"/>
      <c r="E108" s="92"/>
      <c r="F108" s="91"/>
      <c r="G108" s="91"/>
      <c r="H108" s="90"/>
      <c r="I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</row>
    <row r="109" spans="1:99" ht="12.75" customHeight="1" x14ac:dyDescent="0.25">
      <c r="A109" s="89"/>
      <c r="B109" s="104"/>
      <c r="C109" s="91"/>
      <c r="D109" s="91"/>
      <c r="E109" s="92"/>
      <c r="F109" s="91"/>
      <c r="G109" s="91"/>
      <c r="H109" s="90"/>
      <c r="I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</row>
    <row r="110" spans="1:99" ht="12.75" customHeight="1" x14ac:dyDescent="0.25">
      <c r="A110" s="89"/>
      <c r="B110" s="104"/>
      <c r="C110" s="91"/>
      <c r="D110" s="91"/>
      <c r="E110" s="92"/>
      <c r="F110" s="91"/>
      <c r="G110" s="91"/>
      <c r="H110" s="90"/>
      <c r="I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</row>
    <row r="111" spans="1:99" ht="12.75" customHeight="1" x14ac:dyDescent="0.25">
      <c r="A111" s="89"/>
      <c r="B111" s="104"/>
      <c r="C111" s="91"/>
      <c r="D111" s="91"/>
      <c r="E111" s="92"/>
      <c r="F111" s="91"/>
      <c r="G111" s="91"/>
      <c r="H111" s="90"/>
      <c r="I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</row>
    <row r="112" spans="1:99" ht="12.75" customHeight="1" x14ac:dyDescent="0.25">
      <c r="A112" s="89"/>
      <c r="B112" s="104"/>
      <c r="C112" s="91"/>
      <c r="D112" s="91"/>
      <c r="E112" s="92"/>
      <c r="F112" s="91"/>
      <c r="G112" s="91"/>
      <c r="H112" s="90"/>
      <c r="I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</row>
    <row r="113" spans="1:99" ht="12.75" customHeight="1" x14ac:dyDescent="0.25">
      <c r="A113" s="89"/>
      <c r="B113" s="104"/>
      <c r="C113" s="91"/>
      <c r="D113" s="91"/>
      <c r="E113" s="92"/>
      <c r="F113" s="91"/>
      <c r="G113" s="91"/>
      <c r="H113" s="90"/>
      <c r="I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</row>
    <row r="114" spans="1:99" ht="12.75" customHeight="1" x14ac:dyDescent="0.25">
      <c r="A114" s="89"/>
      <c r="B114" s="104"/>
      <c r="C114" s="91"/>
      <c r="D114" s="91"/>
      <c r="E114" s="92"/>
      <c r="F114" s="91"/>
      <c r="G114" s="91"/>
      <c r="H114" s="90"/>
      <c r="I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</row>
    <row r="115" spans="1:99" ht="12.75" customHeight="1" x14ac:dyDescent="0.25">
      <c r="A115" s="89"/>
      <c r="B115" s="104"/>
      <c r="C115" s="91"/>
      <c r="D115" s="91"/>
      <c r="E115" s="92"/>
      <c r="F115" s="91"/>
      <c r="G115" s="91"/>
      <c r="H115" s="90"/>
      <c r="I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</row>
    <row r="116" spans="1:99" ht="12.75" customHeight="1" x14ac:dyDescent="0.25">
      <c r="A116" s="89"/>
      <c r="B116" s="104"/>
      <c r="C116" s="91"/>
      <c r="D116" s="91"/>
      <c r="E116" s="92"/>
      <c r="F116" s="91"/>
      <c r="G116" s="91"/>
      <c r="H116" s="90"/>
      <c r="I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</row>
    <row r="117" spans="1:99" ht="12.75" customHeight="1" x14ac:dyDescent="0.25">
      <c r="A117" s="89"/>
      <c r="B117" s="104"/>
      <c r="C117" s="91"/>
      <c r="D117" s="91"/>
      <c r="E117" s="92"/>
      <c r="F117" s="91"/>
      <c r="G117" s="91"/>
      <c r="H117" s="90"/>
      <c r="I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</row>
    <row r="118" spans="1:99" ht="12.75" customHeight="1" x14ac:dyDescent="0.25">
      <c r="A118" s="89"/>
      <c r="B118" s="104"/>
      <c r="C118" s="91"/>
      <c r="D118" s="91"/>
      <c r="E118" s="92"/>
      <c r="F118" s="91"/>
      <c r="G118" s="91"/>
      <c r="H118" s="90"/>
      <c r="I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</row>
    <row r="119" spans="1:99" ht="12.75" customHeight="1" x14ac:dyDescent="0.25">
      <c r="A119" s="89"/>
      <c r="B119" s="104"/>
      <c r="C119" s="91"/>
      <c r="D119" s="91"/>
      <c r="E119" s="92"/>
      <c r="F119" s="91"/>
      <c r="G119" s="91"/>
      <c r="H119" s="90"/>
      <c r="I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</row>
    <row r="120" spans="1:99" ht="12.75" customHeight="1" x14ac:dyDescent="0.25">
      <c r="A120" s="89"/>
      <c r="B120" s="104"/>
      <c r="C120" s="91"/>
      <c r="D120" s="91"/>
      <c r="E120" s="92"/>
      <c r="F120" s="91"/>
      <c r="G120" s="91"/>
      <c r="H120" s="90"/>
      <c r="I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</row>
    <row r="121" spans="1:99" ht="12.75" customHeight="1" x14ac:dyDescent="0.25">
      <c r="A121" s="89"/>
      <c r="B121" s="104"/>
      <c r="C121" s="91"/>
      <c r="D121" s="91"/>
      <c r="E121" s="92"/>
      <c r="F121" s="91"/>
      <c r="G121" s="91"/>
      <c r="H121" s="90"/>
      <c r="I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</row>
    <row r="122" spans="1:99" ht="12.75" customHeight="1" x14ac:dyDescent="0.25">
      <c r="A122" s="89"/>
      <c r="B122" s="104"/>
      <c r="C122" s="91"/>
      <c r="D122" s="91"/>
      <c r="E122" s="92"/>
      <c r="F122" s="91"/>
      <c r="G122" s="91"/>
      <c r="H122" s="90"/>
      <c r="I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</row>
    <row r="123" spans="1:99" ht="12.75" customHeight="1" x14ac:dyDescent="0.25">
      <c r="A123" s="89"/>
      <c r="B123" s="104"/>
      <c r="C123" s="91"/>
      <c r="D123" s="91"/>
      <c r="E123" s="92"/>
      <c r="F123" s="91"/>
      <c r="G123" s="91"/>
      <c r="H123" s="90"/>
      <c r="I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</row>
    <row r="124" spans="1:99" ht="12.75" customHeight="1" x14ac:dyDescent="0.25">
      <c r="A124" s="89"/>
      <c r="B124" s="104"/>
      <c r="C124" s="91"/>
      <c r="D124" s="91"/>
      <c r="E124" s="92"/>
      <c r="F124" s="91"/>
      <c r="G124" s="91"/>
      <c r="H124" s="90"/>
      <c r="I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</row>
    <row r="125" spans="1:99" ht="12.75" customHeight="1" x14ac:dyDescent="0.25">
      <c r="A125" s="89"/>
      <c r="B125" s="104"/>
      <c r="C125" s="91"/>
      <c r="D125" s="91"/>
      <c r="E125" s="92"/>
      <c r="F125" s="91"/>
      <c r="G125" s="91"/>
      <c r="H125" s="90"/>
      <c r="I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</row>
    <row r="126" spans="1:99" ht="12.75" customHeight="1" x14ac:dyDescent="0.25">
      <c r="A126" s="89"/>
      <c r="B126" s="104"/>
      <c r="C126" s="91"/>
      <c r="D126" s="91"/>
      <c r="E126" s="92"/>
      <c r="F126" s="91"/>
      <c r="G126" s="91"/>
      <c r="H126" s="90"/>
      <c r="I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</row>
    <row r="127" spans="1:99" ht="12.75" customHeight="1" x14ac:dyDescent="0.25">
      <c r="A127" s="89"/>
      <c r="B127" s="104"/>
      <c r="C127" s="91"/>
      <c r="D127" s="91"/>
      <c r="E127" s="92"/>
      <c r="F127" s="91"/>
      <c r="G127" s="91"/>
      <c r="H127" s="90"/>
      <c r="I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</row>
    <row r="128" spans="1:99" ht="12.75" customHeight="1" x14ac:dyDescent="0.25">
      <c r="A128" s="89"/>
      <c r="B128" s="104"/>
      <c r="C128" s="91"/>
      <c r="D128" s="91"/>
      <c r="E128" s="92"/>
      <c r="F128" s="91"/>
      <c r="G128" s="91"/>
      <c r="H128" s="90"/>
      <c r="I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  <c r="BR128" s="90"/>
      <c r="BS128" s="90"/>
      <c r="BT128" s="90"/>
      <c r="BU128" s="90"/>
      <c r="BV128" s="90"/>
      <c r="BW128" s="90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</row>
    <row r="129" spans="1:99" ht="12.75" customHeight="1" x14ac:dyDescent="0.25">
      <c r="A129" s="89"/>
      <c r="B129" s="104"/>
      <c r="C129" s="91"/>
      <c r="D129" s="91"/>
      <c r="E129" s="92"/>
      <c r="F129" s="91"/>
      <c r="G129" s="91"/>
      <c r="H129" s="90"/>
      <c r="I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</row>
    <row r="130" spans="1:99" ht="12.75" customHeight="1" x14ac:dyDescent="0.25">
      <c r="A130" s="89"/>
      <c r="B130" s="104"/>
      <c r="C130" s="91"/>
      <c r="D130" s="91"/>
      <c r="E130" s="92"/>
      <c r="F130" s="91"/>
      <c r="G130" s="91"/>
      <c r="H130" s="90"/>
      <c r="I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90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</row>
    <row r="131" spans="1:99" ht="12.75" customHeight="1" x14ac:dyDescent="0.25">
      <c r="A131" s="89"/>
      <c r="B131" s="104"/>
      <c r="C131" s="91"/>
      <c r="D131" s="91"/>
      <c r="E131" s="92"/>
      <c r="F131" s="91"/>
      <c r="G131" s="91"/>
      <c r="H131" s="90"/>
      <c r="I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</row>
    <row r="132" spans="1:99" ht="12.75" customHeight="1" x14ac:dyDescent="0.25">
      <c r="A132" s="89"/>
      <c r="B132" s="104"/>
      <c r="C132" s="91"/>
      <c r="D132" s="91"/>
      <c r="E132" s="92"/>
      <c r="F132" s="91"/>
      <c r="G132" s="91"/>
      <c r="H132" s="90"/>
      <c r="I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</row>
    <row r="133" spans="1:99" ht="12.75" customHeight="1" x14ac:dyDescent="0.25">
      <c r="A133" s="89"/>
      <c r="B133" s="104"/>
      <c r="C133" s="91"/>
      <c r="D133" s="91"/>
      <c r="E133" s="92"/>
      <c r="F133" s="91"/>
      <c r="G133" s="91"/>
      <c r="H133" s="90"/>
      <c r="I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</row>
    <row r="134" spans="1:99" ht="12.75" customHeight="1" x14ac:dyDescent="0.25">
      <c r="A134" s="89"/>
      <c r="B134" s="104"/>
      <c r="C134" s="91"/>
      <c r="D134" s="91"/>
      <c r="E134" s="92"/>
      <c r="F134" s="91"/>
      <c r="G134" s="91"/>
      <c r="H134" s="90"/>
      <c r="I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</row>
    <row r="135" spans="1:99" ht="12.75" customHeight="1" x14ac:dyDescent="0.25">
      <c r="A135" s="89"/>
      <c r="B135" s="104"/>
      <c r="C135" s="91"/>
      <c r="D135" s="91"/>
      <c r="E135" s="92"/>
      <c r="F135" s="91"/>
      <c r="G135" s="91"/>
      <c r="H135" s="90"/>
      <c r="I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</row>
    <row r="136" spans="1:99" ht="12.75" customHeight="1" x14ac:dyDescent="0.25">
      <c r="A136" s="89"/>
      <c r="B136" s="104"/>
      <c r="C136" s="91"/>
      <c r="D136" s="91"/>
      <c r="E136" s="92"/>
      <c r="F136" s="91"/>
      <c r="G136" s="91"/>
      <c r="H136" s="90"/>
      <c r="I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</row>
    <row r="137" spans="1:99" ht="12.75" customHeight="1" x14ac:dyDescent="0.25">
      <c r="A137" s="89"/>
      <c r="B137" s="104"/>
      <c r="C137" s="91"/>
      <c r="D137" s="91"/>
      <c r="E137" s="92"/>
      <c r="F137" s="91"/>
      <c r="G137" s="91"/>
      <c r="H137" s="90"/>
      <c r="I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</row>
    <row r="138" spans="1:99" ht="12.75" customHeight="1" x14ac:dyDescent="0.25">
      <c r="A138" s="89"/>
      <c r="B138" s="104"/>
      <c r="C138" s="91"/>
      <c r="D138" s="91"/>
      <c r="E138" s="92"/>
      <c r="F138" s="91"/>
      <c r="G138" s="91"/>
      <c r="H138" s="90"/>
      <c r="I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</row>
    <row r="139" spans="1:99" ht="12.75" customHeight="1" x14ac:dyDescent="0.25">
      <c r="A139" s="89"/>
      <c r="B139" s="104"/>
      <c r="C139" s="91"/>
      <c r="D139" s="91"/>
      <c r="E139" s="92"/>
      <c r="F139" s="91"/>
      <c r="G139" s="91"/>
      <c r="H139" s="90"/>
      <c r="I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</row>
    <row r="140" spans="1:99" ht="12.75" customHeight="1" x14ac:dyDescent="0.25">
      <c r="A140" s="89"/>
      <c r="B140" s="104"/>
      <c r="C140" s="91"/>
      <c r="D140" s="91"/>
      <c r="E140" s="92"/>
      <c r="F140" s="91"/>
      <c r="G140" s="91"/>
      <c r="H140" s="90"/>
      <c r="I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90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</row>
    <row r="141" spans="1:99" ht="12.75" customHeight="1" x14ac:dyDescent="0.25">
      <c r="A141" s="89"/>
      <c r="B141" s="104"/>
      <c r="C141" s="91"/>
      <c r="D141" s="91"/>
      <c r="E141" s="92"/>
      <c r="F141" s="91"/>
      <c r="G141" s="91"/>
      <c r="H141" s="90"/>
      <c r="I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</row>
    <row r="142" spans="1:99" ht="12.75" customHeight="1" x14ac:dyDescent="0.25">
      <c r="A142" s="89"/>
      <c r="B142" s="104"/>
      <c r="C142" s="91"/>
      <c r="D142" s="91"/>
      <c r="E142" s="92"/>
      <c r="F142" s="91"/>
      <c r="G142" s="91"/>
      <c r="H142" s="90"/>
      <c r="I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</row>
    <row r="143" spans="1:99" ht="12.75" customHeight="1" x14ac:dyDescent="0.25">
      <c r="A143" s="89"/>
      <c r="B143" s="104"/>
      <c r="C143" s="91"/>
      <c r="D143" s="91"/>
      <c r="E143" s="92"/>
      <c r="F143" s="91"/>
      <c r="G143" s="91"/>
      <c r="H143" s="90"/>
      <c r="I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</row>
    <row r="144" spans="1:99" ht="12.75" customHeight="1" x14ac:dyDescent="0.25">
      <c r="A144" s="89"/>
      <c r="B144" s="104"/>
      <c r="C144" s="91"/>
      <c r="D144" s="91"/>
      <c r="E144" s="92"/>
      <c r="F144" s="91"/>
      <c r="G144" s="91"/>
      <c r="H144" s="90"/>
      <c r="I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</row>
    <row r="145" spans="1:99" ht="12.75" customHeight="1" x14ac:dyDescent="0.25">
      <c r="A145" s="89"/>
      <c r="B145" s="104"/>
      <c r="C145" s="91"/>
      <c r="D145" s="91"/>
      <c r="E145" s="92"/>
      <c r="F145" s="91"/>
      <c r="G145" s="91"/>
      <c r="H145" s="90"/>
      <c r="I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</row>
    <row r="146" spans="1:99" ht="12.75" customHeight="1" x14ac:dyDescent="0.25">
      <c r="A146" s="89"/>
      <c r="B146" s="104"/>
      <c r="C146" s="91"/>
      <c r="D146" s="91"/>
      <c r="E146" s="92"/>
      <c r="F146" s="91"/>
      <c r="G146" s="91"/>
      <c r="H146" s="90"/>
      <c r="I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</row>
    <row r="147" spans="1:99" ht="12.75" customHeight="1" x14ac:dyDescent="0.25">
      <c r="A147" s="89"/>
      <c r="B147" s="104"/>
      <c r="C147" s="91"/>
      <c r="D147" s="91"/>
      <c r="E147" s="92"/>
      <c r="F147" s="91"/>
      <c r="G147" s="91"/>
      <c r="H147" s="90"/>
      <c r="I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</row>
    <row r="148" spans="1:99" ht="12.75" customHeight="1" x14ac:dyDescent="0.25">
      <c r="A148" s="89"/>
      <c r="B148" s="104"/>
      <c r="C148" s="91"/>
      <c r="D148" s="91"/>
      <c r="E148" s="92"/>
      <c r="F148" s="91"/>
      <c r="G148" s="91"/>
      <c r="H148" s="90"/>
      <c r="I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</row>
    <row r="149" spans="1:99" ht="12.75" customHeight="1" x14ac:dyDescent="0.25">
      <c r="A149" s="89"/>
      <c r="B149" s="104"/>
      <c r="C149" s="91"/>
      <c r="D149" s="91"/>
      <c r="E149" s="92"/>
      <c r="F149" s="91"/>
      <c r="G149" s="91"/>
      <c r="H149" s="90"/>
      <c r="I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  <c r="BQ149" s="90"/>
      <c r="BR149" s="90"/>
      <c r="BS149" s="90"/>
      <c r="BT149" s="90"/>
      <c r="BU149" s="90"/>
      <c r="BV149" s="90"/>
      <c r="BW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</row>
    <row r="150" spans="1:99" ht="12.75" customHeight="1" x14ac:dyDescent="0.25">
      <c r="A150" s="89"/>
      <c r="B150" s="104"/>
      <c r="C150" s="91"/>
      <c r="D150" s="91"/>
      <c r="E150" s="92"/>
      <c r="F150" s="91"/>
      <c r="G150" s="91"/>
      <c r="H150" s="90"/>
      <c r="I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</row>
    <row r="151" spans="1:99" ht="12.75" customHeight="1" x14ac:dyDescent="0.25">
      <c r="A151" s="89"/>
      <c r="B151" s="104"/>
      <c r="C151" s="91"/>
      <c r="D151" s="91"/>
      <c r="E151" s="92"/>
      <c r="F151" s="91"/>
      <c r="G151" s="91"/>
      <c r="H151" s="90"/>
      <c r="I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</row>
    <row r="152" spans="1:99" ht="12.75" customHeight="1" x14ac:dyDescent="0.25">
      <c r="A152" s="89"/>
      <c r="B152" s="104"/>
      <c r="C152" s="91"/>
      <c r="D152" s="91"/>
      <c r="E152" s="92"/>
      <c r="F152" s="91"/>
      <c r="G152" s="91"/>
      <c r="H152" s="90"/>
      <c r="I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</row>
    <row r="153" spans="1:99" ht="12.75" customHeight="1" x14ac:dyDescent="0.25">
      <c r="A153" s="89"/>
      <c r="B153" s="104"/>
      <c r="C153" s="91"/>
      <c r="D153" s="91"/>
      <c r="E153" s="92"/>
      <c r="F153" s="91"/>
      <c r="G153" s="91"/>
      <c r="H153" s="90"/>
      <c r="I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</row>
    <row r="154" spans="1:99" ht="12.75" customHeight="1" x14ac:dyDescent="0.25">
      <c r="A154" s="89"/>
      <c r="B154" s="104"/>
      <c r="C154" s="91"/>
      <c r="D154" s="91"/>
      <c r="E154" s="92"/>
      <c r="F154" s="91"/>
      <c r="G154" s="91"/>
      <c r="H154" s="90"/>
      <c r="I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</row>
    <row r="155" spans="1:99" ht="12.75" customHeight="1" x14ac:dyDescent="0.25">
      <c r="A155" s="89"/>
      <c r="B155" s="104"/>
      <c r="C155" s="91"/>
      <c r="D155" s="91"/>
      <c r="E155" s="92"/>
      <c r="F155" s="91"/>
      <c r="G155" s="91"/>
      <c r="H155" s="90"/>
      <c r="I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</row>
    <row r="156" spans="1:99" ht="12.75" customHeight="1" x14ac:dyDescent="0.25">
      <c r="A156" s="89"/>
      <c r="B156" s="104"/>
      <c r="C156" s="91"/>
      <c r="D156" s="91"/>
      <c r="E156" s="92"/>
      <c r="F156" s="91"/>
      <c r="G156" s="91"/>
      <c r="H156" s="90"/>
      <c r="I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</row>
    <row r="157" spans="1:99" ht="12.75" customHeight="1" x14ac:dyDescent="0.25">
      <c r="A157" s="89"/>
      <c r="B157" s="104"/>
      <c r="C157" s="91"/>
      <c r="D157" s="91"/>
      <c r="E157" s="92"/>
      <c r="F157" s="91"/>
      <c r="G157" s="91"/>
      <c r="H157" s="90"/>
      <c r="I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</row>
    <row r="158" spans="1:99" ht="12.75" customHeight="1" x14ac:dyDescent="0.25">
      <c r="A158" s="89"/>
      <c r="B158" s="104"/>
      <c r="C158" s="91"/>
      <c r="D158" s="91"/>
      <c r="E158" s="92"/>
      <c r="F158" s="91"/>
      <c r="G158" s="91"/>
      <c r="H158" s="90"/>
      <c r="I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</row>
    <row r="159" spans="1:99" ht="12.75" customHeight="1" x14ac:dyDescent="0.25">
      <c r="A159" s="89"/>
      <c r="B159" s="104"/>
      <c r="C159" s="91"/>
      <c r="D159" s="91"/>
      <c r="E159" s="92"/>
      <c r="F159" s="91"/>
      <c r="G159" s="91"/>
      <c r="H159" s="90"/>
      <c r="I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</row>
    <row r="160" spans="1:99" ht="12.75" customHeight="1" x14ac:dyDescent="0.25">
      <c r="A160" s="89"/>
      <c r="B160" s="104"/>
      <c r="C160" s="91"/>
      <c r="D160" s="91"/>
      <c r="E160" s="92"/>
      <c r="F160" s="91"/>
      <c r="G160" s="91"/>
      <c r="H160" s="90"/>
      <c r="I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</row>
    <row r="161" spans="1:99" ht="12.75" customHeight="1" x14ac:dyDescent="0.25">
      <c r="A161" s="89"/>
      <c r="B161" s="104"/>
      <c r="C161" s="91"/>
      <c r="D161" s="91"/>
      <c r="E161" s="92"/>
      <c r="F161" s="91"/>
      <c r="G161" s="91"/>
      <c r="H161" s="90"/>
      <c r="I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</row>
    <row r="162" spans="1:99" ht="12.75" customHeight="1" x14ac:dyDescent="0.25">
      <c r="A162" s="89"/>
      <c r="B162" s="104"/>
      <c r="C162" s="91"/>
      <c r="D162" s="91"/>
      <c r="E162" s="92"/>
      <c r="F162" s="91"/>
      <c r="G162" s="91"/>
      <c r="H162" s="90"/>
      <c r="I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</row>
    <row r="163" spans="1:99" ht="12.75" customHeight="1" x14ac:dyDescent="0.25">
      <c r="A163" s="89"/>
      <c r="B163" s="104"/>
      <c r="C163" s="91"/>
      <c r="D163" s="91"/>
      <c r="E163" s="92"/>
      <c r="F163" s="91"/>
      <c r="G163" s="91"/>
      <c r="H163" s="90"/>
      <c r="I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</row>
    <row r="164" spans="1:99" ht="12.75" customHeight="1" x14ac:dyDescent="0.25">
      <c r="A164" s="89"/>
      <c r="B164" s="104"/>
      <c r="C164" s="91"/>
      <c r="D164" s="91"/>
      <c r="E164" s="92"/>
      <c r="F164" s="91"/>
      <c r="G164" s="91"/>
      <c r="H164" s="90"/>
      <c r="I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</row>
    <row r="165" spans="1:99" ht="12.75" customHeight="1" x14ac:dyDescent="0.25">
      <c r="A165" s="89"/>
      <c r="B165" s="104"/>
      <c r="C165" s="91"/>
      <c r="D165" s="91"/>
      <c r="E165" s="92"/>
      <c r="F165" s="91"/>
      <c r="G165" s="91"/>
      <c r="H165" s="90"/>
      <c r="I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</row>
    <row r="166" spans="1:99" ht="12.75" customHeight="1" x14ac:dyDescent="0.25">
      <c r="A166" s="89"/>
      <c r="B166" s="104"/>
      <c r="C166" s="91"/>
      <c r="D166" s="91"/>
      <c r="E166" s="92"/>
      <c r="F166" s="91"/>
      <c r="G166" s="91"/>
      <c r="H166" s="90"/>
      <c r="I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</row>
    <row r="167" spans="1:99" ht="12.75" customHeight="1" x14ac:dyDescent="0.25">
      <c r="A167" s="89"/>
      <c r="B167" s="104"/>
      <c r="C167" s="91"/>
      <c r="D167" s="91"/>
      <c r="E167" s="92"/>
      <c r="F167" s="91"/>
      <c r="G167" s="91"/>
      <c r="H167" s="90"/>
      <c r="I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</row>
    <row r="168" spans="1:99" ht="12.75" customHeight="1" x14ac:dyDescent="0.25">
      <c r="A168" s="89"/>
      <c r="B168" s="104"/>
      <c r="C168" s="91"/>
      <c r="D168" s="91"/>
      <c r="E168" s="92"/>
      <c r="F168" s="91"/>
      <c r="G168" s="91"/>
      <c r="H168" s="90"/>
      <c r="I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</row>
    <row r="169" spans="1:99" ht="12.75" customHeight="1" x14ac:dyDescent="0.25">
      <c r="A169" s="89"/>
      <c r="B169" s="104"/>
      <c r="C169" s="91"/>
      <c r="D169" s="91"/>
      <c r="E169" s="92"/>
      <c r="F169" s="91"/>
      <c r="G169" s="91"/>
      <c r="H169" s="90"/>
      <c r="I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</row>
    <row r="170" spans="1:99" ht="12.75" customHeight="1" x14ac:dyDescent="0.25">
      <c r="A170" s="89"/>
      <c r="B170" s="104"/>
      <c r="C170" s="91"/>
      <c r="D170" s="91"/>
      <c r="E170" s="92"/>
      <c r="F170" s="91"/>
      <c r="G170" s="91"/>
      <c r="H170" s="90"/>
      <c r="I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</row>
    <row r="171" spans="1:99" ht="12.75" customHeight="1" x14ac:dyDescent="0.25">
      <c r="A171" s="89"/>
      <c r="B171" s="104"/>
      <c r="C171" s="91"/>
      <c r="D171" s="91"/>
      <c r="E171" s="92"/>
      <c r="F171" s="91"/>
      <c r="G171" s="91"/>
      <c r="H171" s="90"/>
      <c r="I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</row>
    <row r="172" spans="1:99" ht="12.75" customHeight="1" x14ac:dyDescent="0.25">
      <c r="A172" s="89"/>
      <c r="B172" s="104"/>
      <c r="C172" s="91"/>
      <c r="D172" s="91"/>
      <c r="E172" s="92"/>
      <c r="F172" s="91"/>
      <c r="G172" s="91"/>
      <c r="H172" s="90"/>
      <c r="I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</row>
    <row r="173" spans="1:99" ht="12.75" customHeight="1" x14ac:dyDescent="0.25">
      <c r="A173" s="89"/>
      <c r="B173" s="104"/>
      <c r="C173" s="91"/>
      <c r="D173" s="91"/>
      <c r="E173" s="92"/>
      <c r="F173" s="91"/>
      <c r="G173" s="91"/>
      <c r="H173" s="90"/>
      <c r="I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</row>
    <row r="174" spans="1:99" ht="12.75" customHeight="1" x14ac:dyDescent="0.25">
      <c r="A174" s="89"/>
      <c r="B174" s="104"/>
      <c r="C174" s="91"/>
      <c r="D174" s="91"/>
      <c r="E174" s="92"/>
      <c r="F174" s="91"/>
      <c r="G174" s="91"/>
      <c r="H174" s="90"/>
      <c r="I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</row>
    <row r="175" spans="1:99" ht="12.75" customHeight="1" x14ac:dyDescent="0.25">
      <c r="A175" s="89"/>
      <c r="B175" s="104"/>
      <c r="C175" s="91"/>
      <c r="D175" s="91"/>
      <c r="E175" s="92"/>
      <c r="F175" s="91"/>
      <c r="G175" s="91"/>
      <c r="H175" s="90"/>
      <c r="I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</row>
    <row r="176" spans="1:99" ht="12.75" customHeight="1" x14ac:dyDescent="0.25">
      <c r="A176" s="89"/>
      <c r="B176" s="104"/>
      <c r="C176" s="91"/>
      <c r="D176" s="91"/>
      <c r="E176" s="92"/>
      <c r="F176" s="91"/>
      <c r="G176" s="91"/>
      <c r="H176" s="90"/>
      <c r="I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</row>
    <row r="177" spans="1:99" ht="12.75" customHeight="1" x14ac:dyDescent="0.25">
      <c r="A177" s="89"/>
      <c r="B177" s="104"/>
      <c r="C177" s="91"/>
      <c r="D177" s="91"/>
      <c r="E177" s="92"/>
      <c r="F177" s="91"/>
      <c r="G177" s="91"/>
      <c r="H177" s="90"/>
      <c r="I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</row>
    <row r="178" spans="1:99" ht="12.75" customHeight="1" x14ac:dyDescent="0.25">
      <c r="A178" s="89"/>
      <c r="B178" s="104"/>
      <c r="C178" s="91"/>
      <c r="D178" s="91"/>
      <c r="E178" s="92"/>
      <c r="F178" s="91"/>
      <c r="G178" s="91"/>
      <c r="H178" s="90"/>
      <c r="I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</row>
    <row r="179" spans="1:99" ht="12.75" customHeight="1" x14ac:dyDescent="0.25">
      <c r="A179" s="89"/>
      <c r="B179" s="104"/>
      <c r="C179" s="91"/>
      <c r="D179" s="91"/>
      <c r="E179" s="92"/>
      <c r="F179" s="91"/>
      <c r="G179" s="91"/>
      <c r="H179" s="90"/>
      <c r="I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</row>
    <row r="180" spans="1:99" ht="12.75" customHeight="1" x14ac:dyDescent="0.25">
      <c r="A180" s="89"/>
      <c r="B180" s="104"/>
      <c r="C180" s="91"/>
      <c r="D180" s="91"/>
      <c r="E180" s="92"/>
      <c r="F180" s="91"/>
      <c r="G180" s="91"/>
      <c r="H180" s="90"/>
      <c r="I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</row>
    <row r="181" spans="1:99" ht="12.75" customHeight="1" x14ac:dyDescent="0.25">
      <c r="A181" s="89"/>
      <c r="B181" s="104"/>
      <c r="C181" s="91"/>
      <c r="D181" s="91"/>
      <c r="E181" s="92"/>
      <c r="F181" s="91"/>
      <c r="G181" s="91"/>
      <c r="H181" s="90"/>
      <c r="I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</row>
    <row r="182" spans="1:99" ht="12.75" customHeight="1" x14ac:dyDescent="0.25">
      <c r="A182" s="89"/>
      <c r="B182" s="104"/>
      <c r="C182" s="91"/>
      <c r="D182" s="91"/>
      <c r="E182" s="92"/>
      <c r="F182" s="91"/>
      <c r="G182" s="91"/>
      <c r="H182" s="90"/>
      <c r="I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</row>
    <row r="183" spans="1:99" ht="12.75" customHeight="1" x14ac:dyDescent="0.25">
      <c r="A183" s="89"/>
      <c r="B183" s="104"/>
      <c r="C183" s="91"/>
      <c r="D183" s="91"/>
      <c r="E183" s="92"/>
      <c r="F183" s="91"/>
      <c r="G183" s="91"/>
      <c r="H183" s="90"/>
      <c r="I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</row>
    <row r="184" spans="1:99" ht="12.75" customHeight="1" x14ac:dyDescent="0.25">
      <c r="A184" s="89"/>
      <c r="B184" s="104"/>
      <c r="C184" s="91"/>
      <c r="D184" s="91"/>
      <c r="E184" s="92"/>
      <c r="F184" s="91"/>
      <c r="G184" s="91"/>
      <c r="H184" s="90"/>
      <c r="I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</row>
    <row r="185" spans="1:99" ht="12.75" customHeight="1" x14ac:dyDescent="0.25">
      <c r="A185" s="89"/>
      <c r="B185" s="104"/>
      <c r="C185" s="91"/>
      <c r="D185" s="91"/>
      <c r="E185" s="92"/>
      <c r="F185" s="91"/>
      <c r="G185" s="91"/>
      <c r="H185" s="90"/>
      <c r="I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</row>
    <row r="186" spans="1:99" ht="12.75" customHeight="1" x14ac:dyDescent="0.25">
      <c r="A186" s="89"/>
      <c r="B186" s="104"/>
      <c r="C186" s="91"/>
      <c r="D186" s="91"/>
      <c r="E186" s="92"/>
      <c r="F186" s="91"/>
      <c r="G186" s="91"/>
      <c r="H186" s="90"/>
      <c r="I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</row>
    <row r="187" spans="1:99" ht="12.75" customHeight="1" x14ac:dyDescent="0.25">
      <c r="A187" s="89"/>
      <c r="B187" s="104"/>
      <c r="C187" s="91"/>
      <c r="D187" s="91"/>
      <c r="E187" s="92"/>
      <c r="F187" s="91"/>
      <c r="G187" s="91"/>
      <c r="H187" s="90"/>
      <c r="I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</row>
    <row r="188" spans="1:99" ht="12.75" customHeight="1" x14ac:dyDescent="0.25">
      <c r="A188" s="89"/>
      <c r="B188" s="104"/>
      <c r="C188" s="91"/>
      <c r="D188" s="91"/>
      <c r="E188" s="92"/>
      <c r="F188" s="91"/>
      <c r="G188" s="91"/>
      <c r="H188" s="90"/>
      <c r="I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</row>
    <row r="189" spans="1:99" ht="12.75" customHeight="1" x14ac:dyDescent="0.25">
      <c r="A189" s="89"/>
      <c r="B189" s="104"/>
      <c r="C189" s="91"/>
      <c r="D189" s="91"/>
      <c r="E189" s="92"/>
      <c r="F189" s="91"/>
      <c r="G189" s="91"/>
      <c r="H189" s="90"/>
      <c r="I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</row>
    <row r="190" spans="1:99" ht="12.75" customHeight="1" x14ac:dyDescent="0.25">
      <c r="A190" s="89"/>
      <c r="B190" s="104"/>
      <c r="C190" s="91"/>
      <c r="D190" s="91"/>
      <c r="E190" s="92"/>
      <c r="F190" s="91"/>
      <c r="G190" s="91"/>
      <c r="H190" s="90"/>
      <c r="I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</row>
    <row r="191" spans="1:99" ht="12.75" customHeight="1" x14ac:dyDescent="0.25">
      <c r="A191" s="89"/>
      <c r="B191" s="104"/>
      <c r="C191" s="91"/>
      <c r="D191" s="91"/>
      <c r="E191" s="92"/>
      <c r="F191" s="91"/>
      <c r="G191" s="91"/>
      <c r="H191" s="90"/>
      <c r="I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</row>
    <row r="192" spans="1:99" ht="12.75" customHeight="1" x14ac:dyDescent="0.25">
      <c r="A192" s="89"/>
      <c r="B192" s="104"/>
      <c r="C192" s="91"/>
      <c r="D192" s="91"/>
      <c r="E192" s="92"/>
      <c r="F192" s="91"/>
      <c r="G192" s="91"/>
      <c r="H192" s="90"/>
      <c r="I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</row>
    <row r="193" spans="1:99" ht="12.75" customHeight="1" x14ac:dyDescent="0.25">
      <c r="A193" s="89"/>
      <c r="B193" s="104"/>
      <c r="C193" s="91"/>
      <c r="D193" s="91"/>
      <c r="E193" s="92"/>
      <c r="F193" s="91"/>
      <c r="G193" s="91"/>
      <c r="H193" s="90"/>
      <c r="I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</row>
    <row r="194" spans="1:99" ht="12.75" customHeight="1" x14ac:dyDescent="0.25">
      <c r="A194" s="89"/>
      <c r="B194" s="104"/>
      <c r="C194" s="91"/>
      <c r="D194" s="91"/>
      <c r="E194" s="92"/>
      <c r="F194" s="91"/>
      <c r="G194" s="91"/>
      <c r="H194" s="90"/>
      <c r="I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</row>
  </sheetData>
  <printOptions gridLines="1"/>
  <pageMargins left="0.75" right="0.75" top="1" bottom="1" header="0.5" footer="0.5"/>
  <pageSetup orientation="portrait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6" sqref="H26"/>
    </sheetView>
  </sheetViews>
  <sheetFormatPr defaultRowHeight="15" x14ac:dyDescent="0.25"/>
  <cols>
    <col min="1" max="4" width="16.140625" customWidth="1"/>
  </cols>
  <sheetData>
    <row r="1" spans="1:8" x14ac:dyDescent="0.25">
      <c r="F1" t="s">
        <v>62</v>
      </c>
      <c r="G1" t="s">
        <v>63</v>
      </c>
    </row>
    <row r="2" spans="1:8" x14ac:dyDescent="0.25">
      <c r="A2" t="s">
        <v>56</v>
      </c>
      <c r="B2" t="s">
        <v>57</v>
      </c>
      <c r="E2" t="s">
        <v>51</v>
      </c>
      <c r="F2" t="s">
        <v>52</v>
      </c>
      <c r="G2" t="s">
        <v>61</v>
      </c>
    </row>
    <row r="3" spans="1:8" x14ac:dyDescent="0.25">
      <c r="A3">
        <v>25</v>
      </c>
      <c r="B3" s="137">
        <v>5</v>
      </c>
      <c r="C3" s="136" t="s">
        <v>6</v>
      </c>
      <c r="D3" s="136" t="s">
        <v>19</v>
      </c>
      <c r="E3">
        <v>6.15</v>
      </c>
      <c r="F3">
        <v>-134.97</v>
      </c>
      <c r="G3">
        <v>24.6</v>
      </c>
    </row>
    <row r="4" spans="1:8" x14ac:dyDescent="0.25">
      <c r="A4">
        <v>28</v>
      </c>
      <c r="B4" s="139">
        <v>27</v>
      </c>
      <c r="C4" s="138" t="s">
        <v>11</v>
      </c>
      <c r="D4" s="138" t="s">
        <v>19</v>
      </c>
      <c r="E4">
        <v>6.12</v>
      </c>
      <c r="F4">
        <v>-127.06</v>
      </c>
      <c r="G4">
        <v>24.7</v>
      </c>
    </row>
    <row r="5" spans="1:8" x14ac:dyDescent="0.25">
      <c r="A5">
        <v>32</v>
      </c>
      <c r="B5" s="141">
        <v>52</v>
      </c>
      <c r="C5" s="140" t="s">
        <v>15</v>
      </c>
      <c r="D5" s="140" t="s">
        <v>19</v>
      </c>
      <c r="E5">
        <v>6.17</v>
      </c>
      <c r="F5">
        <v>-144.4</v>
      </c>
      <c r="G5">
        <v>24.7</v>
      </c>
    </row>
    <row r="6" spans="1:8" x14ac:dyDescent="0.25">
      <c r="A6">
        <v>34</v>
      </c>
      <c r="B6" s="141">
        <v>6</v>
      </c>
      <c r="C6" s="140" t="s">
        <v>6</v>
      </c>
      <c r="D6" s="150" t="s">
        <v>49</v>
      </c>
      <c r="E6">
        <v>6.15</v>
      </c>
      <c r="F6">
        <v>-137.32</v>
      </c>
      <c r="G6">
        <v>24.7</v>
      </c>
    </row>
    <row r="7" spans="1:8" x14ac:dyDescent="0.25">
      <c r="A7" s="129">
        <v>21</v>
      </c>
      <c r="B7" s="135">
        <v>51</v>
      </c>
      <c r="C7" s="134" t="s">
        <v>15</v>
      </c>
      <c r="D7" s="134" t="s">
        <v>7</v>
      </c>
      <c r="E7" s="129">
        <v>6.04</v>
      </c>
      <c r="F7" s="129">
        <v>-106.81</v>
      </c>
      <c r="G7" s="129">
        <v>24.7</v>
      </c>
      <c r="H7" s="129" t="s">
        <v>59</v>
      </c>
    </row>
    <row r="8" spans="1:8" x14ac:dyDescent="0.25">
      <c r="A8">
        <v>39</v>
      </c>
      <c r="B8" s="143">
        <v>47</v>
      </c>
      <c r="C8" s="142" t="s">
        <v>15</v>
      </c>
      <c r="D8" s="151" t="s">
        <v>49</v>
      </c>
      <c r="E8">
        <v>6.1</v>
      </c>
      <c r="F8">
        <v>-120.45</v>
      </c>
      <c r="G8">
        <v>24.6</v>
      </c>
    </row>
    <row r="9" spans="1:8" x14ac:dyDescent="0.25">
      <c r="A9" s="131" t="s">
        <v>53</v>
      </c>
      <c r="B9" s="145">
        <v>1</v>
      </c>
      <c r="C9" s="144" t="s">
        <v>6</v>
      </c>
      <c r="D9" s="144" t="s">
        <v>7</v>
      </c>
      <c r="E9">
        <v>6.07</v>
      </c>
      <c r="F9">
        <v>-113.65</v>
      </c>
      <c r="G9">
        <v>24.6</v>
      </c>
    </row>
    <row r="10" spans="1:8" x14ac:dyDescent="0.25">
      <c r="A10" s="132" t="s">
        <v>54</v>
      </c>
      <c r="B10" s="147">
        <v>19</v>
      </c>
      <c r="C10" s="146" t="s">
        <v>11</v>
      </c>
      <c r="D10" s="146" t="s">
        <v>7</v>
      </c>
      <c r="E10">
        <v>6.16</v>
      </c>
      <c r="F10">
        <v>-140.35</v>
      </c>
      <c r="G10">
        <v>24.7</v>
      </c>
    </row>
    <row r="11" spans="1:8" x14ac:dyDescent="0.25">
      <c r="A11" s="132" t="s">
        <v>55</v>
      </c>
      <c r="B11" s="149">
        <v>45</v>
      </c>
      <c r="C11" s="148" t="s">
        <v>15</v>
      </c>
      <c r="D11" s="148" t="s">
        <v>7</v>
      </c>
      <c r="E11">
        <v>6.07</v>
      </c>
      <c r="F11">
        <v>-114.71</v>
      </c>
      <c r="G11">
        <v>24.7</v>
      </c>
    </row>
    <row r="13" spans="1:8" x14ac:dyDescent="0.25">
      <c r="A13" t="s">
        <v>60</v>
      </c>
    </row>
    <row r="14" spans="1:8" x14ac:dyDescent="0.25">
      <c r="A14">
        <v>35</v>
      </c>
      <c r="B14" s="133">
        <v>21</v>
      </c>
      <c r="C14" s="152" t="s">
        <v>58</v>
      </c>
      <c r="D14" t="s">
        <v>49</v>
      </c>
    </row>
    <row r="15" spans="1:8" x14ac:dyDescent="0.25">
      <c r="A15">
        <v>36</v>
      </c>
      <c r="B15" s="133">
        <v>28</v>
      </c>
      <c r="C15" s="154" t="s">
        <v>58</v>
      </c>
      <c r="D15" s="153" t="s">
        <v>49</v>
      </c>
    </row>
    <row r="16" spans="1:8" x14ac:dyDescent="0.25">
      <c r="A16">
        <v>37</v>
      </c>
      <c r="B16" s="133">
        <v>36</v>
      </c>
      <c r="C16" s="154" t="s">
        <v>58</v>
      </c>
      <c r="D16" s="153" t="s">
        <v>49</v>
      </c>
    </row>
    <row r="18" spans="1:5" x14ac:dyDescent="0.25">
      <c r="A18">
        <v>34</v>
      </c>
      <c r="B18" s="149">
        <v>6</v>
      </c>
      <c r="C18" s="148" t="s">
        <v>6</v>
      </c>
      <c r="D18" s="125" t="s">
        <v>49</v>
      </c>
      <c r="E18" s="5" t="s">
        <v>19</v>
      </c>
    </row>
    <row r="19" spans="1:5" x14ac:dyDescent="0.25">
      <c r="A19" s="132" t="s">
        <v>110</v>
      </c>
      <c r="B19" s="149">
        <v>34</v>
      </c>
      <c r="C19" s="148" t="s">
        <v>11</v>
      </c>
      <c r="D19" s="125" t="s">
        <v>7</v>
      </c>
      <c r="E19" s="111" t="s">
        <v>8</v>
      </c>
    </row>
    <row r="20" spans="1:5" x14ac:dyDescent="0.25">
      <c r="B20" s="149">
        <v>34</v>
      </c>
      <c r="C20" s="148" t="s">
        <v>11</v>
      </c>
      <c r="D20" s="125" t="s">
        <v>7</v>
      </c>
      <c r="E20" s="111" t="s">
        <v>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O36" sqref="O36"/>
    </sheetView>
  </sheetViews>
  <sheetFormatPr defaultRowHeight="15" x14ac:dyDescent="0.25"/>
  <cols>
    <col min="1" max="1" width="16" customWidth="1"/>
    <col min="2" max="2" width="9.140625" style="126"/>
  </cols>
  <sheetData>
    <row r="1" spans="1:13" x14ac:dyDescent="0.25">
      <c r="A1" t="s">
        <v>2</v>
      </c>
      <c r="B1" s="126" t="s">
        <v>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</row>
    <row r="2" spans="1:13" x14ac:dyDescent="0.25">
      <c r="A2" t="s">
        <v>15</v>
      </c>
      <c r="B2" s="126" t="s">
        <v>18</v>
      </c>
      <c r="C2">
        <v>5</v>
      </c>
      <c r="D2">
        <v>337.12</v>
      </c>
      <c r="E2">
        <v>0.46400000000000002</v>
      </c>
      <c r="F2">
        <v>9.3919999999999995</v>
      </c>
      <c r="G2">
        <v>1.3707320000000001</v>
      </c>
      <c r="H2">
        <v>28.062899999999999</v>
      </c>
      <c r="I2">
        <v>57.116139575429997</v>
      </c>
      <c r="J2">
        <v>9.3198712437499998E-2</v>
      </c>
      <c r="K2">
        <v>1.7248025974006</v>
      </c>
      <c r="L2">
        <v>0.16330021391290001</v>
      </c>
      <c r="M2">
        <v>2.6150363925172999</v>
      </c>
    </row>
    <row r="3" spans="1:13" x14ac:dyDescent="0.25">
      <c r="A3" t="s">
        <v>15</v>
      </c>
      <c r="B3" s="126" t="s">
        <v>47</v>
      </c>
      <c r="C3">
        <v>3</v>
      </c>
      <c r="D3">
        <v>661.4</v>
      </c>
      <c r="E3">
        <v>0.13</v>
      </c>
      <c r="F3">
        <v>2.79</v>
      </c>
      <c r="G3">
        <v>0.65286999999999995</v>
      </c>
      <c r="H3">
        <v>14.075710000000001</v>
      </c>
      <c r="I3">
        <v>143.12319867862001</v>
      </c>
      <c r="J3">
        <v>9.5393920141700006E-2</v>
      </c>
      <c r="K3">
        <v>2.1168136431911</v>
      </c>
      <c r="L3">
        <v>0.37173967921110002</v>
      </c>
      <c r="M3">
        <v>8.4403026183840009</v>
      </c>
    </row>
    <row r="4" spans="1:13" x14ac:dyDescent="0.25">
      <c r="A4" t="s">
        <v>15</v>
      </c>
      <c r="B4" s="126" t="s">
        <v>48</v>
      </c>
      <c r="C4">
        <v>1</v>
      </c>
      <c r="D4">
        <v>304.39999999999998</v>
      </c>
      <c r="E4">
        <v>0.03</v>
      </c>
      <c r="F4">
        <v>0.71</v>
      </c>
      <c r="G4">
        <v>9.1319999999999998E-2</v>
      </c>
      <c r="H4">
        <v>2.1612399999999998</v>
      </c>
    </row>
    <row r="5" spans="1:13" x14ac:dyDescent="0.25">
      <c r="A5" t="s">
        <v>15</v>
      </c>
      <c r="B5" s="126" t="s">
        <v>19</v>
      </c>
      <c r="C5">
        <v>7</v>
      </c>
      <c r="D5">
        <v>1512.3142857143</v>
      </c>
      <c r="E5">
        <v>7.57142857143E-2</v>
      </c>
      <c r="F5">
        <v>1.9728571428571</v>
      </c>
      <c r="G5">
        <v>1.0282714285714001</v>
      </c>
      <c r="H5">
        <v>26.408781428571</v>
      </c>
      <c r="I5">
        <v>110.19675137501</v>
      </c>
      <c r="J5">
        <v>3.0067950256900001E-2</v>
      </c>
      <c r="K5">
        <v>0.81286593015590003</v>
      </c>
      <c r="L5">
        <v>0.35925466746099999</v>
      </c>
      <c r="M5">
        <v>9.8229963647911998</v>
      </c>
    </row>
    <row r="6" spans="1:13" x14ac:dyDescent="0.25">
      <c r="A6" t="s">
        <v>6</v>
      </c>
      <c r="B6" s="126" t="s">
        <v>18</v>
      </c>
      <c r="C6">
        <v>4</v>
      </c>
      <c r="D6">
        <v>143</v>
      </c>
      <c r="E6">
        <v>0.65</v>
      </c>
      <c r="F6">
        <v>11.535</v>
      </c>
      <c r="G6">
        <v>0.79635750000000005</v>
      </c>
      <c r="H6">
        <v>13.765107499999999</v>
      </c>
      <c r="I6">
        <v>29.660832759719</v>
      </c>
      <c r="J6">
        <v>0.14983324063770001</v>
      </c>
      <c r="K6">
        <v>3.0711249296199998</v>
      </c>
      <c r="L6">
        <v>7.4828741845999996E-2</v>
      </c>
      <c r="M6">
        <v>1.4000058175079999</v>
      </c>
    </row>
    <row r="7" spans="1:13" x14ac:dyDescent="0.25">
      <c r="A7" t="s">
        <v>6</v>
      </c>
      <c r="B7" s="126" t="s">
        <v>48</v>
      </c>
      <c r="C7">
        <v>4</v>
      </c>
      <c r="D7">
        <v>388.4</v>
      </c>
      <c r="E7">
        <v>0.3075</v>
      </c>
      <c r="F7">
        <v>5.3324999999999996</v>
      </c>
      <c r="G7">
        <v>1.1323274999999999</v>
      </c>
      <c r="H7">
        <v>20.014222499999999</v>
      </c>
      <c r="I7">
        <v>34.919478804816002</v>
      </c>
      <c r="J7">
        <v>5.9773879468099998E-2</v>
      </c>
      <c r="K7">
        <v>0.68389052486489998</v>
      </c>
      <c r="L7">
        <v>0.120216379387</v>
      </c>
      <c r="M7">
        <v>1.0085904485252</v>
      </c>
    </row>
    <row r="8" spans="1:13" x14ac:dyDescent="0.25">
      <c r="A8" t="s">
        <v>6</v>
      </c>
      <c r="B8" s="126" t="s">
        <v>48</v>
      </c>
      <c r="C8">
        <v>1</v>
      </c>
      <c r="D8">
        <v>151.5</v>
      </c>
      <c r="E8">
        <v>0.04</v>
      </c>
      <c r="F8">
        <v>0.53</v>
      </c>
      <c r="G8">
        <v>6.0600000000000001E-2</v>
      </c>
      <c r="H8">
        <v>0.80295000000000005</v>
      </c>
    </row>
    <row r="9" spans="1:13" x14ac:dyDescent="0.25">
      <c r="A9" t="s">
        <v>6</v>
      </c>
      <c r="B9" s="126" t="s">
        <v>19</v>
      </c>
      <c r="C9">
        <v>8</v>
      </c>
      <c r="D9">
        <v>1595.2375</v>
      </c>
      <c r="E9">
        <v>5.8749999999999997E-2</v>
      </c>
      <c r="F9">
        <v>0.82125000000000004</v>
      </c>
      <c r="G9">
        <v>0.70321999999999996</v>
      </c>
      <c r="H9">
        <v>9.1042100000000001</v>
      </c>
      <c r="I9">
        <v>165.51200748144001</v>
      </c>
      <c r="J9">
        <v>2.88120448523E-2</v>
      </c>
      <c r="K9">
        <v>0.48671800834040002</v>
      </c>
      <c r="L9">
        <v>0.22949096054400001</v>
      </c>
      <c r="M9">
        <v>4.1753545805638996</v>
      </c>
    </row>
    <row r="10" spans="1:13" x14ac:dyDescent="0.25">
      <c r="A10" t="s">
        <v>11</v>
      </c>
      <c r="B10" s="126" t="s">
        <v>18</v>
      </c>
      <c r="C10">
        <v>4</v>
      </c>
      <c r="D10">
        <v>547.17499999999995</v>
      </c>
      <c r="E10">
        <v>4.4999999999999998E-2</v>
      </c>
      <c r="F10">
        <v>0.65</v>
      </c>
      <c r="G10">
        <v>0.23929500000000001</v>
      </c>
      <c r="H10">
        <v>3.4256600000000001</v>
      </c>
      <c r="I10">
        <v>21.619334517973002</v>
      </c>
      <c r="J10">
        <v>1.5545631755100001E-2</v>
      </c>
      <c r="K10">
        <v>0.2940804878487</v>
      </c>
      <c r="L10">
        <v>7.6749655862399999E-2</v>
      </c>
      <c r="M10">
        <v>1.4798795723132001</v>
      </c>
    </row>
    <row r="11" spans="1:13" x14ac:dyDescent="0.25">
      <c r="A11" t="s">
        <v>11</v>
      </c>
      <c r="B11" s="126" t="s">
        <v>47</v>
      </c>
      <c r="C11">
        <v>3</v>
      </c>
      <c r="D11">
        <v>489.83333333333002</v>
      </c>
      <c r="E11">
        <v>0.02</v>
      </c>
      <c r="F11">
        <v>0.14333333333330001</v>
      </c>
      <c r="G11">
        <v>0.1066866666667</v>
      </c>
      <c r="H11">
        <v>0.68759666666670005</v>
      </c>
      <c r="I11">
        <v>75.531656350904001</v>
      </c>
      <c r="J11">
        <v>5.7735026918999998E-3</v>
      </c>
      <c r="K11">
        <v>4.9103066208900002E-2</v>
      </c>
      <c r="L11">
        <v>4.3717062394999999E-2</v>
      </c>
      <c r="M11">
        <v>0.24224719828669999</v>
      </c>
    </row>
    <row r="12" spans="1:13" x14ac:dyDescent="0.25">
      <c r="A12" t="s">
        <v>11</v>
      </c>
      <c r="B12" s="126" t="s">
        <v>48</v>
      </c>
      <c r="C12">
        <v>4</v>
      </c>
      <c r="D12">
        <v>589.72500000000002</v>
      </c>
      <c r="E12">
        <v>0.02</v>
      </c>
      <c r="F12">
        <v>7.0000000000000007E-2</v>
      </c>
      <c r="G12">
        <v>0.11794499999999999</v>
      </c>
      <c r="H12">
        <v>0.41896250000000002</v>
      </c>
      <c r="I12">
        <v>17.974165488278</v>
      </c>
      <c r="J12">
        <v>0</v>
      </c>
      <c r="K12">
        <v>1.15470053838E-2</v>
      </c>
      <c r="L12">
        <v>3.5948330977E-3</v>
      </c>
      <c r="M12">
        <v>8.0544584897099994E-2</v>
      </c>
    </row>
    <row r="13" spans="1:13" x14ac:dyDescent="0.25">
      <c r="A13" t="s">
        <v>11</v>
      </c>
      <c r="B13" s="126" t="s">
        <v>19</v>
      </c>
      <c r="C13">
        <v>6</v>
      </c>
      <c r="D13">
        <v>1440.45</v>
      </c>
      <c r="E13">
        <v>1.4999999999999999E-2</v>
      </c>
      <c r="F13">
        <v>8.6666666666700004E-2</v>
      </c>
      <c r="G13">
        <v>0.2042516666667</v>
      </c>
      <c r="H13">
        <v>0.94472333333330005</v>
      </c>
      <c r="I13">
        <v>199.53989367208001</v>
      </c>
      <c r="J13">
        <v>2.2360679775000002E-3</v>
      </c>
      <c r="K13">
        <v>3.8614907886900002E-2</v>
      </c>
      <c r="L13">
        <v>3.74770170831E-2</v>
      </c>
      <c r="M13">
        <v>0.36097204195220001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dwp2013 soil properties</vt:lpstr>
      <vt:lpstr>Sample ID Key _pH</vt:lpstr>
      <vt:lpstr>Sample ID key _Dry Mass</vt:lpstr>
      <vt:lpstr>Sample ID key _CN</vt:lpstr>
      <vt:lpstr>Sample ID key _CN_means</vt:lpstr>
      <vt:lpstr>Sample ID key _PSA</vt:lpstr>
      <vt:lpstr>rep error template</vt:lpstr>
      <vt:lpstr>Water Potential</vt:lpstr>
      <vt:lpstr>mean CN </vt:lpstr>
      <vt:lpstr>2013DWP soil core props JMP</vt:lpstr>
      <vt:lpstr>Table for core props</vt:lpstr>
      <vt:lpstr>new pH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cp:lastPrinted>2016-08-09T19:07:20Z</cp:lastPrinted>
  <dcterms:created xsi:type="dcterms:W3CDTF">2016-07-11T17:26:39Z</dcterms:created>
  <dcterms:modified xsi:type="dcterms:W3CDTF">2016-12-09T21:14:22Z</dcterms:modified>
</cp:coreProperties>
</file>