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Sheet4" sheetId="3" r:id="rId5"/>
    <sheet state="visible" name="Sheet5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<sst xmlns="http://schemas.openxmlformats.org/spreadsheetml/2006/main" count="202" uniqueCount="78">
  <si>
    <t>Date</t>
  </si>
  <si>
    <t>Pageviews</t>
  </si>
  <si>
    <t>Clicks</t>
  </si>
  <si>
    <t>Enrollments</t>
  </si>
  <si>
    <t>Payments</t>
  </si>
  <si>
    <t>CTR</t>
  </si>
  <si>
    <t>GC</t>
  </si>
  <si>
    <t>NC</t>
  </si>
  <si>
    <t>control</t>
  </si>
  <si>
    <t>mean</t>
  </si>
  <si>
    <t>std</t>
  </si>
  <si>
    <t>N</t>
  </si>
  <si>
    <t>experiment</t>
  </si>
  <si>
    <t>Sat, Oct 11</t>
  </si>
  <si>
    <t xml:space="preserve">Clicks </t>
  </si>
  <si>
    <t>payment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</si>
  <si>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</si>
  <si>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</si>
  <si>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</si>
  <si>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</si>
  <si>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</si>
  <si>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</si>
  <si>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</si>
  <si>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</si>
  <si>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Unique cookies to view page per day:</t>
  </si>
  <si>
    <t>Mon, Oct 20</t>
  </si>
  <si>
    <t>Tue, Oct 21</t>
  </si>
  <si>
    <t>Wed, Oct 22</t>
  </si>
  <si>
    <t>Thu, Oct 23</t>
  </si>
  <si>
    <t>Unique cookies to click "Start free trial" per day:</t>
  </si>
  <si>
    <t>Enrollments per day:</t>
  </si>
  <si>
    <t>Click-through-probability on "Start free trial":</t>
  </si>
  <si>
    <t>Fri, Oct 24</t>
  </si>
  <si>
    <t>Probability of enrolling, given click:</t>
  </si>
  <si>
    <t>Sat, Oct 25</t>
  </si>
  <si>
    <t>Sun, Oct 26</t>
  </si>
  <si>
    <t>Mon, Oct 27</t>
  </si>
  <si>
    <t>Tue, Oct 28</t>
  </si>
  <si>
    <t>Wed, Oct 29</t>
  </si>
  <si>
    <t>Thu, Oct 30</t>
  </si>
  <si>
    <t>Probability of payment, given enroll:</t>
  </si>
  <si>
    <t>Fri, Oct 31</t>
  </si>
  <si>
    <t>Sat, Nov 1</t>
  </si>
  <si>
    <t>Probability of payment, given click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</si>
  <si>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</si>
  <si>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</si>
  <si>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</si>
  <si>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</si>
  <si>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</si>
  <si>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</si>
  <si>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</si>
  <si>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</si>
  <si>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</si>
  <si>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</si>
  <si>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</si>
  <si>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</si>
  <si>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</si>
  <si>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</si>
  <si>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</si>
  <si>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GC df</t>
  </si>
  <si>
    <t>NC df</t>
  </si>
  <si>
    <t>Ctr</t>
  </si>
  <si>
    <t>Exp</t>
  </si>
  <si>
    <t>Sum</t>
  </si>
  <si>
    <t>p-pool</t>
  </si>
  <si>
    <t>se</t>
  </si>
  <si>
    <t>m</t>
  </si>
  <si>
    <t>lower</t>
  </si>
  <si>
    <t>upper</t>
  </si>
  <si>
    <t>dhat</t>
  </si>
  <si>
    <t>Pageview</t>
  </si>
  <si>
    <t>dgc</t>
  </si>
  <si>
    <t>dnc</t>
  </si>
  <si>
    <t>Total</t>
  </si>
  <si>
    <t>P</t>
  </si>
  <si>
    <t>gc</t>
  </si>
  <si>
    <t>nc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</si>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</sst>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1" t="s">
        <v>13</v>
      </c>
      <c r="B2" s="4">
        <v>7723.0</v>
      </c>
      <c r="C2" s="4">
        <v>687.0</v>
      </c>
      <c r="D2" s="4">
        <v>134.0</v>
      </c>
      <c r="E2" s="4">
        <v>70.0</v>
      </c>
      <c r="F2">
        <f t="shared" ref="F2:G2" si="1">C2/B2</f>
        <v>0.08895506927</v>
      </c>
      <c r="G2">
        <f t="shared" si="1"/>
        <v>0.1950509461</v>
      </c>
      <c r="H2">
        <f t="shared" ref="H2:H24" si="3">E2/C2</f>
        <v>0.1018922853</v>
      </c>
    </row>
    <row r="3">
      <c r="A3" s="1" t="s">
        <v>16</v>
      </c>
      <c r="B3" s="4">
        <v>9102.0</v>
      </c>
      <c r="C3" s="4">
        <v>779.0</v>
      </c>
      <c r="D3" s="4">
        <v>147.0</v>
      </c>
      <c r="E3" s="4">
        <v>70.0</v>
      </c>
      <c r="F3">
        <f t="shared" ref="F3:G3" si="2">C3/B3</f>
        <v>0.08558558559</v>
      </c>
      <c r="G3">
        <f t="shared" si="2"/>
        <v>0.188703466</v>
      </c>
      <c r="H3">
        <f t="shared" si="3"/>
        <v>0.08985879332</v>
      </c>
    </row>
    <row r="4">
      <c r="A4" s="1" t="s">
        <v>17</v>
      </c>
      <c r="B4" s="4">
        <v>10511.0</v>
      </c>
      <c r="C4" s="4">
        <v>909.0</v>
      </c>
      <c r="D4" s="4">
        <v>167.0</v>
      </c>
      <c r="E4" s="4">
        <v>95.0</v>
      </c>
      <c r="F4">
        <f t="shared" ref="F4:G4" si="4">C4/B4</f>
        <v>0.08648082961</v>
      </c>
      <c r="G4">
        <f t="shared" si="4"/>
        <v>0.1837183718</v>
      </c>
      <c r="H4">
        <f t="shared" si="3"/>
        <v>0.104510451</v>
      </c>
    </row>
    <row r="5">
      <c r="A5" s="1" t="s">
        <v>18</v>
      </c>
      <c r="B5" s="4">
        <v>9871.0</v>
      </c>
      <c r="C5" s="4">
        <v>836.0</v>
      </c>
      <c r="D5" s="4">
        <v>156.0</v>
      </c>
      <c r="E5" s="4">
        <v>105.0</v>
      </c>
      <c r="F5">
        <f t="shared" ref="F5:G5" si="5">C5/B5</f>
        <v>0.08469253368</v>
      </c>
      <c r="G5">
        <f t="shared" si="5"/>
        <v>0.1866028708</v>
      </c>
      <c r="H5">
        <f t="shared" si="3"/>
        <v>0.1255980861</v>
      </c>
    </row>
    <row r="6">
      <c r="A6" s="1" t="s">
        <v>19</v>
      </c>
      <c r="B6" s="4">
        <v>10014.0</v>
      </c>
      <c r="C6" s="4">
        <v>837.0</v>
      </c>
      <c r="D6" s="4">
        <v>163.0</v>
      </c>
      <c r="E6" s="4">
        <v>64.0</v>
      </c>
      <c r="F6">
        <f t="shared" ref="F6:G6" si="6">C6/B6</f>
        <v>0.08358298382</v>
      </c>
      <c r="G6">
        <f t="shared" si="6"/>
        <v>0.1947431302</v>
      </c>
      <c r="H6">
        <f t="shared" si="3"/>
        <v>0.07646356033</v>
      </c>
    </row>
    <row r="7">
      <c r="A7" s="1" t="s">
        <v>20</v>
      </c>
      <c r="B7" s="4">
        <v>9670.0</v>
      </c>
      <c r="C7" s="4">
        <v>823.0</v>
      </c>
      <c r="D7" s="4">
        <v>138.0</v>
      </c>
      <c r="E7" s="4">
        <v>82.0</v>
      </c>
      <c r="F7">
        <f t="shared" ref="F7:G7" si="7">C7/B7</f>
        <v>0.08510858325</v>
      </c>
      <c r="G7">
        <f t="shared" si="7"/>
        <v>0.1676792224</v>
      </c>
      <c r="H7">
        <f t="shared" si="3"/>
        <v>0.09963547995</v>
      </c>
    </row>
    <row r="8">
      <c r="A8" s="1" t="s">
        <v>21</v>
      </c>
      <c r="B8" s="4">
        <v>9008.0</v>
      </c>
      <c r="C8" s="4">
        <v>748.0</v>
      </c>
      <c r="D8" s="4">
        <v>146.0</v>
      </c>
      <c r="E8" s="4">
        <v>76.0</v>
      </c>
      <c r="F8">
        <f t="shared" ref="F8:G8" si="8">C8/B8</f>
        <v>0.08303730018</v>
      </c>
      <c r="G8">
        <f t="shared" si="8"/>
        <v>0.1951871658</v>
      </c>
      <c r="H8">
        <f t="shared" si="3"/>
        <v>0.1016042781</v>
      </c>
    </row>
    <row r="9">
      <c r="A9" s="1" t="s">
        <v>22</v>
      </c>
      <c r="B9" s="4">
        <v>7434.0</v>
      </c>
      <c r="C9" s="4">
        <v>632.0</v>
      </c>
      <c r="D9" s="4">
        <v>110.0</v>
      </c>
      <c r="E9" s="4">
        <v>70.0</v>
      </c>
      <c r="F9">
        <f t="shared" ref="F9:G9" si="9">C9/B9</f>
        <v>0.08501479688</v>
      </c>
      <c r="G9">
        <f t="shared" si="9"/>
        <v>0.1740506329</v>
      </c>
      <c r="H9">
        <f t="shared" si="3"/>
        <v>0.1107594937</v>
      </c>
    </row>
    <row r="10">
      <c r="A10" s="1" t="s">
        <v>23</v>
      </c>
      <c r="B10" s="4">
        <v>8459.0</v>
      </c>
      <c r="C10" s="4">
        <v>691.0</v>
      </c>
      <c r="D10" s="4">
        <v>131.0</v>
      </c>
      <c r="E10" s="4">
        <v>60.0</v>
      </c>
      <c r="F10">
        <f t="shared" ref="F10:G10" si="10">C10/B10</f>
        <v>0.08168814281</v>
      </c>
      <c r="G10">
        <f t="shared" si="10"/>
        <v>0.1895803184</v>
      </c>
      <c r="H10">
        <f t="shared" si="3"/>
        <v>0.08683068017</v>
      </c>
      <c r="J10">
        <f>AVERAGE(G2:G24)</f>
        <v>0.2203509697</v>
      </c>
    </row>
    <row r="11">
      <c r="A11" s="1" t="s">
        <v>25</v>
      </c>
      <c r="B11" s="4">
        <v>10667.0</v>
      </c>
      <c r="C11" s="4">
        <v>861.0</v>
      </c>
      <c r="D11" s="4">
        <v>165.0</v>
      </c>
      <c r="E11" s="4">
        <v>97.0</v>
      </c>
      <c r="F11">
        <f t="shared" ref="F11:G11" si="11">C11/B11</f>
        <v>0.08071622762</v>
      </c>
      <c r="G11">
        <f t="shared" si="11"/>
        <v>0.1916376307</v>
      </c>
      <c r="H11">
        <f t="shared" si="3"/>
        <v>0.112659698</v>
      </c>
    </row>
    <row r="12">
      <c r="A12" s="1" t="s">
        <v>26</v>
      </c>
      <c r="B12" s="4">
        <v>10660.0</v>
      </c>
      <c r="C12" s="4">
        <v>867.0</v>
      </c>
      <c r="D12" s="4">
        <v>196.0</v>
      </c>
      <c r="E12" s="4">
        <v>105.0</v>
      </c>
      <c r="F12">
        <f t="shared" ref="F12:G12" si="12">C12/B12</f>
        <v>0.08133208255</v>
      </c>
      <c r="G12">
        <f t="shared" si="12"/>
        <v>0.2260668973</v>
      </c>
      <c r="H12">
        <f t="shared" si="3"/>
        <v>0.1211072664</v>
      </c>
    </row>
    <row r="13">
      <c r="A13" s="1" t="s">
        <v>27</v>
      </c>
      <c r="B13" s="4">
        <v>9947.0</v>
      </c>
      <c r="C13" s="4">
        <v>838.0</v>
      </c>
      <c r="D13" s="4">
        <v>162.0</v>
      </c>
      <c r="E13" s="4">
        <v>92.0</v>
      </c>
      <c r="F13">
        <f t="shared" ref="F13:G13" si="13">C13/B13</f>
        <v>0.08424650648</v>
      </c>
      <c r="G13">
        <f t="shared" si="13"/>
        <v>0.1933174224</v>
      </c>
      <c r="H13">
        <f t="shared" si="3"/>
        <v>0.1097852029</v>
      </c>
    </row>
    <row r="14">
      <c r="A14" s="1" t="s">
        <v>28</v>
      </c>
      <c r="B14" s="4">
        <v>8324.0</v>
      </c>
      <c r="C14" s="4">
        <v>665.0</v>
      </c>
      <c r="D14" s="4">
        <v>127.0</v>
      </c>
      <c r="E14" s="4">
        <v>56.0</v>
      </c>
      <c r="F14">
        <f t="shared" ref="F14:G14" si="14">C14/B14</f>
        <v>0.07988947621</v>
      </c>
      <c r="G14">
        <f t="shared" si="14"/>
        <v>0.1909774436</v>
      </c>
      <c r="H14">
        <f t="shared" si="3"/>
        <v>0.08421052632</v>
      </c>
    </row>
    <row r="15">
      <c r="A15" s="1" t="s">
        <v>32</v>
      </c>
      <c r="B15" s="4">
        <v>9434.0</v>
      </c>
      <c r="C15" s="4">
        <v>673.0</v>
      </c>
      <c r="D15" s="4">
        <v>220.0</v>
      </c>
      <c r="E15" s="4">
        <v>122.0</v>
      </c>
      <c r="F15">
        <f t="shared" ref="F15:G15" si="15">C15/B15</f>
        <v>0.07133771465</v>
      </c>
      <c r="G15">
        <f t="shared" si="15"/>
        <v>0.3268945022</v>
      </c>
      <c r="H15">
        <f t="shared" si="3"/>
        <v>0.1812778603</v>
      </c>
    </row>
    <row r="16">
      <c r="A16" s="1" t="s">
        <v>34</v>
      </c>
      <c r="B16" s="4">
        <v>8687.0</v>
      </c>
      <c r="C16" s="4">
        <v>691.0</v>
      </c>
      <c r="D16" s="4">
        <v>176.0</v>
      </c>
      <c r="E16" s="4">
        <v>128.0</v>
      </c>
      <c r="F16">
        <f t="shared" ref="F16:G16" si="16">C16/B16</f>
        <v>0.07954414643</v>
      </c>
      <c r="G16">
        <f t="shared" si="16"/>
        <v>0.2547033285</v>
      </c>
      <c r="H16">
        <f t="shared" si="3"/>
        <v>0.1852387844</v>
      </c>
    </row>
    <row r="17">
      <c r="A17" s="1" t="s">
        <v>35</v>
      </c>
      <c r="B17" s="4">
        <v>8896.0</v>
      </c>
      <c r="C17" s="4">
        <v>708.0</v>
      </c>
      <c r="D17" s="4">
        <v>161.0</v>
      </c>
      <c r="E17" s="4">
        <v>104.0</v>
      </c>
      <c r="F17">
        <f t="shared" ref="F17:G17" si="17">C17/B17</f>
        <v>0.07958633094</v>
      </c>
      <c r="G17">
        <f t="shared" si="17"/>
        <v>0.2274011299</v>
      </c>
      <c r="H17">
        <f t="shared" si="3"/>
        <v>0.1468926554</v>
      </c>
    </row>
    <row r="18">
      <c r="A18" s="1" t="s">
        <v>36</v>
      </c>
      <c r="B18" s="4">
        <v>9535.0</v>
      </c>
      <c r="C18" s="4">
        <v>759.0</v>
      </c>
      <c r="D18" s="4">
        <v>233.0</v>
      </c>
      <c r="E18" s="4">
        <v>124.0</v>
      </c>
      <c r="F18">
        <f t="shared" ref="F18:G18" si="18">C18/B18</f>
        <v>0.07960146827</v>
      </c>
      <c r="G18">
        <f t="shared" si="18"/>
        <v>0.3069828722</v>
      </c>
      <c r="H18">
        <f t="shared" si="3"/>
        <v>0.163372859</v>
      </c>
    </row>
    <row r="19">
      <c r="A19" s="1" t="s">
        <v>37</v>
      </c>
      <c r="B19" s="4">
        <v>9363.0</v>
      </c>
      <c r="C19" s="4">
        <v>736.0</v>
      </c>
      <c r="D19" s="4">
        <v>154.0</v>
      </c>
      <c r="E19" s="4">
        <v>91.0</v>
      </c>
      <c r="F19">
        <f t="shared" ref="F19:G19" si="19">C19/B19</f>
        <v>0.07860728399</v>
      </c>
      <c r="G19">
        <f t="shared" si="19"/>
        <v>0.2092391304</v>
      </c>
      <c r="H19">
        <f t="shared" si="3"/>
        <v>0.1236413043</v>
      </c>
    </row>
    <row r="20">
      <c r="A20" s="1" t="s">
        <v>38</v>
      </c>
      <c r="B20" s="4">
        <v>9327.0</v>
      </c>
      <c r="C20" s="4">
        <v>739.0</v>
      </c>
      <c r="D20" s="4">
        <v>196.0</v>
      </c>
      <c r="E20" s="4">
        <v>86.0</v>
      </c>
      <c r="F20">
        <f t="shared" ref="F20:G20" si="20">C20/B20</f>
        <v>0.07923233623</v>
      </c>
      <c r="G20">
        <f t="shared" si="20"/>
        <v>0.2652232747</v>
      </c>
      <c r="H20">
        <f t="shared" si="3"/>
        <v>0.1163734777</v>
      </c>
    </row>
    <row r="21">
      <c r="A21" s="1" t="s">
        <v>39</v>
      </c>
      <c r="B21" s="4">
        <v>9345.0</v>
      </c>
      <c r="C21" s="4">
        <v>734.0</v>
      </c>
      <c r="D21" s="4">
        <v>167.0</v>
      </c>
      <c r="E21" s="4">
        <v>75.0</v>
      </c>
      <c r="F21">
        <f t="shared" ref="F21:G21" si="21">C21/B21</f>
        <v>0.0785446763</v>
      </c>
      <c r="G21">
        <f t="shared" si="21"/>
        <v>0.227520436</v>
      </c>
      <c r="H21">
        <f t="shared" si="3"/>
        <v>0.1021798365</v>
      </c>
    </row>
    <row r="22">
      <c r="A22" s="1" t="s">
        <v>41</v>
      </c>
      <c r="B22" s="4">
        <v>8890.0</v>
      </c>
      <c r="C22" s="4">
        <v>706.0</v>
      </c>
      <c r="D22" s="4">
        <v>174.0</v>
      </c>
      <c r="E22" s="4">
        <v>101.0</v>
      </c>
      <c r="F22">
        <f t="shared" ref="F22:G22" si="22">C22/B22</f>
        <v>0.07941507312</v>
      </c>
      <c r="G22">
        <f t="shared" si="22"/>
        <v>0.2464589235</v>
      </c>
      <c r="H22">
        <f t="shared" si="3"/>
        <v>0.1430594901</v>
      </c>
    </row>
    <row r="23">
      <c r="A23" s="1" t="s">
        <v>42</v>
      </c>
      <c r="B23" s="4">
        <v>8460.0</v>
      </c>
      <c r="C23" s="4">
        <v>681.0</v>
      </c>
      <c r="D23" s="4">
        <v>156.0</v>
      </c>
      <c r="E23" s="4">
        <v>93.0</v>
      </c>
      <c r="F23">
        <f t="shared" ref="F23:G23" si="23">C23/B23</f>
        <v>0.0804964539</v>
      </c>
      <c r="G23">
        <f t="shared" si="23"/>
        <v>0.2290748899</v>
      </c>
      <c r="H23">
        <f t="shared" si="3"/>
        <v>0.1365638767</v>
      </c>
    </row>
    <row r="24">
      <c r="A24" s="1" t="s">
        <v>44</v>
      </c>
      <c r="B24" s="4">
        <v>8836.0</v>
      </c>
      <c r="C24" s="4">
        <v>693.0</v>
      </c>
      <c r="D24" s="4">
        <v>206.0</v>
      </c>
      <c r="E24" s="4">
        <v>67.0</v>
      </c>
      <c r="F24">
        <f t="shared" ref="F24:G24" si="24">C24/B24</f>
        <v>0.07842915346</v>
      </c>
      <c r="G24">
        <f t="shared" si="24"/>
        <v>0.2972582973</v>
      </c>
      <c r="H24">
        <f t="shared" si="3"/>
        <v>0.09668109668</v>
      </c>
    </row>
    <row r="25">
      <c r="A25" s="1"/>
      <c r="B25" s="4"/>
      <c r="C25" s="4"/>
      <c r="D25" s="4"/>
      <c r="F25">
        <f t="shared" ref="F25:H25" si="25">STDEV(F2:F24)</f>
        <v>0.003702204003</v>
      </c>
      <c r="G25">
        <f t="shared" si="25"/>
        <v>0.04404253847</v>
      </c>
      <c r="H25">
        <f t="shared" si="25"/>
        <v>0.0294051366</v>
      </c>
    </row>
    <row r="26">
      <c r="A26" s="1" t="s">
        <v>45</v>
      </c>
      <c r="B26" s="4">
        <v>9437.0</v>
      </c>
      <c r="C26" s="4">
        <v>788.0</v>
      </c>
      <c r="D26" s="1"/>
      <c r="E26" s="8"/>
      <c r="F26">
        <f t="shared" ref="F26:F39" si="26">C26/B26</f>
        <v>0.08350111264</v>
      </c>
    </row>
    <row r="27">
      <c r="A27" s="1" t="s">
        <v>46</v>
      </c>
      <c r="B27" s="4">
        <v>9420.0</v>
      </c>
      <c r="C27" s="4">
        <v>781.0</v>
      </c>
      <c r="D27" s="1"/>
      <c r="E27" s="8"/>
      <c r="F27">
        <f t="shared" si="26"/>
        <v>0.08290870488</v>
      </c>
    </row>
    <row r="28">
      <c r="A28" s="1" t="s">
        <v>47</v>
      </c>
      <c r="B28" s="4">
        <v>9570.0</v>
      </c>
      <c r="C28" s="4">
        <v>805.0</v>
      </c>
      <c r="D28" s="1"/>
      <c r="E28" s="8"/>
      <c r="F28">
        <f t="shared" si="26"/>
        <v>0.08411703239</v>
      </c>
    </row>
    <row r="29">
      <c r="A29" s="1" t="s">
        <v>48</v>
      </c>
      <c r="B29" s="4">
        <v>9921.0</v>
      </c>
      <c r="C29" s="4">
        <v>830.0</v>
      </c>
      <c r="D29" s="1"/>
      <c r="E29" s="8"/>
      <c r="F29">
        <f t="shared" si="26"/>
        <v>0.08366092128</v>
      </c>
    </row>
    <row r="30">
      <c r="A30" s="1" t="s">
        <v>49</v>
      </c>
      <c r="B30" s="4">
        <v>9424.0</v>
      </c>
      <c r="C30" s="4">
        <v>781.0</v>
      </c>
      <c r="D30" s="1"/>
      <c r="E30" s="8"/>
      <c r="F30">
        <f t="shared" si="26"/>
        <v>0.08287351443</v>
      </c>
    </row>
    <row r="31">
      <c r="A31" s="1" t="s">
        <v>50</v>
      </c>
      <c r="B31" s="4">
        <v>9010.0</v>
      </c>
      <c r="C31" s="4">
        <v>756.0</v>
      </c>
      <c r="D31" s="1"/>
      <c r="E31" s="8"/>
      <c r="F31">
        <f t="shared" si="26"/>
        <v>0.08390677026</v>
      </c>
    </row>
    <row r="32">
      <c r="A32" s="1" t="s">
        <v>51</v>
      </c>
      <c r="B32" s="4">
        <v>9656.0</v>
      </c>
      <c r="C32" s="4">
        <v>825.0</v>
      </c>
      <c r="D32" s="1"/>
      <c r="E32" s="8"/>
      <c r="F32">
        <f t="shared" si="26"/>
        <v>0.08543910522</v>
      </c>
    </row>
    <row r="33">
      <c r="A33" s="1" t="s">
        <v>52</v>
      </c>
      <c r="B33" s="4">
        <v>10419.0</v>
      </c>
      <c r="C33" s="4">
        <v>874.0</v>
      </c>
      <c r="D33" s="1"/>
      <c r="E33" s="8"/>
      <c r="F33">
        <f t="shared" si="26"/>
        <v>0.08388520971</v>
      </c>
    </row>
    <row r="34">
      <c r="A34" s="1" t="s">
        <v>53</v>
      </c>
      <c r="B34" s="4">
        <v>9880.0</v>
      </c>
      <c r="C34" s="4">
        <v>830.0</v>
      </c>
      <c r="D34" s="1"/>
      <c r="E34" s="8"/>
      <c r="F34">
        <f t="shared" si="26"/>
        <v>0.08400809717</v>
      </c>
    </row>
    <row r="35">
      <c r="A35" s="1" t="s">
        <v>54</v>
      </c>
      <c r="B35" s="4">
        <v>10134.0</v>
      </c>
      <c r="C35" s="4">
        <v>801.0</v>
      </c>
      <c r="D35" s="1"/>
      <c r="E35" s="8"/>
      <c r="F35">
        <f t="shared" si="26"/>
        <v>0.07904085258</v>
      </c>
    </row>
    <row r="36">
      <c r="A36" s="1" t="s">
        <v>55</v>
      </c>
      <c r="B36" s="4">
        <v>9717.0</v>
      </c>
      <c r="C36" s="4">
        <v>814.0</v>
      </c>
      <c r="D36" s="1"/>
      <c r="E36" s="8"/>
      <c r="F36">
        <f t="shared" si="26"/>
        <v>0.08377071112</v>
      </c>
    </row>
    <row r="37">
      <c r="A37" s="1" t="s">
        <v>56</v>
      </c>
      <c r="B37" s="4">
        <v>9192.0</v>
      </c>
      <c r="C37" s="4">
        <v>735.0</v>
      </c>
      <c r="D37" s="1"/>
      <c r="E37" s="8"/>
      <c r="F37">
        <f t="shared" si="26"/>
        <v>0.07996083551</v>
      </c>
    </row>
    <row r="38">
      <c r="A38" s="1" t="s">
        <v>57</v>
      </c>
      <c r="B38" s="4">
        <v>8630.0</v>
      </c>
      <c r="C38" s="4">
        <v>743.0</v>
      </c>
      <c r="D38" s="1"/>
      <c r="E38" s="8"/>
      <c r="F38">
        <f t="shared" si="26"/>
        <v>0.08609501738</v>
      </c>
    </row>
    <row r="39">
      <c r="A39" s="1" t="s">
        <v>58</v>
      </c>
      <c r="B39" s="4">
        <v>8970.0</v>
      </c>
      <c r="C39" s="4">
        <v>722.0</v>
      </c>
      <c r="D39" s="1"/>
      <c r="E39" s="8"/>
      <c r="F39">
        <f t="shared" si="26"/>
        <v>0.08049052397</v>
      </c>
    </row>
    <row r="40">
      <c r="A40" s="3"/>
      <c r="B40" s="4"/>
      <c r="C40" s="4"/>
      <c r="D40" s="1"/>
      <c r="E40" s="1"/>
      <c r="K40" s="2">
        <v>0.01</v>
      </c>
    </row>
    <row r="41">
      <c r="A41" s="3" t="s">
        <v>61</v>
      </c>
      <c r="B41" s="4">
        <f t="shared" ref="B41:E41" si="27">sum(B2:B39)</f>
        <v>345543</v>
      </c>
      <c r="C41" s="4">
        <f t="shared" si="27"/>
        <v>28378</v>
      </c>
      <c r="D41" s="1">
        <f t="shared" si="27"/>
        <v>3785</v>
      </c>
      <c r="E41" s="1">
        <f t="shared" si="27"/>
        <v>2033</v>
      </c>
      <c r="F41">
        <f t="shared" ref="F41:G41" si="28">C41/B41</f>
        <v>0.08212581357</v>
      </c>
      <c r="G41">
        <f t="shared" si="28"/>
        <v>0.1333779688</v>
      </c>
      <c r="H41">
        <f t="shared" ref="H41:H42" si="30">E41/C41</f>
        <v>0.07164000282</v>
      </c>
    </row>
    <row r="42">
      <c r="A42" s="3" t="s">
        <v>62</v>
      </c>
      <c r="B42">
        <v>344660.0</v>
      </c>
      <c r="C42">
        <v>28325.0</v>
      </c>
      <c r="D42">
        <v>3423.0</v>
      </c>
      <c r="E42">
        <v>1945.0</v>
      </c>
      <c r="F42">
        <f t="shared" ref="F42:G42" si="29">C42/B42</f>
        <v>0.08218244067</v>
      </c>
      <c r="G42">
        <f t="shared" si="29"/>
        <v>0.120847308</v>
      </c>
      <c r="H42">
        <f t="shared" si="30"/>
        <v>0.06866725508</v>
      </c>
    </row>
    <row r="43">
      <c r="A43" s="2" t="s">
        <v>63</v>
      </c>
      <c r="B43">
        <f t="shared" ref="B43:H43" si="31">B41+B42</f>
        <v>690203</v>
      </c>
      <c r="C43">
        <f t="shared" si="31"/>
        <v>56703</v>
      </c>
      <c r="D43">
        <f t="shared" si="31"/>
        <v>7208</v>
      </c>
      <c r="E43">
        <f t="shared" si="31"/>
        <v>3978</v>
      </c>
      <c r="F43">
        <f t="shared" si="31"/>
        <v>0.1643082542</v>
      </c>
      <c r="G43">
        <f t="shared" si="31"/>
        <v>0.2542252769</v>
      </c>
      <c r="H43">
        <f t="shared" si="31"/>
        <v>0.1403072579</v>
      </c>
    </row>
    <row r="44">
      <c r="F44" s="2"/>
      <c r="G44" s="2"/>
      <c r="H44" s="2"/>
      <c r="I44" s="2"/>
      <c r="J44" s="2"/>
      <c r="K44" s="2"/>
    </row>
    <row r="45">
      <c r="B45">
        <f t="shared" ref="B45:C45" si="32">B42/(B41+B42)</f>
        <v>0.4993603331</v>
      </c>
      <c r="C45">
        <f t="shared" si="32"/>
        <v>0.4995326526</v>
      </c>
      <c r="F45" s="2" t="s">
        <v>64</v>
      </c>
      <c r="G45" s="2" t="s">
        <v>65</v>
      </c>
      <c r="H45" s="2" t="s">
        <v>66</v>
      </c>
      <c r="I45" s="2" t="s">
        <v>67</v>
      </c>
      <c r="J45" s="2" t="s">
        <v>68</v>
      </c>
      <c r="K45" s="2" t="s">
        <v>69</v>
      </c>
    </row>
    <row r="46">
      <c r="A46" s="2" t="s">
        <v>70</v>
      </c>
      <c r="B46" s="2">
        <f>SQRT(0.5*0.5/(B41+B42))*1.96</f>
        <v>0.001179607851</v>
      </c>
      <c r="C46" s="2">
        <f>0.5-B46</f>
        <v>0.4988203921</v>
      </c>
      <c r="D46">
        <f>0.5+B46</f>
        <v>0.5011796079</v>
      </c>
      <c r="E46" s="2" t="s">
        <v>5</v>
      </c>
      <c r="F46">
        <f>(C41+C42)/(B41+B42)</f>
        <v>0.0821540909</v>
      </c>
      <c r="G46">
        <f>SQRT(F46*(1-F46)*(1/B41+1/B42))</f>
        <v>0.0006610608156</v>
      </c>
      <c r="H46" s="2">
        <f t="shared" ref="H46:H48" si="33">G46*1.96</f>
        <v>0.001295679199</v>
      </c>
      <c r="I46" s="2">
        <f>0-H46</f>
        <v>-0.001295679199</v>
      </c>
      <c r="J46">
        <f>0+H46</f>
        <v>0.001295679199</v>
      </c>
      <c r="K46">
        <f>C42/B42-C41/B41</f>
        <v>0.00005662709159</v>
      </c>
    </row>
    <row r="47">
      <c r="C47">
        <f>C46*(B41+B42)</f>
        <v>344287.3311</v>
      </c>
      <c r="D47">
        <f>D46*(B41+B42)</f>
        <v>345915.6689</v>
      </c>
      <c r="E47" s="2" t="s">
        <v>6</v>
      </c>
      <c r="F47">
        <f>H55/G55</f>
        <v>0.2086070674</v>
      </c>
      <c r="G47">
        <f>SQRT(F47*(1-F47)*(1/G53+1/G54))</f>
        <v>0.004371675385</v>
      </c>
      <c r="H47" s="2">
        <f t="shared" si="33"/>
        <v>0.008568483755</v>
      </c>
      <c r="I47" s="2">
        <f>J55-H47</f>
        <v>-0.02912335834</v>
      </c>
      <c r="J47">
        <f>J55+H47</f>
        <v>-0.01198639083</v>
      </c>
      <c r="K47">
        <f>G42-G41</f>
        <v>-0.01253066082</v>
      </c>
      <c r="L47" s="2">
        <v>0.01</v>
      </c>
    </row>
    <row r="48">
      <c r="E48" s="2" t="s">
        <v>7</v>
      </c>
      <c r="F48">
        <f>I55/G55</f>
        <v>0.1151274853</v>
      </c>
      <c r="G48">
        <f>sqrt(F48*(1-F48)*(1/G53+1/G54))</f>
        <v>0.003434133513</v>
      </c>
      <c r="H48" s="2">
        <f t="shared" si="33"/>
        <v>0.006730901685</v>
      </c>
      <c r="I48" s="2">
        <f>K55-H48</f>
        <v>-0.01160462436</v>
      </c>
      <c r="J48">
        <f>K55+H48</f>
        <v>0.001857179011</v>
      </c>
      <c r="K48">
        <f>H42-H41</f>
        <v>-0.002972747744</v>
      </c>
      <c r="L48" s="2">
        <v>0.0075</v>
      </c>
    </row>
    <row r="49">
      <c r="A49" s="2" t="s">
        <v>2</v>
      </c>
      <c r="B49">
        <f>sqrt(0.5*0.5/(C41+C42))*1.96</f>
        <v>0.004115504276</v>
      </c>
      <c r="C49">
        <f>0.5-B49</f>
        <v>0.4958844957</v>
      </c>
      <c r="D49">
        <f>0.5+B49</f>
        <v>0.5041155043</v>
      </c>
    </row>
    <row r="50">
      <c r="C50">
        <f>C49*(C41+C42)</f>
        <v>28118.13856</v>
      </c>
      <c r="D50">
        <f>D49*(C41+C42)</f>
        <v>28584.86144</v>
      </c>
    </row>
    <row r="52">
      <c r="A52" s="2" t="s">
        <v>3</v>
      </c>
      <c r="B52">
        <f>sqrt(0.5*0.5/(D41+D42))*1.96</f>
        <v>0.01154299976</v>
      </c>
      <c r="C52" s="2">
        <f>0.5-B52</f>
        <v>0.4884570002</v>
      </c>
      <c r="D52">
        <f>0.5+B52</f>
        <v>0.5115429998</v>
      </c>
      <c r="G52" s="2" t="s">
        <v>14</v>
      </c>
      <c r="H52" s="2" t="s">
        <v>3</v>
      </c>
      <c r="I52" s="2" t="s">
        <v>15</v>
      </c>
      <c r="J52" s="2" t="s">
        <v>71</v>
      </c>
      <c r="K52" s="2" t="s">
        <v>72</v>
      </c>
    </row>
    <row r="53">
      <c r="C53">
        <f>C52*(D41+D42)</f>
        <v>3520.798058</v>
      </c>
      <c r="D53">
        <f>D52*(D41+D42)</f>
        <v>3687.201942</v>
      </c>
      <c r="F53" s="2" t="s">
        <v>61</v>
      </c>
      <c r="G53">
        <f t="shared" ref="G53:I53" si="34">sum(C2:C24)</f>
        <v>17293</v>
      </c>
      <c r="H53">
        <f t="shared" si="34"/>
        <v>3785</v>
      </c>
      <c r="I53">
        <f t="shared" si="34"/>
        <v>2033</v>
      </c>
      <c r="J53">
        <f t="shared" ref="J53:J54" si="35">H53/G53</f>
        <v>0.2188746892</v>
      </c>
      <c r="K53">
        <f t="shared" ref="K53:K54" si="36">I53/G53</f>
        <v>0.1175620193</v>
      </c>
    </row>
    <row r="54">
      <c r="F54" s="2" t="s">
        <v>62</v>
      </c>
      <c r="G54">
        <v>17260.0</v>
      </c>
      <c r="H54">
        <v>3423.0</v>
      </c>
      <c r="I54">
        <v>1945.0</v>
      </c>
      <c r="J54">
        <f t="shared" si="35"/>
        <v>0.1983198146</v>
      </c>
      <c r="K54">
        <f t="shared" si="36"/>
        <v>0.1126882966</v>
      </c>
    </row>
    <row r="55">
      <c r="B55">
        <f t="shared" ref="B55:C55" si="37">1-B45</f>
        <v>0.5006396669</v>
      </c>
      <c r="C55">
        <f t="shared" si="37"/>
        <v>0.5004673474</v>
      </c>
      <c r="F55" s="2" t="s">
        <v>73</v>
      </c>
      <c r="G55">
        <f t="shared" ref="G55:I55" si="38">sum(G53:G54)</f>
        <v>34553</v>
      </c>
      <c r="H55">
        <f t="shared" si="38"/>
        <v>7208</v>
      </c>
      <c r="I55">
        <f t="shared" si="38"/>
        <v>3978</v>
      </c>
      <c r="J55">
        <f t="shared" ref="J55:K55" si="39">J54-J53</f>
        <v>-0.02055487458</v>
      </c>
      <c r="K55">
        <f t="shared" si="39"/>
        <v>-0.004873722675</v>
      </c>
    </row>
    <row r="58">
      <c r="J58">
        <f>J55/G47</f>
        <v>-4.701830024</v>
      </c>
      <c r="K58">
        <f>K55/G48</f>
        <v>-1.419200114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J1" s="5" t="s">
        <v>14</v>
      </c>
      <c r="K1" s="5" t="s">
        <v>3</v>
      </c>
      <c r="L1" s="5" t="s">
        <v>15</v>
      </c>
    </row>
    <row r="2">
      <c r="A2" s="1" t="s">
        <v>13</v>
      </c>
      <c r="B2" s="4">
        <v>7716.0</v>
      </c>
      <c r="C2" s="4">
        <v>686.0</v>
      </c>
      <c r="D2" s="4">
        <v>105.0</v>
      </c>
      <c r="E2" s="4">
        <v>34.0</v>
      </c>
      <c r="F2">
        <f t="shared" ref="F2:G2" si="1">C2/B2</f>
        <v>0.088906169</v>
      </c>
      <c r="G2">
        <f t="shared" si="1"/>
        <v>0.1530612245</v>
      </c>
      <c r="H2">
        <f t="shared" ref="H2:H24" si="3">E2/C2</f>
        <v>0.04956268222</v>
      </c>
      <c r="J2">
        <v>17293.0</v>
      </c>
      <c r="K2">
        <v>3785.0</v>
      </c>
      <c r="L2">
        <v>2033.0</v>
      </c>
    </row>
    <row r="3">
      <c r="A3" s="1" t="s">
        <v>16</v>
      </c>
      <c r="B3" s="4">
        <v>9288.0</v>
      </c>
      <c r="C3" s="4">
        <v>785.0</v>
      </c>
      <c r="D3" s="4">
        <v>116.0</v>
      </c>
      <c r="E3" s="4">
        <v>91.0</v>
      </c>
      <c r="F3">
        <f t="shared" ref="F3:G3" si="2">C3/B3</f>
        <v>0.08451765719</v>
      </c>
      <c r="G3">
        <f t="shared" si="2"/>
        <v>0.1477707006</v>
      </c>
      <c r="H3">
        <f t="shared" si="3"/>
        <v>0.1159235669</v>
      </c>
      <c r="J3">
        <f t="shared" ref="J3:L3" si="4">sum(C2:C24)</f>
        <v>17260</v>
      </c>
      <c r="K3">
        <f t="shared" si="4"/>
        <v>3423</v>
      </c>
      <c r="L3">
        <f t="shared" si="4"/>
        <v>1945</v>
      </c>
    </row>
    <row r="4">
      <c r="A4" s="1" t="s">
        <v>17</v>
      </c>
      <c r="B4" s="4">
        <v>10480.0</v>
      </c>
      <c r="C4" s="4">
        <v>884.0</v>
      </c>
      <c r="D4" s="4">
        <v>145.0</v>
      </c>
      <c r="E4" s="4">
        <v>79.0</v>
      </c>
      <c r="F4">
        <f t="shared" ref="F4:G4" si="5">C4/B4</f>
        <v>0.08435114504</v>
      </c>
      <c r="G4">
        <f t="shared" si="5"/>
        <v>0.1640271493</v>
      </c>
      <c r="H4">
        <f t="shared" si="3"/>
        <v>0.08936651584</v>
      </c>
    </row>
    <row r="5">
      <c r="A5" s="1" t="s">
        <v>18</v>
      </c>
      <c r="B5" s="4">
        <v>9867.0</v>
      </c>
      <c r="C5" s="4">
        <v>827.0</v>
      </c>
      <c r="D5" s="4">
        <v>138.0</v>
      </c>
      <c r="E5" s="4">
        <v>92.0</v>
      </c>
      <c r="F5">
        <f t="shared" ref="F5:G5" si="6">C5/B5</f>
        <v>0.08381473599</v>
      </c>
      <c r="G5">
        <f t="shared" si="6"/>
        <v>0.1668681983</v>
      </c>
      <c r="H5">
        <f t="shared" si="3"/>
        <v>0.1112454655</v>
      </c>
    </row>
    <row r="6">
      <c r="A6" s="1" t="s">
        <v>19</v>
      </c>
      <c r="B6" s="4">
        <v>9793.0</v>
      </c>
      <c r="C6" s="4">
        <v>832.0</v>
      </c>
      <c r="D6" s="4">
        <v>140.0</v>
      </c>
      <c r="E6" s="4">
        <v>94.0</v>
      </c>
      <c r="F6">
        <f t="shared" ref="F6:G6" si="7">C6/B6</f>
        <v>0.08495864393</v>
      </c>
      <c r="G6">
        <f t="shared" si="7"/>
        <v>0.1682692308</v>
      </c>
      <c r="H6">
        <f t="shared" si="3"/>
        <v>0.1129807692</v>
      </c>
    </row>
    <row r="7">
      <c r="A7" s="1" t="s">
        <v>20</v>
      </c>
      <c r="B7" s="4">
        <v>9500.0</v>
      </c>
      <c r="C7" s="4">
        <v>788.0</v>
      </c>
      <c r="D7" s="4">
        <v>129.0</v>
      </c>
      <c r="E7" s="4">
        <v>61.0</v>
      </c>
      <c r="F7">
        <f t="shared" ref="F7:G7" si="8">C7/B7</f>
        <v>0.08294736842</v>
      </c>
      <c r="G7">
        <f t="shared" si="8"/>
        <v>0.1637055838</v>
      </c>
      <c r="H7">
        <f t="shared" si="3"/>
        <v>0.07741116751</v>
      </c>
    </row>
    <row r="8">
      <c r="A8" s="1" t="s">
        <v>21</v>
      </c>
      <c r="B8" s="4">
        <v>9088.0</v>
      </c>
      <c r="C8" s="4">
        <v>780.0</v>
      </c>
      <c r="D8" s="4">
        <v>127.0</v>
      </c>
      <c r="E8" s="4">
        <v>44.0</v>
      </c>
      <c r="F8">
        <f t="shared" ref="F8:G8" si="9">C8/B8</f>
        <v>0.08582746479</v>
      </c>
      <c r="G8">
        <f t="shared" si="9"/>
        <v>0.1628205128</v>
      </c>
      <c r="H8">
        <f t="shared" si="3"/>
        <v>0.05641025641</v>
      </c>
    </row>
    <row r="9">
      <c r="A9" s="1" t="s">
        <v>22</v>
      </c>
      <c r="B9" s="4">
        <v>7664.0</v>
      </c>
      <c r="C9" s="4">
        <v>652.0</v>
      </c>
      <c r="D9" s="4">
        <v>94.0</v>
      </c>
      <c r="E9" s="4">
        <v>62.0</v>
      </c>
      <c r="F9">
        <f t="shared" ref="F9:G9" si="10">C9/B9</f>
        <v>0.08507306889</v>
      </c>
      <c r="G9">
        <f t="shared" si="10"/>
        <v>0.1441717791</v>
      </c>
      <c r="H9">
        <f t="shared" si="3"/>
        <v>0.09509202454</v>
      </c>
    </row>
    <row r="10">
      <c r="A10" s="1" t="s">
        <v>23</v>
      </c>
      <c r="B10" s="4">
        <v>8434.0</v>
      </c>
      <c r="C10" s="4">
        <v>697.0</v>
      </c>
      <c r="D10" s="4">
        <v>120.0</v>
      </c>
      <c r="E10" s="4">
        <v>77.0</v>
      </c>
      <c r="F10">
        <f t="shared" ref="F10:G10" si="11">C10/B10</f>
        <v>0.0826416884</v>
      </c>
      <c r="G10">
        <f t="shared" si="11"/>
        <v>0.1721664275</v>
      </c>
      <c r="H10">
        <f t="shared" si="3"/>
        <v>0.1104734577</v>
      </c>
    </row>
    <row r="11">
      <c r="A11" s="1" t="s">
        <v>25</v>
      </c>
      <c r="B11" s="4">
        <v>10496.0</v>
      </c>
      <c r="C11" s="4">
        <v>860.0</v>
      </c>
      <c r="D11" s="4">
        <v>153.0</v>
      </c>
      <c r="E11" s="4">
        <v>98.0</v>
      </c>
      <c r="F11">
        <f t="shared" ref="F11:G11" si="12">C11/B11</f>
        <v>0.08193597561</v>
      </c>
      <c r="G11">
        <f t="shared" si="12"/>
        <v>0.1779069767</v>
      </c>
      <c r="H11">
        <f t="shared" si="3"/>
        <v>0.1139534884</v>
      </c>
    </row>
    <row r="12">
      <c r="A12" s="1" t="s">
        <v>26</v>
      </c>
      <c r="B12" s="4">
        <v>10551.0</v>
      </c>
      <c r="C12" s="4">
        <v>864.0</v>
      </c>
      <c r="D12" s="4">
        <v>143.0</v>
      </c>
      <c r="E12" s="4">
        <v>71.0</v>
      </c>
      <c r="F12">
        <f t="shared" ref="F12:G12" si="13">C12/B12</f>
        <v>0.0818879727</v>
      </c>
      <c r="G12">
        <f t="shared" si="13"/>
        <v>0.1655092593</v>
      </c>
      <c r="H12">
        <f t="shared" si="3"/>
        <v>0.08217592593</v>
      </c>
    </row>
    <row r="13">
      <c r="A13" s="1" t="s">
        <v>27</v>
      </c>
      <c r="B13" s="4">
        <v>9737.0</v>
      </c>
      <c r="C13" s="4">
        <v>801.0</v>
      </c>
      <c r="D13" s="4">
        <v>128.0</v>
      </c>
      <c r="E13" s="4">
        <v>70.0</v>
      </c>
      <c r="F13">
        <f t="shared" ref="F13:G13" si="14">C13/B13</f>
        <v>0.08226353086</v>
      </c>
      <c r="G13">
        <f t="shared" si="14"/>
        <v>0.1598002497</v>
      </c>
      <c r="H13">
        <f t="shared" si="3"/>
        <v>0.08739076155</v>
      </c>
    </row>
    <row r="14">
      <c r="A14" s="1" t="s">
        <v>28</v>
      </c>
      <c r="B14" s="4">
        <v>8176.0</v>
      </c>
      <c r="C14" s="4">
        <v>642.0</v>
      </c>
      <c r="D14" s="4">
        <v>122.0</v>
      </c>
      <c r="E14" s="4">
        <v>68.0</v>
      </c>
      <c r="F14">
        <f t="shared" ref="F14:G14" si="15">C14/B14</f>
        <v>0.07852250489</v>
      </c>
      <c r="G14">
        <f t="shared" si="15"/>
        <v>0.1900311526</v>
      </c>
      <c r="H14">
        <f t="shared" si="3"/>
        <v>0.1059190031</v>
      </c>
    </row>
    <row r="15">
      <c r="A15" s="1" t="s">
        <v>32</v>
      </c>
      <c r="B15" s="4">
        <v>9402.0</v>
      </c>
      <c r="C15" s="4">
        <v>697.0</v>
      </c>
      <c r="D15" s="4">
        <v>194.0</v>
      </c>
      <c r="E15" s="4">
        <v>94.0</v>
      </c>
      <c r="F15">
        <f t="shared" ref="F15:G15" si="16">C15/B15</f>
        <v>0.07413316316</v>
      </c>
      <c r="G15">
        <f t="shared" si="16"/>
        <v>0.2783357245</v>
      </c>
      <c r="H15">
        <f t="shared" si="3"/>
        <v>0.1348637016</v>
      </c>
    </row>
    <row r="16">
      <c r="A16" s="1" t="s">
        <v>34</v>
      </c>
      <c r="B16" s="4">
        <v>8669.0</v>
      </c>
      <c r="C16" s="4">
        <v>669.0</v>
      </c>
      <c r="D16" s="4">
        <v>127.0</v>
      </c>
      <c r="E16" s="4">
        <v>81.0</v>
      </c>
      <c r="F16">
        <f t="shared" ref="F16:G16" si="17">C16/B16</f>
        <v>0.07717153074</v>
      </c>
      <c r="G16">
        <f t="shared" si="17"/>
        <v>0.1898355755</v>
      </c>
      <c r="H16">
        <f t="shared" si="3"/>
        <v>0.1210762332</v>
      </c>
    </row>
    <row r="17">
      <c r="A17" s="1" t="s">
        <v>35</v>
      </c>
      <c r="B17" s="4">
        <v>8881.0</v>
      </c>
      <c r="C17" s="4">
        <v>693.0</v>
      </c>
      <c r="D17" s="4">
        <v>153.0</v>
      </c>
      <c r="E17" s="4">
        <v>101.0</v>
      </c>
      <c r="F17">
        <f t="shared" ref="F17:G17" si="18">C17/B17</f>
        <v>0.07803175318</v>
      </c>
      <c r="G17">
        <f t="shared" si="18"/>
        <v>0.2207792208</v>
      </c>
      <c r="H17">
        <f t="shared" si="3"/>
        <v>0.1457431457</v>
      </c>
    </row>
    <row r="18">
      <c r="A18" s="1" t="s">
        <v>36</v>
      </c>
      <c r="B18" s="4">
        <v>9655.0</v>
      </c>
      <c r="C18" s="4">
        <v>771.0</v>
      </c>
      <c r="D18" s="4">
        <v>213.0</v>
      </c>
      <c r="E18" s="4">
        <v>119.0</v>
      </c>
      <c r="F18">
        <f t="shared" ref="F18:G18" si="19">C18/B18</f>
        <v>0.07985499741</v>
      </c>
      <c r="G18">
        <f t="shared" si="19"/>
        <v>0.2762645914</v>
      </c>
      <c r="H18">
        <f t="shared" si="3"/>
        <v>0.1543450065</v>
      </c>
    </row>
    <row r="19">
      <c r="A19" s="1" t="s">
        <v>37</v>
      </c>
      <c r="B19" s="4">
        <v>9396.0</v>
      </c>
      <c r="C19" s="4">
        <v>736.0</v>
      </c>
      <c r="D19" s="4">
        <v>162.0</v>
      </c>
      <c r="E19" s="4">
        <v>120.0</v>
      </c>
      <c r="F19">
        <f t="shared" ref="F19:G19" si="20">C19/B19</f>
        <v>0.07833120477</v>
      </c>
      <c r="G19">
        <f t="shared" si="20"/>
        <v>0.2201086957</v>
      </c>
      <c r="H19">
        <f t="shared" si="3"/>
        <v>0.1630434783</v>
      </c>
    </row>
    <row r="20">
      <c r="A20" s="1" t="s">
        <v>38</v>
      </c>
      <c r="B20" s="4">
        <v>9262.0</v>
      </c>
      <c r="C20" s="4">
        <v>727.0</v>
      </c>
      <c r="D20" s="4">
        <v>201.0</v>
      </c>
      <c r="E20" s="4">
        <v>96.0</v>
      </c>
      <c r="F20">
        <f t="shared" ref="F20:G20" si="21">C20/B20</f>
        <v>0.07849276614</v>
      </c>
      <c r="G20">
        <f t="shared" si="21"/>
        <v>0.2764786795</v>
      </c>
      <c r="H20">
        <f t="shared" si="3"/>
        <v>0.1320495186</v>
      </c>
    </row>
    <row r="21">
      <c r="A21" s="1" t="s">
        <v>39</v>
      </c>
      <c r="B21" s="4">
        <v>9308.0</v>
      </c>
      <c r="C21" s="4">
        <v>728.0</v>
      </c>
      <c r="D21" s="4">
        <v>207.0</v>
      </c>
      <c r="E21" s="4">
        <v>67.0</v>
      </c>
      <c r="F21">
        <f t="shared" ref="F21:G21" si="22">C21/B21</f>
        <v>0.0782122905</v>
      </c>
      <c r="G21">
        <f t="shared" si="22"/>
        <v>0.2843406593</v>
      </c>
      <c r="H21">
        <f t="shared" si="3"/>
        <v>0.09203296703</v>
      </c>
    </row>
    <row r="22">
      <c r="A22" s="1" t="s">
        <v>41</v>
      </c>
      <c r="B22" s="4">
        <v>8715.0</v>
      </c>
      <c r="C22" s="4">
        <v>722.0</v>
      </c>
      <c r="D22" s="4">
        <v>182.0</v>
      </c>
      <c r="E22" s="4">
        <v>123.0</v>
      </c>
      <c r="F22">
        <f t="shared" ref="F22:G22" si="23">C22/B22</f>
        <v>0.08284566839</v>
      </c>
      <c r="G22">
        <f t="shared" si="23"/>
        <v>0.2520775623</v>
      </c>
      <c r="H22">
        <f t="shared" si="3"/>
        <v>0.1703601108</v>
      </c>
    </row>
    <row r="23">
      <c r="A23" s="1" t="s">
        <v>42</v>
      </c>
      <c r="B23" s="4">
        <v>8448.0</v>
      </c>
      <c r="C23" s="4">
        <v>695.0</v>
      </c>
      <c r="D23" s="4">
        <v>142.0</v>
      </c>
      <c r="E23" s="4">
        <v>100.0</v>
      </c>
      <c r="F23">
        <f t="shared" ref="F23:G23" si="24">C23/B23</f>
        <v>0.08226799242</v>
      </c>
      <c r="G23">
        <f t="shared" si="24"/>
        <v>0.2043165468</v>
      </c>
      <c r="H23">
        <f t="shared" si="3"/>
        <v>0.1438848921</v>
      </c>
    </row>
    <row r="24">
      <c r="A24" s="1" t="s">
        <v>44</v>
      </c>
      <c r="B24" s="4">
        <v>8836.0</v>
      </c>
      <c r="C24" s="4">
        <v>724.0</v>
      </c>
      <c r="D24" s="4">
        <v>182.0</v>
      </c>
      <c r="E24" s="4">
        <v>103.0</v>
      </c>
      <c r="F24">
        <f t="shared" ref="F24:G24" si="25">C24/B24</f>
        <v>0.08193752829</v>
      </c>
      <c r="G24">
        <f t="shared" si="25"/>
        <v>0.2513812155</v>
      </c>
      <c r="H24">
        <f t="shared" si="3"/>
        <v>0.1422651934</v>
      </c>
    </row>
    <row r="25">
      <c r="A25" s="1"/>
      <c r="B25" s="4">
        <f t="shared" ref="B25:E25" si="26">SUM(B2:B24)</f>
        <v>211362</v>
      </c>
      <c r="C25" s="4">
        <f t="shared" si="26"/>
        <v>17260</v>
      </c>
      <c r="D25" s="4">
        <f t="shared" si="26"/>
        <v>3423</v>
      </c>
      <c r="E25" s="4">
        <f t="shared" si="26"/>
        <v>1945</v>
      </c>
      <c r="F25">
        <f t="shared" ref="F25:H25" si="27">STDEV(F2:F24)</f>
        <v>0.003394263108</v>
      </c>
      <c r="G25">
        <f t="shared" si="27"/>
        <v>0.04745089805</v>
      </c>
      <c r="H25">
        <f t="shared" si="27"/>
        <v>0.03217597098</v>
      </c>
    </row>
    <row r="26">
      <c r="A26" s="1" t="s">
        <v>45</v>
      </c>
      <c r="B26" s="4">
        <v>9359.0</v>
      </c>
      <c r="C26" s="4">
        <v>789.0</v>
      </c>
      <c r="D26" s="8"/>
      <c r="E26" s="8"/>
      <c r="F26">
        <f t="shared" ref="F26:F39" si="28">C26/B26</f>
        <v>0.08430387862</v>
      </c>
    </row>
    <row r="27">
      <c r="A27" s="1" t="s">
        <v>46</v>
      </c>
      <c r="B27" s="4">
        <v>9427.0</v>
      </c>
      <c r="C27" s="4">
        <v>743.0</v>
      </c>
      <c r="D27" s="8"/>
      <c r="E27" s="8"/>
      <c r="F27">
        <f t="shared" si="28"/>
        <v>0.07881616633</v>
      </c>
    </row>
    <row r="28">
      <c r="A28" s="1" t="s">
        <v>47</v>
      </c>
      <c r="B28" s="4">
        <v>9633.0</v>
      </c>
      <c r="C28" s="4">
        <v>808.0</v>
      </c>
      <c r="D28" s="8"/>
      <c r="E28" s="8"/>
      <c r="F28">
        <f t="shared" si="28"/>
        <v>0.08387833489</v>
      </c>
    </row>
    <row r="29">
      <c r="A29" s="1" t="s">
        <v>48</v>
      </c>
      <c r="B29" s="4">
        <v>9842.0</v>
      </c>
      <c r="C29" s="4">
        <v>831.0</v>
      </c>
      <c r="D29" s="8"/>
      <c r="E29" s="8"/>
      <c r="F29">
        <f t="shared" si="28"/>
        <v>0.08443405812</v>
      </c>
    </row>
    <row r="30">
      <c r="A30" s="1" t="s">
        <v>49</v>
      </c>
      <c r="B30" s="4">
        <v>9272.0</v>
      </c>
      <c r="C30" s="4">
        <v>767.0</v>
      </c>
      <c r="D30" s="8"/>
      <c r="E30" s="8"/>
      <c r="F30">
        <f t="shared" si="28"/>
        <v>0.08272217429</v>
      </c>
    </row>
    <row r="31">
      <c r="A31" s="1" t="s">
        <v>50</v>
      </c>
      <c r="B31" s="4">
        <v>8969.0</v>
      </c>
      <c r="C31" s="4">
        <v>760.0</v>
      </c>
      <c r="D31" s="8"/>
      <c r="E31" s="8"/>
      <c r="F31">
        <f t="shared" si="28"/>
        <v>0.08473631397</v>
      </c>
    </row>
    <row r="32">
      <c r="A32" s="1" t="s">
        <v>51</v>
      </c>
      <c r="B32" s="4">
        <v>9697.0</v>
      </c>
      <c r="C32" s="4">
        <v>850.0</v>
      </c>
      <c r="D32" s="8"/>
      <c r="E32" s="8"/>
      <c r="F32">
        <f t="shared" si="28"/>
        <v>0.08765597608</v>
      </c>
    </row>
    <row r="33">
      <c r="A33" s="1" t="s">
        <v>52</v>
      </c>
      <c r="B33" s="4">
        <v>10445.0</v>
      </c>
      <c r="C33" s="4">
        <v>851.0</v>
      </c>
      <c r="D33" s="8"/>
      <c r="E33" s="8"/>
      <c r="F33">
        <f t="shared" si="28"/>
        <v>0.08147438966</v>
      </c>
    </row>
    <row r="34">
      <c r="A34" s="1" t="s">
        <v>53</v>
      </c>
      <c r="B34" s="4">
        <v>9931.0</v>
      </c>
      <c r="C34" s="4">
        <v>831.0</v>
      </c>
      <c r="D34" s="8"/>
      <c r="E34" s="8"/>
      <c r="F34">
        <f t="shared" si="28"/>
        <v>0.08367737388</v>
      </c>
    </row>
    <row r="35">
      <c r="A35" s="1" t="s">
        <v>54</v>
      </c>
      <c r="B35" s="4">
        <v>10042.0</v>
      </c>
      <c r="C35" s="4">
        <v>802.0</v>
      </c>
      <c r="D35" s="8"/>
      <c r="E35" s="8"/>
      <c r="F35">
        <f t="shared" si="28"/>
        <v>0.07986456881</v>
      </c>
    </row>
    <row r="36">
      <c r="A36" s="1" t="s">
        <v>55</v>
      </c>
      <c r="B36" s="4">
        <v>9721.0</v>
      </c>
      <c r="C36" s="4">
        <v>829.0</v>
      </c>
      <c r="D36" s="8"/>
      <c r="E36" s="8"/>
      <c r="F36">
        <f t="shared" si="28"/>
        <v>0.08527929225</v>
      </c>
    </row>
    <row r="37">
      <c r="A37" s="1" t="s">
        <v>56</v>
      </c>
      <c r="B37" s="4">
        <v>9304.0</v>
      </c>
      <c r="C37" s="4">
        <v>770.0</v>
      </c>
      <c r="D37" s="8"/>
      <c r="E37" s="8"/>
      <c r="F37">
        <f t="shared" si="28"/>
        <v>0.08276010318</v>
      </c>
    </row>
    <row r="38">
      <c r="A38" s="1" t="s">
        <v>57</v>
      </c>
      <c r="B38" s="4">
        <v>8668.0</v>
      </c>
      <c r="C38" s="4">
        <v>724.0</v>
      </c>
      <c r="D38" s="8"/>
      <c r="E38" s="8"/>
      <c r="F38">
        <f t="shared" si="28"/>
        <v>0.08352561144</v>
      </c>
    </row>
    <row r="39">
      <c r="A39" s="1" t="s">
        <v>58</v>
      </c>
      <c r="B39" s="4">
        <v>8988.0</v>
      </c>
      <c r="C39" s="4">
        <v>710.0</v>
      </c>
      <c r="D39" s="8"/>
      <c r="E39" s="8"/>
      <c r="F39">
        <f t="shared" si="28"/>
        <v>0.07899421451</v>
      </c>
    </row>
    <row r="40">
      <c r="B40">
        <f t="shared" ref="B40:E40" si="29">sum(B2:B39)</f>
        <v>556022</v>
      </c>
      <c r="C40">
        <f t="shared" si="29"/>
        <v>45585</v>
      </c>
      <c r="D40">
        <f t="shared" si="29"/>
        <v>6846</v>
      </c>
      <c r="E40">
        <f t="shared" si="29"/>
        <v>3890</v>
      </c>
      <c r="F40">
        <f>AVERAGE(F2:F39)</f>
        <v>0.08011693526</v>
      </c>
      <c r="G40">
        <f>D40/C40</f>
        <v>0.1501809806</v>
      </c>
      <c r="H40">
        <f>E40/C40</f>
        <v>0.0853350883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2" t="s">
        <v>5</v>
      </c>
      <c r="D1" s="2" t="s">
        <v>6</v>
      </c>
      <c r="E1" s="2" t="s">
        <v>7</v>
      </c>
      <c r="F1" s="1"/>
    </row>
    <row r="2">
      <c r="A2" s="2" t="s">
        <v>8</v>
      </c>
      <c r="B2" s="2" t="s">
        <v>9</v>
      </c>
      <c r="C2">
        <v>0.0815080857642473</v>
      </c>
      <c r="D2">
        <v>0.2188746891805933</v>
      </c>
      <c r="E2">
        <v>0.11756201931417337</v>
      </c>
    </row>
    <row r="3">
      <c r="B3" s="2" t="s">
        <v>10</v>
      </c>
      <c r="C3">
        <v>0.0037022040032631655</v>
      </c>
      <c r="D3">
        <v>0.04404253847027854</v>
      </c>
      <c r="E3">
        <v>0.029405136595119754</v>
      </c>
    </row>
    <row r="4">
      <c r="B4" s="2" t="s">
        <v>11</v>
      </c>
      <c r="C4" s="2">
        <v>23.0</v>
      </c>
      <c r="D4" s="2">
        <v>23.0</v>
      </c>
      <c r="E4" s="2">
        <v>23.0</v>
      </c>
    </row>
    <row r="5">
      <c r="A5" s="2" t="s">
        <v>12</v>
      </c>
      <c r="B5" s="2" t="s">
        <v>9</v>
      </c>
      <c r="C5">
        <v>0.08166084726677454</v>
      </c>
      <c r="D5">
        <v>0.19831981460023174</v>
      </c>
      <c r="E5">
        <v>0.1126882966396292</v>
      </c>
    </row>
    <row r="6">
      <c r="B6" s="2" t="s">
        <v>10</v>
      </c>
      <c r="C6">
        <v>0.0033942631081021893</v>
      </c>
      <c r="D6">
        <v>0.04745089805032958</v>
      </c>
      <c r="E6">
        <v>0.0321759709762389</v>
      </c>
    </row>
    <row r="7">
      <c r="B7" s="2" t="s">
        <v>11</v>
      </c>
      <c r="C7" s="2">
        <v>23.0</v>
      </c>
      <c r="D7" s="2">
        <v>23.0</v>
      </c>
      <c r="E7" s="2">
        <v>23.0</v>
      </c>
    </row>
    <row r="8">
      <c r="D8">
        <f t="shared" ref="D8:E8" si="1">D2*5000</f>
        <v>1094.373446</v>
      </c>
      <c r="E8">
        <f t="shared" si="1"/>
        <v>587.8100966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29"/>
  </cols>
  <sheetData>
    <row r="1">
      <c r="A1" s="6" t="s">
        <v>24</v>
      </c>
      <c r="B1" s="7">
        <f>40000</f>
        <v>40000</v>
      </c>
      <c r="C1">
        <f>B1/5000</f>
        <v>8</v>
      </c>
      <c r="D1">
        <f t="shared" ref="D1:D3" si="1">B1/8</f>
        <v>5000</v>
      </c>
    </row>
    <row r="2">
      <c r="A2" s="6" t="s">
        <v>29</v>
      </c>
      <c r="B2" s="7">
        <v>3200.0</v>
      </c>
      <c r="D2">
        <f t="shared" si="1"/>
        <v>400</v>
      </c>
      <c r="H2" s="2">
        <v>685325.0</v>
      </c>
    </row>
    <row r="3">
      <c r="A3" s="6" t="s">
        <v>30</v>
      </c>
      <c r="B3" s="7">
        <v>660.0</v>
      </c>
      <c r="D3">
        <f t="shared" si="1"/>
        <v>82.5</v>
      </c>
    </row>
    <row r="4">
      <c r="A4" s="6" t="s">
        <v>31</v>
      </c>
      <c r="B4" s="7">
        <f t="shared" ref="B4:B5" si="2">B2/B1</f>
        <v>0.08</v>
      </c>
    </row>
    <row r="5">
      <c r="A5" s="6" t="s">
        <v>33</v>
      </c>
      <c r="B5" s="7">
        <f t="shared" si="2"/>
        <v>0.20625</v>
      </c>
      <c r="D5">
        <f>sqrt(B5*(1-B5)/400)</f>
        <v>0.02023060414</v>
      </c>
      <c r="F5" s="2">
        <f>0.01/(sqrt(0.2063*(1-0.2063)))</f>
        <v>0.02471281374</v>
      </c>
      <c r="G5" s="2">
        <f>113.3015^2</f>
        <v>12837.2299</v>
      </c>
    </row>
    <row r="6">
      <c r="A6" s="6" t="s">
        <v>40</v>
      </c>
      <c r="B6" s="7">
        <v>0.53</v>
      </c>
      <c r="F6">
        <f>(1.96+0.84)/F5</f>
        <v>113.3015459</v>
      </c>
    </row>
    <row r="7">
      <c r="A7" s="6" t="s">
        <v>43</v>
      </c>
      <c r="B7" s="7">
        <f>B5*B6</f>
        <v>0.1093125</v>
      </c>
      <c r="D7">
        <f>sqrt(B7*(1-B7)/400)</f>
        <v>0.01560154458</v>
      </c>
      <c r="F7">
        <f>F6*F6</f>
        <v>12837.2403</v>
      </c>
      <c r="G7">
        <f t="shared" ref="G7:H7" si="3">F7*2</f>
        <v>25674.48061</v>
      </c>
      <c r="H7">
        <f t="shared" si="3"/>
        <v>51348.96122</v>
      </c>
    </row>
    <row r="8">
      <c r="F8" s="2"/>
    </row>
    <row r="10">
      <c r="F1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2" t="s">
        <v>7</v>
      </c>
      <c r="H1" s="1" t="s">
        <v>0</v>
      </c>
      <c r="I1" s="3" t="s">
        <v>1</v>
      </c>
      <c r="J1" s="1" t="s">
        <v>2</v>
      </c>
      <c r="K1" s="1" t="s">
        <v>3</v>
      </c>
      <c r="L1" s="1" t="s">
        <v>4</v>
      </c>
      <c r="M1" s="2" t="s">
        <v>6</v>
      </c>
      <c r="N1" s="2" t="s">
        <v>7</v>
      </c>
      <c r="O1" s="2" t="s">
        <v>59</v>
      </c>
      <c r="P1" s="2" t="s">
        <v>60</v>
      </c>
    </row>
    <row r="2">
      <c r="A2" s="1" t="s">
        <v>13</v>
      </c>
      <c r="B2" s="4">
        <v>7723.0</v>
      </c>
      <c r="C2" s="4">
        <v>687.0</v>
      </c>
      <c r="D2" s="4">
        <v>134.0</v>
      </c>
      <c r="E2" s="4">
        <v>70.0</v>
      </c>
      <c r="F2">
        <f t="shared" ref="F2:F25" si="2">D2/C2</f>
        <v>0.1950509461</v>
      </c>
      <c r="G2">
        <f t="shared" ref="G2:G25" si="3">E2/C2</f>
        <v>0.1018922853</v>
      </c>
      <c r="H2" s="1" t="s">
        <v>13</v>
      </c>
      <c r="I2" s="4">
        <v>7716.0</v>
      </c>
      <c r="J2" s="4">
        <v>686.0</v>
      </c>
      <c r="K2" s="4">
        <v>105.0</v>
      </c>
      <c r="L2" s="4">
        <v>34.0</v>
      </c>
      <c r="M2">
        <f t="shared" ref="M2:M25" si="4">K2/J2</f>
        <v>0.1530612245</v>
      </c>
      <c r="N2">
        <f t="shared" ref="N2:N25" si="5">L2/J2</f>
        <v>0.04956268222</v>
      </c>
      <c r="O2">
        <f t="shared" ref="O2:P2" si="1">M2-F2</f>
        <v>-0.04198972165</v>
      </c>
      <c r="P2">
        <f t="shared" si="1"/>
        <v>-0.05232960308</v>
      </c>
    </row>
    <row r="3">
      <c r="A3" s="1" t="s">
        <v>16</v>
      </c>
      <c r="B3" s="4">
        <v>9102.0</v>
      </c>
      <c r="C3" s="4">
        <v>779.0</v>
      </c>
      <c r="D3" s="4">
        <v>147.0</v>
      </c>
      <c r="E3" s="4">
        <v>70.0</v>
      </c>
      <c r="F3">
        <f t="shared" si="2"/>
        <v>0.188703466</v>
      </c>
      <c r="G3">
        <f t="shared" si="3"/>
        <v>0.08985879332</v>
      </c>
      <c r="H3" s="1" t="s">
        <v>16</v>
      </c>
      <c r="I3" s="4">
        <v>9288.0</v>
      </c>
      <c r="J3" s="4">
        <v>785.0</v>
      </c>
      <c r="K3" s="4">
        <v>116.0</v>
      </c>
      <c r="L3" s="4">
        <v>91.0</v>
      </c>
      <c r="M3">
        <f t="shared" si="4"/>
        <v>0.1477707006</v>
      </c>
      <c r="N3">
        <f t="shared" si="5"/>
        <v>0.1159235669</v>
      </c>
      <c r="O3">
        <f t="shared" ref="O3:P3" si="6">M3-F3</f>
        <v>-0.04093276535</v>
      </c>
      <c r="P3">
        <f t="shared" si="6"/>
        <v>0.02606477355</v>
      </c>
    </row>
    <row r="4">
      <c r="A4" s="1" t="s">
        <v>17</v>
      </c>
      <c r="B4" s="4">
        <v>10511.0</v>
      </c>
      <c r="C4" s="4">
        <v>909.0</v>
      </c>
      <c r="D4" s="4">
        <v>167.0</v>
      </c>
      <c r="E4" s="4">
        <v>95.0</v>
      </c>
      <c r="F4">
        <f t="shared" si="2"/>
        <v>0.1837183718</v>
      </c>
      <c r="G4">
        <f t="shared" si="3"/>
        <v>0.104510451</v>
      </c>
      <c r="H4" s="1" t="s">
        <v>17</v>
      </c>
      <c r="I4" s="4">
        <v>10480.0</v>
      </c>
      <c r="J4" s="4">
        <v>884.0</v>
      </c>
      <c r="K4" s="4">
        <v>145.0</v>
      </c>
      <c r="L4" s="4">
        <v>79.0</v>
      </c>
      <c r="M4">
        <f t="shared" si="4"/>
        <v>0.1640271493</v>
      </c>
      <c r="N4">
        <f t="shared" si="5"/>
        <v>0.08936651584</v>
      </c>
      <c r="O4">
        <f t="shared" ref="O4:P4" si="7">M4-F4</f>
        <v>-0.01969122252</v>
      </c>
      <c r="P4">
        <f t="shared" si="7"/>
        <v>-0.01514393521</v>
      </c>
    </row>
    <row r="5">
      <c r="A5" s="1" t="s">
        <v>18</v>
      </c>
      <c r="B5" s="4">
        <v>9871.0</v>
      </c>
      <c r="C5" s="4">
        <v>836.0</v>
      </c>
      <c r="D5" s="4">
        <v>156.0</v>
      </c>
      <c r="E5" s="4">
        <v>105.0</v>
      </c>
      <c r="F5">
        <f t="shared" si="2"/>
        <v>0.1866028708</v>
      </c>
      <c r="G5">
        <f t="shared" si="3"/>
        <v>0.1255980861</v>
      </c>
      <c r="H5" s="1" t="s">
        <v>18</v>
      </c>
      <c r="I5" s="4">
        <v>9867.0</v>
      </c>
      <c r="J5" s="4">
        <v>827.0</v>
      </c>
      <c r="K5" s="4">
        <v>138.0</v>
      </c>
      <c r="L5" s="4">
        <v>92.0</v>
      </c>
      <c r="M5">
        <f t="shared" si="4"/>
        <v>0.1668681983</v>
      </c>
      <c r="N5">
        <f t="shared" si="5"/>
        <v>0.1112454655</v>
      </c>
      <c r="O5">
        <f t="shared" ref="O5:P5" si="8">M5-F5</f>
        <v>-0.01973467251</v>
      </c>
      <c r="P5">
        <f t="shared" si="8"/>
        <v>-0.01435262059</v>
      </c>
    </row>
    <row r="6">
      <c r="A6" s="1" t="s">
        <v>19</v>
      </c>
      <c r="B6" s="4">
        <v>10014.0</v>
      </c>
      <c r="C6" s="4">
        <v>837.0</v>
      </c>
      <c r="D6" s="4">
        <v>163.0</v>
      </c>
      <c r="E6" s="4">
        <v>64.0</v>
      </c>
      <c r="F6">
        <f t="shared" si="2"/>
        <v>0.1947431302</v>
      </c>
      <c r="G6">
        <f t="shared" si="3"/>
        <v>0.07646356033</v>
      </c>
      <c r="H6" s="1" t="s">
        <v>19</v>
      </c>
      <c r="I6" s="4">
        <v>9793.0</v>
      </c>
      <c r="J6" s="4">
        <v>832.0</v>
      </c>
      <c r="K6" s="4">
        <v>140.0</v>
      </c>
      <c r="L6" s="4">
        <v>94.0</v>
      </c>
      <c r="M6">
        <f t="shared" si="4"/>
        <v>0.1682692308</v>
      </c>
      <c r="N6">
        <f t="shared" si="5"/>
        <v>0.1129807692</v>
      </c>
      <c r="O6">
        <f t="shared" ref="O6:P6" si="9">M6-F6</f>
        <v>-0.02647389946</v>
      </c>
      <c r="P6">
        <f t="shared" si="9"/>
        <v>0.0365172089</v>
      </c>
    </row>
    <row r="7">
      <c r="A7" s="1" t="s">
        <v>20</v>
      </c>
      <c r="B7" s="4">
        <v>9670.0</v>
      </c>
      <c r="C7" s="4">
        <v>823.0</v>
      </c>
      <c r="D7" s="4">
        <v>138.0</v>
      </c>
      <c r="E7" s="4">
        <v>82.0</v>
      </c>
      <c r="F7">
        <f t="shared" si="2"/>
        <v>0.1676792224</v>
      </c>
      <c r="G7">
        <f t="shared" si="3"/>
        <v>0.09963547995</v>
      </c>
      <c r="H7" s="1" t="s">
        <v>20</v>
      </c>
      <c r="I7" s="4">
        <v>9500.0</v>
      </c>
      <c r="J7" s="4">
        <v>788.0</v>
      </c>
      <c r="K7" s="4">
        <v>129.0</v>
      </c>
      <c r="L7" s="4">
        <v>61.0</v>
      </c>
      <c r="M7">
        <f t="shared" si="4"/>
        <v>0.1637055838</v>
      </c>
      <c r="N7">
        <f t="shared" si="5"/>
        <v>0.07741116751</v>
      </c>
      <c r="O7">
        <f t="shared" ref="O7:P7" si="10">M7-F7</f>
        <v>-0.003973638601</v>
      </c>
      <c r="P7">
        <f t="shared" si="10"/>
        <v>-0.02222431244</v>
      </c>
    </row>
    <row r="8">
      <c r="A8" s="1" t="s">
        <v>21</v>
      </c>
      <c r="B8" s="4">
        <v>9008.0</v>
      </c>
      <c r="C8" s="4">
        <v>748.0</v>
      </c>
      <c r="D8" s="4">
        <v>146.0</v>
      </c>
      <c r="E8" s="4">
        <v>76.0</v>
      </c>
      <c r="F8">
        <f t="shared" si="2"/>
        <v>0.1951871658</v>
      </c>
      <c r="G8">
        <f t="shared" si="3"/>
        <v>0.1016042781</v>
      </c>
      <c r="H8" s="1" t="s">
        <v>21</v>
      </c>
      <c r="I8" s="4">
        <v>9088.0</v>
      </c>
      <c r="J8" s="4">
        <v>780.0</v>
      </c>
      <c r="K8" s="4">
        <v>127.0</v>
      </c>
      <c r="L8" s="4">
        <v>44.0</v>
      </c>
      <c r="M8">
        <f t="shared" si="4"/>
        <v>0.1628205128</v>
      </c>
      <c r="N8">
        <f t="shared" si="5"/>
        <v>0.05641025641</v>
      </c>
      <c r="O8">
        <f t="shared" ref="O8:P8" si="11">M8-F8</f>
        <v>-0.03236665295</v>
      </c>
      <c r="P8">
        <f t="shared" si="11"/>
        <v>-0.04519402166</v>
      </c>
    </row>
    <row r="9">
      <c r="A9" s="1" t="s">
        <v>22</v>
      </c>
      <c r="B9" s="4">
        <v>7434.0</v>
      </c>
      <c r="C9" s="4">
        <v>632.0</v>
      </c>
      <c r="D9" s="4">
        <v>110.0</v>
      </c>
      <c r="E9" s="4">
        <v>70.0</v>
      </c>
      <c r="F9">
        <f t="shared" si="2"/>
        <v>0.1740506329</v>
      </c>
      <c r="G9">
        <f t="shared" si="3"/>
        <v>0.1107594937</v>
      </c>
      <c r="H9" s="1" t="s">
        <v>22</v>
      </c>
      <c r="I9" s="4">
        <v>7664.0</v>
      </c>
      <c r="J9" s="4">
        <v>652.0</v>
      </c>
      <c r="K9" s="4">
        <v>94.0</v>
      </c>
      <c r="L9" s="4">
        <v>62.0</v>
      </c>
      <c r="M9">
        <f t="shared" si="4"/>
        <v>0.1441717791</v>
      </c>
      <c r="N9">
        <f t="shared" si="5"/>
        <v>0.09509202454</v>
      </c>
      <c r="O9">
        <f t="shared" ref="O9:P9" si="12">M9-F9</f>
        <v>-0.02987885377</v>
      </c>
      <c r="P9">
        <f t="shared" si="12"/>
        <v>-0.01566746913</v>
      </c>
    </row>
    <row r="10">
      <c r="A10" s="1" t="s">
        <v>23</v>
      </c>
      <c r="B10" s="4">
        <v>8459.0</v>
      </c>
      <c r="C10" s="4">
        <v>691.0</v>
      </c>
      <c r="D10" s="4">
        <v>131.0</v>
      </c>
      <c r="E10" s="4">
        <v>60.0</v>
      </c>
      <c r="F10">
        <f t="shared" si="2"/>
        <v>0.1895803184</v>
      </c>
      <c r="G10">
        <f t="shared" si="3"/>
        <v>0.08683068017</v>
      </c>
      <c r="H10" s="1" t="s">
        <v>23</v>
      </c>
      <c r="I10" s="4">
        <v>8434.0</v>
      </c>
      <c r="J10" s="4">
        <v>697.0</v>
      </c>
      <c r="K10" s="4">
        <v>120.0</v>
      </c>
      <c r="L10" s="4">
        <v>77.0</v>
      </c>
      <c r="M10">
        <f t="shared" si="4"/>
        <v>0.1721664275</v>
      </c>
      <c r="N10">
        <f t="shared" si="5"/>
        <v>0.1104734577</v>
      </c>
      <c r="O10">
        <f t="shared" ref="O10:P10" si="13">M10-F10</f>
        <v>-0.01741389083</v>
      </c>
      <c r="P10">
        <f t="shared" si="13"/>
        <v>0.0236427775</v>
      </c>
    </row>
    <row r="11">
      <c r="A11" s="1" t="s">
        <v>25</v>
      </c>
      <c r="B11" s="4">
        <v>10667.0</v>
      </c>
      <c r="C11" s="4">
        <v>861.0</v>
      </c>
      <c r="D11" s="4">
        <v>165.0</v>
      </c>
      <c r="E11" s="4">
        <v>97.0</v>
      </c>
      <c r="F11">
        <f t="shared" si="2"/>
        <v>0.1916376307</v>
      </c>
      <c r="G11">
        <f t="shared" si="3"/>
        <v>0.112659698</v>
      </c>
      <c r="H11" s="1" t="s">
        <v>25</v>
      </c>
      <c r="I11" s="4">
        <v>10496.0</v>
      </c>
      <c r="J11" s="4">
        <v>860.0</v>
      </c>
      <c r="K11" s="4">
        <v>153.0</v>
      </c>
      <c r="L11" s="4">
        <v>98.0</v>
      </c>
      <c r="M11">
        <f t="shared" si="4"/>
        <v>0.1779069767</v>
      </c>
      <c r="N11">
        <f t="shared" si="5"/>
        <v>0.1139534884</v>
      </c>
      <c r="O11">
        <f t="shared" ref="O11:P11" si="14">M11-F11</f>
        <v>-0.01373065392</v>
      </c>
      <c r="P11">
        <f t="shared" si="14"/>
        <v>0.001293790347</v>
      </c>
    </row>
    <row r="12">
      <c r="A12" s="1" t="s">
        <v>26</v>
      </c>
      <c r="B12" s="4">
        <v>10660.0</v>
      </c>
      <c r="C12" s="4">
        <v>867.0</v>
      </c>
      <c r="D12" s="4">
        <v>196.0</v>
      </c>
      <c r="E12" s="4">
        <v>105.0</v>
      </c>
      <c r="F12">
        <f t="shared" si="2"/>
        <v>0.2260668973</v>
      </c>
      <c r="G12">
        <f t="shared" si="3"/>
        <v>0.1211072664</v>
      </c>
      <c r="H12" s="1" t="s">
        <v>26</v>
      </c>
      <c r="I12" s="4">
        <v>10551.0</v>
      </c>
      <c r="J12" s="4">
        <v>864.0</v>
      </c>
      <c r="K12" s="4">
        <v>143.0</v>
      </c>
      <c r="L12" s="4">
        <v>71.0</v>
      </c>
      <c r="M12">
        <f t="shared" si="4"/>
        <v>0.1655092593</v>
      </c>
      <c r="N12">
        <f t="shared" si="5"/>
        <v>0.08217592593</v>
      </c>
      <c r="O12">
        <f t="shared" ref="O12:P12" si="15">M12-F12</f>
        <v>-0.06055763809</v>
      </c>
      <c r="P12">
        <f t="shared" si="15"/>
        <v>-0.03893134051</v>
      </c>
    </row>
    <row r="13">
      <c r="A13" s="1" t="s">
        <v>27</v>
      </c>
      <c r="B13" s="4">
        <v>9947.0</v>
      </c>
      <c r="C13" s="4">
        <v>838.0</v>
      </c>
      <c r="D13" s="4">
        <v>162.0</v>
      </c>
      <c r="E13" s="4">
        <v>92.0</v>
      </c>
      <c r="F13">
        <f t="shared" si="2"/>
        <v>0.1933174224</v>
      </c>
      <c r="G13">
        <f t="shared" si="3"/>
        <v>0.1097852029</v>
      </c>
      <c r="H13" s="1" t="s">
        <v>27</v>
      </c>
      <c r="I13" s="4">
        <v>9737.0</v>
      </c>
      <c r="J13" s="4">
        <v>801.0</v>
      </c>
      <c r="K13" s="4">
        <v>128.0</v>
      </c>
      <c r="L13" s="4">
        <v>70.0</v>
      </c>
      <c r="M13">
        <f t="shared" si="4"/>
        <v>0.1598002497</v>
      </c>
      <c r="N13">
        <f t="shared" si="5"/>
        <v>0.08739076155</v>
      </c>
      <c r="O13">
        <f t="shared" ref="O13:P13" si="16">M13-F13</f>
        <v>-0.03351717275</v>
      </c>
      <c r="P13">
        <f t="shared" si="16"/>
        <v>-0.02239444132</v>
      </c>
    </row>
    <row r="14">
      <c r="A14" s="1" t="s">
        <v>28</v>
      </c>
      <c r="B14" s="4">
        <v>8324.0</v>
      </c>
      <c r="C14" s="4">
        <v>665.0</v>
      </c>
      <c r="D14" s="4">
        <v>127.0</v>
      </c>
      <c r="E14" s="4">
        <v>56.0</v>
      </c>
      <c r="F14">
        <f t="shared" si="2"/>
        <v>0.1909774436</v>
      </c>
      <c r="G14">
        <f t="shared" si="3"/>
        <v>0.08421052632</v>
      </c>
      <c r="H14" s="1" t="s">
        <v>28</v>
      </c>
      <c r="I14" s="4">
        <v>8176.0</v>
      </c>
      <c r="J14" s="4">
        <v>642.0</v>
      </c>
      <c r="K14" s="4">
        <v>122.0</v>
      </c>
      <c r="L14" s="4">
        <v>68.0</v>
      </c>
      <c r="M14">
        <f t="shared" si="4"/>
        <v>0.1900311526</v>
      </c>
      <c r="N14">
        <f t="shared" si="5"/>
        <v>0.1059190031</v>
      </c>
      <c r="O14">
        <f t="shared" ref="O14:P14" si="17">M14-F14</f>
        <v>-0.000946290961</v>
      </c>
      <c r="P14">
        <f t="shared" si="17"/>
        <v>0.0217084768</v>
      </c>
    </row>
    <row r="15">
      <c r="A15" s="1" t="s">
        <v>32</v>
      </c>
      <c r="B15" s="4">
        <v>9434.0</v>
      </c>
      <c r="C15" s="4">
        <v>673.0</v>
      </c>
      <c r="D15" s="4">
        <v>220.0</v>
      </c>
      <c r="E15" s="4">
        <v>122.0</v>
      </c>
      <c r="F15">
        <f t="shared" si="2"/>
        <v>0.3268945022</v>
      </c>
      <c r="G15">
        <f t="shared" si="3"/>
        <v>0.1812778603</v>
      </c>
      <c r="H15" s="1" t="s">
        <v>32</v>
      </c>
      <c r="I15" s="4">
        <v>9402.0</v>
      </c>
      <c r="J15" s="4">
        <v>697.0</v>
      </c>
      <c r="K15" s="4">
        <v>194.0</v>
      </c>
      <c r="L15" s="4">
        <v>94.0</v>
      </c>
      <c r="M15">
        <f t="shared" si="4"/>
        <v>0.2783357245</v>
      </c>
      <c r="N15">
        <f t="shared" si="5"/>
        <v>0.1348637016</v>
      </c>
      <c r="O15">
        <f t="shared" ref="O15:P15" si="18">M15-F15</f>
        <v>-0.0485587777</v>
      </c>
      <c r="P15">
        <f t="shared" si="18"/>
        <v>-0.04641415875</v>
      </c>
    </row>
    <row r="16">
      <c r="A16" s="1" t="s">
        <v>34</v>
      </c>
      <c r="B16" s="4">
        <v>8687.0</v>
      </c>
      <c r="C16" s="4">
        <v>691.0</v>
      </c>
      <c r="D16" s="4">
        <v>176.0</v>
      </c>
      <c r="E16" s="4">
        <v>128.0</v>
      </c>
      <c r="F16">
        <f t="shared" si="2"/>
        <v>0.2547033285</v>
      </c>
      <c r="G16">
        <f t="shared" si="3"/>
        <v>0.1852387844</v>
      </c>
      <c r="H16" s="1" t="s">
        <v>34</v>
      </c>
      <c r="I16" s="4">
        <v>8669.0</v>
      </c>
      <c r="J16" s="4">
        <v>669.0</v>
      </c>
      <c r="K16" s="4">
        <v>127.0</v>
      </c>
      <c r="L16" s="4">
        <v>81.0</v>
      </c>
      <c r="M16">
        <f t="shared" si="4"/>
        <v>0.1898355755</v>
      </c>
      <c r="N16">
        <f t="shared" si="5"/>
        <v>0.1210762332</v>
      </c>
      <c r="O16">
        <f t="shared" ref="O16:P16" si="19">M16-F16</f>
        <v>-0.06486775302</v>
      </c>
      <c r="P16">
        <f t="shared" si="19"/>
        <v>-0.06416255119</v>
      </c>
    </row>
    <row r="17">
      <c r="A17" s="1" t="s">
        <v>35</v>
      </c>
      <c r="B17" s="4">
        <v>8896.0</v>
      </c>
      <c r="C17" s="4">
        <v>708.0</v>
      </c>
      <c r="D17" s="4">
        <v>161.0</v>
      </c>
      <c r="E17" s="4">
        <v>104.0</v>
      </c>
      <c r="F17">
        <f t="shared" si="2"/>
        <v>0.2274011299</v>
      </c>
      <c r="G17">
        <f t="shared" si="3"/>
        <v>0.1468926554</v>
      </c>
      <c r="H17" s="1" t="s">
        <v>35</v>
      </c>
      <c r="I17" s="4">
        <v>8881.0</v>
      </c>
      <c r="J17" s="4">
        <v>693.0</v>
      </c>
      <c r="K17" s="4">
        <v>153.0</v>
      </c>
      <c r="L17" s="4">
        <v>101.0</v>
      </c>
      <c r="M17">
        <f t="shared" si="4"/>
        <v>0.2207792208</v>
      </c>
      <c r="N17">
        <f t="shared" si="5"/>
        <v>0.1457431457</v>
      </c>
      <c r="O17">
        <f t="shared" ref="O17:P17" si="20">M17-F17</f>
        <v>-0.006621909164</v>
      </c>
      <c r="P17">
        <f t="shared" si="20"/>
        <v>-0.001149509624</v>
      </c>
    </row>
    <row r="18">
      <c r="A18" s="1" t="s">
        <v>36</v>
      </c>
      <c r="B18" s="4">
        <v>9535.0</v>
      </c>
      <c r="C18" s="4">
        <v>759.0</v>
      </c>
      <c r="D18" s="4">
        <v>233.0</v>
      </c>
      <c r="E18" s="4">
        <v>124.0</v>
      </c>
      <c r="F18">
        <f t="shared" si="2"/>
        <v>0.3069828722</v>
      </c>
      <c r="G18">
        <f t="shared" si="3"/>
        <v>0.163372859</v>
      </c>
      <c r="H18" s="1" t="s">
        <v>36</v>
      </c>
      <c r="I18" s="4">
        <v>9655.0</v>
      </c>
      <c r="J18" s="4">
        <v>771.0</v>
      </c>
      <c r="K18" s="4">
        <v>213.0</v>
      </c>
      <c r="L18" s="4">
        <v>119.0</v>
      </c>
      <c r="M18">
        <f t="shared" si="4"/>
        <v>0.2762645914</v>
      </c>
      <c r="N18">
        <f t="shared" si="5"/>
        <v>0.1543450065</v>
      </c>
      <c r="O18">
        <f t="shared" ref="O18:P18" si="21">M18-F18</f>
        <v>-0.03071828076</v>
      </c>
      <c r="P18">
        <f t="shared" si="21"/>
        <v>-0.00902785254</v>
      </c>
    </row>
    <row r="19">
      <c r="A19" s="1" t="s">
        <v>37</v>
      </c>
      <c r="B19" s="4">
        <v>9363.0</v>
      </c>
      <c r="C19" s="4">
        <v>736.0</v>
      </c>
      <c r="D19" s="4">
        <v>154.0</v>
      </c>
      <c r="E19" s="4">
        <v>91.0</v>
      </c>
      <c r="F19">
        <f t="shared" si="2"/>
        <v>0.2092391304</v>
      </c>
      <c r="G19">
        <f t="shared" si="3"/>
        <v>0.1236413043</v>
      </c>
      <c r="H19" s="1" t="s">
        <v>37</v>
      </c>
      <c r="I19" s="4">
        <v>9396.0</v>
      </c>
      <c r="J19" s="4">
        <v>736.0</v>
      </c>
      <c r="K19" s="4">
        <v>162.0</v>
      </c>
      <c r="L19" s="4">
        <v>120.0</v>
      </c>
      <c r="M19">
        <f t="shared" si="4"/>
        <v>0.2201086957</v>
      </c>
      <c r="N19">
        <f t="shared" si="5"/>
        <v>0.1630434783</v>
      </c>
      <c r="O19">
        <f t="shared" ref="O19:P19" si="22">M19-F19</f>
        <v>0.01086956522</v>
      </c>
      <c r="P19">
        <f t="shared" si="22"/>
        <v>0.03940217391</v>
      </c>
    </row>
    <row r="20">
      <c r="A20" s="1" t="s">
        <v>38</v>
      </c>
      <c r="B20" s="4">
        <v>9327.0</v>
      </c>
      <c r="C20" s="4">
        <v>739.0</v>
      </c>
      <c r="D20" s="4">
        <v>196.0</v>
      </c>
      <c r="E20" s="4">
        <v>86.0</v>
      </c>
      <c r="F20">
        <f t="shared" si="2"/>
        <v>0.2652232747</v>
      </c>
      <c r="G20">
        <f t="shared" si="3"/>
        <v>0.1163734777</v>
      </c>
      <c r="H20" s="1" t="s">
        <v>38</v>
      </c>
      <c r="I20" s="4">
        <v>9262.0</v>
      </c>
      <c r="J20" s="4">
        <v>727.0</v>
      </c>
      <c r="K20" s="4">
        <v>201.0</v>
      </c>
      <c r="L20" s="4">
        <v>96.0</v>
      </c>
      <c r="M20">
        <f t="shared" si="4"/>
        <v>0.2764786795</v>
      </c>
      <c r="N20">
        <f t="shared" si="5"/>
        <v>0.1320495186</v>
      </c>
      <c r="O20">
        <f t="shared" ref="O20:P20" si="23">M20-F20</f>
        <v>0.01125540481</v>
      </c>
      <c r="P20">
        <f t="shared" si="23"/>
        <v>0.0156760409</v>
      </c>
    </row>
    <row r="21">
      <c r="A21" s="1" t="s">
        <v>39</v>
      </c>
      <c r="B21" s="4">
        <v>9345.0</v>
      </c>
      <c r="C21" s="4">
        <v>734.0</v>
      </c>
      <c r="D21" s="4">
        <v>167.0</v>
      </c>
      <c r="E21" s="4">
        <v>75.0</v>
      </c>
      <c r="F21">
        <f t="shared" si="2"/>
        <v>0.227520436</v>
      </c>
      <c r="G21">
        <f t="shared" si="3"/>
        <v>0.1021798365</v>
      </c>
      <c r="H21" s="1" t="s">
        <v>39</v>
      </c>
      <c r="I21" s="4">
        <v>9308.0</v>
      </c>
      <c r="J21" s="4">
        <v>728.0</v>
      </c>
      <c r="K21" s="4">
        <v>207.0</v>
      </c>
      <c r="L21" s="4">
        <v>67.0</v>
      </c>
      <c r="M21">
        <f t="shared" si="4"/>
        <v>0.2843406593</v>
      </c>
      <c r="N21">
        <f t="shared" si="5"/>
        <v>0.09203296703</v>
      </c>
      <c r="O21">
        <f t="shared" ref="O21:P21" si="24">M21-F21</f>
        <v>0.05682022337</v>
      </c>
      <c r="P21">
        <f t="shared" si="24"/>
        <v>-0.01014686948</v>
      </c>
    </row>
    <row r="22">
      <c r="A22" s="1" t="s">
        <v>41</v>
      </c>
      <c r="B22" s="4">
        <v>8890.0</v>
      </c>
      <c r="C22" s="4">
        <v>706.0</v>
      </c>
      <c r="D22" s="4">
        <v>174.0</v>
      </c>
      <c r="E22" s="4">
        <v>101.0</v>
      </c>
      <c r="F22">
        <f t="shared" si="2"/>
        <v>0.2464589235</v>
      </c>
      <c r="G22">
        <f t="shared" si="3"/>
        <v>0.1430594901</v>
      </c>
      <c r="H22" s="1" t="s">
        <v>41</v>
      </c>
      <c r="I22" s="4">
        <v>8715.0</v>
      </c>
      <c r="J22" s="4">
        <v>722.0</v>
      </c>
      <c r="K22" s="4">
        <v>182.0</v>
      </c>
      <c r="L22" s="4">
        <v>123.0</v>
      </c>
      <c r="M22">
        <f t="shared" si="4"/>
        <v>0.2520775623</v>
      </c>
      <c r="N22">
        <f t="shared" si="5"/>
        <v>0.1703601108</v>
      </c>
      <c r="O22">
        <f t="shared" ref="O22:P22" si="25">M22-F22</f>
        <v>0.005618638814</v>
      </c>
      <c r="P22">
        <f t="shared" si="25"/>
        <v>0.02730062072</v>
      </c>
    </row>
    <row r="23">
      <c r="A23" s="1" t="s">
        <v>42</v>
      </c>
      <c r="B23" s="4">
        <v>8460.0</v>
      </c>
      <c r="C23" s="4">
        <v>681.0</v>
      </c>
      <c r="D23" s="4">
        <v>156.0</v>
      </c>
      <c r="E23" s="4">
        <v>93.0</v>
      </c>
      <c r="F23">
        <f t="shared" si="2"/>
        <v>0.2290748899</v>
      </c>
      <c r="G23">
        <f t="shared" si="3"/>
        <v>0.1365638767</v>
      </c>
      <c r="H23" s="1" t="s">
        <v>42</v>
      </c>
      <c r="I23" s="4">
        <v>8448.0</v>
      </c>
      <c r="J23" s="4">
        <v>695.0</v>
      </c>
      <c r="K23" s="4">
        <v>142.0</v>
      </c>
      <c r="L23" s="4">
        <v>100.0</v>
      </c>
      <c r="M23">
        <f t="shared" si="4"/>
        <v>0.2043165468</v>
      </c>
      <c r="N23">
        <f t="shared" si="5"/>
        <v>0.1438848921</v>
      </c>
      <c r="O23">
        <f t="shared" ref="O23:P23" si="26">M23-F23</f>
        <v>-0.02475834311</v>
      </c>
      <c r="P23">
        <f t="shared" si="26"/>
        <v>0.007321015434</v>
      </c>
    </row>
    <row r="24">
      <c r="A24" s="1" t="s">
        <v>44</v>
      </c>
      <c r="B24" s="4">
        <v>8836.0</v>
      </c>
      <c r="C24" s="4">
        <v>693.0</v>
      </c>
      <c r="D24" s="4">
        <v>206.0</v>
      </c>
      <c r="E24" s="4">
        <v>67.0</v>
      </c>
      <c r="F24">
        <f t="shared" si="2"/>
        <v>0.2972582973</v>
      </c>
      <c r="G24">
        <f t="shared" si="3"/>
        <v>0.09668109668</v>
      </c>
      <c r="H24" s="1" t="s">
        <v>44</v>
      </c>
      <c r="I24" s="4">
        <v>8836.0</v>
      </c>
      <c r="J24" s="4">
        <v>724.0</v>
      </c>
      <c r="K24" s="4">
        <v>182.0</v>
      </c>
      <c r="L24" s="4">
        <v>103.0</v>
      </c>
      <c r="M24">
        <f t="shared" si="4"/>
        <v>0.2513812155</v>
      </c>
      <c r="N24">
        <f t="shared" si="5"/>
        <v>0.1422651934</v>
      </c>
      <c r="O24">
        <f t="shared" ref="O24:P24" si="27">M24-F24</f>
        <v>-0.04587708179</v>
      </c>
      <c r="P24">
        <f t="shared" si="27"/>
        <v>0.04558409669</v>
      </c>
    </row>
    <row r="25">
      <c r="B25">
        <f t="shared" ref="B25:E25" si="28">SUM(B2:B24)</f>
        <v>212163</v>
      </c>
      <c r="C25">
        <f t="shared" si="28"/>
        <v>17293</v>
      </c>
      <c r="D25">
        <f t="shared" si="28"/>
        <v>3785</v>
      </c>
      <c r="E25">
        <f t="shared" si="28"/>
        <v>2033</v>
      </c>
      <c r="F25">
        <f t="shared" si="2"/>
        <v>0.2188746892</v>
      </c>
      <c r="G25">
        <f t="shared" si="3"/>
        <v>0.1175620193</v>
      </c>
      <c r="I25">
        <f t="shared" ref="I25:L25" si="29">SUM(I2:I24)</f>
        <v>211362</v>
      </c>
      <c r="J25">
        <f t="shared" si="29"/>
        <v>17260</v>
      </c>
      <c r="K25">
        <f t="shared" si="29"/>
        <v>3423</v>
      </c>
      <c r="L25">
        <f t="shared" si="29"/>
        <v>1945</v>
      </c>
      <c r="M25">
        <f t="shared" si="4"/>
        <v>0.1983198146</v>
      </c>
      <c r="N25">
        <f t="shared" si="5"/>
        <v>0.1126882966</v>
      </c>
      <c r="O25">
        <f t="shared" ref="O25:P25" si="30">M25-F25</f>
        <v>-0.02055487458</v>
      </c>
      <c r="P25">
        <f t="shared" si="30"/>
        <v>-0.004873722675</v>
      </c>
    </row>
    <row r="27">
      <c r="G27" s="2" t="s">
        <v>74</v>
      </c>
      <c r="H27" s="2" t="s">
        <v>11</v>
      </c>
    </row>
    <row r="28">
      <c r="F28" s="2" t="s">
        <v>75</v>
      </c>
      <c r="G28" s="2">
        <v>4.0</v>
      </c>
      <c r="H28" s="2">
        <v>19.0</v>
      </c>
    </row>
    <row r="29">
      <c r="F29" s="2" t="s">
        <v>76</v>
      </c>
      <c r="G29" s="2">
        <v>10.0</v>
      </c>
      <c r="H29" s="2">
        <v>13.0</v>
      </c>
    </row>
    <row r="31">
      <c r="G31" s="2" t="s">
        <v>65</v>
      </c>
      <c r="H31">
        <f>sqrt(0.5*0.5/23)</f>
        <v>0.104257207</v>
      </c>
    </row>
    <row r="32">
      <c r="G32" s="2" t="s">
        <v>77</v>
      </c>
      <c r="H32" s="2">
        <f>(4/23-0.5)/H31</f>
        <v>-3.127716211</v>
      </c>
      <c r="I32">
        <f>(10/23-0.5)/H31</f>
        <v>-0.6255432422</v>
      </c>
    </row>
  </sheetData>
  <drawing r:id="rId1"/>
</worksheet>
</file>