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15" yWindow="-15" windowWidth="19290" windowHeight="7635" tabRatio="796" activeTab="1"/>
  </bookViews>
  <sheets>
    <sheet name="Commodity" sheetId="5" r:id="rId1"/>
    <sheet name="Process" sheetId="6" r:id="rId2"/>
    <sheet name="Process-Commodity" sheetId="10" r:id="rId3"/>
    <sheet name="Transmission" sheetId="9" r:id="rId4"/>
    <sheet name="Storage" sheetId="7" r:id="rId5"/>
    <sheet name="Demand" sheetId="1" r:id="rId6"/>
    <sheet name="SupIm" sheetId="4" r:id="rId7"/>
    <sheet name="Buy-Sell-Price" sheetId="12" r:id="rId8"/>
    <sheet name="Hacks" sheetId="11" r:id="rId9"/>
    <sheet name="DSM" sheetId="13" r:id="rId10"/>
  </sheets>
  <definedNames>
    <definedName name="_xlnm._FilterDatabase" localSheetId="0" hidden="1">Commodity!$B$1:$F$33</definedName>
    <definedName name="_xlnm._FilterDatabase" localSheetId="9" hidden="1">DSM!$A$1:$G$1</definedName>
    <definedName name="_xlnm._FilterDatabase" localSheetId="1">Process!$A$1:$M$26</definedName>
    <definedName name="_xlnm._FilterDatabase" localSheetId="2" hidden="1">'Process-Commodity'!$A$1:$E$27</definedName>
    <definedName name="_xlnm._FilterDatabase" localSheetId="4" hidden="1">Storage!$A$1:$T$7</definedName>
    <definedName name="_xlnm._FilterDatabase" localSheetId="3" hidden="1">Transmission!$A$1:$M$4</definedName>
  </definedNames>
  <calcPr calcId="152511"/>
</workbook>
</file>

<file path=xl/calcChain.xml><?xml version="1.0" encoding="utf-8"?>
<calcChain xmlns="http://schemas.openxmlformats.org/spreadsheetml/2006/main">
  <c r="E3" i="10"/>
  <c r="E4"/>
  <c r="E5"/>
  <c r="E6"/>
  <c r="E7"/>
  <c r="E9"/>
  <c r="E10"/>
  <c r="E12"/>
  <c r="E13"/>
  <c r="E15"/>
  <c r="E16"/>
  <c r="E17"/>
  <c r="E18"/>
  <c r="E19"/>
  <c r="E20"/>
  <c r="E21"/>
  <c r="E22"/>
  <c r="E23"/>
  <c r="E24"/>
  <c r="E25"/>
  <c r="E26"/>
  <c r="E27"/>
  <c r="E2"/>
  <c r="F22" i="6" l="1"/>
  <c r="F13"/>
  <c r="F5"/>
  <c r="F24"/>
  <c r="F21" l="1"/>
  <c r="F12"/>
  <c r="F7"/>
  <c r="F8"/>
  <c r="F15"/>
  <c r="D33" i="5" l="1"/>
  <c r="J22" i="6"/>
  <c r="I22"/>
  <c r="J21"/>
  <c r="I21"/>
  <c r="J12"/>
  <c r="I12"/>
  <c r="J13"/>
  <c r="I13"/>
  <c r="J24"/>
  <c r="I24"/>
  <c r="I15"/>
  <c r="J15"/>
  <c r="J8"/>
  <c r="I8"/>
  <c r="J7"/>
  <c r="I7"/>
  <c r="I5"/>
  <c r="J5"/>
  <c r="H22" l="1"/>
  <c r="H13"/>
  <c r="H5"/>
  <c r="H24"/>
  <c r="H15"/>
  <c r="H8"/>
  <c r="H7"/>
  <c r="H21"/>
  <c r="H12"/>
  <c r="D21" i="5" l="1"/>
  <c r="D11"/>
  <c r="A6" i="9" l="1"/>
  <c r="B6"/>
  <c r="A7"/>
  <c r="B7"/>
  <c r="B5"/>
  <c r="A5"/>
  <c r="C5"/>
  <c r="D5"/>
  <c r="E5"/>
  <c r="F5"/>
  <c r="G5"/>
  <c r="H5"/>
  <c r="I5"/>
  <c r="J5"/>
  <c r="K5"/>
  <c r="L5"/>
  <c r="M5"/>
  <c r="C6"/>
  <c r="D6"/>
  <c r="E6"/>
  <c r="F6"/>
  <c r="G6"/>
  <c r="H6"/>
  <c r="I6"/>
  <c r="J6"/>
  <c r="K6"/>
  <c r="L6"/>
  <c r="M6"/>
  <c r="C7"/>
  <c r="D7"/>
  <c r="E7"/>
  <c r="F7"/>
  <c r="G7"/>
  <c r="H7"/>
  <c r="I7"/>
  <c r="J7"/>
  <c r="K7"/>
  <c r="L7"/>
  <c r="M7"/>
  <c r="F27" i="5" l="1"/>
  <c r="E27"/>
  <c r="D27"/>
  <c r="F26"/>
  <c r="E26"/>
  <c r="D26"/>
  <c r="F25"/>
  <c r="E25"/>
  <c r="D25"/>
  <c r="F24"/>
  <c r="E24"/>
  <c r="D24"/>
  <c r="F5"/>
  <c r="E5"/>
  <c r="D5"/>
  <c r="F4"/>
  <c r="E4"/>
  <c r="D4"/>
  <c r="F3"/>
  <c r="E3"/>
  <c r="D3"/>
  <c r="F2"/>
  <c r="E2"/>
  <c r="D2"/>
  <c r="F15"/>
  <c r="E15"/>
  <c r="D15"/>
  <c r="F14"/>
  <c r="E14"/>
  <c r="D14"/>
  <c r="F13"/>
  <c r="E13"/>
  <c r="D13"/>
  <c r="F12"/>
  <c r="E12"/>
  <c r="D12"/>
  <c r="O7" i="7" l="1"/>
  <c r="O6"/>
  <c r="O5"/>
  <c r="O4"/>
  <c r="O3" l="1"/>
  <c r="O2"/>
</calcChain>
</file>

<file path=xl/sharedStrings.xml><?xml version="1.0" encoding="utf-8"?>
<sst xmlns="http://schemas.openxmlformats.org/spreadsheetml/2006/main" count="431" uniqueCount="104">
  <si>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</si>
  <si>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</si>
  <si>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</si>
  <si>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</si>
  <si>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</si>
  <si>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</si>
  <si>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</si>
  <si>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</si>
  <si>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</si>
  <si>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</si>
  <si>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</si>
  <si>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</si>
  <si>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</si>
  <si>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</si>
  <si>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</si>
  <si>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</si>
  <si>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</si>
  <si>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</si>
  <si>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</si>
  <si>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</si>
  <si>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</si>
  <si>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</si>
  <si>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</si>
  <si>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</si>
  <si>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</si>
  <si>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</si>
  <si>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</si>
  <si>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</si>
  <si>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</si>
  <si>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</si>
  <si>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</si>
  <si>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</si>
  <si>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</si>
  <si>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</si>
  <si>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</si>
  <si>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</si>
  <si>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</si>
  <si>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</si>
  <si>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</si>
  <si>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</si>
  <si>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</si>
  <si>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</si>
  <si>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</si>
  <si>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</si>
  <si>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</si>
  <si>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</si>
  <si>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</si>
  <si>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</si>
  <si>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</si>
  <si>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</si>
  <si>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</si>
  <si>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</si>
  <si>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</si>
  <si>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</si>
  <si>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</si>
  <si>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</si>
  <si>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</si>
  <si>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</si>
  <si>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</si>
  <si>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</si>
  <si>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</si>
  <si>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</si>
  <si>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</si>
  <si>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</si>
  <si>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</si>
  <si>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</si>
  <si>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</si>
  <si>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</si>
  <si>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</si>
  <si>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</si>
  <si>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</si>
  <si>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</si>
  <si>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</si>
  <si>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</si>
  <si>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</si>
  <si>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</si>
  <si>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</si>
  <si>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</si>
  <si>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</si>
  <si>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</si>
  <si>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</si>
  <si>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</si>
  <si>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</si>
  <si>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</si>
  <si>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</si>
  <si>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</si>
  <si>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</si>
  <si>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</si>
  <si>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</si>
  <si>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</si>
  <si>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</si>
  <si>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Buy</t>
  </si>
  <si>
    <t>1,25xBuy</t>
  </si>
  <si>
    <t>Feed-in</t>
  </si>
  <si>
    <t>Purchase</t>
  </si>
  <si>
    <t>0,25xSell</t>
  </si>
  <si>
    <t>max-grad</t>
  </si>
  <si>
    <t>delay</t>
  </si>
  <si>
    <t>recov</t>
  </si>
  <si>
    <t>cap-max-do</t>
  </si>
  <si>
    <t>cap-max-up</t>
  </si>
  <si>
    <t>startup-cost</t>
  </si>
  <si>
    <t>ratio-min</t>
  </si>
  <si>
    <t>min-fraction</t>
  </si>
</sst>
</file>

<file path=xl/styles.xml><?xml version="1.0" encoding="utf-8"?>
<styleSheet xmlns="http://schemas.openxmlformats.org/spreadsheetml/2006/main">
  <numFmts count="6">
    <numFmt numFmtId="164" formatCode="_-* #,##0.00\ _€_-;\-* #,##0.00\ _€_-;_-* &quot;-&quot;??\ _€_-;_-@_-"/>
    <numFmt numFmtId="165" formatCode="0.0000"/>
    <numFmt numFmtId="166" formatCode="_-* #,##0.00_-;\-* #,##0.00_-;_-* &quot;-&quot;??_-;_-@_-"/>
    <numFmt numFmtId="167" formatCode="0.0"/>
    <numFmt numFmtId="168" formatCode="#,##0.000"/>
    <numFmt numFmtId="169" formatCode="0.000"/>
  </numFmts>
  <fonts count="2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s>
  <borders count="1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6" fontId="1" fillId="0" borderId="0" applyFont="0" applyFill="0" applyBorder="0" applyAlignment="0" applyProtection="0"/>
    <xf numFmtId="166"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54">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7"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7"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7"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8" fontId="0" fillId="26" borderId="0" xfId="0" applyNumberFormat="1" applyFill="1" applyAlignment="1">
      <alignment horizontal="right"/>
    </xf>
    <xf numFmtId="169"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 name="常规" xfId="0" builtinId="0"/>
  </cellStyles>
  <dxfs count="2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sheetPr>
    <tabColor theme="4" tint="0.59999389629810485"/>
  </sheetPr>
  <dimension ref="A1:F35"/>
  <sheetViews>
    <sheetView workbookViewId="0">
      <selection sqref="A1:F1"/>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38" t="e">
        <f>NA()</f>
        <v>#N/A</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38" t="e">
        <f>NA()</f>
        <v>#N/A</v>
      </c>
      <c r="E21" s="9" t="s">
        <v>30</v>
      </c>
      <c r="F21" s="9" t="s">
        <v>30</v>
      </c>
    </row>
    <row r="22" spans="1:6">
      <c r="A22" s="4" t="s">
        <v>44</v>
      </c>
      <c r="B22" s="4" t="s">
        <v>89</v>
      </c>
      <c r="C22" s="4" t="s">
        <v>90</v>
      </c>
      <c r="D22" s="45">
        <v>0.25</v>
      </c>
      <c r="E22" s="9" t="s">
        <v>30</v>
      </c>
      <c r="F22" s="10" t="s">
        <v>30</v>
      </c>
    </row>
    <row r="23" spans="1:6">
      <c r="A23" s="4" t="s">
        <v>44</v>
      </c>
      <c r="B23" s="4" t="s">
        <v>88</v>
      </c>
      <c r="C23" s="4" t="s">
        <v>91</v>
      </c>
      <c r="D23" s="45">
        <v>0.15</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38" t="e">
        <f>NA()</f>
        <v>#N/A</v>
      </c>
      <c r="E33" s="9" t="s">
        <v>30</v>
      </c>
      <c r="F33" s="9" t="s">
        <v>30</v>
      </c>
    </row>
    <row r="34" spans="1:6">
      <c r="A34" s="4" t="s">
        <v>45</v>
      </c>
      <c r="B34" s="4" t="s">
        <v>89</v>
      </c>
      <c r="C34" s="4" t="s">
        <v>90</v>
      </c>
      <c r="D34" s="45" t="s">
        <v>95</v>
      </c>
      <c r="E34" s="9" t="s">
        <v>30</v>
      </c>
      <c r="F34" s="10" t="s">
        <v>30</v>
      </c>
    </row>
    <row r="35" spans="1:6">
      <c r="A35" s="4" t="s">
        <v>45</v>
      </c>
      <c r="B35" s="4" t="s">
        <v>88</v>
      </c>
      <c r="C35" s="4" t="s">
        <v>91</v>
      </c>
      <c r="D35" s="45" t="s">
        <v>92</v>
      </c>
      <c r="E35" s="9" t="s">
        <v>30</v>
      </c>
      <c r="F35" s="10" t="s">
        <v>30</v>
      </c>
    </row>
  </sheetData>
  <autoFilter ref="B1:F9"/>
  <phoneticPr fontId="0" type="noConversion"/>
  <conditionalFormatting sqref="A35:F35 A34:C34 E34:F34">
    <cfRule type="expression" dxfId="22" priority="4">
      <formula>NOT(EXACT(INDIRECT("Z"&amp;ROW()-1&amp;"S1",FALSE()), INDIRECT("Z"&amp;ROW()&amp;"S1",FALSE())))</formula>
    </cfRule>
  </conditionalFormatting>
  <conditionalFormatting sqref="D34">
    <cfRule type="expression" dxfId="21" priority="3">
      <formula>NOT(EXACT(INDIRECT("Z"&amp;ROW()-1&amp;"S1",FALSE()), INDIRECT("Z"&amp;ROW()&amp;"S1",FALSE())))</formula>
    </cfRule>
  </conditionalFormatting>
  <conditionalFormatting sqref="B23:F23 B22:C22 E22:F22">
    <cfRule type="expression" dxfId="20" priority="2">
      <formula>NOT(EXACT(INDIRECT("Z"&amp;ROW()-1&amp;"S1",FALSE()), INDIRECT("Z"&amp;ROW()&amp;"S1",FALSE())))</formula>
    </cfRule>
  </conditionalFormatting>
  <conditionalFormatting sqref="D22">
    <cfRule type="expression" dxfId="19"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sheetPr>
    <tabColor theme="4" tint="0.59999389629810485"/>
  </sheetPr>
  <dimension ref="A1:M26"/>
  <sheetViews>
    <sheetView tabSelected="1" workbookViewId="0">
      <selection activeCell="K6" sqref="K6"/>
    </sheetView>
  </sheetViews>
  <sheetFormatPr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3" customWidth="1"/>
    <col min="8" max="8" width="24" style="24" customWidth="1"/>
    <col min="9" max="9" width="10.7109375" style="24" customWidth="1"/>
    <col min="10" max="10" width="10.7109375" style="26" customWidth="1"/>
    <col min="11" max="11" width="10.5703125" style="3" customWidth="1"/>
    <col min="12" max="12" width="18.42578125" style="27" customWidth="1"/>
    <col min="13" max="13" width="8.85546875" style="27" customWidth="1"/>
    <col min="14" max="16384" width="11.42578125" style="3"/>
  </cols>
  <sheetData>
    <row r="1" spans="1:13" s="13" customFormat="1">
      <c r="A1" s="13" t="s">
        <v>76</v>
      </c>
      <c r="B1" s="13" t="s">
        <v>75</v>
      </c>
      <c r="C1" s="21" t="s">
        <v>11</v>
      </c>
      <c r="D1" s="21" t="s">
        <v>12</v>
      </c>
      <c r="E1" s="21" t="s">
        <v>13</v>
      </c>
      <c r="F1" s="21" t="s">
        <v>96</v>
      </c>
      <c r="G1" s="51" t="s">
        <v>103</v>
      </c>
      <c r="H1" s="21" t="s">
        <v>15</v>
      </c>
      <c r="I1" s="21" t="s">
        <v>16</v>
      </c>
      <c r="J1" s="23" t="s">
        <v>17</v>
      </c>
      <c r="K1" s="50" t="s">
        <v>101</v>
      </c>
      <c r="L1" s="20" t="s">
        <v>18</v>
      </c>
      <c r="M1" s="20" t="s">
        <v>19</v>
      </c>
    </row>
    <row r="2" spans="1:13">
      <c r="A2" s="4" t="s">
        <v>46</v>
      </c>
      <c r="B2" s="4" t="s">
        <v>70</v>
      </c>
      <c r="C2" s="28">
        <v>0</v>
      </c>
      <c r="D2" s="28">
        <v>0</v>
      </c>
      <c r="E2" s="28">
        <v>1400</v>
      </c>
      <c r="F2" s="47" t="s">
        <v>30</v>
      </c>
      <c r="G2" s="52">
        <v>0</v>
      </c>
      <c r="H2" s="28">
        <v>1600000</v>
      </c>
      <c r="I2" s="28">
        <v>20000</v>
      </c>
      <c r="J2" s="30">
        <v>0</v>
      </c>
      <c r="K2" s="31">
        <v>0</v>
      </c>
      <c r="L2" s="31">
        <v>7.0000000000000007E-2</v>
      </c>
      <c r="M2" s="31">
        <v>50</v>
      </c>
    </row>
    <row r="3" spans="1:13">
      <c r="A3" s="4" t="s">
        <v>46</v>
      </c>
      <c r="B3" s="4" t="s">
        <v>71</v>
      </c>
      <c r="C3" s="28">
        <v>0</v>
      </c>
      <c r="D3" s="28">
        <v>0</v>
      </c>
      <c r="E3" s="28">
        <v>13000</v>
      </c>
      <c r="F3" s="47" t="s">
        <v>30</v>
      </c>
      <c r="G3" s="52">
        <v>0</v>
      </c>
      <c r="H3" s="28">
        <v>900000</v>
      </c>
      <c r="I3" s="28">
        <v>30000</v>
      </c>
      <c r="J3" s="30">
        <v>0</v>
      </c>
      <c r="K3" s="31">
        <v>0</v>
      </c>
      <c r="L3" s="31">
        <v>7.0000000000000007E-2</v>
      </c>
      <c r="M3" s="31">
        <v>25</v>
      </c>
    </row>
    <row r="4" spans="1:13">
      <c r="A4" s="4" t="s">
        <v>46</v>
      </c>
      <c r="B4" s="4" t="s">
        <v>67</v>
      </c>
      <c r="C4" s="28">
        <v>0</v>
      </c>
      <c r="D4" s="28">
        <v>15000</v>
      </c>
      <c r="E4" s="28">
        <v>160000</v>
      </c>
      <c r="F4" s="47" t="s">
        <v>30</v>
      </c>
      <c r="G4" s="52">
        <v>0</v>
      </c>
      <c r="H4" s="28">
        <v>600000</v>
      </c>
      <c r="I4" s="28">
        <v>25000</v>
      </c>
      <c r="J4" s="30">
        <v>0</v>
      </c>
      <c r="K4" s="31">
        <v>0</v>
      </c>
      <c r="L4" s="31">
        <v>7.0000000000000007E-2</v>
      </c>
      <c r="M4" s="31">
        <v>25</v>
      </c>
    </row>
    <row r="5" spans="1:13">
      <c r="A5" s="4" t="s">
        <v>46</v>
      </c>
      <c r="B5" s="4" t="s">
        <v>73</v>
      </c>
      <c r="C5" s="28">
        <v>0</v>
      </c>
      <c r="D5" s="28">
        <v>0</v>
      </c>
      <c r="E5" s="28">
        <v>80000</v>
      </c>
      <c r="F5" s="47">
        <f>8/100*60</f>
        <v>4.8</v>
      </c>
      <c r="G5" s="52">
        <v>0.25</v>
      </c>
      <c r="H5" s="28">
        <f>0.6*750000</f>
        <v>450000</v>
      </c>
      <c r="I5" s="28">
        <f>0.6*10000</f>
        <v>6000</v>
      </c>
      <c r="J5" s="30">
        <f>0.6*2.7</f>
        <v>1.62</v>
      </c>
      <c r="K5" s="31">
        <v>6</v>
      </c>
      <c r="L5" s="31">
        <v>7.0000000000000007E-2</v>
      </c>
      <c r="M5" s="31">
        <v>30</v>
      </c>
    </row>
    <row r="6" spans="1:13">
      <c r="A6" s="4" t="s">
        <v>46</v>
      </c>
      <c r="B6" s="4" t="s">
        <v>68</v>
      </c>
      <c r="C6" s="28">
        <v>999999</v>
      </c>
      <c r="D6" s="28">
        <v>999999</v>
      </c>
      <c r="E6" s="28">
        <v>999999</v>
      </c>
      <c r="F6" s="47" t="s">
        <v>30</v>
      </c>
      <c r="G6" s="52">
        <v>0</v>
      </c>
      <c r="H6" s="28">
        <v>0</v>
      </c>
      <c r="I6" s="28">
        <v>0</v>
      </c>
      <c r="J6" s="30">
        <v>100</v>
      </c>
      <c r="K6" s="31">
        <v>0</v>
      </c>
      <c r="L6" s="31">
        <v>7.0000000000000007E-2</v>
      </c>
      <c r="M6" s="31">
        <v>1</v>
      </c>
    </row>
    <row r="7" spans="1:13">
      <c r="A7" s="4" t="s">
        <v>46</v>
      </c>
      <c r="B7" s="4" t="s">
        <v>74</v>
      </c>
      <c r="C7" s="28">
        <v>0</v>
      </c>
      <c r="D7" s="28">
        <v>0</v>
      </c>
      <c r="E7" s="28">
        <v>60000</v>
      </c>
      <c r="F7" s="47">
        <f>1.5/100*60</f>
        <v>0.89999999999999991</v>
      </c>
      <c r="G7" s="52">
        <v>0.65</v>
      </c>
      <c r="H7" s="28">
        <f>0.4*1500000</f>
        <v>600000</v>
      </c>
      <c r="I7" s="28">
        <f>0.4*45000</f>
        <v>18000</v>
      </c>
      <c r="J7" s="30">
        <f>0.4*1.5</f>
        <v>0.60000000000000009</v>
      </c>
      <c r="K7" s="31">
        <v>20</v>
      </c>
      <c r="L7" s="31">
        <v>7.0000000000000007E-2</v>
      </c>
      <c r="M7" s="31">
        <v>40</v>
      </c>
    </row>
    <row r="8" spans="1:13">
      <c r="A8" s="4" t="s">
        <v>46</v>
      </c>
      <c r="B8" s="4" t="s">
        <v>69</v>
      </c>
      <c r="C8" s="28">
        <v>0</v>
      </c>
      <c r="D8" s="28">
        <v>0</v>
      </c>
      <c r="E8" s="28">
        <v>5000</v>
      </c>
      <c r="F8" s="47">
        <f>2/100*60</f>
        <v>1.2</v>
      </c>
      <c r="G8" s="52">
        <v>0</v>
      </c>
      <c r="H8" s="28">
        <f>0.35*2500000</f>
        <v>875000</v>
      </c>
      <c r="I8" s="28">
        <f>0.35*80000</f>
        <v>28000</v>
      </c>
      <c r="J8" s="30">
        <f>0.35*4</f>
        <v>1.4</v>
      </c>
      <c r="K8" s="31">
        <v>0</v>
      </c>
      <c r="L8" s="31">
        <v>7.0000000000000007E-2</v>
      </c>
      <c r="M8" s="31">
        <v>25</v>
      </c>
    </row>
    <row r="9" spans="1:13">
      <c r="A9" s="4" t="s">
        <v>44</v>
      </c>
      <c r="B9" s="4" t="s">
        <v>70</v>
      </c>
      <c r="C9" s="28">
        <v>0</v>
      </c>
      <c r="D9" s="28">
        <v>0</v>
      </c>
      <c r="E9" s="28">
        <v>0</v>
      </c>
      <c r="F9" s="47" t="s">
        <v>30</v>
      </c>
      <c r="G9" s="52">
        <v>0</v>
      </c>
      <c r="H9" s="28">
        <v>1600000</v>
      </c>
      <c r="I9" s="28">
        <v>20000</v>
      </c>
      <c r="J9" s="30">
        <v>0</v>
      </c>
      <c r="K9" s="31">
        <v>0</v>
      </c>
      <c r="L9" s="31">
        <v>7.0000000000000007E-2</v>
      </c>
      <c r="M9" s="31">
        <v>50</v>
      </c>
    </row>
    <row r="10" spans="1:13">
      <c r="A10" s="4" t="s">
        <v>44</v>
      </c>
      <c r="B10" s="4" t="s">
        <v>71</v>
      </c>
      <c r="C10" s="28">
        <v>0</v>
      </c>
      <c r="D10" s="28">
        <v>0</v>
      </c>
      <c r="E10" s="28">
        <v>200000</v>
      </c>
      <c r="F10" s="47" t="s">
        <v>30</v>
      </c>
      <c r="G10" s="52">
        <v>0</v>
      </c>
      <c r="H10" s="28">
        <v>900000</v>
      </c>
      <c r="I10" s="28">
        <v>30000</v>
      </c>
      <c r="J10" s="30">
        <v>0</v>
      </c>
      <c r="K10" s="31">
        <v>0</v>
      </c>
      <c r="L10" s="31">
        <v>7.0000000000000007E-2</v>
      </c>
      <c r="M10" s="31">
        <v>25</v>
      </c>
    </row>
    <row r="11" spans="1:13">
      <c r="A11" s="4" t="s">
        <v>44</v>
      </c>
      <c r="B11" s="4" t="s">
        <v>67</v>
      </c>
      <c r="C11" s="28">
        <v>0</v>
      </c>
      <c r="D11" s="28">
        <v>20000</v>
      </c>
      <c r="E11" s="28">
        <v>600000</v>
      </c>
      <c r="F11" s="47" t="s">
        <v>30</v>
      </c>
      <c r="G11" s="52">
        <v>0</v>
      </c>
      <c r="H11" s="28">
        <v>600000</v>
      </c>
      <c r="I11" s="28">
        <v>25000</v>
      </c>
      <c r="J11" s="30">
        <v>0</v>
      </c>
      <c r="K11" s="31">
        <v>0</v>
      </c>
      <c r="L11" s="31">
        <v>7.0000000000000007E-2</v>
      </c>
      <c r="M11" s="31">
        <v>25</v>
      </c>
    </row>
    <row r="12" spans="1:13">
      <c r="A12" s="4" t="s">
        <v>44</v>
      </c>
      <c r="B12" s="4" t="s">
        <v>72</v>
      </c>
      <c r="C12" s="28">
        <v>0</v>
      </c>
      <c r="D12" s="28">
        <v>0</v>
      </c>
      <c r="E12" s="28">
        <v>100000</v>
      </c>
      <c r="F12" s="47">
        <f>1/100*60</f>
        <v>0.6</v>
      </c>
      <c r="G12" s="52">
        <v>0.5</v>
      </c>
      <c r="H12" s="28">
        <f>0.4*1500000</f>
        <v>600000</v>
      </c>
      <c r="I12" s="28">
        <f>0.4*45000</f>
        <v>18000</v>
      </c>
      <c r="J12" s="30">
        <f>0.4*1.5</f>
        <v>0.60000000000000009</v>
      </c>
      <c r="K12" s="31">
        <v>10</v>
      </c>
      <c r="L12" s="31">
        <v>7.0000000000000007E-2</v>
      </c>
      <c r="M12" s="31">
        <v>40</v>
      </c>
    </row>
    <row r="13" spans="1:13">
      <c r="A13" s="4" t="s">
        <v>44</v>
      </c>
      <c r="B13" s="4" t="s">
        <v>73</v>
      </c>
      <c r="C13" s="28">
        <v>0</v>
      </c>
      <c r="D13" s="28">
        <v>0</v>
      </c>
      <c r="E13" s="28">
        <v>100000</v>
      </c>
      <c r="F13" s="47">
        <f>8/100*60</f>
        <v>4.8</v>
      </c>
      <c r="G13" s="52">
        <v>0.25</v>
      </c>
      <c r="H13" s="28">
        <f>0.6*750000</f>
        <v>450000</v>
      </c>
      <c r="I13" s="28">
        <f>0.6*10000</f>
        <v>6000</v>
      </c>
      <c r="J13" s="30">
        <f>0.6*2.7</f>
        <v>1.62</v>
      </c>
      <c r="K13" s="31">
        <v>4</v>
      </c>
      <c r="L13" s="31">
        <v>7.0000000000000007E-2</v>
      </c>
      <c r="M13" s="31">
        <v>30</v>
      </c>
    </row>
    <row r="14" spans="1:13">
      <c r="A14" s="4" t="s">
        <v>44</v>
      </c>
      <c r="B14" s="4" t="s">
        <v>68</v>
      </c>
      <c r="C14" s="28">
        <v>999999</v>
      </c>
      <c r="D14" s="28">
        <v>999999</v>
      </c>
      <c r="E14" s="28">
        <v>999999</v>
      </c>
      <c r="F14" s="47" t="s">
        <v>30</v>
      </c>
      <c r="G14" s="52">
        <v>0</v>
      </c>
      <c r="H14" s="28">
        <v>0</v>
      </c>
      <c r="I14" s="28">
        <v>0</v>
      </c>
      <c r="J14" s="30">
        <v>999</v>
      </c>
      <c r="K14" s="31">
        <v>0</v>
      </c>
      <c r="L14" s="31">
        <v>7.0000000000000007E-2</v>
      </c>
      <c r="M14" s="31">
        <v>1</v>
      </c>
    </row>
    <row r="15" spans="1:13">
      <c r="A15" s="4" t="s">
        <v>44</v>
      </c>
      <c r="B15" s="4" t="s">
        <v>69</v>
      </c>
      <c r="C15" s="28">
        <v>0</v>
      </c>
      <c r="D15" s="28">
        <v>0</v>
      </c>
      <c r="E15" s="28">
        <v>2000</v>
      </c>
      <c r="F15" s="47">
        <f>2/100*60</f>
        <v>1.2</v>
      </c>
      <c r="G15" s="52">
        <v>0</v>
      </c>
      <c r="H15" s="28">
        <f>0.35*2500000</f>
        <v>875000</v>
      </c>
      <c r="I15" s="28">
        <f>0.35*80000</f>
        <v>28000</v>
      </c>
      <c r="J15" s="30">
        <f>0.35*4</f>
        <v>1.4</v>
      </c>
      <c r="K15" s="31">
        <v>0</v>
      </c>
      <c r="L15" s="31">
        <v>7.0000000000000007E-2</v>
      </c>
      <c r="M15" s="31">
        <v>25</v>
      </c>
    </row>
    <row r="16" spans="1:13">
      <c r="A16" s="4" t="s">
        <v>44</v>
      </c>
      <c r="B16" s="4" t="s">
        <v>93</v>
      </c>
      <c r="C16" s="28">
        <v>0</v>
      </c>
      <c r="D16" s="28">
        <v>0</v>
      </c>
      <c r="E16" s="28">
        <v>1500</v>
      </c>
      <c r="F16" s="47" t="s">
        <v>30</v>
      </c>
      <c r="G16" s="52">
        <v>0</v>
      </c>
      <c r="H16" s="28">
        <v>0</v>
      </c>
      <c r="I16" s="28">
        <v>0</v>
      </c>
      <c r="J16" s="46">
        <v>0</v>
      </c>
      <c r="K16" s="31">
        <v>0</v>
      </c>
      <c r="L16" s="31">
        <v>7.0000000000000007E-2</v>
      </c>
      <c r="M16" s="31">
        <v>1</v>
      </c>
    </row>
    <row r="17" spans="1:13">
      <c r="A17" s="4" t="s">
        <v>44</v>
      </c>
      <c r="B17" s="4" t="s">
        <v>94</v>
      </c>
      <c r="C17" s="28">
        <v>0</v>
      </c>
      <c r="D17" s="28">
        <v>0</v>
      </c>
      <c r="E17" s="28">
        <v>1500</v>
      </c>
      <c r="F17" s="47" t="s">
        <v>30</v>
      </c>
      <c r="G17" s="52">
        <v>0</v>
      </c>
      <c r="H17" s="28">
        <v>0</v>
      </c>
      <c r="I17" s="28">
        <v>80</v>
      </c>
      <c r="J17" s="46">
        <v>0</v>
      </c>
      <c r="K17" s="31">
        <v>0</v>
      </c>
      <c r="L17" s="31">
        <v>7.0000000000000007E-2</v>
      </c>
      <c r="M17" s="31">
        <v>1</v>
      </c>
    </row>
    <row r="18" spans="1:13">
      <c r="A18" s="4" t="s">
        <v>45</v>
      </c>
      <c r="B18" s="4" t="s">
        <v>70</v>
      </c>
      <c r="C18" s="28">
        <v>0</v>
      </c>
      <c r="D18" s="28">
        <v>0</v>
      </c>
      <c r="E18" s="28">
        <v>20000</v>
      </c>
      <c r="F18" s="47" t="s">
        <v>30</v>
      </c>
      <c r="G18" s="52">
        <v>0</v>
      </c>
      <c r="H18" s="28">
        <v>1600000</v>
      </c>
      <c r="I18" s="28">
        <v>20000</v>
      </c>
      <c r="J18" s="30">
        <v>0</v>
      </c>
      <c r="K18" s="31">
        <v>0</v>
      </c>
      <c r="L18" s="31">
        <v>7.0000000000000007E-2</v>
      </c>
      <c r="M18" s="31">
        <v>50</v>
      </c>
    </row>
    <row r="19" spans="1:13">
      <c r="A19" s="4" t="s">
        <v>45</v>
      </c>
      <c r="B19" s="4" t="s">
        <v>71</v>
      </c>
      <c r="C19" s="28">
        <v>0</v>
      </c>
      <c r="D19" s="28">
        <v>0</v>
      </c>
      <c r="E19" s="28">
        <v>60000</v>
      </c>
      <c r="F19" s="47" t="s">
        <v>30</v>
      </c>
      <c r="G19" s="52">
        <v>0</v>
      </c>
      <c r="H19" s="28">
        <v>900000</v>
      </c>
      <c r="I19" s="28">
        <v>30000</v>
      </c>
      <c r="J19" s="30">
        <v>0</v>
      </c>
      <c r="K19" s="31">
        <v>0</v>
      </c>
      <c r="L19" s="31">
        <v>7.0000000000000007E-2</v>
      </c>
      <c r="M19" s="31">
        <v>25</v>
      </c>
    </row>
    <row r="20" spans="1:13">
      <c r="A20" s="4" t="s">
        <v>45</v>
      </c>
      <c r="B20" s="4" t="s">
        <v>67</v>
      </c>
      <c r="C20" s="28">
        <v>0</v>
      </c>
      <c r="D20" s="28">
        <v>0</v>
      </c>
      <c r="E20" s="28">
        <v>3000</v>
      </c>
      <c r="F20" s="47" t="s">
        <v>30</v>
      </c>
      <c r="G20" s="52">
        <v>0</v>
      </c>
      <c r="H20" s="28">
        <v>600000</v>
      </c>
      <c r="I20" s="28">
        <v>25000</v>
      </c>
      <c r="J20" s="30">
        <v>0</v>
      </c>
      <c r="K20" s="31">
        <v>0</v>
      </c>
      <c r="L20" s="31">
        <v>7.0000000000000007E-2</v>
      </c>
      <c r="M20" s="31">
        <v>25</v>
      </c>
    </row>
    <row r="21" spans="1:13">
      <c r="A21" s="4" t="s">
        <v>45</v>
      </c>
      <c r="B21" s="4" t="s">
        <v>72</v>
      </c>
      <c r="C21" s="28">
        <v>0</v>
      </c>
      <c r="D21" s="28">
        <v>0</v>
      </c>
      <c r="E21" s="28">
        <v>100000</v>
      </c>
      <c r="F21" s="47">
        <f>1/100*60</f>
        <v>0.6</v>
      </c>
      <c r="G21" s="52">
        <v>0.5</v>
      </c>
      <c r="H21" s="28">
        <f>0.4*1500000</f>
        <v>600000</v>
      </c>
      <c r="I21" s="28">
        <f>0.4*45000</f>
        <v>18000</v>
      </c>
      <c r="J21" s="30">
        <f>0.4*1.5</f>
        <v>0.60000000000000009</v>
      </c>
      <c r="K21" s="31">
        <v>15</v>
      </c>
      <c r="L21" s="31">
        <v>7.0000000000000007E-2</v>
      </c>
      <c r="M21" s="31">
        <v>40</v>
      </c>
    </row>
    <row r="22" spans="1:13">
      <c r="A22" s="4" t="s">
        <v>45</v>
      </c>
      <c r="B22" s="4" t="s">
        <v>73</v>
      </c>
      <c r="C22" s="28">
        <v>0</v>
      </c>
      <c r="D22" s="28">
        <v>0</v>
      </c>
      <c r="E22" s="28">
        <v>100000</v>
      </c>
      <c r="F22" s="47">
        <f>8/100*60</f>
        <v>4.8</v>
      </c>
      <c r="G22" s="52">
        <v>0.25</v>
      </c>
      <c r="H22" s="28">
        <f>0.6*750000</f>
        <v>450000</v>
      </c>
      <c r="I22" s="28">
        <f>0.6*10000</f>
        <v>6000</v>
      </c>
      <c r="J22" s="30">
        <f>0.6*2.7</f>
        <v>1.62</v>
      </c>
      <c r="K22" s="31">
        <v>5</v>
      </c>
      <c r="L22" s="31">
        <v>7.0000000000000007E-2</v>
      </c>
      <c r="M22" s="31">
        <v>30</v>
      </c>
    </row>
    <row r="23" spans="1:13">
      <c r="A23" s="4" t="s">
        <v>45</v>
      </c>
      <c r="B23" s="4" t="s">
        <v>68</v>
      </c>
      <c r="C23" s="28">
        <v>999999</v>
      </c>
      <c r="D23" s="28">
        <v>999999</v>
      </c>
      <c r="E23" s="28">
        <v>999999</v>
      </c>
      <c r="F23" s="47" t="s">
        <v>30</v>
      </c>
      <c r="G23" s="52">
        <v>0</v>
      </c>
      <c r="H23" s="28">
        <v>0</v>
      </c>
      <c r="I23" s="28">
        <v>0</v>
      </c>
      <c r="J23" s="30">
        <v>100</v>
      </c>
      <c r="K23" s="31">
        <v>0</v>
      </c>
      <c r="L23" s="31">
        <v>7.0000000000000007E-2</v>
      </c>
      <c r="M23" s="31">
        <v>1</v>
      </c>
    </row>
    <row r="24" spans="1:13">
      <c r="A24" s="4" t="s">
        <v>45</v>
      </c>
      <c r="B24" s="4" t="s">
        <v>69</v>
      </c>
      <c r="C24" s="28">
        <v>0</v>
      </c>
      <c r="D24" s="28">
        <v>0</v>
      </c>
      <c r="E24" s="28">
        <v>6000</v>
      </c>
      <c r="F24" s="47">
        <f>2/100*60</f>
        <v>1.2</v>
      </c>
      <c r="G24" s="52">
        <v>0</v>
      </c>
      <c r="H24" s="28">
        <f>0.35*2500000</f>
        <v>875000</v>
      </c>
      <c r="I24" s="28">
        <f>0.35*80000</f>
        <v>28000</v>
      </c>
      <c r="J24" s="30">
        <f>0.35*4</f>
        <v>1.4</v>
      </c>
      <c r="K24" s="31">
        <v>0</v>
      </c>
      <c r="L24" s="31">
        <v>7.0000000000000007E-2</v>
      </c>
      <c r="M24" s="31">
        <v>25</v>
      </c>
    </row>
    <row r="25" spans="1:13">
      <c r="A25" s="4" t="s">
        <v>45</v>
      </c>
      <c r="B25" s="4" t="s">
        <v>93</v>
      </c>
      <c r="C25" s="28">
        <v>0</v>
      </c>
      <c r="D25" s="28">
        <v>0</v>
      </c>
      <c r="E25" s="28">
        <v>2500</v>
      </c>
      <c r="F25" s="47" t="s">
        <v>30</v>
      </c>
      <c r="G25" s="52">
        <v>0</v>
      </c>
      <c r="H25" s="28">
        <v>0</v>
      </c>
      <c r="I25" s="28">
        <v>0</v>
      </c>
      <c r="J25" s="46">
        <v>0</v>
      </c>
      <c r="K25" s="31">
        <v>0</v>
      </c>
      <c r="L25" s="31">
        <v>7.0000000000000007E-2</v>
      </c>
      <c r="M25" s="31">
        <v>1</v>
      </c>
    </row>
    <row r="26" spans="1:13">
      <c r="A26" s="4" t="s">
        <v>45</v>
      </c>
      <c r="B26" s="4" t="s">
        <v>94</v>
      </c>
      <c r="C26" s="28">
        <v>0</v>
      </c>
      <c r="D26" s="28">
        <v>0</v>
      </c>
      <c r="E26" s="28">
        <v>2500</v>
      </c>
      <c r="F26" s="47" t="s">
        <v>30</v>
      </c>
      <c r="G26" s="52">
        <v>0</v>
      </c>
      <c r="H26" s="28">
        <v>0</v>
      </c>
      <c r="I26" s="28">
        <v>80</v>
      </c>
      <c r="J26" s="46">
        <v>0</v>
      </c>
      <c r="K26" s="31">
        <v>0</v>
      </c>
      <c r="L26" s="31">
        <v>7.0000000000000007E-2</v>
      </c>
      <c r="M26" s="31">
        <v>1</v>
      </c>
    </row>
  </sheetData>
  <autoFilter ref="A1:M26"/>
  <phoneticPr fontId="0" type="noConversion"/>
  <conditionalFormatting sqref="A23 C23:F23 A14 A6 A24:F24 A18:F22 C6:F6 A7:F13 C14:F14 A15:F15 A1:F5 L18:M24 N18:XFD1048576 K1:K1048576 H1:J15 H18:J24 L1:XFD15 G1:G26 L27:M1048576 A27:J1048576">
    <cfRule type="expression" dxfId="18" priority="16">
      <formula>NOT(EXACT(INDIRECT("Z"&amp;ROW()-1&amp;"S1",FALSE()), INDIRECT("Z"&amp;ROW()&amp;"S1",FALSE())))</formula>
    </cfRule>
  </conditionalFormatting>
  <conditionalFormatting sqref="B23">
    <cfRule type="expression" dxfId="17" priority="15">
      <formula>NOT(EXACT(INDIRECT("Z"&amp;ROW()-1&amp;"S1",FALSE()), INDIRECT("Z"&amp;ROW()&amp;"S1",FALSE())))</formula>
    </cfRule>
  </conditionalFormatting>
  <conditionalFormatting sqref="B14">
    <cfRule type="expression" dxfId="16" priority="14">
      <formula>NOT(EXACT(INDIRECT("Z"&amp;ROW()-1&amp;"S1",FALSE()), INDIRECT("Z"&amp;ROW()&amp;"S1",FALSE())))</formula>
    </cfRule>
  </conditionalFormatting>
  <conditionalFormatting sqref="B6">
    <cfRule type="expression" dxfId="15" priority="13">
      <formula>NOT(EXACT(INDIRECT("Z"&amp;ROW()-1&amp;"S1",FALSE()), INDIRECT("Z"&amp;ROW()&amp;"S1",FALSE())))</formula>
    </cfRule>
  </conditionalFormatting>
  <conditionalFormatting sqref="A25:A26">
    <cfRule type="expression" dxfId="14" priority="12">
      <formula>NOT(EXACT(INDIRECT("Z"&amp;ROW()-1&amp;"S1",FALSE()), INDIRECT("Z"&amp;ROW()&amp;"S1",FALSE())))</formula>
    </cfRule>
  </conditionalFormatting>
  <conditionalFormatting sqref="C25:F25 L26 L25:M25 H25:J25">
    <cfRule type="expression" dxfId="13" priority="11">
      <formula>NOT(EXACT(INDIRECT("Z"&amp;ROW()-1&amp;"S1",FALSE()), INDIRECT("Z"&amp;ROW()&amp;"S1",FALSE())))</formula>
    </cfRule>
  </conditionalFormatting>
  <conditionalFormatting sqref="B25">
    <cfRule type="expression" dxfId="12" priority="10">
      <formula>NOT(EXACT(INDIRECT("Z"&amp;ROW()-1&amp;"S1",FALSE()), INDIRECT("Z"&amp;ROW()&amp;"S1",FALSE())))</formula>
    </cfRule>
  </conditionalFormatting>
  <conditionalFormatting sqref="C26:F26 M26 H26:J26">
    <cfRule type="expression" dxfId="11" priority="9">
      <formula>NOT(EXACT(INDIRECT("Z"&amp;ROW()-1&amp;"S1",FALSE()), INDIRECT("Z"&amp;ROW()&amp;"S1",FALSE())))</formula>
    </cfRule>
  </conditionalFormatting>
  <conditionalFormatting sqref="B26">
    <cfRule type="expression" dxfId="10" priority="8">
      <formula>NOT(EXACT(INDIRECT("Z"&amp;ROW()-1&amp;"S1",FALSE()), INDIRECT("Z"&amp;ROW()&amp;"S1",FALSE())))</formula>
    </cfRule>
  </conditionalFormatting>
  <conditionalFormatting sqref="N16:XFD17">
    <cfRule type="expression" dxfId="9" priority="7">
      <formula>NOT(EXACT(INDIRECT("Z"&amp;ROW()-1&amp;"S1",FALSE()), INDIRECT("Z"&amp;ROW()&amp;"S1",FALSE())))</formula>
    </cfRule>
  </conditionalFormatting>
  <conditionalFormatting sqref="A16:A17">
    <cfRule type="expression" dxfId="8" priority="6">
      <formula>NOT(EXACT(INDIRECT("Z"&amp;ROW()-1&amp;"S1",FALSE()), INDIRECT("Z"&amp;ROW()&amp;"S1",FALSE())))</formula>
    </cfRule>
  </conditionalFormatting>
  <conditionalFormatting sqref="C16:F16 L17 L16:M16 H16:J16">
    <cfRule type="expression" dxfId="7" priority="5">
      <formula>NOT(EXACT(INDIRECT("Z"&amp;ROW()-1&amp;"S1",FALSE()), INDIRECT("Z"&amp;ROW()&amp;"S1",FALSE())))</formula>
    </cfRule>
  </conditionalFormatting>
  <conditionalFormatting sqref="B16">
    <cfRule type="expression" dxfId="6" priority="4">
      <formula>NOT(EXACT(INDIRECT("Z"&amp;ROW()-1&amp;"S1",FALSE()), INDIRECT("Z"&amp;ROW()&amp;"S1",FALSE())))</formula>
    </cfRule>
  </conditionalFormatting>
  <conditionalFormatting sqref="C17:F17 M17 H17:J17">
    <cfRule type="expression" dxfId="5" priority="3">
      <formula>NOT(EXACT(INDIRECT("Z"&amp;ROW()-1&amp;"S1",FALSE()), INDIRECT("Z"&amp;ROW()&amp;"S1",FALSE())))</formula>
    </cfRule>
  </conditionalFormatting>
  <conditionalFormatting sqref="B17">
    <cfRule type="expression" dxfId="4" priority="2">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sheetPr>
    <tabColor theme="4" tint="0.59999389629810485"/>
  </sheetPr>
  <dimension ref="A1:E27"/>
  <sheetViews>
    <sheetView workbookViewId="0">
      <selection activeCell="B8" sqref="B8"/>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102</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93</v>
      </c>
      <c r="B23" s="4" t="s">
        <v>40</v>
      </c>
      <c r="C23" s="4" t="s">
        <v>64</v>
      </c>
      <c r="D23" s="29">
        <v>1</v>
      </c>
      <c r="E23" s="29" t="e">
        <f>NA()</f>
        <v>#N/A</v>
      </c>
    </row>
    <row r="24" spans="1:5">
      <c r="A24" s="4" t="s">
        <v>93</v>
      </c>
      <c r="B24" s="4" t="s">
        <v>89</v>
      </c>
      <c r="C24" s="4" t="s">
        <v>65</v>
      </c>
      <c r="D24" s="29">
        <v>1</v>
      </c>
      <c r="E24" s="29" t="e">
        <f>NA()</f>
        <v>#N/A</v>
      </c>
    </row>
    <row r="25" spans="1:5">
      <c r="A25" s="4" t="s">
        <v>94</v>
      </c>
      <c r="B25" s="4" t="s">
        <v>88</v>
      </c>
      <c r="C25" s="4" t="s">
        <v>64</v>
      </c>
      <c r="D25" s="29">
        <v>1</v>
      </c>
      <c r="E25" s="29" t="e">
        <f>NA()</f>
        <v>#N/A</v>
      </c>
    </row>
    <row r="26" spans="1:5">
      <c r="A26" s="4" t="s">
        <v>94</v>
      </c>
      <c r="B26" s="4" t="s">
        <v>40</v>
      </c>
      <c r="C26" s="4" t="s">
        <v>65</v>
      </c>
      <c r="D26" s="29">
        <v>1</v>
      </c>
      <c r="E26" s="29" t="e">
        <f>NA()</f>
        <v>#N/A</v>
      </c>
    </row>
    <row r="27" spans="1:5">
      <c r="A27" s="4" t="s">
        <v>94</v>
      </c>
      <c r="B27" s="4" t="s">
        <v>28</v>
      </c>
      <c r="C27" s="4" t="s">
        <v>65</v>
      </c>
      <c r="D27" s="29">
        <v>5.0000000000000001E-4</v>
      </c>
      <c r="E27" s="29" t="e">
        <f>NA()</f>
        <v>#N/A</v>
      </c>
    </row>
  </sheetData>
  <autoFilter ref="A1:E27"/>
  <conditionalFormatting sqref="A28:D1048576 A1:D22 F1:XFD1048576">
    <cfRule type="expression" dxfId="3"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2"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1"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0"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4.xml><?xml version="1.0" encoding="utf-8"?>
<worksheet xmlns="http://schemas.openxmlformats.org/spreadsheetml/2006/main" xmlns:r="http://schemas.openxmlformats.org/officeDocument/2006/relationships">
  <sheetPr>
    <tabColor theme="4" tint="0.59999389629810485"/>
  </sheetPr>
  <dimension ref="A1:M7"/>
  <sheetViews>
    <sheetView workbookViewId="0">
      <selection sqref="A1:M1"/>
    </sheetView>
  </sheetViews>
  <sheetFormatPr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0.7109375" style="27" customWidth="1"/>
    <col min="13" max="13" width="14.85546875" style="27" bestFit="1" customWidth="1"/>
  </cols>
  <sheetData>
    <row r="1" spans="1:13">
      <c r="A1" t="s">
        <v>80</v>
      </c>
      <c r="B1" t="s">
        <v>79</v>
      </c>
      <c r="C1" t="s">
        <v>78</v>
      </c>
      <c r="D1" t="s">
        <v>63</v>
      </c>
      <c r="E1" s="22" t="s">
        <v>14</v>
      </c>
      <c r="F1" s="21" t="s">
        <v>15</v>
      </c>
      <c r="G1" s="21" t="s">
        <v>16</v>
      </c>
      <c r="H1" s="20" t="s">
        <v>17</v>
      </c>
      <c r="I1" s="21" t="s">
        <v>11</v>
      </c>
      <c r="J1" s="21" t="s">
        <v>12</v>
      </c>
      <c r="K1" s="21" t="s">
        <v>13</v>
      </c>
      <c r="L1" s="20" t="s">
        <v>18</v>
      </c>
      <c r="M1" s="20" t="s">
        <v>19</v>
      </c>
    </row>
    <row r="2" spans="1:13">
      <c r="A2" s="8" t="s">
        <v>46</v>
      </c>
      <c r="B2" s="8" t="s">
        <v>45</v>
      </c>
      <c r="C2" s="8" t="s">
        <v>43</v>
      </c>
      <c r="D2" s="8" t="s">
        <v>40</v>
      </c>
      <c r="E2" s="29">
        <v>0.9</v>
      </c>
      <c r="F2" s="28">
        <v>1650000</v>
      </c>
      <c r="G2" s="28">
        <v>16500</v>
      </c>
      <c r="H2" s="31">
        <v>0</v>
      </c>
      <c r="I2" s="28">
        <v>0</v>
      </c>
      <c r="J2" s="28">
        <v>0</v>
      </c>
      <c r="K2" s="28" t="s">
        <v>30</v>
      </c>
      <c r="L2" s="31">
        <v>7.0000000000000007E-2</v>
      </c>
      <c r="M2" s="31">
        <v>40</v>
      </c>
    </row>
    <row r="3" spans="1:13">
      <c r="A3" s="8" t="s">
        <v>44</v>
      </c>
      <c r="B3" s="8" t="s">
        <v>46</v>
      </c>
      <c r="C3" s="8" t="s">
        <v>43</v>
      </c>
      <c r="D3" s="8" t="s">
        <v>40</v>
      </c>
      <c r="E3" s="29">
        <v>0.9</v>
      </c>
      <c r="F3" s="28">
        <v>1650000</v>
      </c>
      <c r="G3" s="28">
        <v>16500</v>
      </c>
      <c r="H3" s="31">
        <v>0</v>
      </c>
      <c r="I3" s="28">
        <v>0</v>
      </c>
      <c r="J3" s="28">
        <v>0</v>
      </c>
      <c r="K3" s="28" t="s">
        <v>30</v>
      </c>
      <c r="L3" s="31">
        <v>7.0000000000000007E-2</v>
      </c>
      <c r="M3" s="31">
        <v>40</v>
      </c>
    </row>
    <row r="4" spans="1:13">
      <c r="A4" s="8" t="s">
        <v>44</v>
      </c>
      <c r="B4" s="8" t="s">
        <v>45</v>
      </c>
      <c r="C4" s="8" t="s">
        <v>43</v>
      </c>
      <c r="D4" s="8" t="s">
        <v>40</v>
      </c>
      <c r="E4" s="29">
        <v>0.85</v>
      </c>
      <c r="F4" s="28">
        <v>3000000</v>
      </c>
      <c r="G4" s="28">
        <v>30000</v>
      </c>
      <c r="H4" s="31">
        <v>0</v>
      </c>
      <c r="I4" s="28">
        <v>0</v>
      </c>
      <c r="J4" s="28">
        <v>0</v>
      </c>
      <c r="K4" s="28" t="s">
        <v>30</v>
      </c>
      <c r="L4" s="31">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7.0000000000000007E-2</v>
      </c>
      <c r="M7" s="37">
        <f t="shared" si="3"/>
        <v>40</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sheetPr>
    <tabColor theme="4" tint="0.59999389629810485"/>
  </sheetPr>
  <dimension ref="A1:T7"/>
  <sheetViews>
    <sheetView workbookViewId="0">
      <selection activeCell="G6" sqref="G6"/>
    </sheetView>
  </sheetViews>
  <sheetFormatPr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7" width="12.140625" style="27" customWidth="1"/>
    <col min="18" max="18" width="14.85546875" style="27" bestFit="1" customWidth="1"/>
    <col min="19" max="20" width="10.7109375" style="27" customWidth="1"/>
    <col min="21" max="16384" width="11.42578125" style="3"/>
  </cols>
  <sheetData>
    <row r="1" spans="1:20">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row>
    <row r="2" spans="1:20">
      <c r="A2" s="4" t="s">
        <v>46</v>
      </c>
      <c r="B2" s="4" t="s">
        <v>48</v>
      </c>
      <c r="C2" s="4" t="s">
        <v>40</v>
      </c>
      <c r="D2" s="28">
        <v>0</v>
      </c>
      <c r="E2" s="28">
        <v>0</v>
      </c>
      <c r="F2" s="28" t="s">
        <v>30</v>
      </c>
      <c r="G2" s="28">
        <v>0</v>
      </c>
      <c r="H2" s="28">
        <v>0</v>
      </c>
      <c r="I2" s="28" t="s">
        <v>30</v>
      </c>
      <c r="J2" s="29">
        <v>0.4</v>
      </c>
      <c r="K2" s="29">
        <v>0.4</v>
      </c>
      <c r="L2" s="28">
        <v>42000</v>
      </c>
      <c r="M2" s="31">
        <v>6.54</v>
      </c>
      <c r="N2" s="28">
        <v>0</v>
      </c>
      <c r="O2" s="31">
        <f t="shared" ref="O2:O7" si="0">0.05*M2</f>
        <v>0.32700000000000001</v>
      </c>
      <c r="P2" s="31">
        <v>0.02</v>
      </c>
      <c r="Q2" s="31">
        <v>0</v>
      </c>
      <c r="R2" s="31">
        <v>50</v>
      </c>
      <c r="S2" s="31">
        <v>7.0000000000000007E-2</v>
      </c>
      <c r="T2" s="31">
        <v>0.5</v>
      </c>
    </row>
    <row r="3" spans="1:20">
      <c r="A3" s="4" t="s">
        <v>46</v>
      </c>
      <c r="B3" s="4" t="s">
        <v>47</v>
      </c>
      <c r="C3" s="4" t="s">
        <v>40</v>
      </c>
      <c r="D3" s="28">
        <v>0</v>
      </c>
      <c r="E3" s="28">
        <v>60000</v>
      </c>
      <c r="F3" s="28" t="s">
        <v>30</v>
      </c>
      <c r="G3" s="28">
        <v>0</v>
      </c>
      <c r="H3" s="28">
        <v>8000</v>
      </c>
      <c r="I3" s="28" t="s">
        <v>30</v>
      </c>
      <c r="J3" s="29">
        <v>0.88</v>
      </c>
      <c r="K3" s="29">
        <v>0.88</v>
      </c>
      <c r="L3" s="28">
        <v>100000</v>
      </c>
      <c r="M3" s="31">
        <v>0</v>
      </c>
      <c r="N3" s="28">
        <v>20000</v>
      </c>
      <c r="O3" s="31">
        <f t="shared" si="0"/>
        <v>0</v>
      </c>
      <c r="P3" s="31">
        <v>0.02</v>
      </c>
      <c r="Q3" s="31">
        <v>0</v>
      </c>
      <c r="R3" s="31">
        <v>50</v>
      </c>
      <c r="S3" s="31">
        <v>7.0000000000000007E-2</v>
      </c>
      <c r="T3" s="31">
        <v>0.5</v>
      </c>
    </row>
    <row r="4" spans="1:20">
      <c r="A4" s="4" t="s">
        <v>44</v>
      </c>
      <c r="B4" s="4" t="s">
        <v>48</v>
      </c>
      <c r="C4" s="4" t="s">
        <v>40</v>
      </c>
      <c r="D4" s="28">
        <v>0</v>
      </c>
      <c r="E4" s="28">
        <v>0</v>
      </c>
      <c r="F4" s="28" t="s">
        <v>30</v>
      </c>
      <c r="G4" s="28">
        <v>0</v>
      </c>
      <c r="H4" s="28">
        <v>0</v>
      </c>
      <c r="I4" s="28" t="s">
        <v>30</v>
      </c>
      <c r="J4" s="29">
        <v>0.4</v>
      </c>
      <c r="K4" s="29">
        <v>0.4</v>
      </c>
      <c r="L4" s="28">
        <v>42000</v>
      </c>
      <c r="M4" s="31">
        <v>6.54</v>
      </c>
      <c r="N4" s="28">
        <v>0</v>
      </c>
      <c r="O4" s="31">
        <f t="shared" si="0"/>
        <v>0.32700000000000001</v>
      </c>
      <c r="P4" s="31">
        <v>0.02</v>
      </c>
      <c r="Q4" s="31">
        <v>0</v>
      </c>
      <c r="R4" s="31">
        <v>50</v>
      </c>
      <c r="S4" s="31">
        <v>7.0000000000000007E-2</v>
      </c>
      <c r="T4" s="31">
        <v>0.5</v>
      </c>
    </row>
    <row r="5" spans="1:20">
      <c r="A5" s="4" t="s">
        <v>44</v>
      </c>
      <c r="B5" s="4" t="s">
        <v>47</v>
      </c>
      <c r="C5" s="4" t="s">
        <v>40</v>
      </c>
      <c r="D5" s="28">
        <v>0</v>
      </c>
      <c r="E5" s="28">
        <v>163000</v>
      </c>
      <c r="F5" s="28" t="s">
        <v>30</v>
      </c>
      <c r="G5" s="28">
        <v>0</v>
      </c>
      <c r="H5" s="28">
        <v>500</v>
      </c>
      <c r="I5" s="28" t="s">
        <v>30</v>
      </c>
      <c r="J5" s="29">
        <v>0.88</v>
      </c>
      <c r="K5" s="29">
        <v>0.88</v>
      </c>
      <c r="L5" s="28">
        <v>100000</v>
      </c>
      <c r="M5" s="31">
        <v>0</v>
      </c>
      <c r="N5" s="28">
        <v>20000</v>
      </c>
      <c r="O5" s="31">
        <f t="shared" si="0"/>
        <v>0</v>
      </c>
      <c r="P5" s="31">
        <v>0.02</v>
      </c>
      <c r="Q5" s="31">
        <v>0</v>
      </c>
      <c r="R5" s="31">
        <v>50</v>
      </c>
      <c r="S5" s="31">
        <v>7.0000000000000007E-2</v>
      </c>
      <c r="T5" s="31">
        <v>0.5</v>
      </c>
    </row>
    <row r="6" spans="1:20">
      <c r="A6" s="4" t="s">
        <v>45</v>
      </c>
      <c r="B6" s="4" t="s">
        <v>48</v>
      </c>
      <c r="C6" s="4" t="s">
        <v>40</v>
      </c>
      <c r="D6" s="28">
        <v>0</v>
      </c>
      <c r="E6" s="28">
        <v>0</v>
      </c>
      <c r="F6" s="28" t="s">
        <v>30</v>
      </c>
      <c r="G6" s="28">
        <v>0</v>
      </c>
      <c r="H6" s="28">
        <v>0</v>
      </c>
      <c r="I6" s="28" t="s">
        <v>30</v>
      </c>
      <c r="J6" s="29">
        <v>0.4</v>
      </c>
      <c r="K6" s="29">
        <v>0.4</v>
      </c>
      <c r="L6" s="28">
        <v>42000</v>
      </c>
      <c r="M6" s="31">
        <v>6.54</v>
      </c>
      <c r="N6" s="28">
        <v>0</v>
      </c>
      <c r="O6" s="31">
        <f t="shared" si="0"/>
        <v>0.32700000000000001</v>
      </c>
      <c r="P6" s="31">
        <v>0.02</v>
      </c>
      <c r="Q6" s="31">
        <v>0</v>
      </c>
      <c r="R6" s="31">
        <v>50</v>
      </c>
      <c r="S6" s="31">
        <v>7.0000000000000007E-2</v>
      </c>
      <c r="T6" s="31">
        <v>0.5</v>
      </c>
    </row>
    <row r="7" spans="1:20">
      <c r="A7" s="4" t="s">
        <v>45</v>
      </c>
      <c r="B7" s="4" t="s">
        <v>47</v>
      </c>
      <c r="C7" s="4" t="s">
        <v>40</v>
      </c>
      <c r="D7" s="28">
        <v>0</v>
      </c>
      <c r="E7" s="28">
        <v>700000</v>
      </c>
      <c r="F7" s="28" t="s">
        <v>30</v>
      </c>
      <c r="G7" s="28">
        <v>0</v>
      </c>
      <c r="H7" s="28">
        <v>1500</v>
      </c>
      <c r="I7" s="28" t="s">
        <v>30</v>
      </c>
      <c r="J7" s="29">
        <v>0.88</v>
      </c>
      <c r="K7" s="29">
        <v>0.88</v>
      </c>
      <c r="L7" s="28">
        <v>100000</v>
      </c>
      <c r="M7" s="31">
        <v>0</v>
      </c>
      <c r="N7" s="28">
        <v>20000</v>
      </c>
      <c r="O7" s="31">
        <f t="shared" si="0"/>
        <v>0</v>
      </c>
      <c r="P7" s="31">
        <v>0.02</v>
      </c>
      <c r="Q7" s="31">
        <v>0</v>
      </c>
      <c r="R7" s="31">
        <v>50</v>
      </c>
      <c r="S7" s="31">
        <v>7.0000000000000007E-2</v>
      </c>
      <c r="T7" s="31">
        <v>0.5</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sheetPr>
    <tabColor theme="9" tint="0.39997558519241921"/>
  </sheetPr>
  <dimension ref="A1:D8762"/>
  <sheetViews>
    <sheetView topLeftCell="A8740" workbookViewId="0">
      <selection activeCell="C3" sqref="C3:C876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sheetPr>
    <tabColor theme="9" tint="0.39997558519241921"/>
  </sheetPr>
  <dimension ref="A1:J8762"/>
  <sheetViews>
    <sheetView workbookViewId="0">
      <selection activeCell="M9" sqref="M9"/>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sheetPr>
    <tabColor theme="9" tint="0.39997558519241921"/>
  </sheetPr>
  <dimension ref="A1:C8762"/>
  <sheetViews>
    <sheetView zoomScaleNormal="100" workbookViewId="0">
      <selection activeCell="H22" sqref="H22"/>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88</v>
      </c>
      <c r="C1" s="18" t="s">
        <v>89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sheetPr>
    <tabColor theme="5"/>
  </sheetPr>
  <dimension ref="A1:D2"/>
  <sheetViews>
    <sheetView workbookViewId="0">
      <selection activeCell="D9" sqref="D9"/>
    </sheetView>
  </sheetViews>
  <sheetFormatPr defaultColWidth="11.42578125" defaultRowHeight="15"/>
  <cols>
    <col min="1" max="1" width="15.28515625" style="43" bestFit="1" customWidth="1"/>
    <col min="2" max="2" width="10.7109375" style="43" customWidth="1"/>
    <col min="3" max="3" width="74.85546875" style="43" bestFit="1" customWidth="1"/>
    <col min="4" max="4" width="68.7109375" style="43" bestFit="1" customWidth="1"/>
    <col min="5" max="16384" width="11.42578125" style="43"/>
  </cols>
  <sheetData>
    <row r="1" spans="1:4">
      <c r="A1" s="41" t="s">
        <v>81</v>
      </c>
      <c r="B1" s="42" t="s">
        <v>82</v>
      </c>
      <c r="C1" s="42" t="s">
        <v>83</v>
      </c>
      <c r="D1" s="42" t="s">
        <v>85</v>
      </c>
    </row>
    <row r="2" spans="1:4" ht="60">
      <c r="A2" s="44" t="s">
        <v>84</v>
      </c>
      <c r="B2" s="39">
        <v>150000000</v>
      </c>
      <c r="C2" s="40" t="s">
        <v>86</v>
      </c>
      <c r="D2" s="40" t="s">
        <v>87</v>
      </c>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sheetPr>
    <tabColor theme="7"/>
  </sheetPr>
  <dimension ref="A1:G7"/>
  <sheetViews>
    <sheetView zoomScale="107" zoomScaleNormal="107" workbookViewId="0">
      <selection activeCell="F3" sqref="F3"/>
    </sheetView>
  </sheetViews>
  <sheetFormatPr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97</v>
      </c>
      <c r="D1" s="48" t="s">
        <v>14</v>
      </c>
      <c r="E1" s="21" t="s">
        <v>98</v>
      </c>
      <c r="F1" s="21" t="s">
        <v>99</v>
      </c>
      <c r="G1" s="21" t="s">
        <v>100</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工作表</vt:lpstr>
      </vt:variant>
      <vt:variant>
        <vt:i4>10</vt:i4>
      </vt:variant>
      <vt:variant>
        <vt:lpstr>命名范围</vt:lpstr>
      </vt:variant>
      <vt:variant>
        <vt:i4>1</vt:i4>
      </vt:variant>
    </vt:vector>
  </HeadingPairs>
  <TitlesOfParts>
    <vt:vector size="11" baseType="lpstr">
      <vt:lpstr>Commodity</vt:lpstr>
      <vt:lpstr>Process</vt:lpstr>
      <vt:lpstr>Process-Commodity</vt:lpstr>
      <vt:lpstr>Transmission</vt:lpstr>
      <vt:lpstr>Storage</vt:lpstr>
      <vt:lpstr>Demand</vt:lpstr>
      <vt:lpstr>SupIm</vt:lpstr>
      <vt:lpstr>Buy-Sell-Price</vt:lpstr>
      <vt:lpstr>Hacks</vt:lpstr>
      <vt:lpstr>DSM</vt:lpstr>
      <vt:lpstr>Process!_FilterDatabase</vt:lpstr>
    </vt:vector>
  </TitlesOfParts>
  <Company>Technische Universität München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jiaqifu23@gmail.com</cp:lastModifiedBy>
  <dcterms:created xsi:type="dcterms:W3CDTF">2012-03-26T10:59:45Z</dcterms:created>
  <dcterms:modified xsi:type="dcterms:W3CDTF">2016-10-04T14:04:06Z</dcterms:modified>
</cp:coreProperties>
</file>