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wu/UW-MSTI/24Winter/Techin_514/week5/"/>
    </mc:Choice>
  </mc:AlternateContent>
  <xr:revisionPtr revIDLastSave="0" documentId="13_ncr:1_{A10931C9-03DF-394B-9B6D-3E7B08B6B174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System Parameters" sheetId="1" r:id="rId1"/>
    <sheet name="Sensitivity Analysis" sheetId="2" r:id="rId2"/>
    <sheet name="Usage M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O76" i="2" s="1"/>
  <c r="A76" i="2"/>
  <c r="W75" i="2"/>
  <c r="V75" i="2"/>
  <c r="U75" i="2"/>
  <c r="T75" i="2"/>
  <c r="L75" i="2"/>
  <c r="K75" i="2"/>
  <c r="G75" i="2"/>
  <c r="C75" i="2"/>
  <c r="B75" i="2"/>
  <c r="J75" i="2" s="1"/>
  <c r="A75" i="2"/>
  <c r="W74" i="2"/>
  <c r="V74" i="2"/>
  <c r="U74" i="2"/>
  <c r="T74" i="2"/>
  <c r="N74" i="2"/>
  <c r="J74" i="2"/>
  <c r="I74" i="2"/>
  <c r="H74" i="2"/>
  <c r="F74" i="2"/>
  <c r="C74" i="2"/>
  <c r="B74" i="2"/>
  <c r="M74" i="2" s="1"/>
  <c r="A74" i="2"/>
  <c r="W73" i="2"/>
  <c r="V73" i="2"/>
  <c r="U73" i="2"/>
  <c r="T73" i="2"/>
  <c r="L73" i="2"/>
  <c r="I73" i="2"/>
  <c r="E73" i="2"/>
  <c r="D73" i="2"/>
  <c r="C73" i="2"/>
  <c r="B73" i="2"/>
  <c r="H73" i="2" s="1"/>
  <c r="A73" i="2"/>
  <c r="W72" i="2"/>
  <c r="V72" i="2"/>
  <c r="U72" i="2"/>
  <c r="T72" i="2"/>
  <c r="O72" i="2"/>
  <c r="N72" i="2"/>
  <c r="M72" i="2"/>
  <c r="L72" i="2"/>
  <c r="H72" i="2"/>
  <c r="G72" i="2"/>
  <c r="F72" i="2"/>
  <c r="E72" i="2"/>
  <c r="D72" i="2"/>
  <c r="C72" i="2"/>
  <c r="B72" i="2"/>
  <c r="K72" i="2" s="1"/>
  <c r="A72" i="2"/>
  <c r="W71" i="2"/>
  <c r="V71" i="2"/>
  <c r="U71" i="2"/>
  <c r="T71" i="2"/>
  <c r="O71" i="2"/>
  <c r="I71" i="2"/>
  <c r="G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O69" i="2"/>
  <c r="E69" i="2"/>
  <c r="C69" i="2"/>
  <c r="B69" i="2"/>
  <c r="L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I66" i="2"/>
  <c r="H66" i="2"/>
  <c r="F66" i="2"/>
  <c r="C66" i="2"/>
  <c r="B66" i="2"/>
  <c r="M66" i="2" s="1"/>
  <c r="A66" i="2"/>
  <c r="W65" i="2"/>
  <c r="V65" i="2"/>
  <c r="U65" i="2"/>
  <c r="T65" i="2"/>
  <c r="K65" i="2"/>
  <c r="D65" i="2"/>
  <c r="C65" i="2"/>
  <c r="B65" i="2"/>
  <c r="H65" i="2" s="1"/>
  <c r="A65" i="2"/>
  <c r="W64" i="2"/>
  <c r="V64" i="2"/>
  <c r="U64" i="2"/>
  <c r="T64" i="2"/>
  <c r="C64" i="2"/>
  <c r="B64" i="2"/>
  <c r="K64" i="2" s="1"/>
  <c r="A64" i="2"/>
  <c r="W63" i="2"/>
  <c r="V63" i="2"/>
  <c r="U63" i="2"/>
  <c r="T63" i="2"/>
  <c r="O63" i="2"/>
  <c r="I63" i="2"/>
  <c r="G63" i="2"/>
  <c r="C63" i="2"/>
  <c r="B63" i="2"/>
  <c r="N63" i="2" s="1"/>
  <c r="A63" i="2"/>
  <c r="W62" i="2"/>
  <c r="V62" i="2"/>
  <c r="U62" i="2"/>
  <c r="T62" i="2"/>
  <c r="L62" i="2"/>
  <c r="D62" i="2"/>
  <c r="C62" i="2"/>
  <c r="B62" i="2"/>
  <c r="I62" i="2" s="1"/>
  <c r="A62" i="2"/>
  <c r="W61" i="2"/>
  <c r="V61" i="2"/>
  <c r="U61" i="2"/>
  <c r="T61" i="2"/>
  <c r="O61" i="2"/>
  <c r="I61" i="2"/>
  <c r="H61" i="2"/>
  <c r="G61" i="2"/>
  <c r="F61" i="2"/>
  <c r="E61" i="2"/>
  <c r="C61" i="2"/>
  <c r="B61" i="2"/>
  <c r="L61" i="2" s="1"/>
  <c r="A61" i="2"/>
  <c r="W60" i="2"/>
  <c r="V60" i="2"/>
  <c r="U60" i="2"/>
  <c r="T60" i="2"/>
  <c r="C60" i="2"/>
  <c r="B60" i="2"/>
  <c r="O60" i="2" s="1"/>
  <c r="A60" i="2"/>
  <c r="W59" i="2"/>
  <c r="V59" i="2"/>
  <c r="U59" i="2"/>
  <c r="T59" i="2"/>
  <c r="O59" i="2"/>
  <c r="N59" i="2"/>
  <c r="M59" i="2"/>
  <c r="L59" i="2"/>
  <c r="K59" i="2"/>
  <c r="I59" i="2"/>
  <c r="H59" i="2"/>
  <c r="G59" i="2"/>
  <c r="F59" i="2"/>
  <c r="E59" i="2"/>
  <c r="D59" i="2"/>
  <c r="C59" i="2"/>
  <c r="B59" i="2"/>
  <c r="J59" i="2" s="1"/>
  <c r="A59" i="2"/>
  <c r="W58" i="2"/>
  <c r="V58" i="2"/>
  <c r="U58" i="2"/>
  <c r="T58" i="2"/>
  <c r="N58" i="2"/>
  <c r="C58" i="2"/>
  <c r="B58" i="2"/>
  <c r="M58" i="2" s="1"/>
  <c r="A58" i="2"/>
  <c r="W57" i="2"/>
  <c r="V57" i="2"/>
  <c r="U57" i="2"/>
  <c r="T57" i="2"/>
  <c r="M57" i="2"/>
  <c r="L57" i="2"/>
  <c r="K57" i="2"/>
  <c r="I57" i="2"/>
  <c r="E57" i="2"/>
  <c r="D57" i="2"/>
  <c r="C57" i="2"/>
  <c r="B57" i="2"/>
  <c r="H57" i="2" s="1"/>
  <c r="A57" i="2"/>
  <c r="W56" i="2"/>
  <c r="V56" i="2"/>
  <c r="U56" i="2"/>
  <c r="T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M27" i="1"/>
  <c r="L27" i="1"/>
  <c r="A89" i="2" s="1"/>
  <c r="M26" i="1"/>
  <c r="L26" i="1"/>
  <c r="A88" i="2" s="1"/>
  <c r="F56" i="2" l="1"/>
  <c r="G56" i="2"/>
  <c r="H56" i="2"/>
  <c r="I56" i="2"/>
  <c r="F58" i="2"/>
  <c r="H58" i="2"/>
  <c r="I58" i="2"/>
  <c r="K73" i="2"/>
  <c r="M73" i="2"/>
  <c r="L64" i="2"/>
  <c r="N64" i="2"/>
  <c r="O64" i="2"/>
  <c r="G64" i="2"/>
  <c r="H64" i="2"/>
  <c r="I64" i="2"/>
  <c r="M64" i="2"/>
  <c r="D64" i="2"/>
  <c r="E64" i="2"/>
  <c r="F64" i="2"/>
  <c r="F69" i="2"/>
  <c r="G69" i="2"/>
  <c r="H69" i="2"/>
  <c r="I69" i="2"/>
  <c r="M69" i="2"/>
  <c r="N69" i="2"/>
  <c r="K67" i="2"/>
  <c r="O67" i="2"/>
  <c r="G67" i="2"/>
  <c r="M67" i="2"/>
  <c r="D67" i="2"/>
  <c r="E67" i="2"/>
  <c r="N67" i="2"/>
  <c r="M65" i="2"/>
  <c r="E65" i="2"/>
  <c r="L65" i="2"/>
  <c r="O93" i="2"/>
  <c r="G93" i="2"/>
  <c r="I93" i="2"/>
  <c r="F75" i="2"/>
  <c r="M75" i="2"/>
  <c r="N75" i="2"/>
  <c r="D75" i="2"/>
  <c r="O75" i="2"/>
  <c r="E75" i="2"/>
  <c r="D70" i="2"/>
  <c r="L70" i="2"/>
  <c r="L67" i="2"/>
  <c r="F67" i="2"/>
  <c r="H67" i="2"/>
  <c r="N66" i="2"/>
  <c r="O27" i="1"/>
  <c r="I65" i="2"/>
  <c r="M61" i="2"/>
  <c r="N61" i="2"/>
  <c r="L56" i="2"/>
  <c r="M56" i="2"/>
  <c r="D56" i="2"/>
  <c r="N56" i="2"/>
  <c r="E56" i="2"/>
  <c r="O56" i="2"/>
  <c r="J60" i="2"/>
  <c r="J76" i="2"/>
  <c r="H60" i="2"/>
  <c r="J62" i="2"/>
  <c r="H68" i="2"/>
  <c r="H76" i="2"/>
  <c r="J70" i="2"/>
  <c r="O28" i="1"/>
  <c r="J57" i="2"/>
  <c r="G58" i="2"/>
  <c r="O58" i="2"/>
  <c r="I60" i="2"/>
  <c r="K62" i="2"/>
  <c r="H63" i="2"/>
  <c r="J65" i="2"/>
  <c r="G66" i="2"/>
  <c r="O66" i="2"/>
  <c r="I68" i="2"/>
  <c r="K70" i="2"/>
  <c r="H71" i="2"/>
  <c r="J73" i="2"/>
  <c r="G74" i="2"/>
  <c r="O74" i="2"/>
  <c r="I76" i="2"/>
  <c r="B89" i="2"/>
  <c r="H93" i="2"/>
  <c r="J68" i="2"/>
  <c r="M33" i="1"/>
  <c r="M34" i="1" s="1"/>
  <c r="K60" i="2"/>
  <c r="M62" i="2"/>
  <c r="J63" i="2"/>
  <c r="M70" i="2"/>
  <c r="J93" i="2"/>
  <c r="D60" i="2"/>
  <c r="N62" i="2"/>
  <c r="K63" i="2"/>
  <c r="L68" i="2"/>
  <c r="K93" i="2"/>
  <c r="O62" i="2"/>
  <c r="F65" i="2"/>
  <c r="O70" i="2"/>
  <c r="D71" i="2"/>
  <c r="L71" i="2"/>
  <c r="I72" i="2"/>
  <c r="F73" i="2"/>
  <c r="N73" i="2"/>
  <c r="K74" i="2"/>
  <c r="H75" i="2"/>
  <c r="E76" i="2"/>
  <c r="M76" i="2"/>
  <c r="B88" i="2"/>
  <c r="B90" i="2"/>
  <c r="D93" i="2"/>
  <c r="L93" i="2"/>
  <c r="O26" i="1"/>
  <c r="E62" i="2"/>
  <c r="K68" i="2"/>
  <c r="E70" i="2"/>
  <c r="J71" i="2"/>
  <c r="K76" i="2"/>
  <c r="J58" i="2"/>
  <c r="L60" i="2"/>
  <c r="F62" i="2"/>
  <c r="D68" i="2"/>
  <c r="F70" i="2"/>
  <c r="K71" i="2"/>
  <c r="D76" i="2"/>
  <c r="L76" i="2"/>
  <c r="N57" i="2"/>
  <c r="E60" i="2"/>
  <c r="J61" i="2"/>
  <c r="G62" i="2"/>
  <c r="D63" i="2"/>
  <c r="L63" i="2"/>
  <c r="J56" i="2"/>
  <c r="G57" i="2"/>
  <c r="O57" i="2"/>
  <c r="D58" i="2"/>
  <c r="L58" i="2"/>
  <c r="F60" i="2"/>
  <c r="N60" i="2"/>
  <c r="K61" i="2"/>
  <c r="H62" i="2"/>
  <c r="E63" i="2"/>
  <c r="M63" i="2"/>
  <c r="J64" i="2"/>
  <c r="G65" i="2"/>
  <c r="O65" i="2"/>
  <c r="D66" i="2"/>
  <c r="L66" i="2"/>
  <c r="I67" i="2"/>
  <c r="F68" i="2"/>
  <c r="N68" i="2"/>
  <c r="K69" i="2"/>
  <c r="H70" i="2"/>
  <c r="E71" i="2"/>
  <c r="M71" i="2"/>
  <c r="J72" i="2"/>
  <c r="G73" i="2"/>
  <c r="O73" i="2"/>
  <c r="D74" i="2"/>
  <c r="L74" i="2"/>
  <c r="I75" i="2"/>
  <c r="F76" i="2"/>
  <c r="N76" i="2"/>
  <c r="E93" i="2"/>
  <c r="M93" i="2"/>
  <c r="J66" i="2"/>
  <c r="N70" i="2"/>
  <c r="F57" i="2"/>
  <c r="K58" i="2"/>
  <c r="M60" i="2"/>
  <c r="N65" i="2"/>
  <c r="K66" i="2"/>
  <c r="E68" i="2"/>
  <c r="M68" i="2"/>
  <c r="J69" i="2"/>
  <c r="G70" i="2"/>
  <c r="E58" i="2"/>
  <c r="G60" i="2"/>
  <c r="D61" i="2"/>
  <c r="F63" i="2"/>
  <c r="E66" i="2"/>
  <c r="G68" i="2"/>
  <c r="D69" i="2"/>
  <c r="F71" i="2"/>
  <c r="E74" i="2"/>
  <c r="G76" i="2"/>
  <c r="F93" i="2"/>
  <c r="N93" i="2"/>
  <c r="L88" i="2" l="1"/>
  <c r="M90" i="2"/>
  <c r="M89" i="2"/>
  <c r="M88" i="2"/>
  <c r="D88" i="2"/>
  <c r="I90" i="2"/>
  <c r="H88" i="2"/>
  <c r="H90" i="2"/>
  <c r="H89" i="2"/>
  <c r="I89" i="2"/>
  <c r="L90" i="2"/>
  <c r="L89" i="2"/>
  <c r="K88" i="2"/>
  <c r="F89" i="2"/>
  <c r="O89" i="2"/>
  <c r="N89" i="2"/>
  <c r="I88" i="2"/>
  <c r="K90" i="2"/>
  <c r="D90" i="2"/>
  <c r="F88" i="2"/>
  <c r="G89" i="2"/>
  <c r="N88" i="2"/>
  <c r="B95" i="2"/>
  <c r="B96" i="2" s="1"/>
  <c r="K89" i="2"/>
  <c r="J90" i="2"/>
  <c r="J88" i="2"/>
  <c r="J89" i="2"/>
  <c r="D89" i="2"/>
  <c r="N90" i="2"/>
  <c r="E88" i="2"/>
  <c r="E90" i="2"/>
  <c r="O90" i="2"/>
  <c r="O88" i="2"/>
  <c r="F90" i="2"/>
  <c r="E89" i="2"/>
  <c r="G88" i="2"/>
  <c r="G90" i="2"/>
  <c r="M95" i="2" l="1"/>
  <c r="M96" i="2" s="1"/>
  <c r="M98" i="2" s="1"/>
  <c r="H95" i="2"/>
  <c r="H96" i="2" s="1"/>
  <c r="H98" i="2" s="1"/>
  <c r="L95" i="2"/>
  <c r="L96" i="2" s="1"/>
  <c r="L98" i="2" s="1"/>
  <c r="D95" i="2"/>
  <c r="D96" i="2" s="1"/>
  <c r="D98" i="2" s="1"/>
  <c r="N95" i="2"/>
  <c r="N96" i="2" s="1"/>
  <c r="N98" i="2" s="1"/>
  <c r="I95" i="2"/>
  <c r="I96" i="2" s="1"/>
  <c r="I98" i="2" s="1"/>
  <c r="F95" i="2"/>
  <c r="F96" i="2" s="1"/>
  <c r="F98" i="2" s="1"/>
  <c r="O95" i="2"/>
  <c r="O96" i="2" s="1"/>
  <c r="O98" i="2" s="1"/>
  <c r="K95" i="2"/>
  <c r="K96" i="2" s="1"/>
  <c r="K98" i="2" s="1"/>
  <c r="J95" i="2"/>
  <c r="J96" i="2" s="1"/>
  <c r="J98" i="2" s="1"/>
  <c r="E95" i="2"/>
  <c r="E96" i="2" s="1"/>
  <c r="E98" i="2" s="1"/>
  <c r="G95" i="2"/>
  <c r="G96" i="2" s="1"/>
  <c r="G98" i="2" s="1"/>
</calcChain>
</file>

<file path=xl/sharedStrings.xml><?xml version="1.0" encoding="utf-8"?>
<sst xmlns="http://schemas.openxmlformats.org/spreadsheetml/2006/main" count="100" uniqueCount="79">
  <si>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</si>
  <si>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</si>
  <si>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</si>
  <si>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</si>
  <si>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</si>
  <si>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</si>
  <si>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</si>
  <si>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</si>
  <si>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</si>
  <si>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</si>
  <si>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</si>
  <si>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</si>
  <si>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</si>
  <si>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</si>
  <si>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</si>
  <si>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</si>
  <si>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</si>
  <si>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</si>
  <si>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</si>
  <si>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</si>
  <si>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</si>
  <si>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</si>
  <si>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</si>
  <si>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</si>
  <si>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</si>
  <si>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</si>
  <si>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</si>
  <si>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</si>
  <si>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</si>
  <si>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</si>
  <si>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</si>
  <si>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</si>
  <si>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</si>
  <si>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</si>
  <si>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</si>
  <si>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</si>
  <si>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</si>
  <si>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</si>
  <si>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</si>
  <si>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</si>
  <si>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</si>
  <si>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</si>
  <si>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</si>
  <si>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</si>
  <si>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</si>
  <si>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DisplayOn</t>
  </si>
  <si>
    <t>DisplayOff</t>
  </si>
  <si>
    <t>RadioStandby</t>
  </si>
  <si>
    <t>RadioTX</t>
  </si>
  <si>
    <t>RadioRX</t>
  </si>
  <si>
    <t>Acturator</t>
  </si>
  <si>
    <t>ActuratorOn</t>
  </si>
  <si>
    <t>ActuratorIdle</t>
  </si>
  <si>
    <t>ActuratorOff</t>
  </si>
  <si>
    <t>How did you determine your "days of use" metric ? </t>
  </si>
  <si>
    <t>What do you think is the optimum size for the battery in your device ?</t>
  </si>
  <si>
    <t>I may use battery of 1000mAh,so capacity is 3330mW*h. I'll consider if the battery's size is suitable and not so heavy for wearable devices. Also, the capacity can support the devices operate for several days without changing or charging.</t>
  </si>
  <si>
    <t>What hardware/software/cost/effort tradeoffs could you make to improve the user experience ? </t>
  </si>
  <si>
    <t>ESP32-S3</t>
  </si>
  <si>
    <t>SSD1306</t>
  </si>
  <si>
    <t>Step Motor X27</t>
  </si>
  <si>
    <t>Active Mode (Sound Detected)</t>
  </si>
  <si>
    <t>Idle Mode (Waiting for Sound)</t>
  </si>
  <si>
    <t>Sleep Mode (Conserving Power)</t>
  </si>
  <si>
    <t>Transitioning Between Modes</t>
  </si>
  <si>
    <t>Active to Idle</t>
  </si>
  <si>
    <t>After handling the sound event, the system checks for further input. If there's no further input within a certain timeframe, it transitions to Idle Mode.</t>
  </si>
  <si>
    <t>Idle to Active</t>
  </si>
  <si>
    <t>Upon sound detection, the system immediately transitions to Active Mode from Idle.</t>
  </si>
  <si>
    <t>Idle/Sleep to Sleep</t>
  </si>
  <si>
    <t>After a predefined period of inactivity or based on a specific system command, the system transitions to Sleep Mode to conserve power.</t>
  </si>
  <si>
    <t>Sleep to Idle/Active</t>
  </si>
  <si>
    <t>The system wakes up from Sleep Mode upon receiving a sound signal (requires hardware support for wake-up on external interrupt) or at predefined intervals to check for sound signals.</t>
  </si>
  <si>
    <t>All components(MCU, LED, OLED, Stepper Motor) are active.</t>
  </si>
  <si>
    <t>The ESP32 is in idle mode. LED, SSD1306, and stepper motor may still consume power but in a low-power state.</t>
  </si>
  <si>
    <t>The ESP32 is in deep sleep. LED, SSD1306, and stepper not consuming power.</t>
  </si>
  <si>
    <r>
      <rPr>
        <b/>
        <sz val="10"/>
        <color theme="1"/>
        <rFont val="Arial"/>
        <family val="2"/>
        <scheme val="minor"/>
      </rPr>
      <t>Hardware:</t>
    </r>
    <r>
      <rPr>
        <sz val="10"/>
        <color theme="1"/>
        <rFont val="Arial"/>
        <family val="2"/>
        <scheme val="minor"/>
      </rPr>
      <t xml:space="preserve"> Choose SSD1306 OLED which has a lower power consumption, choose ESP32-S3 which is an efficient MCU. Choose simple LED with low power consumption.
</t>
    </r>
    <r>
      <rPr>
        <b/>
        <sz val="10"/>
        <color theme="1"/>
        <rFont val="Arial"/>
        <family val="2"/>
        <scheme val="minor"/>
      </rPr>
      <t>Software</t>
    </r>
    <r>
      <rPr>
        <sz val="10"/>
        <color theme="1"/>
        <rFont val="Arial"/>
        <family val="2"/>
        <scheme val="minor"/>
      </rPr>
      <t xml:space="preserve">: Use efficient code to reduce MCU's wake times and optimize wireless communication. Design appropriate mode switch strategies between active, idle, and sleep modes. Keep a balance to reduce “interaction” time while allowing the user to recall the device whenever needed.
</t>
    </r>
    <r>
      <rPr>
        <b/>
        <sz val="10"/>
        <color theme="1"/>
        <rFont val="Arial"/>
        <family val="2"/>
        <scheme val="minor"/>
      </rPr>
      <t>Cost</t>
    </r>
    <r>
      <rPr>
        <sz val="10"/>
        <color theme="1"/>
        <rFont val="Arial"/>
        <family val="2"/>
        <scheme val="minor"/>
      </rPr>
      <t xml:space="preserve">: Balancing between the high-capacity batteries with low-power consumption strategies and using hours.
</t>
    </r>
    <r>
      <rPr>
        <b/>
        <sz val="10"/>
        <color theme="1"/>
        <rFont val="Arial"/>
        <family val="2"/>
        <scheme val="minor"/>
      </rPr>
      <t>Effort</t>
    </r>
    <r>
      <rPr>
        <sz val="10"/>
        <color theme="1"/>
        <rFont val="Arial"/>
        <family val="2"/>
        <scheme val="minor"/>
      </rPr>
      <t>: Use more time to design the low power consumption code and mode seeting. It may delay the process period but will make the devices more effective and economic.</t>
    </r>
  </si>
  <si>
    <r>
      <rPr>
        <b/>
        <sz val="10"/>
        <color theme="1"/>
        <rFont val="Arial"/>
        <family val="2"/>
        <scheme val="minor"/>
      </rPr>
      <t>Day = total energy capacity of the battery / the average energy consumption of the device per day</t>
    </r>
    <r>
      <rPr>
        <sz val="10"/>
        <color theme="1"/>
        <rFont val="Arial"/>
        <family val="2"/>
        <scheme val="minor"/>
      </rPr>
      <t>.But it need to consider the user experience. I may determine the average energy consumption by using senario (for old people during daytime, when families at home)  and using hours in a day(about 6h in total). I would also consider the life expectancy of the battery under normal operating conditions, not too short.</t>
    </r>
  </si>
  <si>
    <t xml:space="preserve">Mode design for Display devices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</si>
</sst>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vertical="top" wrapText="1"/>
    </xf>
    <xf numFmtId="0" fontId="4" fillId="0" borderId="0" xfId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ActuratorOn</c:v>
                </c:pt>
                <c:pt idx="5">
                  <c:v>ActuratorIdle</c:v>
                </c:pt>
                <c:pt idx="6">
                  <c:v>ActuratorOff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3.0743664312422148E-2</c:v>
                </c:pt>
                <c:pt idx="1">
                  <c:v>4.0338812479033814E-2</c:v>
                </c:pt>
                <c:pt idx="2">
                  <c:v>9.0697463494215924E-5</c:v>
                </c:pt>
                <c:pt idx="3">
                  <c:v>2.2375017386000451E-4</c:v>
                </c:pt>
                <c:pt idx="4">
                  <c:v>5.348893751519368E-3</c:v>
                </c:pt>
                <c:pt idx="5">
                  <c:v>4.0322580645146822E-4</c:v>
                </c:pt>
                <c:pt idx="6">
                  <c:v>4.3721156181686371E-3</c:v>
                </c:pt>
                <c:pt idx="7">
                  <c:v>1.5139116202945946E-2</c:v>
                </c:pt>
                <c:pt idx="8">
                  <c:v>2.2217733791152217E-3</c:v>
                </c:pt>
                <c:pt idx="9">
                  <c:v>2.8294260307193397E-3</c:v>
                </c:pt>
                <c:pt idx="10">
                  <c:v>8.9560186866122216E-4</c:v>
                </c:pt>
                <c:pt idx="11">
                  <c:v>1.6125131016675454E-4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93-DA4A-A22F-45F3F8D9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ActuratorOn</c:v>
                </c:pt>
                <c:pt idx="5">
                  <c:v>ActuratorIdle</c:v>
                </c:pt>
                <c:pt idx="6">
                  <c:v>ActuratorOff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3.0743664312422148E-2</c:v>
                </c:pt>
                <c:pt idx="1">
                  <c:v>4.0338812479033814E-2</c:v>
                </c:pt>
                <c:pt idx="2">
                  <c:v>9.0697463494215924E-5</c:v>
                </c:pt>
                <c:pt idx="3">
                  <c:v>2.2375017386000451E-4</c:v>
                </c:pt>
                <c:pt idx="4">
                  <c:v>5.348893751519368E-3</c:v>
                </c:pt>
                <c:pt idx="5">
                  <c:v>4.0322580645146822E-4</c:v>
                </c:pt>
                <c:pt idx="6">
                  <c:v>4.3721156181686371E-3</c:v>
                </c:pt>
                <c:pt idx="7">
                  <c:v>1.5139116202945946E-2</c:v>
                </c:pt>
                <c:pt idx="8">
                  <c:v>2.2217733791152217E-3</c:v>
                </c:pt>
                <c:pt idx="9">
                  <c:v>2.8294260307193397E-3</c:v>
                </c:pt>
                <c:pt idx="10">
                  <c:v>8.9560186866122216E-4</c:v>
                </c:pt>
                <c:pt idx="11">
                  <c:v>1.6125131016675454E-4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50-BB4A-B95C-D47BF84C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iaqiwu66/514_Project/blob/main/Datasheet/SP_X27_e_C.pdf" TargetMode="External"/><Relationship Id="rId2" Type="http://schemas.openxmlformats.org/officeDocument/2006/relationships/hyperlink" Target="https://github.com/jiaqiwu66/514_Project/blob/main/Datasheet/SSD1306.pdf" TargetMode="External"/><Relationship Id="rId1" Type="http://schemas.openxmlformats.org/officeDocument/2006/relationships/hyperlink" Target="https://github.com/jiaqiwu66/514_Project/blob/main/Datasheet/esp32_datasheet_en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jiaqiwu66/514_Project/blob/main/Datasheet/esp32_datasheet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1"/>
  <sheetViews>
    <sheetView zoomScale="80" workbookViewId="0">
      <selection activeCell="A39" sqref="A39:I41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B6" s="24" t="s">
        <v>58</v>
      </c>
      <c r="I6" s="6"/>
    </row>
    <row r="7" spans="1:9" ht="15.75" customHeight="1" x14ac:dyDescent="0.15">
      <c r="A7" s="7" t="s">
        <v>7</v>
      </c>
      <c r="B7" s="10">
        <v>370</v>
      </c>
      <c r="C7" s="9" t="s">
        <v>8</v>
      </c>
      <c r="E7" s="11">
        <v>0</v>
      </c>
      <c r="F7" s="12">
        <v>0.1</v>
      </c>
      <c r="G7" s="11">
        <v>0.2</v>
      </c>
      <c r="I7" s="6"/>
    </row>
    <row r="8" spans="1:9" ht="15.75" customHeight="1" x14ac:dyDescent="0.15">
      <c r="A8" s="7" t="s">
        <v>9</v>
      </c>
      <c r="B8" s="13">
        <v>74</v>
      </c>
      <c r="C8" s="9" t="s">
        <v>8</v>
      </c>
      <c r="E8" s="11">
        <v>0</v>
      </c>
      <c r="F8" s="12">
        <v>0.9</v>
      </c>
      <c r="G8" s="11">
        <v>0.8</v>
      </c>
      <c r="I8" s="6"/>
    </row>
    <row r="9" spans="1:9" ht="15.75" customHeight="1" x14ac:dyDescent="0.15">
      <c r="A9" s="7" t="s">
        <v>10</v>
      </c>
      <c r="B9" s="13">
        <v>0.05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3.7</v>
      </c>
      <c r="C12" s="9" t="s">
        <v>8</v>
      </c>
      <c r="E12" s="11">
        <v>0</v>
      </c>
      <c r="F12" s="11">
        <v>0.1</v>
      </c>
      <c r="G12" s="11">
        <v>0.1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50</v>
      </c>
      <c r="B15" s="24" t="s">
        <v>60</v>
      </c>
      <c r="I15" s="6"/>
    </row>
    <row r="16" spans="1:9" ht="15.75" customHeight="1" x14ac:dyDescent="0.15">
      <c r="A16" s="7" t="s">
        <v>12</v>
      </c>
      <c r="B16" s="13">
        <v>132</v>
      </c>
      <c r="C16" s="9" t="s">
        <v>8</v>
      </c>
      <c r="E16" s="11">
        <v>0</v>
      </c>
      <c r="F16" s="11">
        <v>0.05</v>
      </c>
      <c r="G16" s="11">
        <v>0.1</v>
      </c>
      <c r="I16" s="6"/>
    </row>
    <row r="17" spans="1:17" ht="15.75" customHeight="1" x14ac:dyDescent="0.15">
      <c r="A17" s="7" t="s">
        <v>9</v>
      </c>
      <c r="B17" s="13">
        <v>2</v>
      </c>
      <c r="C17" s="9" t="s">
        <v>8</v>
      </c>
      <c r="E17" s="11">
        <v>0</v>
      </c>
      <c r="F17" s="11">
        <v>0.05</v>
      </c>
      <c r="G17" s="11">
        <v>0.9</v>
      </c>
      <c r="I17" s="6"/>
    </row>
    <row r="18" spans="1:17" ht="15.75" customHeight="1" x14ac:dyDescent="0.15">
      <c r="A18" s="7" t="s">
        <v>13</v>
      </c>
      <c r="B18" s="13">
        <v>2</v>
      </c>
      <c r="C18" s="9" t="s">
        <v>8</v>
      </c>
      <c r="E18" s="11">
        <v>1</v>
      </c>
      <c r="F18" s="11">
        <v>0.9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14</v>
      </c>
      <c r="B20" s="24" t="s">
        <v>59</v>
      </c>
      <c r="I20" s="6"/>
    </row>
    <row r="21" spans="1:17" ht="15.75" customHeight="1" x14ac:dyDescent="0.15">
      <c r="A21" s="7" t="s">
        <v>12</v>
      </c>
      <c r="B21" s="13">
        <v>74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ht="15.75" customHeight="1" x14ac:dyDescent="0.15">
      <c r="A22" s="7" t="s">
        <v>15</v>
      </c>
      <c r="B22" s="13">
        <v>1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16</v>
      </c>
      <c r="B24" s="24" t="s">
        <v>58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17</v>
      </c>
      <c r="B25" s="13">
        <v>200</v>
      </c>
      <c r="C25" s="9" t="s">
        <v>18</v>
      </c>
      <c r="E25" s="11">
        <v>0</v>
      </c>
      <c r="F25" s="11">
        <v>0</v>
      </c>
      <c r="G25" s="11">
        <v>0</v>
      </c>
      <c r="I25" s="6"/>
      <c r="K25" s="7"/>
      <c r="L25" s="14" t="s">
        <v>19</v>
      </c>
      <c r="M25" s="14"/>
      <c r="N25" s="14"/>
      <c r="O25" s="14" t="s">
        <v>20</v>
      </c>
      <c r="P25" s="14"/>
      <c r="Q25" s="6"/>
    </row>
    <row r="26" spans="1:17" ht="15.75" customHeight="1" x14ac:dyDescent="0.15">
      <c r="A26" s="7" t="s">
        <v>21</v>
      </c>
      <c r="B26" s="13">
        <v>5</v>
      </c>
      <c r="C26" s="9" t="s">
        <v>8</v>
      </c>
      <c r="E26" s="11">
        <v>0</v>
      </c>
      <c r="F26" s="11">
        <v>0.95</v>
      </c>
      <c r="G26" s="11">
        <v>0.9</v>
      </c>
      <c r="I26" s="6"/>
      <c r="K26" s="7"/>
      <c r="L26" s="14" t="str">
        <f>E5</f>
        <v>"off"</v>
      </c>
      <c r="M26" s="14">
        <f>SUMPRODUCT(B7:B28, E7:E28)</f>
        <v>3.05</v>
      </c>
      <c r="N26" s="14" t="s">
        <v>8</v>
      </c>
      <c r="O26" s="15">
        <f t="shared" ref="O26:O28" si="0">$M$31/M26</f>
        <v>1091.8032786885246</v>
      </c>
      <c r="P26" s="14" t="s">
        <v>22</v>
      </c>
      <c r="Q26" s="6"/>
    </row>
    <row r="27" spans="1:17" ht="15.75" customHeight="1" x14ac:dyDescent="0.15">
      <c r="A27" s="7" t="s">
        <v>23</v>
      </c>
      <c r="B27" s="13">
        <v>37</v>
      </c>
      <c r="C27" s="9" t="s">
        <v>8</v>
      </c>
      <c r="E27" s="11">
        <v>0</v>
      </c>
      <c r="F27" s="11">
        <v>0.03</v>
      </c>
      <c r="G27" s="11">
        <v>0.06</v>
      </c>
      <c r="I27" s="6"/>
      <c r="K27" s="7"/>
      <c r="L27" s="14" t="str">
        <f>F5</f>
        <v>"sensing"</v>
      </c>
      <c r="M27" s="14">
        <f>SUMPRODUCT(B7:B28, F7:F28)</f>
        <v>119.53</v>
      </c>
      <c r="N27" s="14" t="s">
        <v>8</v>
      </c>
      <c r="O27" s="15">
        <f t="shared" si="0"/>
        <v>27.859114866560695</v>
      </c>
      <c r="P27" s="14" t="s">
        <v>22</v>
      </c>
      <c r="Q27" s="6"/>
    </row>
    <row r="28" spans="1:17" ht="15.75" customHeight="1" x14ac:dyDescent="0.15">
      <c r="A28" s="7" t="s">
        <v>24</v>
      </c>
      <c r="B28" s="13">
        <v>10</v>
      </c>
      <c r="C28" s="9" t="s">
        <v>8</v>
      </c>
      <c r="E28" s="11">
        <v>0</v>
      </c>
      <c r="F28" s="11">
        <v>0.02</v>
      </c>
      <c r="G28" s="11">
        <v>0.04</v>
      </c>
      <c r="I28" s="6"/>
      <c r="K28" s="7"/>
      <c r="L28" s="14" t="str">
        <f>G5</f>
        <v>"interactive"</v>
      </c>
      <c r="M28" s="14">
        <f>SUMPRODUCT(B7:B28, G7:G28)</f>
        <v>229.69</v>
      </c>
      <c r="N28" s="14" t="s">
        <v>8</v>
      </c>
      <c r="O28" s="15">
        <f t="shared" si="0"/>
        <v>14.497801384474727</v>
      </c>
      <c r="P28" s="14" t="s">
        <v>22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18</v>
      </c>
      <c r="F30" s="13">
        <v>4</v>
      </c>
      <c r="G30" s="13">
        <v>2</v>
      </c>
      <c r="H30" s="9" t="s">
        <v>25</v>
      </c>
      <c r="I30" s="6"/>
      <c r="K30" s="7"/>
      <c r="L30" s="9" t="s">
        <v>26</v>
      </c>
      <c r="Q30" s="6"/>
    </row>
    <row r="31" spans="1:17" ht="15.75" customHeight="1" x14ac:dyDescent="0.15">
      <c r="A31" s="4" t="s">
        <v>27</v>
      </c>
      <c r="I31" s="6"/>
      <c r="K31" s="7"/>
      <c r="M31" s="9">
        <f>B32*B33*B34</f>
        <v>3330</v>
      </c>
      <c r="N31" s="9" t="s">
        <v>28</v>
      </c>
      <c r="Q31" s="6"/>
    </row>
    <row r="32" spans="1:17" ht="15.75" customHeight="1" x14ac:dyDescent="0.15">
      <c r="A32" s="7" t="s">
        <v>29</v>
      </c>
      <c r="B32" s="13">
        <v>1000</v>
      </c>
      <c r="C32" s="9" t="s">
        <v>30</v>
      </c>
      <c r="I32" s="6"/>
      <c r="K32" s="7"/>
      <c r="Q32" s="6"/>
    </row>
    <row r="33" spans="1:17" ht="15.75" customHeight="1" x14ac:dyDescent="0.15">
      <c r="A33" s="7" t="s">
        <v>31</v>
      </c>
      <c r="B33" s="13">
        <v>3.7</v>
      </c>
      <c r="C33" s="9" t="s">
        <v>32</v>
      </c>
      <c r="I33" s="6"/>
      <c r="K33" s="7"/>
      <c r="L33" s="16" t="s">
        <v>33</v>
      </c>
      <c r="M33" s="17">
        <f>M31/(E30*M26+F30*M27+G30*M28)</f>
        <v>3.3555018137847643</v>
      </c>
      <c r="N33" s="16" t="s">
        <v>34</v>
      </c>
      <c r="Q33" s="6"/>
    </row>
    <row r="34" spans="1:17" ht="15.75" customHeight="1" x14ac:dyDescent="0.15">
      <c r="A34" s="7" t="s">
        <v>35</v>
      </c>
      <c r="B34" s="11">
        <v>0.9</v>
      </c>
      <c r="I34" s="6"/>
      <c r="K34" s="7"/>
      <c r="L34" s="16" t="s">
        <v>36</v>
      </c>
      <c r="M34" s="17">
        <f>M33*24</f>
        <v>80.532043530834343</v>
      </c>
      <c r="N34" s="16" t="s">
        <v>22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37</v>
      </c>
    </row>
    <row r="39" spans="1:17" ht="56" x14ac:dyDescent="0.15">
      <c r="A39" s="23" t="s">
        <v>54</v>
      </c>
      <c r="B39" s="27" t="s">
        <v>77</v>
      </c>
      <c r="C39" s="27"/>
      <c r="D39" s="27"/>
      <c r="E39" s="27"/>
      <c r="F39" s="27"/>
      <c r="G39" s="27"/>
      <c r="H39" s="27"/>
      <c r="I39" s="27"/>
    </row>
    <row r="40" spans="1:17" ht="56" x14ac:dyDescent="0.15">
      <c r="A40" s="23" t="s">
        <v>55</v>
      </c>
      <c r="B40" s="27" t="s">
        <v>56</v>
      </c>
      <c r="C40" s="27"/>
      <c r="D40" s="27"/>
      <c r="E40" s="27"/>
      <c r="F40" s="27"/>
      <c r="G40" s="27"/>
      <c r="H40" s="27"/>
      <c r="I40" s="27"/>
    </row>
    <row r="41" spans="1:17" ht="102" customHeight="1" x14ac:dyDescent="0.15">
      <c r="A41" s="23" t="s">
        <v>57</v>
      </c>
      <c r="B41" s="27" t="s">
        <v>76</v>
      </c>
      <c r="C41" s="28"/>
      <c r="D41" s="28"/>
      <c r="E41" s="28"/>
      <c r="F41" s="28"/>
      <c r="G41" s="28"/>
      <c r="H41" s="28"/>
      <c r="I41" s="28"/>
    </row>
  </sheetData>
  <mergeCells count="3">
    <mergeCell ref="B39:I39"/>
    <mergeCell ref="B40:I40"/>
    <mergeCell ref="B41:I41"/>
  </mergeCells>
  <hyperlinks>
    <hyperlink ref="B6" r:id="rId1" xr:uid="{B6B28E74-D2F5-8940-AF48-D8761D04FBE6}"/>
    <hyperlink ref="B20" r:id="rId2" xr:uid="{9FE71CF5-D820-2F49-9F07-318EA9321A19}"/>
    <hyperlink ref="B15" r:id="rId3" xr:uid="{861ED799-54CB-5648-A096-411A00C9AC1C}"/>
    <hyperlink ref="B24" r:id="rId4" xr:uid="{6069D0E4-6D01-9242-8C55-7A7B95961D97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opLeftCell="A44" workbookViewId="0">
      <selection activeCell="H102" sqref="H102"/>
    </sheetView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38</v>
      </c>
    </row>
    <row r="52" spans="1:23" ht="13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3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3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3" x14ac:dyDescent="0.15">
      <c r="A55" s="9" t="str">
        <f>'System Parameters'!A6</f>
        <v>Processor</v>
      </c>
      <c r="B55" s="9" t="str">
        <f>'System Parameters'!B6</f>
        <v>ESP32-S3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3" x14ac:dyDescent="0.15">
      <c r="A56" s="9" t="str">
        <f>'System Parameters'!A7</f>
        <v>Active</v>
      </c>
      <c r="B56" s="9">
        <f>'System Parameters'!B7</f>
        <v>370</v>
      </c>
      <c r="C56" s="9" t="str">
        <f>'System Parameters'!C7</f>
        <v>mW</v>
      </c>
      <c r="D56" s="9">
        <f>$B56*0.9</f>
        <v>333</v>
      </c>
      <c r="E56" s="9">
        <f t="shared" ref="E56:O56" si="0">$B56</f>
        <v>370</v>
      </c>
      <c r="F56" s="9">
        <f t="shared" si="0"/>
        <v>370</v>
      </c>
      <c r="G56" s="9">
        <f t="shared" si="0"/>
        <v>370</v>
      </c>
      <c r="H56" s="9">
        <f t="shared" si="0"/>
        <v>370</v>
      </c>
      <c r="I56" s="9">
        <f t="shared" si="0"/>
        <v>370</v>
      </c>
      <c r="J56" s="9">
        <f t="shared" si="0"/>
        <v>370</v>
      </c>
      <c r="K56" s="9">
        <f t="shared" si="0"/>
        <v>370</v>
      </c>
      <c r="L56" s="9">
        <f t="shared" si="0"/>
        <v>370</v>
      </c>
      <c r="M56" s="9">
        <f t="shared" si="0"/>
        <v>370</v>
      </c>
      <c r="N56" s="9">
        <f t="shared" si="0"/>
        <v>370</v>
      </c>
      <c r="O56" s="9">
        <f t="shared" si="0"/>
        <v>370</v>
      </c>
      <c r="T56" s="21">
        <f>'System Parameters'!E7</f>
        <v>0</v>
      </c>
      <c r="U56" s="21">
        <f>'System Parameters'!F7</f>
        <v>0.1</v>
      </c>
      <c r="V56" s="21">
        <f>'System Parameters'!G7</f>
        <v>0.2</v>
      </c>
      <c r="W56" s="9">
        <f>'System Parameters'!H7</f>
        <v>0</v>
      </c>
    </row>
    <row r="57" spans="1:23" ht="13" x14ac:dyDescent="0.15">
      <c r="A57" s="9" t="str">
        <f>'System Parameters'!A8</f>
        <v>Idle</v>
      </c>
      <c r="B57" s="9">
        <f>'System Parameters'!B8</f>
        <v>74</v>
      </c>
      <c r="C57" s="9" t="str">
        <f>'System Parameters'!C8</f>
        <v>mW</v>
      </c>
      <c r="D57" s="9">
        <f t="shared" ref="D57:D76" si="1">$B57</f>
        <v>74</v>
      </c>
      <c r="E57" s="9">
        <f>$B57*0.9</f>
        <v>66.600000000000009</v>
      </c>
      <c r="F57" s="9">
        <f t="shared" ref="F57:O57" si="2">$B57</f>
        <v>74</v>
      </c>
      <c r="G57" s="9">
        <f t="shared" si="2"/>
        <v>74</v>
      </c>
      <c r="H57" s="9">
        <f t="shared" si="2"/>
        <v>74</v>
      </c>
      <c r="I57" s="9">
        <f t="shared" si="2"/>
        <v>74</v>
      </c>
      <c r="J57" s="9">
        <f t="shared" si="2"/>
        <v>74</v>
      </c>
      <c r="K57" s="9">
        <f t="shared" si="2"/>
        <v>74</v>
      </c>
      <c r="L57" s="9">
        <f t="shared" si="2"/>
        <v>74</v>
      </c>
      <c r="M57" s="9">
        <f t="shared" si="2"/>
        <v>74</v>
      </c>
      <c r="N57" s="9">
        <f t="shared" si="2"/>
        <v>74</v>
      </c>
      <c r="O57" s="9">
        <f t="shared" si="2"/>
        <v>74</v>
      </c>
      <c r="T57" s="21">
        <f>'System Parameters'!E8</f>
        <v>0</v>
      </c>
      <c r="U57" s="21">
        <f>'System Parameters'!F8</f>
        <v>0.9</v>
      </c>
      <c r="V57" s="21">
        <f>'System Parameters'!G8</f>
        <v>0.8</v>
      </c>
      <c r="W57" s="9">
        <f>'System Parameters'!H8</f>
        <v>0</v>
      </c>
    </row>
    <row r="58" spans="1:23" ht="13" x14ac:dyDescent="0.15">
      <c r="A58" s="9" t="str">
        <f>'System Parameters'!A9</f>
        <v>Sleep</v>
      </c>
      <c r="B58" s="9">
        <f>'System Parameters'!B9</f>
        <v>0.05</v>
      </c>
      <c r="C58" s="9" t="str">
        <f>'System Parameters'!C9</f>
        <v>mW</v>
      </c>
      <c r="D58" s="9">
        <f t="shared" si="1"/>
        <v>0.05</v>
      </c>
      <c r="E58" s="9">
        <f t="shared" ref="E58:E76" si="3">$B58</f>
        <v>0.05</v>
      </c>
      <c r="F58" s="9">
        <f>$B58*0.9</f>
        <v>4.5000000000000005E-2</v>
      </c>
      <c r="G58" s="9">
        <f t="shared" ref="G58:O58" si="4">$B58</f>
        <v>0.05</v>
      </c>
      <c r="H58" s="9">
        <f t="shared" si="4"/>
        <v>0.05</v>
      </c>
      <c r="I58" s="9">
        <f t="shared" si="4"/>
        <v>0.05</v>
      </c>
      <c r="J58" s="9">
        <f t="shared" si="4"/>
        <v>0.05</v>
      </c>
      <c r="K58" s="9">
        <f t="shared" si="4"/>
        <v>0.05</v>
      </c>
      <c r="L58" s="9">
        <f t="shared" si="4"/>
        <v>0.05</v>
      </c>
      <c r="M58" s="9">
        <f t="shared" si="4"/>
        <v>0.05</v>
      </c>
      <c r="N58" s="9">
        <f t="shared" si="4"/>
        <v>0.05</v>
      </c>
      <c r="O58" s="9">
        <f t="shared" si="4"/>
        <v>0.05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3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3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3" x14ac:dyDescent="0.15">
      <c r="A61" s="9" t="str">
        <f>'System Parameters'!A12</f>
        <v>On</v>
      </c>
      <c r="B61" s="9">
        <f>'System Parameters'!B12</f>
        <v>3.7</v>
      </c>
      <c r="C61" s="9" t="str">
        <f>'System Parameters'!C12</f>
        <v>mW</v>
      </c>
      <c r="D61" s="9">
        <f t="shared" si="1"/>
        <v>3.7</v>
      </c>
      <c r="E61" s="9">
        <f t="shared" si="3"/>
        <v>3.7</v>
      </c>
      <c r="F61" s="9">
        <f t="shared" ref="F61:F76" si="7">$B61</f>
        <v>3.7</v>
      </c>
      <c r="G61" s="9">
        <f>$B61*0.9</f>
        <v>3.33</v>
      </c>
      <c r="H61" s="9">
        <f t="shared" ref="H61:O61" si="8">$B61</f>
        <v>3.7</v>
      </c>
      <c r="I61" s="9">
        <f t="shared" si="8"/>
        <v>3.7</v>
      </c>
      <c r="J61" s="9">
        <f t="shared" si="8"/>
        <v>3.7</v>
      </c>
      <c r="K61" s="9">
        <f t="shared" si="8"/>
        <v>3.7</v>
      </c>
      <c r="L61" s="9">
        <f t="shared" si="8"/>
        <v>3.7</v>
      </c>
      <c r="M61" s="9">
        <f t="shared" si="8"/>
        <v>3.7</v>
      </c>
      <c r="N61" s="9">
        <f t="shared" si="8"/>
        <v>3.7</v>
      </c>
      <c r="O61" s="9">
        <f t="shared" si="8"/>
        <v>3.7</v>
      </c>
      <c r="T61" s="21">
        <f>'System Parameters'!E12</f>
        <v>0</v>
      </c>
      <c r="U61" s="21">
        <f>'System Parameters'!F12</f>
        <v>0.1</v>
      </c>
      <c r="V61" s="21">
        <f>'System Parameters'!G12</f>
        <v>0.1</v>
      </c>
      <c r="W61" s="9">
        <f>'System Parameters'!H12</f>
        <v>0</v>
      </c>
    </row>
    <row r="62" spans="1:23" ht="13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3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3" x14ac:dyDescent="0.15">
      <c r="A64" s="9" t="str">
        <f>'System Parameters'!A15</f>
        <v>Acturator</v>
      </c>
      <c r="B64" s="9" t="str">
        <f>'System Parameters'!B15</f>
        <v>Step Motor X27</v>
      </c>
      <c r="C64" s="9">
        <f>'System Parameters'!C15</f>
        <v>0</v>
      </c>
      <c r="D64" s="9" t="str">
        <f t="shared" si="1"/>
        <v>Step Motor X27</v>
      </c>
      <c r="E64" s="9" t="str">
        <f t="shared" si="3"/>
        <v>Step Motor X27</v>
      </c>
      <c r="F64" s="9" t="str">
        <f t="shared" si="7"/>
        <v>Step Motor X27</v>
      </c>
      <c r="G64" s="9" t="str">
        <f t="shared" ref="G64:O64" si="11">$B64</f>
        <v>Step Motor X27</v>
      </c>
      <c r="H64" s="9" t="str">
        <f t="shared" si="11"/>
        <v>Step Motor X27</v>
      </c>
      <c r="I64" s="9" t="str">
        <f t="shared" si="11"/>
        <v>Step Motor X27</v>
      </c>
      <c r="J64" s="9" t="str">
        <f t="shared" si="11"/>
        <v>Step Motor X27</v>
      </c>
      <c r="K64" s="9" t="str">
        <f t="shared" si="11"/>
        <v>Step Motor X27</v>
      </c>
      <c r="L64" s="9" t="str">
        <f t="shared" si="11"/>
        <v>Step Motor X27</v>
      </c>
      <c r="M64" s="9" t="str">
        <f t="shared" si="11"/>
        <v>Step Motor X27</v>
      </c>
      <c r="N64" s="9" t="str">
        <f t="shared" si="11"/>
        <v>Step Motor X27</v>
      </c>
      <c r="O64" s="9" t="str">
        <f t="shared" si="11"/>
        <v>Step Motor X27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3" x14ac:dyDescent="0.15">
      <c r="A65" s="9" t="str">
        <f>'System Parameters'!A16</f>
        <v>On</v>
      </c>
      <c r="B65" s="9">
        <f>'System Parameters'!B16</f>
        <v>132</v>
      </c>
      <c r="C65" s="9" t="str">
        <f>'System Parameters'!C16</f>
        <v>mW</v>
      </c>
      <c r="D65" s="9">
        <f t="shared" si="1"/>
        <v>132</v>
      </c>
      <c r="E65" s="9">
        <f t="shared" si="3"/>
        <v>132</v>
      </c>
      <c r="F65" s="9">
        <f t="shared" si="7"/>
        <v>132</v>
      </c>
      <c r="G65" s="9">
        <f t="shared" ref="G65:G76" si="12">$B65</f>
        <v>132</v>
      </c>
      <c r="H65" s="9">
        <f>$B65*0.9</f>
        <v>118.8</v>
      </c>
      <c r="I65" s="9">
        <f t="shared" ref="I65:O65" si="13">$B65</f>
        <v>132</v>
      </c>
      <c r="J65" s="9">
        <f t="shared" si="13"/>
        <v>132</v>
      </c>
      <c r="K65" s="9">
        <f t="shared" si="13"/>
        <v>132</v>
      </c>
      <c r="L65" s="9">
        <f t="shared" si="13"/>
        <v>132</v>
      </c>
      <c r="M65" s="9">
        <f t="shared" si="13"/>
        <v>132</v>
      </c>
      <c r="N65" s="9">
        <f t="shared" si="13"/>
        <v>132</v>
      </c>
      <c r="O65" s="9">
        <f t="shared" si="13"/>
        <v>132</v>
      </c>
      <c r="T65" s="21">
        <f>'System Parameters'!E16</f>
        <v>0</v>
      </c>
      <c r="U65" s="21">
        <f>'System Parameters'!F16</f>
        <v>0.05</v>
      </c>
      <c r="V65" s="21">
        <f>'System Parameters'!G16</f>
        <v>0.1</v>
      </c>
      <c r="W65" s="9">
        <f>'System Parameters'!H16</f>
        <v>0</v>
      </c>
    </row>
    <row r="66" spans="1:23" ht="13" x14ac:dyDescent="0.15">
      <c r="A66" s="9" t="str">
        <f>'System Parameters'!A17</f>
        <v>Idle</v>
      </c>
      <c r="B66" s="9">
        <f>'System Parameters'!B17</f>
        <v>2</v>
      </c>
      <c r="C66" s="9" t="str">
        <f>'System Parameters'!C17</f>
        <v>mW</v>
      </c>
      <c r="D66" s="9">
        <f t="shared" si="1"/>
        <v>2</v>
      </c>
      <c r="E66" s="9">
        <f t="shared" si="3"/>
        <v>2</v>
      </c>
      <c r="F66" s="9">
        <f t="shared" si="7"/>
        <v>2</v>
      </c>
      <c r="G66" s="9">
        <f t="shared" si="12"/>
        <v>2</v>
      </c>
      <c r="H66" s="9">
        <f t="shared" ref="H66:H76" si="14">$B66</f>
        <v>2</v>
      </c>
      <c r="I66" s="9">
        <f>$B66*0.9</f>
        <v>1.8</v>
      </c>
      <c r="J66" s="9">
        <f t="shared" ref="J66:O66" si="15">$B66</f>
        <v>2</v>
      </c>
      <c r="K66" s="9">
        <f t="shared" si="15"/>
        <v>2</v>
      </c>
      <c r="L66" s="9">
        <f t="shared" si="15"/>
        <v>2</v>
      </c>
      <c r="M66" s="9">
        <f t="shared" si="15"/>
        <v>2</v>
      </c>
      <c r="N66" s="9">
        <f t="shared" si="15"/>
        <v>2</v>
      </c>
      <c r="O66" s="9">
        <f t="shared" si="15"/>
        <v>2</v>
      </c>
      <c r="T66" s="21">
        <f>'System Parameters'!E17</f>
        <v>0</v>
      </c>
      <c r="U66" s="21">
        <f>'System Parameters'!F17</f>
        <v>0.05</v>
      </c>
      <c r="V66" s="21">
        <f>'System Parameters'!G17</f>
        <v>0.9</v>
      </c>
      <c r="W66" s="9">
        <f>'System Parameters'!H17</f>
        <v>0</v>
      </c>
    </row>
    <row r="67" spans="1:23" ht="13" x14ac:dyDescent="0.15">
      <c r="A67" s="9" t="str">
        <f>'System Parameters'!A18</f>
        <v>Off</v>
      </c>
      <c r="B67" s="9">
        <f>'System Parameters'!B18</f>
        <v>2</v>
      </c>
      <c r="C67" s="9" t="str">
        <f>'System Parameters'!C18</f>
        <v>mW</v>
      </c>
      <c r="D67" s="9">
        <f t="shared" si="1"/>
        <v>2</v>
      </c>
      <c r="E67" s="9">
        <f t="shared" si="3"/>
        <v>2</v>
      </c>
      <c r="F67" s="9">
        <f t="shared" si="7"/>
        <v>2</v>
      </c>
      <c r="G67" s="9">
        <f t="shared" si="12"/>
        <v>2</v>
      </c>
      <c r="H67" s="9">
        <f t="shared" si="14"/>
        <v>2</v>
      </c>
      <c r="I67" s="9">
        <f t="shared" ref="I67:I76" si="16">$B67</f>
        <v>2</v>
      </c>
      <c r="J67" s="9">
        <f>$B67*0.9</f>
        <v>1.8</v>
      </c>
      <c r="K67" s="9">
        <f t="shared" ref="K67:O67" si="17">$B67</f>
        <v>2</v>
      </c>
      <c r="L67" s="9">
        <f t="shared" si="17"/>
        <v>2</v>
      </c>
      <c r="M67" s="9">
        <f t="shared" si="17"/>
        <v>2</v>
      </c>
      <c r="N67" s="9">
        <f t="shared" si="17"/>
        <v>2</v>
      </c>
      <c r="O67" s="9">
        <f t="shared" si="17"/>
        <v>2</v>
      </c>
      <c r="T67" s="21">
        <f>'System Parameters'!E18</f>
        <v>1</v>
      </c>
      <c r="U67" s="21">
        <f>'System Parameters'!F18</f>
        <v>0.9</v>
      </c>
      <c r="V67" s="21">
        <f>'System Parameters'!G18</f>
        <v>0</v>
      </c>
      <c r="W67" s="9">
        <f>'System Parameters'!H18</f>
        <v>0</v>
      </c>
    </row>
    <row r="68" spans="1:23" ht="13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3" x14ac:dyDescent="0.15">
      <c r="A69" s="9" t="str">
        <f>'System Parameters'!A20</f>
        <v>Display</v>
      </c>
      <c r="B69" s="9" t="str">
        <f>'System Parameters'!B20</f>
        <v>SSD1306</v>
      </c>
      <c r="C69" s="9">
        <f>'System Parameters'!C20</f>
        <v>0</v>
      </c>
      <c r="D69" s="9" t="str">
        <f t="shared" si="1"/>
        <v>SSD1306</v>
      </c>
      <c r="E69" s="9" t="str">
        <f t="shared" si="3"/>
        <v>SSD1306</v>
      </c>
      <c r="F69" s="9" t="str">
        <f t="shared" si="7"/>
        <v>SSD1306</v>
      </c>
      <c r="G69" s="9" t="str">
        <f t="shared" si="12"/>
        <v>SSD1306</v>
      </c>
      <c r="H69" s="9" t="str">
        <f t="shared" si="14"/>
        <v>SSD1306</v>
      </c>
      <c r="I69" s="9" t="str">
        <f t="shared" si="16"/>
        <v>SSD1306</v>
      </c>
      <c r="J69" s="9" t="str">
        <f t="shared" ref="J69:O69" si="19">$B69</f>
        <v>SSD1306</v>
      </c>
      <c r="K69" s="9" t="str">
        <f t="shared" si="19"/>
        <v>SSD1306</v>
      </c>
      <c r="L69" s="9" t="str">
        <f t="shared" si="19"/>
        <v>SSD1306</v>
      </c>
      <c r="M69" s="9" t="str">
        <f t="shared" si="19"/>
        <v>SSD1306</v>
      </c>
      <c r="N69" s="9" t="str">
        <f t="shared" si="19"/>
        <v>SSD1306</v>
      </c>
      <c r="O69" s="9" t="str">
        <f t="shared" si="19"/>
        <v>SSD1306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3" x14ac:dyDescent="0.15">
      <c r="A70" s="9" t="str">
        <f>'System Parameters'!A21</f>
        <v>On</v>
      </c>
      <c r="B70" s="9">
        <f>'System Parameters'!B21</f>
        <v>74</v>
      </c>
      <c r="C70" s="9" t="str">
        <f>'System Parameters'!C21</f>
        <v>mW</v>
      </c>
      <c r="D70" s="9">
        <f t="shared" si="1"/>
        <v>74</v>
      </c>
      <c r="E70" s="9">
        <f t="shared" si="3"/>
        <v>74</v>
      </c>
      <c r="F70" s="9">
        <f t="shared" si="7"/>
        <v>74</v>
      </c>
      <c r="G70" s="9">
        <f t="shared" si="12"/>
        <v>74</v>
      </c>
      <c r="H70" s="9">
        <f t="shared" si="14"/>
        <v>74</v>
      </c>
      <c r="I70" s="9">
        <f t="shared" si="16"/>
        <v>74</v>
      </c>
      <c r="J70" s="9">
        <f t="shared" ref="J70:J76" si="20">$B70</f>
        <v>74</v>
      </c>
      <c r="K70" s="9">
        <f>$B70*0.9</f>
        <v>66.600000000000009</v>
      </c>
      <c r="L70" s="9">
        <f t="shared" ref="L70:O70" si="21">$B70</f>
        <v>74</v>
      </c>
      <c r="M70" s="9">
        <f t="shared" si="21"/>
        <v>74</v>
      </c>
      <c r="N70" s="9">
        <f t="shared" si="21"/>
        <v>74</v>
      </c>
      <c r="O70" s="9">
        <f t="shared" si="21"/>
        <v>74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ht="13" x14ac:dyDescent="0.15">
      <c r="A71" s="9" t="str">
        <f>'System Parameters'!A22</f>
        <v>Off (leakage)</v>
      </c>
      <c r="B71" s="9">
        <f>'System Parameters'!B22</f>
        <v>1</v>
      </c>
      <c r="C71" s="9" t="str">
        <f>'System Parameters'!C22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ht="13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3" x14ac:dyDescent="0.15">
      <c r="A73" s="9" t="str">
        <f>'System Parameters'!A24</f>
        <v>Radio</v>
      </c>
      <c r="B73" s="9" t="str">
        <f>'System Parameters'!B24</f>
        <v>ESP32-S3</v>
      </c>
      <c r="C73" s="9">
        <f>'System Parameters'!C24</f>
        <v>0</v>
      </c>
      <c r="D73" s="9" t="str">
        <f t="shared" si="1"/>
        <v>ESP32-S3</v>
      </c>
      <c r="E73" s="9" t="str">
        <f t="shared" si="3"/>
        <v>ESP32-S3</v>
      </c>
      <c r="F73" s="9" t="str">
        <f t="shared" si="7"/>
        <v>ESP32-S3</v>
      </c>
      <c r="G73" s="9" t="str">
        <f t="shared" si="12"/>
        <v>ESP32-S3</v>
      </c>
      <c r="H73" s="9" t="str">
        <f t="shared" si="14"/>
        <v>ESP32-S3</v>
      </c>
      <c r="I73" s="9" t="str">
        <f t="shared" si="16"/>
        <v>ESP32-S3</v>
      </c>
      <c r="J73" s="9" t="str">
        <f t="shared" si="20"/>
        <v>ESP32-S3</v>
      </c>
      <c r="K73" s="9" t="str">
        <f t="shared" si="22"/>
        <v>ESP32-S3</v>
      </c>
      <c r="L73" s="9" t="str">
        <f t="shared" ref="L73:O73" si="25">$B73</f>
        <v>ESP32-S3</v>
      </c>
      <c r="M73" s="9" t="str">
        <f t="shared" si="25"/>
        <v>ESP32-S3</v>
      </c>
      <c r="N73" s="9" t="str">
        <f t="shared" si="25"/>
        <v>ESP32-S3</v>
      </c>
      <c r="O73" s="9" t="str">
        <f t="shared" si="25"/>
        <v>ESP32-S3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3" x14ac:dyDescent="0.15">
      <c r="A74" s="9" t="str">
        <f>'System Parameters'!A26</f>
        <v>Standby Power</v>
      </c>
      <c r="B74" s="9">
        <f>'System Parameters'!B26</f>
        <v>5</v>
      </c>
      <c r="C74" s="9" t="str">
        <f>'System Parameters'!C26</f>
        <v>mW</v>
      </c>
      <c r="D74" s="9">
        <f t="shared" si="1"/>
        <v>5</v>
      </c>
      <c r="E74" s="9">
        <f t="shared" si="3"/>
        <v>5</v>
      </c>
      <c r="F74" s="9">
        <f t="shared" si="7"/>
        <v>5</v>
      </c>
      <c r="G74" s="9">
        <f t="shared" si="12"/>
        <v>5</v>
      </c>
      <c r="H74" s="9">
        <f t="shared" si="14"/>
        <v>5</v>
      </c>
      <c r="I74" s="9">
        <f t="shared" si="16"/>
        <v>5</v>
      </c>
      <c r="J74" s="9">
        <f t="shared" si="20"/>
        <v>5</v>
      </c>
      <c r="K74" s="9">
        <f t="shared" si="22"/>
        <v>5</v>
      </c>
      <c r="L74" s="9">
        <f t="shared" ref="L74:L76" si="26">$B74</f>
        <v>5</v>
      </c>
      <c r="M74" s="9">
        <f>$B74*0.9</f>
        <v>4.5</v>
      </c>
      <c r="N74" s="9">
        <f t="shared" ref="N74:O74" si="27">$B74</f>
        <v>5</v>
      </c>
      <c r="O74" s="9">
        <f t="shared" si="27"/>
        <v>5</v>
      </c>
      <c r="T74" s="21">
        <f>'System Parameters'!E26</f>
        <v>0</v>
      </c>
      <c r="U74" s="21">
        <f>'System Parameters'!F26</f>
        <v>0.95</v>
      </c>
      <c r="V74" s="21">
        <f>'System Parameters'!G26</f>
        <v>0.9</v>
      </c>
      <c r="W74" s="9">
        <f>'System Parameters'!H26</f>
        <v>0</v>
      </c>
    </row>
    <row r="75" spans="1:23" ht="13" x14ac:dyDescent="0.15">
      <c r="A75" s="9" t="str">
        <f>'System Parameters'!A27</f>
        <v>TX Power</v>
      </c>
      <c r="B75" s="9">
        <f>'System Parameters'!B27</f>
        <v>37</v>
      </c>
      <c r="C75" s="9" t="str">
        <f>'System Parameters'!C27</f>
        <v>mW</v>
      </c>
      <c r="D75" s="9">
        <f t="shared" si="1"/>
        <v>37</v>
      </c>
      <c r="E75" s="9">
        <f t="shared" si="3"/>
        <v>37</v>
      </c>
      <c r="F75" s="9">
        <f t="shared" si="7"/>
        <v>37</v>
      </c>
      <c r="G75" s="9">
        <f t="shared" si="12"/>
        <v>37</v>
      </c>
      <c r="H75" s="9">
        <f t="shared" si="14"/>
        <v>37</v>
      </c>
      <c r="I75" s="9">
        <f t="shared" si="16"/>
        <v>37</v>
      </c>
      <c r="J75" s="9">
        <f t="shared" si="20"/>
        <v>37</v>
      </c>
      <c r="K75" s="9">
        <f t="shared" si="22"/>
        <v>37</v>
      </c>
      <c r="L75" s="9">
        <f t="shared" si="26"/>
        <v>37</v>
      </c>
      <c r="M75" s="9">
        <f t="shared" ref="M75:M76" si="28">$B75</f>
        <v>37</v>
      </c>
      <c r="N75" s="9">
        <f>$B75*0.9</f>
        <v>33.300000000000004</v>
      </c>
      <c r="O75" s="9">
        <f>$B75</f>
        <v>37</v>
      </c>
      <c r="T75" s="21">
        <f>'System Parameters'!E27</f>
        <v>0</v>
      </c>
      <c r="U75" s="21">
        <f>'System Parameters'!F27</f>
        <v>0.03</v>
      </c>
      <c r="V75" s="21">
        <f>'System Parameters'!G27</f>
        <v>0.06</v>
      </c>
      <c r="W75" s="9">
        <f>'System Parameters'!H27</f>
        <v>0</v>
      </c>
    </row>
    <row r="76" spans="1:23" ht="13" x14ac:dyDescent="0.15">
      <c r="A76" s="9" t="str">
        <f>'System Parameters'!A28</f>
        <v>RX Power</v>
      </c>
      <c r="B76" s="9">
        <f>'System Parameters'!B28</f>
        <v>10</v>
      </c>
      <c r="C76" s="9" t="str">
        <f>'System Parameters'!C28</f>
        <v>mW</v>
      </c>
      <c r="D76" s="9">
        <f t="shared" si="1"/>
        <v>10</v>
      </c>
      <c r="E76" s="9">
        <f t="shared" si="3"/>
        <v>10</v>
      </c>
      <c r="F76" s="9">
        <f t="shared" si="7"/>
        <v>10</v>
      </c>
      <c r="G76" s="9">
        <f t="shared" si="12"/>
        <v>10</v>
      </c>
      <c r="H76" s="9">
        <f t="shared" si="14"/>
        <v>10</v>
      </c>
      <c r="I76" s="9">
        <f t="shared" si="16"/>
        <v>10</v>
      </c>
      <c r="J76" s="9">
        <f t="shared" si="20"/>
        <v>10</v>
      </c>
      <c r="K76" s="9">
        <f t="shared" si="22"/>
        <v>10</v>
      </c>
      <c r="L76" s="9">
        <f t="shared" si="26"/>
        <v>10</v>
      </c>
      <c r="M76" s="9">
        <f t="shared" si="28"/>
        <v>10</v>
      </c>
      <c r="N76" s="9">
        <f>$B76</f>
        <v>10</v>
      </c>
      <c r="O76" s="9">
        <f>$B76*0.9</f>
        <v>9</v>
      </c>
      <c r="T76" s="21">
        <f>'System Parameters'!E28</f>
        <v>0</v>
      </c>
      <c r="U76" s="21">
        <f>'System Parameters'!F28</f>
        <v>0.02</v>
      </c>
      <c r="V76" s="21">
        <f>'System Parameters'!G28</f>
        <v>0.04</v>
      </c>
      <c r="W76" s="9">
        <f>'System Parameters'!H28</f>
        <v>0</v>
      </c>
    </row>
    <row r="77" spans="1:23" ht="13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3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18</v>
      </c>
      <c r="U78" s="9">
        <f>'System Parameters'!F30</f>
        <v>4</v>
      </c>
      <c r="V78" s="9">
        <f>'System Parameters'!G30</f>
        <v>2</v>
      </c>
      <c r="W78" s="9" t="str">
        <f>'System Parameters'!H30</f>
        <v>hours/day typical usage</v>
      </c>
    </row>
    <row r="79" spans="1:23" ht="13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3" x14ac:dyDescent="0.15">
      <c r="A80" s="9" t="str">
        <f>'System Parameters'!A32</f>
        <v>Capacity</v>
      </c>
      <c r="B80" s="9">
        <f>'System Parameters'!B32</f>
        <v>1000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3" x14ac:dyDescent="0.15">
      <c r="A81" s="9" t="str">
        <f>'System Parameters'!A33</f>
        <v>Nominal Voltage</v>
      </c>
      <c r="B81" s="9">
        <f>'System Parameters'!B33</f>
        <v>3.7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3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3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3" x14ac:dyDescent="0.15">
      <c r="A88" s="9" t="str">
        <f>'System Parameters'!L26</f>
        <v>"off"</v>
      </c>
      <c r="B88" s="9">
        <f>SUMPRODUCT(B56:B76, $T56:$T76)</f>
        <v>3.05</v>
      </c>
      <c r="C88" s="9" t="str">
        <f>'System Parameters'!N26</f>
        <v>mW</v>
      </c>
      <c r="D88" s="9">
        <f t="shared" ref="D88:O88" si="35">SUMPRODUCT(D56:D76, $T56:$T76)</f>
        <v>3.05</v>
      </c>
      <c r="E88" s="9">
        <f t="shared" si="35"/>
        <v>3.05</v>
      </c>
      <c r="F88" s="9">
        <f t="shared" si="35"/>
        <v>3.0449999999999999</v>
      </c>
      <c r="G88" s="9">
        <f t="shared" si="35"/>
        <v>3.05</v>
      </c>
      <c r="H88" s="9">
        <f t="shared" si="35"/>
        <v>3.05</v>
      </c>
      <c r="I88" s="9">
        <f t="shared" si="35"/>
        <v>3.05</v>
      </c>
      <c r="J88" s="9">
        <f t="shared" si="35"/>
        <v>2.85</v>
      </c>
      <c r="K88" s="9">
        <f t="shared" si="35"/>
        <v>3.05</v>
      </c>
      <c r="L88" s="9">
        <f t="shared" si="35"/>
        <v>2.9499999999999997</v>
      </c>
      <c r="M88" s="9">
        <f t="shared" si="35"/>
        <v>3.05</v>
      </c>
      <c r="N88" s="9">
        <f t="shared" si="35"/>
        <v>3.05</v>
      </c>
      <c r="O88" s="9">
        <f t="shared" si="35"/>
        <v>3.05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3" x14ac:dyDescent="0.15">
      <c r="A89" s="9" t="str">
        <f>'System Parameters'!L27</f>
        <v>"sensing"</v>
      </c>
      <c r="B89" s="9">
        <f>SUMPRODUCT(B56:B76,$U56:$U76)</f>
        <v>119.53</v>
      </c>
      <c r="C89" s="9" t="str">
        <f>'System Parameters'!N27</f>
        <v>mW</v>
      </c>
      <c r="D89" s="9">
        <f t="shared" ref="D89:O89" si="36">SUMPRODUCT(D56:D76,$U56:$U76)</f>
        <v>115.83</v>
      </c>
      <c r="E89" s="9">
        <f t="shared" si="36"/>
        <v>112.87</v>
      </c>
      <c r="F89" s="9">
        <f t="shared" si="36"/>
        <v>119.53</v>
      </c>
      <c r="G89" s="9">
        <f t="shared" si="36"/>
        <v>119.49299999999999</v>
      </c>
      <c r="H89" s="9">
        <f t="shared" si="36"/>
        <v>118.87</v>
      </c>
      <c r="I89" s="9">
        <f t="shared" si="36"/>
        <v>119.52000000000001</v>
      </c>
      <c r="J89" s="9">
        <f t="shared" si="36"/>
        <v>119.35000000000001</v>
      </c>
      <c r="K89" s="9">
        <f t="shared" si="36"/>
        <v>119.53</v>
      </c>
      <c r="L89" s="9">
        <f t="shared" si="36"/>
        <v>119.43</v>
      </c>
      <c r="M89" s="9">
        <f t="shared" si="36"/>
        <v>119.05500000000001</v>
      </c>
      <c r="N89" s="9">
        <f t="shared" si="36"/>
        <v>119.419</v>
      </c>
      <c r="O89" s="9">
        <f t="shared" si="36"/>
        <v>119.51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3" x14ac:dyDescent="0.15">
      <c r="A90" s="9" t="str">
        <f>'System Parameters'!L28</f>
        <v>"interactive"</v>
      </c>
      <c r="B90" s="9">
        <f>SUMPRODUCT(B56:B76, $V56:$V76)</f>
        <v>229.69</v>
      </c>
      <c r="C90" s="9" t="str">
        <f>'System Parameters'!N28</f>
        <v>mW</v>
      </c>
      <c r="D90" s="9">
        <f t="shared" ref="D90:O90" si="37">SUMPRODUCT(D56:D76, $V56:$V76)</f>
        <v>222.29000000000002</v>
      </c>
      <c r="E90" s="9">
        <f t="shared" si="37"/>
        <v>223.77</v>
      </c>
      <c r="F90" s="9">
        <f t="shared" si="37"/>
        <v>229.69</v>
      </c>
      <c r="G90" s="9">
        <f t="shared" si="37"/>
        <v>229.65299999999999</v>
      </c>
      <c r="H90" s="9">
        <f t="shared" si="37"/>
        <v>228.37</v>
      </c>
      <c r="I90" s="9">
        <f t="shared" si="37"/>
        <v>229.51</v>
      </c>
      <c r="J90" s="9">
        <f t="shared" si="37"/>
        <v>229.69</v>
      </c>
      <c r="K90" s="9">
        <f t="shared" si="37"/>
        <v>222.29000000000002</v>
      </c>
      <c r="L90" s="9">
        <f t="shared" si="37"/>
        <v>229.69</v>
      </c>
      <c r="M90" s="9">
        <f t="shared" si="37"/>
        <v>229.24</v>
      </c>
      <c r="N90" s="9">
        <f t="shared" si="37"/>
        <v>229.46799999999999</v>
      </c>
      <c r="O90" s="9">
        <f t="shared" si="37"/>
        <v>229.65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3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3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3" x14ac:dyDescent="0.15">
      <c r="A93" s="9">
        <f>'System Parameters'!L31</f>
        <v>0</v>
      </c>
      <c r="B93" s="9">
        <f>B80*B81*B82</f>
        <v>3330</v>
      </c>
      <c r="C93" s="9" t="str">
        <f>'System Parameters'!N31</f>
        <v>mW*h</v>
      </c>
      <c r="D93" s="9">
        <f t="shared" ref="D93:O93" si="38">$B93</f>
        <v>3330</v>
      </c>
      <c r="E93" s="9">
        <f t="shared" si="38"/>
        <v>3330</v>
      </c>
      <c r="F93" s="9">
        <f t="shared" si="38"/>
        <v>3330</v>
      </c>
      <c r="G93" s="9">
        <f t="shared" si="38"/>
        <v>3330</v>
      </c>
      <c r="H93" s="9">
        <f t="shared" si="38"/>
        <v>3330</v>
      </c>
      <c r="I93" s="9">
        <f t="shared" si="38"/>
        <v>3330</v>
      </c>
      <c r="J93" s="9">
        <f t="shared" si="38"/>
        <v>3330</v>
      </c>
      <c r="K93" s="9">
        <f t="shared" si="38"/>
        <v>3330</v>
      </c>
      <c r="L93" s="9">
        <f t="shared" si="38"/>
        <v>3330</v>
      </c>
      <c r="M93" s="9">
        <f t="shared" si="38"/>
        <v>3330</v>
      </c>
      <c r="N93" s="9">
        <f t="shared" si="38"/>
        <v>3330</v>
      </c>
      <c r="O93" s="9">
        <f t="shared" si="38"/>
        <v>3330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3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3" x14ac:dyDescent="0.15">
      <c r="A95" s="9" t="str">
        <f>'System Parameters'!L33</f>
        <v>Days of Use</v>
      </c>
      <c r="B95" s="9">
        <f>B93/($T78*B88+$U78*B89+$V78*B90)</f>
        <v>3.3555018137847643</v>
      </c>
      <c r="C95" s="9" t="str">
        <f>'System Parameters'!N33</f>
        <v>days</v>
      </c>
      <c r="D95" s="9">
        <f t="shared" ref="D95:O95" si="39">D93/($T78*D88+$U78*D89+$V78*D90)</f>
        <v>3.4586622351474863</v>
      </c>
      <c r="E95" s="9">
        <f t="shared" si="39"/>
        <v>3.4908587722240858</v>
      </c>
      <c r="F95" s="9">
        <f t="shared" si="39"/>
        <v>3.3558061492880249</v>
      </c>
      <c r="G95" s="9">
        <f t="shared" si="39"/>
        <v>3.3562526078989863</v>
      </c>
      <c r="H95" s="9">
        <f t="shared" si="39"/>
        <v>3.37345003646973</v>
      </c>
      <c r="I95" s="9">
        <f t="shared" si="39"/>
        <v>3.3568548387096775</v>
      </c>
      <c r="J95" s="9">
        <f t="shared" si="39"/>
        <v>3.3701724556716055</v>
      </c>
      <c r="K95" s="9">
        <f t="shared" si="39"/>
        <v>3.4063011456628476</v>
      </c>
      <c r="L95" s="9">
        <f t="shared" si="39"/>
        <v>3.3629569783882043</v>
      </c>
      <c r="M95" s="9">
        <f t="shared" si="39"/>
        <v>3.364995957962813</v>
      </c>
      <c r="N95" s="9">
        <f t="shared" si="39"/>
        <v>3.3585070074794863</v>
      </c>
      <c r="O95" s="9">
        <f t="shared" si="39"/>
        <v>3.3560428928485044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3" x14ac:dyDescent="0.15">
      <c r="A96" s="9" t="str">
        <f>'System Parameters'!L34</f>
        <v>Hours of Use</v>
      </c>
      <c r="B96" s="9">
        <f>B95*24</f>
        <v>80.532043530834343</v>
      </c>
      <c r="C96" s="9" t="str">
        <f>'System Parameters'!N34</f>
        <v>hours</v>
      </c>
      <c r="D96" s="9">
        <f t="shared" ref="D96:O96" si="40">D95*24</f>
        <v>83.007893643539674</v>
      </c>
      <c r="E96" s="9">
        <f t="shared" si="40"/>
        <v>83.780610533378052</v>
      </c>
      <c r="F96" s="9">
        <f t="shared" si="40"/>
        <v>80.539347582912598</v>
      </c>
      <c r="G96" s="9">
        <f t="shared" si="40"/>
        <v>80.550062589575674</v>
      </c>
      <c r="H96" s="9">
        <f t="shared" si="40"/>
        <v>80.962800875273516</v>
      </c>
      <c r="I96" s="9">
        <f t="shared" si="40"/>
        <v>80.564516129032256</v>
      </c>
      <c r="J96" s="9">
        <f t="shared" si="40"/>
        <v>80.884138936118532</v>
      </c>
      <c r="K96" s="9">
        <f t="shared" si="40"/>
        <v>81.751227495908338</v>
      </c>
      <c r="L96" s="9">
        <f t="shared" si="40"/>
        <v>80.710967481316899</v>
      </c>
      <c r="M96" s="9">
        <f t="shared" si="40"/>
        <v>80.759902991107509</v>
      </c>
      <c r="N96" s="9">
        <f t="shared" si="40"/>
        <v>80.604168179507667</v>
      </c>
      <c r="O96" s="9">
        <f t="shared" si="40"/>
        <v>80.545029428364103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3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3" x14ac:dyDescent="0.15">
      <c r="A98" s="9" t="s">
        <v>39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3.0743664312422148E-2</v>
      </c>
      <c r="E98" s="22">
        <f t="shared" si="41"/>
        <v>4.0338812479033814E-2</v>
      </c>
      <c r="F98" s="22">
        <f t="shared" si="41"/>
        <v>9.0697463494215924E-5</v>
      </c>
      <c r="G98" s="22">
        <f t="shared" si="41"/>
        <v>2.2375017386000451E-4</v>
      </c>
      <c r="H98" s="22">
        <f t="shared" si="41"/>
        <v>5.348893751519368E-3</v>
      </c>
      <c r="I98" s="22">
        <f t="shared" si="41"/>
        <v>4.0322580645146822E-4</v>
      </c>
      <c r="J98" s="22">
        <f t="shared" si="41"/>
        <v>4.3721156181686371E-3</v>
      </c>
      <c r="K98" s="22">
        <f t="shared" si="41"/>
        <v>1.5139116202945946E-2</v>
      </c>
      <c r="L98" s="22">
        <f t="shared" si="41"/>
        <v>2.2217733791152217E-3</v>
      </c>
      <c r="M98" s="22">
        <f t="shared" si="41"/>
        <v>2.8294260307193397E-3</v>
      </c>
      <c r="N98" s="22">
        <f t="shared" si="41"/>
        <v>8.9560186866122216E-4</v>
      </c>
      <c r="O98" s="22">
        <f t="shared" si="41"/>
        <v>1.6125131016675454E-4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3" x14ac:dyDescent="0.15">
      <c r="A99" s="9" t="s">
        <v>40</v>
      </c>
      <c r="B99" s="9">
        <f>'System Parameters'!K38</f>
        <v>0</v>
      </c>
      <c r="C99" s="9">
        <f>'System Parameters'!L38</f>
        <v>0</v>
      </c>
      <c r="D99" s="9" t="s">
        <v>41</v>
      </c>
      <c r="E99" s="9" t="s">
        <v>42</v>
      </c>
      <c r="F99" s="9" t="s">
        <v>43</v>
      </c>
      <c r="G99" s="9" t="s">
        <v>44</v>
      </c>
      <c r="H99" s="9" t="s">
        <v>51</v>
      </c>
      <c r="I99" s="9" t="s">
        <v>52</v>
      </c>
      <c r="J99" s="9" t="s">
        <v>53</v>
      </c>
      <c r="K99" s="9" t="s">
        <v>45</v>
      </c>
      <c r="L99" s="9" t="s">
        <v>46</v>
      </c>
      <c r="M99" s="9" t="s">
        <v>47</v>
      </c>
      <c r="N99" s="9" t="s">
        <v>48</v>
      </c>
      <c r="O99" s="9" t="s">
        <v>49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3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3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3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3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3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3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3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3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3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3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3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3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3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3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3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3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3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3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3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29AC-7642-0B4B-BB48-CCD84F5A0F99}">
  <dimension ref="A1:B10"/>
  <sheetViews>
    <sheetView tabSelected="1" zoomScale="182" workbookViewId="0">
      <selection activeCell="E7" sqref="E7"/>
    </sheetView>
  </sheetViews>
  <sheetFormatPr baseColWidth="10" defaultRowHeight="13" x14ac:dyDescent="0.15"/>
  <cols>
    <col min="1" max="1" width="26.33203125" bestFit="1" customWidth="1"/>
    <col min="2" max="2" width="59.1640625" customWidth="1"/>
  </cols>
  <sheetData>
    <row r="1" spans="1:2" ht="27" customHeight="1" x14ac:dyDescent="0.2">
      <c r="A1" s="31" t="s">
        <v>78</v>
      </c>
      <c r="B1" s="31"/>
    </row>
    <row r="2" spans="1:2" ht="28" x14ac:dyDescent="0.15">
      <c r="A2" s="26" t="s">
        <v>61</v>
      </c>
      <c r="B2" s="25" t="s">
        <v>73</v>
      </c>
    </row>
    <row r="3" spans="1:2" ht="42" x14ac:dyDescent="0.15">
      <c r="A3" s="26" t="s">
        <v>62</v>
      </c>
      <c r="B3" s="25" t="s">
        <v>74</v>
      </c>
    </row>
    <row r="4" spans="1:2" ht="28" x14ac:dyDescent="0.15">
      <c r="A4" s="26" t="s">
        <v>63</v>
      </c>
      <c r="B4" s="25" t="s">
        <v>75</v>
      </c>
    </row>
    <row r="5" spans="1:2" s="30" customFormat="1" x14ac:dyDescent="0.15"/>
    <row r="6" spans="1:2" x14ac:dyDescent="0.15">
      <c r="A6" s="29" t="s">
        <v>64</v>
      </c>
      <c r="B6" s="29"/>
    </row>
    <row r="7" spans="1:2" ht="42" x14ac:dyDescent="0.15">
      <c r="A7" s="26" t="s">
        <v>65</v>
      </c>
      <c r="B7" s="25" t="s">
        <v>66</v>
      </c>
    </row>
    <row r="8" spans="1:2" ht="28" x14ac:dyDescent="0.15">
      <c r="A8" s="26" t="s">
        <v>67</v>
      </c>
      <c r="B8" s="25" t="s">
        <v>68</v>
      </c>
    </row>
    <row r="9" spans="1:2" ht="28" x14ac:dyDescent="0.15">
      <c r="A9" s="26" t="s">
        <v>69</v>
      </c>
      <c r="B9" s="25" t="s">
        <v>70</v>
      </c>
    </row>
    <row r="10" spans="1:2" ht="42" x14ac:dyDescent="0.15">
      <c r="A10" s="26" t="s">
        <v>71</v>
      </c>
      <c r="B10" s="25" t="s">
        <v>72</v>
      </c>
    </row>
  </sheetData>
  <mergeCells count="3">
    <mergeCell ref="A1:B1"/>
    <mergeCell ref="A6:B6"/>
    <mergeCell ref="A5:XF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Parameters</vt:lpstr>
      <vt:lpstr>Sensitivity Analysis</vt:lpstr>
      <vt:lpstr>Usage Modes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Jiaqi Wu</cp:lastModifiedBy>
  <dcterms:created xsi:type="dcterms:W3CDTF">2024-02-06T01:10:28Z</dcterms:created>
  <dcterms:modified xsi:type="dcterms:W3CDTF">2024-02-07T05:22:45Z</dcterms:modified>
</cp:coreProperties>
</file>