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xl/comments1.xml" ContentType="application/vnd.openxmlformats-officedocument.spreadsheetml.comments+xml"/>
  <Override PartName="/xl/comments4.xml" ContentType="application/vnd.openxmlformats-officedocument.spreadsheetml.comments+xml"/>
  <Override PartName="/xl/ctrlProps/ctrlProp1.xml" ContentType="application/vnd.ms-excel.controlproperties+xml"/>
  <Override PartName="/xl/comments5.xml" ContentType="application/vnd.openxmlformats-officedocument.spreadsheetml.comments+xml"/>
  <Override PartName="/xl/comments3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comments2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e10a3c661f87c6d/进行中/文件/Temlate整理/P5 Hardware development_Danson Ding/"/>
    </mc:Choice>
  </mc:AlternateContent>
  <xr:revisionPtr revIDLastSave="2" documentId="13_ncr:1_{426CBD59-5883-41B9-982E-FD3EEA2FCF65}" xr6:coauthVersionLast="47" xr6:coauthVersionMax="47" xr10:uidLastSave="{40FA8560-36E9-4291-A8C2-63C34857AF3E}"/>
  <bookViews>
    <workbookView xWindow="-110" yWindow="-110" windowWidth="21820" windowHeight="13900" tabRatio="824" activeTab="3" xr2:uid="{00000000-000D-0000-FFFF-FFFF00000000}"/>
  </bookViews>
  <sheets>
    <sheet name="Cover" sheetId="10" r:id="rId1"/>
    <sheet name="Change History" sheetId="21" r:id="rId2"/>
    <sheet name="FMEDA Scope" sheetId="19" r:id="rId3"/>
    <sheet name="Result" sheetId="12" r:id="rId4"/>
    <sheet name="Misson Profile" sheetId="17" r:id="rId5"/>
    <sheet name="Diagnostic" sheetId="13" r:id="rId6"/>
    <sheet name="Schematic" sheetId="18" r:id="rId7"/>
    <sheet name="SN29500" sheetId="8" r:id="rId8"/>
    <sheet name="BOM_FIT" sheetId="1" r:id="rId9"/>
    <sheet name="HW Module1" sheetId="15" r:id="rId10"/>
    <sheet name="FM_RLC" sheetId="11" r:id="rId11"/>
    <sheet name="FM_DTZ" sheetId="14" r:id="rId12"/>
    <sheet name="FM_Relay&amp;Switch" sheetId="16" r:id="rId13"/>
  </sheets>
  <definedNames>
    <definedName name="_xlnm.Print_Area" localSheetId="1">'Change History'!$A$1:$H$34</definedName>
    <definedName name="_xlnm.Print_Area" localSheetId="0">Cover!$A$1:$K$33</definedName>
    <definedName name="_xlnm.Print_Area" localSheetId="7">'SN29500'!$A$1:$DL$38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" i="15" l="1"/>
  <c r="T4" i="15" s="1"/>
  <c r="M7" i="15"/>
  <c r="M3" i="15"/>
  <c r="C7" i="15"/>
  <c r="C3" i="15"/>
  <c r="BM30" i="8"/>
  <c r="BN30" i="8"/>
  <c r="BO30" i="8"/>
  <c r="BP30" i="8"/>
  <c r="BQ30" i="8"/>
  <c r="BR30" i="8"/>
  <c r="BS30" i="8"/>
  <c r="BT30" i="8"/>
  <c r="BU30" i="8"/>
  <c r="BV30" i="8"/>
  <c r="BW30" i="8"/>
  <c r="BX30" i="8"/>
  <c r="BY30" i="8"/>
  <c r="BZ30" i="8"/>
  <c r="CA30" i="8"/>
  <c r="BM31" i="8"/>
  <c r="BN31" i="8"/>
  <c r="BO31" i="8"/>
  <c r="BP31" i="8"/>
  <c r="BQ31" i="8"/>
  <c r="BR31" i="8"/>
  <c r="BS31" i="8"/>
  <c r="BT31" i="8"/>
  <c r="BU31" i="8"/>
  <c r="BV31" i="8"/>
  <c r="BW31" i="8"/>
  <c r="BX31" i="8"/>
  <c r="BY31" i="8"/>
  <c r="BZ31" i="8"/>
  <c r="CA31" i="8"/>
  <c r="BM32" i="8"/>
  <c r="BN32" i="8"/>
  <c r="BO32" i="8"/>
  <c r="BP32" i="8"/>
  <c r="BQ32" i="8"/>
  <c r="BR32" i="8"/>
  <c r="BS32" i="8"/>
  <c r="BT32" i="8"/>
  <c r="BU32" i="8"/>
  <c r="BV32" i="8"/>
  <c r="BW32" i="8"/>
  <c r="BX32" i="8"/>
  <c r="BY32" i="8"/>
  <c r="BZ32" i="8"/>
  <c r="CA32" i="8"/>
  <c r="BM33" i="8"/>
  <c r="BN33" i="8"/>
  <c r="BO33" i="8"/>
  <c r="BP33" i="8"/>
  <c r="BQ33" i="8"/>
  <c r="BR33" i="8"/>
  <c r="BS33" i="8"/>
  <c r="BT33" i="8"/>
  <c r="BU33" i="8"/>
  <c r="BV33" i="8"/>
  <c r="BW33" i="8"/>
  <c r="BX33" i="8"/>
  <c r="BY33" i="8"/>
  <c r="BZ33" i="8"/>
  <c r="CA33" i="8"/>
  <c r="BM26" i="8"/>
  <c r="BN26" i="8"/>
  <c r="BO26" i="8"/>
  <c r="BP26" i="8"/>
  <c r="BQ26" i="8"/>
  <c r="BR26" i="8"/>
  <c r="BS26" i="8"/>
  <c r="BT26" i="8"/>
  <c r="BU26" i="8"/>
  <c r="BV26" i="8"/>
  <c r="BW26" i="8"/>
  <c r="BX26" i="8"/>
  <c r="BY26" i="8"/>
  <c r="BZ26" i="8"/>
  <c r="CA26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BZ27" i="8"/>
  <c r="CA27" i="8"/>
  <c r="BM28" i="8"/>
  <c r="BN28" i="8"/>
  <c r="BO28" i="8"/>
  <c r="BP28" i="8"/>
  <c r="BQ28" i="8"/>
  <c r="BR28" i="8"/>
  <c r="BS28" i="8"/>
  <c r="BT28" i="8"/>
  <c r="BU28" i="8"/>
  <c r="BV28" i="8"/>
  <c r="BW28" i="8"/>
  <c r="BX28" i="8"/>
  <c r="BY28" i="8"/>
  <c r="BZ28" i="8"/>
  <c r="CA28" i="8"/>
  <c r="BM29" i="8"/>
  <c r="BN29" i="8"/>
  <c r="BO29" i="8"/>
  <c r="BP29" i="8"/>
  <c r="BQ29" i="8"/>
  <c r="BR29" i="8"/>
  <c r="BS29" i="8"/>
  <c r="BT29" i="8"/>
  <c r="BU29" i="8"/>
  <c r="BV29" i="8"/>
  <c r="BW29" i="8"/>
  <c r="BX29" i="8"/>
  <c r="BY29" i="8"/>
  <c r="BZ29" i="8"/>
  <c r="CA29" i="8"/>
  <c r="CA25" i="8"/>
  <c r="BZ25" i="8"/>
  <c r="BY25" i="8"/>
  <c r="BX25" i="8"/>
  <c r="BW25" i="8"/>
  <c r="BV25" i="8"/>
  <c r="BU25" i="8"/>
  <c r="BT25" i="8"/>
  <c r="BS25" i="8"/>
  <c r="BR25" i="8"/>
  <c r="BQ25" i="8"/>
  <c r="BP25" i="8"/>
  <c r="BO25" i="8"/>
  <c r="BN25" i="8"/>
  <c r="BM25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Y21" i="8"/>
  <c r="BZ21" i="8"/>
  <c r="CA21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Y22" i="8"/>
  <c r="BZ22" i="8"/>
  <c r="CA22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Y23" i="8"/>
  <c r="BZ23" i="8"/>
  <c r="CA23" i="8"/>
  <c r="BM10" i="8"/>
  <c r="BN10" i="8"/>
  <c r="BO10" i="8"/>
  <c r="BP10" i="8"/>
  <c r="BQ10" i="8"/>
  <c r="BR10" i="8"/>
  <c r="BS10" i="8"/>
  <c r="BT10" i="8"/>
  <c r="BU10" i="8"/>
  <c r="BV10" i="8"/>
  <c r="BW10" i="8"/>
  <c r="BX10" i="8"/>
  <c r="BY10" i="8"/>
  <c r="BZ10" i="8"/>
  <c r="CA10" i="8"/>
  <c r="BM11" i="8"/>
  <c r="BN11" i="8"/>
  <c r="BO11" i="8"/>
  <c r="BP11" i="8"/>
  <c r="BQ11" i="8"/>
  <c r="BR11" i="8"/>
  <c r="BS11" i="8"/>
  <c r="BT11" i="8"/>
  <c r="BU11" i="8"/>
  <c r="BV11" i="8"/>
  <c r="BW11" i="8"/>
  <c r="BX11" i="8"/>
  <c r="BY11" i="8"/>
  <c r="BZ11" i="8"/>
  <c r="CA11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BM15" i="8"/>
  <c r="BN15" i="8"/>
  <c r="BO15" i="8"/>
  <c r="BP15" i="8"/>
  <c r="BQ15" i="8"/>
  <c r="BR15" i="8"/>
  <c r="BS15" i="8"/>
  <c r="BT15" i="8"/>
  <c r="BU15" i="8"/>
  <c r="BV15" i="8"/>
  <c r="BW15" i="8"/>
  <c r="BX15" i="8"/>
  <c r="BY15" i="8"/>
  <c r="BZ15" i="8"/>
  <c r="CA15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Y16" i="8"/>
  <c r="BZ16" i="8"/>
  <c r="CA16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Y17" i="8"/>
  <c r="BZ17" i="8"/>
  <c r="CA17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Y18" i="8"/>
  <c r="BZ18" i="8"/>
  <c r="CA18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BZ19" i="8"/>
  <c r="CA19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Y20" i="8"/>
  <c r="BZ20" i="8"/>
  <c r="CA20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BZ6" i="8"/>
  <c r="CA6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BZ8" i="8"/>
  <c r="CA8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BZ9" i="8"/>
  <c r="CA9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N4" i="15" l="1"/>
  <c r="S4" i="15"/>
  <c r="BB40" i="1"/>
  <c r="BA40" i="1"/>
  <c r="AZ40" i="1"/>
  <c r="AY40" i="1"/>
  <c r="AG40" i="1" s="1"/>
  <c r="BK40" i="1"/>
  <c r="BJ40" i="1"/>
  <c r="BI40" i="1"/>
  <c r="BH40" i="1"/>
  <c r="AP40" i="1" s="1"/>
  <c r="BG40" i="1"/>
  <c r="BF40" i="1"/>
  <c r="BE40" i="1"/>
  <c r="BD40" i="1"/>
  <c r="AL40" i="1" s="1"/>
  <c r="BC40" i="1"/>
  <c r="AX40" i="1"/>
  <c r="AF40" i="1" s="1"/>
  <c r="AW40" i="1"/>
  <c r="AE40" i="1" s="1"/>
  <c r="AV40" i="1"/>
  <c r="AD40" i="1" s="1"/>
  <c r="AU40" i="1"/>
  <c r="AS40" i="1" s="1"/>
  <c r="K40" i="1"/>
  <c r="F40" i="1" s="1"/>
  <c r="BB39" i="1"/>
  <c r="BA39" i="1"/>
  <c r="AZ39" i="1"/>
  <c r="AY39" i="1"/>
  <c r="BK39" i="1"/>
  <c r="BJ39" i="1"/>
  <c r="BI39" i="1"/>
  <c r="BH39" i="1"/>
  <c r="BG39" i="1"/>
  <c r="BF39" i="1"/>
  <c r="BE39" i="1"/>
  <c r="BD39" i="1"/>
  <c r="BC39" i="1"/>
  <c r="AX39" i="1"/>
  <c r="AW39" i="1"/>
  <c r="AV39" i="1"/>
  <c r="D38" i="1"/>
  <c r="D37" i="1"/>
  <c r="BB36" i="1"/>
  <c r="BA36" i="1"/>
  <c r="AZ36" i="1"/>
  <c r="AY36" i="1"/>
  <c r="BK36" i="1"/>
  <c r="BJ36" i="1"/>
  <c r="BI36" i="1"/>
  <c r="BH36" i="1"/>
  <c r="BG36" i="1"/>
  <c r="BF36" i="1"/>
  <c r="BE36" i="1"/>
  <c r="BD36" i="1"/>
  <c r="BC36" i="1"/>
  <c r="AX36" i="1"/>
  <c r="AW36" i="1"/>
  <c r="AV36" i="1"/>
  <c r="AU36" i="1"/>
  <c r="BB35" i="1"/>
  <c r="BA35" i="1"/>
  <c r="AZ35" i="1"/>
  <c r="AY35" i="1"/>
  <c r="BK35" i="1"/>
  <c r="BJ35" i="1"/>
  <c r="BI35" i="1"/>
  <c r="BH35" i="1"/>
  <c r="BG35" i="1"/>
  <c r="BF35" i="1"/>
  <c r="BE35" i="1"/>
  <c r="BD35" i="1"/>
  <c r="BC35" i="1"/>
  <c r="AX35" i="1"/>
  <c r="AW35" i="1"/>
  <c r="AV35" i="1"/>
  <c r="AU35" i="1"/>
  <c r="K35" i="1"/>
  <c r="F35" i="1" s="1"/>
  <c r="BB34" i="1"/>
  <c r="BA34" i="1"/>
  <c r="AZ34" i="1"/>
  <c r="AY34" i="1"/>
  <c r="BK34" i="1"/>
  <c r="BJ34" i="1"/>
  <c r="BI34" i="1"/>
  <c r="BH34" i="1"/>
  <c r="BG34" i="1"/>
  <c r="BF34" i="1"/>
  <c r="BE34" i="1"/>
  <c r="BD34" i="1"/>
  <c r="BC34" i="1"/>
  <c r="AX34" i="1"/>
  <c r="AW34" i="1"/>
  <c r="AV34" i="1"/>
  <c r="AU34" i="1"/>
  <c r="K34" i="1"/>
  <c r="F34" i="1" s="1"/>
  <c r="BB33" i="1"/>
  <c r="BA33" i="1"/>
  <c r="AZ33" i="1"/>
  <c r="AY33" i="1"/>
  <c r="BK33" i="1"/>
  <c r="BJ33" i="1"/>
  <c r="BI33" i="1"/>
  <c r="BH33" i="1"/>
  <c r="BG33" i="1"/>
  <c r="BF33" i="1"/>
  <c r="BE33" i="1"/>
  <c r="BD33" i="1"/>
  <c r="BC33" i="1"/>
  <c r="AX33" i="1"/>
  <c r="AW33" i="1"/>
  <c r="AV33" i="1"/>
  <c r="AU33" i="1"/>
  <c r="K33" i="1"/>
  <c r="F33" i="1" s="1"/>
  <c r="BB32" i="1"/>
  <c r="BA32" i="1"/>
  <c r="AZ32" i="1"/>
  <c r="AY32" i="1"/>
  <c r="BK32" i="1"/>
  <c r="BJ32" i="1"/>
  <c r="BI32" i="1"/>
  <c r="BH32" i="1"/>
  <c r="BG32" i="1"/>
  <c r="BF32" i="1"/>
  <c r="BE32" i="1"/>
  <c r="BD32" i="1"/>
  <c r="BC32" i="1"/>
  <c r="AX32" i="1"/>
  <c r="AW32" i="1"/>
  <c r="AV32" i="1"/>
  <c r="AU32" i="1"/>
  <c r="BB31" i="1"/>
  <c r="BA31" i="1"/>
  <c r="AZ31" i="1"/>
  <c r="AY31" i="1"/>
  <c r="BK31" i="1"/>
  <c r="BJ31" i="1"/>
  <c r="BI31" i="1"/>
  <c r="BH31" i="1"/>
  <c r="BG31" i="1"/>
  <c r="BF31" i="1"/>
  <c r="BE31" i="1"/>
  <c r="BD31" i="1"/>
  <c r="BC31" i="1"/>
  <c r="AX31" i="1"/>
  <c r="AW31" i="1"/>
  <c r="AV31" i="1"/>
  <c r="AU31" i="1"/>
  <c r="AS31" i="1" s="1"/>
  <c r="K31" i="1"/>
  <c r="F31" i="1" s="1"/>
  <c r="BB30" i="1"/>
  <c r="BA30" i="1"/>
  <c r="AZ30" i="1"/>
  <c r="AY30" i="1"/>
  <c r="BK30" i="1"/>
  <c r="BJ30" i="1"/>
  <c r="BI30" i="1"/>
  <c r="BH30" i="1"/>
  <c r="BG30" i="1"/>
  <c r="BF30" i="1"/>
  <c r="BE30" i="1"/>
  <c r="BD30" i="1"/>
  <c r="BC30" i="1"/>
  <c r="AX30" i="1"/>
  <c r="AW30" i="1"/>
  <c r="AV30" i="1"/>
  <c r="AU30" i="1"/>
  <c r="BB29" i="1"/>
  <c r="BA29" i="1"/>
  <c r="AZ29" i="1"/>
  <c r="AY29" i="1"/>
  <c r="BK29" i="1"/>
  <c r="BJ29" i="1"/>
  <c r="BI29" i="1"/>
  <c r="BH29" i="1"/>
  <c r="BG29" i="1"/>
  <c r="BF29" i="1"/>
  <c r="BE29" i="1"/>
  <c r="BD29" i="1"/>
  <c r="BC29" i="1"/>
  <c r="AX29" i="1"/>
  <c r="AW29" i="1"/>
  <c r="AV29" i="1"/>
  <c r="AU29" i="1"/>
  <c r="BB28" i="1"/>
  <c r="BA28" i="1"/>
  <c r="AZ28" i="1"/>
  <c r="AY28" i="1"/>
  <c r="BK28" i="1"/>
  <c r="BJ28" i="1"/>
  <c r="BI28" i="1"/>
  <c r="BH28" i="1"/>
  <c r="BG28" i="1"/>
  <c r="BF28" i="1"/>
  <c r="BE28" i="1"/>
  <c r="BD28" i="1"/>
  <c r="BC28" i="1"/>
  <c r="AX28" i="1"/>
  <c r="AW28" i="1"/>
  <c r="AV28" i="1"/>
  <c r="AU28" i="1"/>
  <c r="AS28" i="1" s="1"/>
  <c r="BB27" i="1"/>
  <c r="BA27" i="1"/>
  <c r="AZ27" i="1"/>
  <c r="AY27" i="1"/>
  <c r="BK27" i="1"/>
  <c r="BJ27" i="1"/>
  <c r="BI27" i="1"/>
  <c r="BH27" i="1"/>
  <c r="BG27" i="1"/>
  <c r="BF27" i="1"/>
  <c r="BE27" i="1"/>
  <c r="BD27" i="1"/>
  <c r="BC27" i="1"/>
  <c r="AX27" i="1"/>
  <c r="AW27" i="1"/>
  <c r="AV27" i="1"/>
  <c r="AU27" i="1"/>
  <c r="BJ26" i="1"/>
  <c r="BB26" i="1"/>
  <c r="BA26" i="1"/>
  <c r="AZ26" i="1"/>
  <c r="AY26" i="1"/>
  <c r="AX26" i="1"/>
  <c r="BK26" i="1"/>
  <c r="BI26" i="1"/>
  <c r="BH26" i="1"/>
  <c r="BG26" i="1"/>
  <c r="BF26" i="1"/>
  <c r="BE26" i="1"/>
  <c r="BD26" i="1"/>
  <c r="BC26" i="1"/>
  <c r="AW26" i="1"/>
  <c r="AV26" i="1"/>
  <c r="AU26" i="1"/>
  <c r="BB25" i="1"/>
  <c r="BA25" i="1"/>
  <c r="AZ25" i="1"/>
  <c r="AY25" i="1"/>
  <c r="BK25" i="1"/>
  <c r="AR25" i="1" s="1"/>
  <c r="BJ25" i="1"/>
  <c r="BI25" i="1"/>
  <c r="BH25" i="1"/>
  <c r="BG25" i="1"/>
  <c r="BF25" i="1"/>
  <c r="BE25" i="1"/>
  <c r="BD25" i="1"/>
  <c r="BC25" i="1"/>
  <c r="AX25" i="1"/>
  <c r="AW25" i="1"/>
  <c r="AV25" i="1"/>
  <c r="AU25" i="1"/>
  <c r="K25" i="1"/>
  <c r="F25" i="1" s="1"/>
  <c r="BB24" i="1"/>
  <c r="BA24" i="1"/>
  <c r="AZ24" i="1"/>
  <c r="AY24" i="1"/>
  <c r="BK24" i="1"/>
  <c r="BJ24" i="1"/>
  <c r="BI24" i="1"/>
  <c r="BH24" i="1"/>
  <c r="BG24" i="1"/>
  <c r="BF24" i="1"/>
  <c r="BE24" i="1"/>
  <c r="BD24" i="1"/>
  <c r="BC24" i="1"/>
  <c r="AX24" i="1"/>
  <c r="AW24" i="1"/>
  <c r="AV24" i="1"/>
  <c r="AU24" i="1"/>
  <c r="K24" i="1"/>
  <c r="F24" i="1" s="1"/>
  <c r="BB23" i="1"/>
  <c r="BA23" i="1"/>
  <c r="AZ23" i="1"/>
  <c r="AY23" i="1"/>
  <c r="BK23" i="1"/>
  <c r="BJ23" i="1"/>
  <c r="BI23" i="1"/>
  <c r="BH23" i="1"/>
  <c r="BG23" i="1"/>
  <c r="BF23" i="1"/>
  <c r="BE23" i="1"/>
  <c r="BD23" i="1"/>
  <c r="BC23" i="1"/>
  <c r="AX23" i="1"/>
  <c r="AW23" i="1"/>
  <c r="AV23" i="1"/>
  <c r="AU23" i="1"/>
  <c r="AS23" i="1" s="1"/>
  <c r="BB22" i="1"/>
  <c r="BA22" i="1"/>
  <c r="AZ22" i="1"/>
  <c r="AY22" i="1"/>
  <c r="BK22" i="1"/>
  <c r="BJ22" i="1"/>
  <c r="BI22" i="1"/>
  <c r="BH22" i="1"/>
  <c r="BG22" i="1"/>
  <c r="BF22" i="1"/>
  <c r="BE22" i="1"/>
  <c r="BD22" i="1"/>
  <c r="BC22" i="1"/>
  <c r="AX22" i="1"/>
  <c r="AW22" i="1"/>
  <c r="AV22" i="1"/>
  <c r="AU22" i="1"/>
  <c r="BB21" i="1"/>
  <c r="BA21" i="1"/>
  <c r="AZ21" i="1"/>
  <c r="AY21" i="1"/>
  <c r="BK21" i="1"/>
  <c r="BJ21" i="1"/>
  <c r="BI21" i="1"/>
  <c r="BH21" i="1"/>
  <c r="BG21" i="1"/>
  <c r="BF21" i="1"/>
  <c r="BE21" i="1"/>
  <c r="BD21" i="1"/>
  <c r="BC21" i="1"/>
  <c r="AX21" i="1"/>
  <c r="AW21" i="1"/>
  <c r="AV21" i="1"/>
  <c r="AU21" i="1"/>
  <c r="BB20" i="1"/>
  <c r="BA20" i="1"/>
  <c r="AZ20" i="1"/>
  <c r="AY20" i="1"/>
  <c r="BK20" i="1"/>
  <c r="BJ20" i="1"/>
  <c r="BI20" i="1"/>
  <c r="BH20" i="1"/>
  <c r="BG20" i="1"/>
  <c r="BF20" i="1"/>
  <c r="BE20" i="1"/>
  <c r="BD20" i="1"/>
  <c r="BC20" i="1"/>
  <c r="AX20" i="1"/>
  <c r="AW20" i="1"/>
  <c r="AV20" i="1"/>
  <c r="AU20" i="1"/>
  <c r="BB19" i="1"/>
  <c r="BA19" i="1"/>
  <c r="AZ19" i="1"/>
  <c r="AY19" i="1"/>
  <c r="BK19" i="1"/>
  <c r="BJ19" i="1"/>
  <c r="BI19" i="1"/>
  <c r="BH19" i="1"/>
  <c r="BG19" i="1"/>
  <c r="BF19" i="1"/>
  <c r="BE19" i="1"/>
  <c r="BD19" i="1"/>
  <c r="BC19" i="1"/>
  <c r="AX19" i="1"/>
  <c r="AW19" i="1"/>
  <c r="AV19" i="1"/>
  <c r="AU19" i="1"/>
  <c r="BJ18" i="1"/>
  <c r="BI18" i="1"/>
  <c r="BH18" i="1"/>
  <c r="BG18" i="1"/>
  <c r="BF18" i="1"/>
  <c r="BE18" i="1"/>
  <c r="BD18" i="1"/>
  <c r="BB18" i="1"/>
  <c r="BA18" i="1"/>
  <c r="AZ18" i="1"/>
  <c r="AY18" i="1"/>
  <c r="AX18" i="1"/>
  <c r="AW18" i="1"/>
  <c r="AV18" i="1"/>
  <c r="BK18" i="1"/>
  <c r="BC18" i="1"/>
  <c r="AU18" i="1"/>
  <c r="BJ17" i="1"/>
  <c r="BI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BK17" i="1"/>
  <c r="BH17" i="1"/>
  <c r="AU17" i="1"/>
  <c r="BG16" i="1"/>
  <c r="BF16" i="1"/>
  <c r="BE16" i="1"/>
  <c r="BD16" i="1"/>
  <c r="BC16" i="1"/>
  <c r="BB16" i="1"/>
  <c r="BA16" i="1"/>
  <c r="AZ16" i="1"/>
  <c r="AY16" i="1"/>
  <c r="AV16" i="1"/>
  <c r="BK16" i="1"/>
  <c r="BJ16" i="1"/>
  <c r="BI16" i="1"/>
  <c r="BH16" i="1"/>
  <c r="AX16" i="1"/>
  <c r="AW16" i="1"/>
  <c r="AU16" i="1"/>
  <c r="BJ15" i="1"/>
  <c r="BI15" i="1"/>
  <c r="BH15" i="1"/>
  <c r="BG15" i="1"/>
  <c r="BE15" i="1"/>
  <c r="BD15" i="1"/>
  <c r="BC15" i="1"/>
  <c r="BB15" i="1"/>
  <c r="BA15" i="1"/>
  <c r="AZ15" i="1"/>
  <c r="AY15" i="1"/>
  <c r="AX15" i="1"/>
  <c r="AW15" i="1"/>
  <c r="AV15" i="1"/>
  <c r="BK15" i="1"/>
  <c r="BF15" i="1"/>
  <c r="AU15" i="1"/>
  <c r="BI14" i="1"/>
  <c r="BD14" i="1"/>
  <c r="BC14" i="1"/>
  <c r="BB14" i="1"/>
  <c r="BA14" i="1"/>
  <c r="AZ14" i="1"/>
  <c r="AY14" i="1"/>
  <c r="AW14" i="1"/>
  <c r="AV14" i="1"/>
  <c r="BK14" i="1"/>
  <c r="BJ14" i="1"/>
  <c r="BH14" i="1"/>
  <c r="BG14" i="1"/>
  <c r="BF14" i="1"/>
  <c r="BE14" i="1"/>
  <c r="AX14" i="1"/>
  <c r="AU14" i="1"/>
  <c r="BC13" i="1"/>
  <c r="BB13" i="1"/>
  <c r="BA13" i="1"/>
  <c r="AZ13" i="1"/>
  <c r="AY13" i="1"/>
  <c r="AV13" i="1"/>
  <c r="BK13" i="1"/>
  <c r="BJ13" i="1"/>
  <c r="BI13" i="1"/>
  <c r="BH13" i="1"/>
  <c r="BG13" i="1"/>
  <c r="BF13" i="1"/>
  <c r="BE13" i="1"/>
  <c r="BD13" i="1"/>
  <c r="AX13" i="1"/>
  <c r="AW13" i="1"/>
  <c r="AU13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BK12" i="1"/>
  <c r="AU12" i="1"/>
  <c r="K12" i="1"/>
  <c r="F12" i="1" s="1"/>
  <c r="BC11" i="1"/>
  <c r="BB11" i="1"/>
  <c r="BA11" i="1"/>
  <c r="AZ11" i="1"/>
  <c r="AY11" i="1"/>
  <c r="BK11" i="1"/>
  <c r="BJ11" i="1"/>
  <c r="BI11" i="1"/>
  <c r="BH11" i="1"/>
  <c r="BG11" i="1"/>
  <c r="BF11" i="1"/>
  <c r="BE11" i="1"/>
  <c r="BD11" i="1"/>
  <c r="AX11" i="1"/>
  <c r="AW11" i="1"/>
  <c r="AV11" i="1"/>
  <c r="AU11" i="1"/>
  <c r="K11" i="1"/>
  <c r="F11" i="1" s="1"/>
  <c r="BJ10" i="1"/>
  <c r="BB10" i="1"/>
  <c r="BA10" i="1"/>
  <c r="AZ10" i="1"/>
  <c r="AY10" i="1"/>
  <c r="AX10" i="1"/>
  <c r="BK10" i="1"/>
  <c r="BI10" i="1"/>
  <c r="BH10" i="1"/>
  <c r="BG10" i="1"/>
  <c r="BF10" i="1"/>
  <c r="BE10" i="1"/>
  <c r="BD10" i="1"/>
  <c r="BC10" i="1"/>
  <c r="AW10" i="1"/>
  <c r="AV10" i="1"/>
  <c r="AU10" i="1"/>
  <c r="K10" i="1"/>
  <c r="F10" i="1" s="1"/>
  <c r="BJ9" i="1"/>
  <c r="BB9" i="1"/>
  <c r="BA9" i="1"/>
  <c r="AZ9" i="1"/>
  <c r="AY9" i="1"/>
  <c r="AX9" i="1"/>
  <c r="BK9" i="1"/>
  <c r="BI9" i="1"/>
  <c r="BH9" i="1"/>
  <c r="BG9" i="1"/>
  <c r="BF9" i="1"/>
  <c r="BE9" i="1"/>
  <c r="BD9" i="1"/>
  <c r="BC9" i="1"/>
  <c r="AW9" i="1"/>
  <c r="AV9" i="1"/>
  <c r="AU9" i="1"/>
  <c r="K9" i="1"/>
  <c r="F9" i="1" s="1"/>
  <c r="BB8" i="1"/>
  <c r="BA8" i="1"/>
  <c r="AZ8" i="1"/>
  <c r="AY8" i="1"/>
  <c r="BK8" i="1"/>
  <c r="BJ8" i="1"/>
  <c r="AR8" i="1" s="1"/>
  <c r="BI8" i="1"/>
  <c r="BH8" i="1"/>
  <c r="BG8" i="1"/>
  <c r="BF8" i="1"/>
  <c r="BE8" i="1"/>
  <c r="BD8" i="1"/>
  <c r="BC8" i="1"/>
  <c r="AX8" i="1"/>
  <c r="AW8" i="1"/>
  <c r="AV8" i="1"/>
  <c r="AU8" i="1"/>
  <c r="K8" i="1"/>
  <c r="F8" i="1" s="1"/>
  <c r="BJ7" i="1"/>
  <c r="BB7" i="1"/>
  <c r="BA7" i="1"/>
  <c r="AZ7" i="1"/>
  <c r="AY7" i="1"/>
  <c r="AX7" i="1"/>
  <c r="BK7" i="1"/>
  <c r="BI7" i="1"/>
  <c r="BH7" i="1"/>
  <c r="BG7" i="1"/>
  <c r="BF7" i="1"/>
  <c r="BE7" i="1"/>
  <c r="BD7" i="1"/>
  <c r="BC7" i="1"/>
  <c r="AW7" i="1"/>
  <c r="AV7" i="1"/>
  <c r="AU7" i="1"/>
  <c r="K7" i="1"/>
  <c r="F7" i="1" s="1"/>
  <c r="BJ6" i="1"/>
  <c r="BB6" i="1"/>
  <c r="BA6" i="1"/>
  <c r="AZ6" i="1"/>
  <c r="AY6" i="1"/>
  <c r="BK6" i="1"/>
  <c r="BI6" i="1"/>
  <c r="BH6" i="1"/>
  <c r="BG6" i="1"/>
  <c r="BF6" i="1"/>
  <c r="BE6" i="1"/>
  <c r="BD6" i="1"/>
  <c r="BC6" i="1"/>
  <c r="AX6" i="1"/>
  <c r="AW6" i="1"/>
  <c r="AV6" i="1"/>
  <c r="AU6" i="1"/>
  <c r="K6" i="1"/>
  <c r="F6" i="1" s="1"/>
  <c r="BH5" i="1"/>
  <c r="BG5" i="1"/>
  <c r="BF5" i="1"/>
  <c r="BE5" i="1"/>
  <c r="BB5" i="1"/>
  <c r="BA5" i="1"/>
  <c r="AZ5" i="1"/>
  <c r="AY5" i="1"/>
  <c r="AX5" i="1"/>
  <c r="AW5" i="1"/>
  <c r="AV5" i="1"/>
  <c r="BK5" i="1"/>
  <c r="BJ5" i="1"/>
  <c r="BI5" i="1"/>
  <c r="BD5" i="1"/>
  <c r="BC5" i="1"/>
  <c r="AU5" i="1"/>
  <c r="K5" i="1"/>
  <c r="F5" i="1" s="1"/>
  <c r="BH4" i="1"/>
  <c r="BG4" i="1"/>
  <c r="BF4" i="1"/>
  <c r="BE4" i="1"/>
  <c r="BB4" i="1"/>
  <c r="BA4" i="1"/>
  <c r="AZ4" i="1"/>
  <c r="AY4" i="1"/>
  <c r="AX4" i="1"/>
  <c r="AW4" i="1"/>
  <c r="AV4" i="1"/>
  <c r="BK4" i="1"/>
  <c r="BJ4" i="1"/>
  <c r="BI4" i="1"/>
  <c r="BD4" i="1"/>
  <c r="BC4" i="1"/>
  <c r="AU4" i="1"/>
  <c r="K4" i="1"/>
  <c r="F4" i="1" s="1"/>
  <c r="U4" i="15" l="1"/>
  <c r="AS19" i="1"/>
  <c r="AO8" i="1"/>
  <c r="AL10" i="1"/>
  <c r="AK13" i="1"/>
  <c r="AI40" i="1"/>
  <c r="AR5" i="1"/>
  <c r="AH40" i="1"/>
  <c r="AS7" i="1"/>
  <c r="AG7" i="1"/>
  <c r="AP13" i="1"/>
  <c r="AL7" i="1"/>
  <c r="AS14" i="1"/>
  <c r="AN7" i="1"/>
  <c r="AH13" i="1"/>
  <c r="AF5" i="1"/>
  <c r="AE6" i="1"/>
  <c r="AS16" i="1"/>
  <c r="AE7" i="1"/>
  <c r="AR10" i="1"/>
  <c r="AN21" i="1"/>
  <c r="AR40" i="1"/>
  <c r="AL8" i="1"/>
  <c r="AQ9" i="1"/>
  <c r="AJ10" i="1"/>
  <c r="AS12" i="1"/>
  <c r="AP9" i="1"/>
  <c r="AS5" i="1"/>
  <c r="AL18" i="1"/>
  <c r="AJ5" i="1"/>
  <c r="AK5" i="1"/>
  <c r="AS13" i="1"/>
  <c r="AG13" i="1"/>
  <c r="AE22" i="1"/>
  <c r="AH22" i="1"/>
  <c r="AQ5" i="1"/>
  <c r="Z5" i="1" s="1"/>
  <c r="AR7" i="1"/>
  <c r="AQ10" i="1"/>
  <c r="AD5" i="1"/>
  <c r="AS10" i="1"/>
  <c r="AG10" i="1"/>
  <c r="AM27" i="1"/>
  <c r="AS35" i="1"/>
  <c r="AP19" i="1"/>
  <c r="Y19" i="1" s="1"/>
  <c r="AR28" i="1"/>
  <c r="AA28" i="1" s="1"/>
  <c r="AH12" i="1"/>
  <c r="AS18" i="1"/>
  <c r="AN18" i="1"/>
  <c r="AK18" i="1"/>
  <c r="AR19" i="1"/>
  <c r="AA19" i="1" s="1"/>
  <c r="AM20" i="1"/>
  <c r="AS8" i="1"/>
  <c r="AD8" i="1"/>
  <c r="AG8" i="1"/>
  <c r="AO11" i="1"/>
  <c r="AD18" i="1"/>
  <c r="AD24" i="1"/>
  <c r="AG24" i="1"/>
  <c r="AQ40" i="1"/>
  <c r="Z40" i="1" s="1"/>
  <c r="AE8" i="1"/>
  <c r="N8" i="1" s="1"/>
  <c r="AH8" i="1"/>
  <c r="Q8" i="1" s="1"/>
  <c r="AE10" i="1"/>
  <c r="AP11" i="1"/>
  <c r="AE18" i="1"/>
  <c r="AR18" i="1"/>
  <c r="AE19" i="1"/>
  <c r="N19" i="1" s="1"/>
  <c r="AH19" i="1"/>
  <c r="AQ11" i="1"/>
  <c r="AM12" i="1"/>
  <c r="AF7" i="1"/>
  <c r="AK8" i="1"/>
  <c r="AJ8" i="1"/>
  <c r="S8" i="1" s="1"/>
  <c r="AL24" i="1"/>
  <c r="AS4" i="1"/>
  <c r="AH5" i="1"/>
  <c r="AN8" i="1"/>
  <c r="AS17" i="1"/>
  <c r="AR23" i="1"/>
  <c r="AM39" i="1"/>
  <c r="V39" i="1" s="1"/>
  <c r="AK40" i="1"/>
  <c r="T40" i="1" s="1"/>
  <c r="AJ40" i="1"/>
  <c r="S40" i="1" s="1"/>
  <c r="AP6" i="1"/>
  <c r="AD7" i="1"/>
  <c r="AH7" i="1"/>
  <c r="AM8" i="1"/>
  <c r="AQ19" i="1"/>
  <c r="Z19" i="1" s="1"/>
  <c r="AS21" i="1"/>
  <c r="AF26" i="1"/>
  <c r="AP36" i="1"/>
  <c r="AK4" i="1"/>
  <c r="AS26" i="1"/>
  <c r="AG26" i="1"/>
  <c r="AE28" i="1"/>
  <c r="AH28" i="1"/>
  <c r="Q28" i="1" s="1"/>
  <c r="AD6" i="1"/>
  <c r="AK7" i="1"/>
  <c r="AJ7" i="1"/>
  <c r="AH15" i="1"/>
  <c r="AF28" i="1"/>
  <c r="O28" i="1" s="1"/>
  <c r="AI28" i="1"/>
  <c r="AE26" i="1"/>
  <c r="AI26" i="1"/>
  <c r="AK28" i="1"/>
  <c r="T28" i="1" s="1"/>
  <c r="AJ28" i="1"/>
  <c r="S28" i="1" s="1"/>
  <c r="AM7" i="1"/>
  <c r="AE11" i="1"/>
  <c r="AI11" i="1"/>
  <c r="AK26" i="1"/>
  <c r="AJ26" i="1"/>
  <c r="AD36" i="1"/>
  <c r="AG36" i="1"/>
  <c r="AL9" i="1"/>
  <c r="AR9" i="1"/>
  <c r="AF19" i="1"/>
  <c r="O19" i="1" s="1"/>
  <c r="AI19" i="1"/>
  <c r="R19" i="1" s="1"/>
  <c r="AQ20" i="1"/>
  <c r="AL26" i="1"/>
  <c r="AR34" i="1"/>
  <c r="AE36" i="1"/>
  <c r="AH36" i="1"/>
  <c r="AO7" i="1"/>
  <c r="AF10" i="1"/>
  <c r="AL11" i="1"/>
  <c r="AK11" i="1"/>
  <c r="AR13" i="1"/>
  <c r="AP17" i="1"/>
  <c r="AI18" i="1"/>
  <c r="AJ19" i="1"/>
  <c r="S19" i="1" s="1"/>
  <c r="AM26" i="1"/>
  <c r="AE29" i="1"/>
  <c r="AH29" i="1"/>
  <c r="AI31" i="1"/>
  <c r="AP7" i="1"/>
  <c r="AP23" i="1"/>
  <c r="Y23" i="1" s="1"/>
  <c r="AN26" i="1"/>
  <c r="AQ7" i="1"/>
  <c r="AR14" i="1"/>
  <c r="AQ23" i="1"/>
  <c r="AO26" i="1"/>
  <c r="AL36" i="1"/>
  <c r="AR39" i="1"/>
  <c r="AA39" i="1" s="1"/>
  <c r="AD16" i="1"/>
  <c r="M16" i="1" s="1"/>
  <c r="AF9" i="1"/>
  <c r="AS9" i="1"/>
  <c r="Y9" i="1" s="1"/>
  <c r="AG9" i="1"/>
  <c r="AE16" i="1"/>
  <c r="AL16" i="1"/>
  <c r="AS15" i="1"/>
  <c r="AG16" i="1"/>
  <c r="AI12" i="1"/>
  <c r="AD9" i="1"/>
  <c r="AH9" i="1"/>
  <c r="AE15" i="1"/>
  <c r="AR15" i="1"/>
  <c r="AI16" i="1"/>
  <c r="AS6" i="1"/>
  <c r="AG6" i="1"/>
  <c r="AP8" i="1"/>
  <c r="Y8" i="1" s="1"/>
  <c r="AE9" i="1"/>
  <c r="AO10" i="1"/>
  <c r="AD11" i="1"/>
  <c r="AF15" i="1"/>
  <c r="AJ16" i="1"/>
  <c r="AG17" i="1"/>
  <c r="AO18" i="1"/>
  <c r="AL5" i="1"/>
  <c r="AN5" i="1"/>
  <c r="AQ8" i="1"/>
  <c r="AK9" i="1"/>
  <c r="AP10" i="1"/>
  <c r="AS11" i="1"/>
  <c r="AG11" i="1"/>
  <c r="AH14" i="1"/>
  <c r="AG15" i="1"/>
  <c r="AK16" i="1"/>
  <c r="T16" i="1" s="1"/>
  <c r="AF16" i="1"/>
  <c r="AJ15" i="1"/>
  <c r="AP16" i="1"/>
  <c r="AK17" i="1"/>
  <c r="AL14" i="1"/>
  <c r="AL4" i="1"/>
  <c r="AE5" i="1"/>
  <c r="N5" i="1" s="1"/>
  <c r="AF8" i="1"/>
  <c r="O8" i="1" s="1"/>
  <c r="AD10" i="1"/>
  <c r="AH10" i="1"/>
  <c r="AE12" i="1"/>
  <c r="AQ12" i="1"/>
  <c r="Z12" i="1" s="1"/>
  <c r="AE13" i="1"/>
  <c r="AO21" i="1"/>
  <c r="AP21" i="1"/>
  <c r="AP25" i="1"/>
  <c r="AR31" i="1"/>
  <c r="AA31" i="1" s="1"/>
  <c r="AR35" i="1"/>
  <c r="AA35" i="1" s="1"/>
  <c r="AQ21" i="1"/>
  <c r="AL22" i="1"/>
  <c r="AQ25" i="1"/>
  <c r="AL28" i="1"/>
  <c r="AE39" i="1"/>
  <c r="N39" i="1" s="1"/>
  <c r="AH39" i="1"/>
  <c r="Q39" i="1" s="1"/>
  <c r="AR21" i="1"/>
  <c r="AS34" i="1"/>
  <c r="AF39" i="1"/>
  <c r="O39" i="1" s="1"/>
  <c r="AI39" i="1"/>
  <c r="R39" i="1" s="1"/>
  <c r="AF35" i="1"/>
  <c r="O35" i="1" s="1"/>
  <c r="AI35" i="1"/>
  <c r="R35" i="1" s="1"/>
  <c r="AJ39" i="1"/>
  <c r="S39" i="1" s="1"/>
  <c r="AK15" i="1"/>
  <c r="AQ16" i="1"/>
  <c r="AO16" i="1"/>
  <c r="AD21" i="1"/>
  <c r="AG21" i="1"/>
  <c r="AD25" i="1"/>
  <c r="AG25" i="1"/>
  <c r="AP26" i="1"/>
  <c r="AK31" i="1"/>
  <c r="T31" i="1" s="1"/>
  <c r="AJ31" i="1"/>
  <c r="S31" i="1" s="1"/>
  <c r="AG12" i="1"/>
  <c r="AD13" i="1"/>
  <c r="AP14" i="1"/>
  <c r="AR16" i="1"/>
  <c r="AH18" i="1"/>
  <c r="Q18" i="1" s="1"/>
  <c r="AD19" i="1"/>
  <c r="M19" i="1" s="1"/>
  <c r="AG19" i="1"/>
  <c r="AE21" i="1"/>
  <c r="AH21" i="1"/>
  <c r="AK23" i="1"/>
  <c r="T23" i="1" s="1"/>
  <c r="AE25" i="1"/>
  <c r="AH25" i="1"/>
  <c r="AQ26" i="1"/>
  <c r="AL31" i="1"/>
  <c r="U31" i="1" s="1"/>
  <c r="AF21" i="1"/>
  <c r="AI21" i="1"/>
  <c r="AL23" i="1"/>
  <c r="U23" i="1" s="1"/>
  <c r="AF25" i="1"/>
  <c r="AI25" i="1"/>
  <c r="AP28" i="1"/>
  <c r="Y28" i="1" s="1"/>
  <c r="AQ28" i="1"/>
  <c r="Z28" i="1" s="1"/>
  <c r="AI34" i="1"/>
  <c r="AN39" i="1"/>
  <c r="W39" i="1" s="1"/>
  <c r="AK21" i="1"/>
  <c r="AJ21" i="1"/>
  <c r="AO24" i="1"/>
  <c r="AK25" i="1"/>
  <c r="AJ25" i="1"/>
  <c r="AK34" i="1"/>
  <c r="T34" i="1" s="1"/>
  <c r="AJ34" i="1"/>
  <c r="AO39" i="1"/>
  <c r="X39" i="1" s="1"/>
  <c r="AL21" i="1"/>
  <c r="AP39" i="1"/>
  <c r="Y39" i="1" s="1"/>
  <c r="AL13" i="1"/>
  <c r="AJ13" i="1"/>
  <c r="S13" i="1" s="1"/>
  <c r="AH16" i="1"/>
  <c r="AM18" i="1"/>
  <c r="AL19" i="1"/>
  <c r="AM21" i="1"/>
  <c r="AD22" i="1"/>
  <c r="AG22" i="1"/>
  <c r="AE24" i="1"/>
  <c r="AH24" i="1"/>
  <c r="AD26" i="1"/>
  <c r="AH26" i="1"/>
  <c r="AD28" i="1"/>
  <c r="M28" i="1" s="1"/>
  <c r="AG28" i="1"/>
  <c r="P28" i="1" s="1"/>
  <c r="AO29" i="1"/>
  <c r="AQ39" i="1"/>
  <c r="Z39" i="1" s="1"/>
  <c r="AS33" i="1"/>
  <c r="AS32" i="1"/>
  <c r="AS29" i="1"/>
  <c r="U28" i="1"/>
  <c r="AS36" i="1"/>
  <c r="O40" i="1"/>
  <c r="Y40" i="1"/>
  <c r="AA40" i="1"/>
  <c r="M40" i="1"/>
  <c r="N40" i="1"/>
  <c r="R40" i="1"/>
  <c r="AS25" i="1"/>
  <c r="AA25" i="1" s="1"/>
  <c r="AO23" i="1"/>
  <c r="AO22" i="1"/>
  <c r="AR20" i="1"/>
  <c r="AQ4" i="1"/>
  <c r="AR4" i="1"/>
  <c r="AP4" i="1"/>
  <c r="AG5" i="1"/>
  <c r="AD4" i="1"/>
  <c r="AI5" i="1"/>
  <c r="R5" i="1" s="1"/>
  <c r="AF4" i="1"/>
  <c r="AM5" i="1"/>
  <c r="V5" i="1" s="1"/>
  <c r="AE4" i="1"/>
  <c r="AG4" i="1"/>
  <c r="AH4" i="1"/>
  <c r="AO5" i="1"/>
  <c r="X5" i="1" s="1"/>
  <c r="AI4" i="1"/>
  <c r="AP5" i="1"/>
  <c r="Y5" i="1" s="1"/>
  <c r="AJ4" i="1"/>
  <c r="AK6" i="1"/>
  <c r="AR6" i="1"/>
  <c r="U9" i="1"/>
  <c r="AL12" i="1"/>
  <c r="AG14" i="1"/>
  <c r="P14" i="1" s="1"/>
  <c r="AF17" i="1"/>
  <c r="AL6" i="1"/>
  <c r="AI8" i="1"/>
  <c r="R8" i="1" s="1"/>
  <c r="AH11" i="1"/>
  <c r="AN12" i="1"/>
  <c r="AI14" i="1"/>
  <c r="AH17" i="1"/>
  <c r="AO12" i="1"/>
  <c r="AF14" i="1"/>
  <c r="AJ14" i="1"/>
  <c r="AO6" i="1"/>
  <c r="X6" i="1" s="1"/>
  <c r="AF11" i="1"/>
  <c r="AJ11" i="1"/>
  <c r="AD12" i="1"/>
  <c r="AP12" i="1"/>
  <c r="AQ13" i="1"/>
  <c r="Z9" i="1"/>
  <c r="AQ6" i="1"/>
  <c r="AI7" i="1"/>
  <c r="AI10" i="1"/>
  <c r="AF12" i="1"/>
  <c r="AR12" i="1"/>
  <c r="AA12" i="1" s="1"/>
  <c r="AQ14" i="1"/>
  <c r="P9" i="1"/>
  <c r="AH6" i="1"/>
  <c r="AI6" i="1"/>
  <c r="AI9" i="1"/>
  <c r="AF13" i="1"/>
  <c r="AI13" i="1"/>
  <c r="AD14" i="1"/>
  <c r="AP15" i="1"/>
  <c r="AF6" i="1"/>
  <c r="AJ6" i="1"/>
  <c r="AJ9" i="1"/>
  <c r="S9" i="1" s="1"/>
  <c r="AR11" i="1"/>
  <c r="AK12" i="1"/>
  <c r="AE14" i="1"/>
  <c r="AE17" i="1"/>
  <c r="AR17" i="1"/>
  <c r="AS30" i="1"/>
  <c r="AR30" i="1"/>
  <c r="AP30" i="1"/>
  <c r="AD15" i="1"/>
  <c r="AQ15" i="1"/>
  <c r="AD17" i="1"/>
  <c r="AQ17" i="1"/>
  <c r="AJ18" i="1"/>
  <c r="S18" i="1" s="1"/>
  <c r="AA23" i="1"/>
  <c r="AK14" i="1"/>
  <c r="AI15" i="1"/>
  <c r="R15" i="1" s="1"/>
  <c r="AM16" i="1"/>
  <c r="V16" i="1" s="1"/>
  <c r="AI17" i="1"/>
  <c r="AP18" i="1"/>
  <c r="AS27" i="1"/>
  <c r="V27" i="1" s="1"/>
  <c r="AR27" i="1"/>
  <c r="AP27" i="1"/>
  <c r="Y16" i="1"/>
  <c r="AN16" i="1"/>
  <c r="W16" i="1" s="1"/>
  <c r="AJ17" i="1"/>
  <c r="AQ18" i="1"/>
  <c r="AP20" i="1"/>
  <c r="AD20" i="1"/>
  <c r="AS20" i="1"/>
  <c r="AL15" i="1"/>
  <c r="AA16" i="1"/>
  <c r="AL17" i="1"/>
  <c r="AF18" i="1"/>
  <c r="AG18" i="1"/>
  <c r="AK27" i="1"/>
  <c r="AJ27" i="1"/>
  <c r="AK30" i="1"/>
  <c r="AJ30" i="1"/>
  <c r="R31" i="1"/>
  <c r="AK32" i="1"/>
  <c r="T32" i="1" s="1"/>
  <c r="AJ32" i="1"/>
  <c r="AK33" i="1"/>
  <c r="AJ33" i="1"/>
  <c r="U36" i="1"/>
  <c r="Z23" i="1"/>
  <c r="AL27" i="1"/>
  <c r="AD29" i="1"/>
  <c r="AG29" i="1"/>
  <c r="AL30" i="1"/>
  <c r="AL32" i="1"/>
  <c r="AD33" i="1"/>
  <c r="AL33" i="1"/>
  <c r="AK35" i="1"/>
  <c r="T35" i="1" s="1"/>
  <c r="AJ35" i="1"/>
  <c r="S35" i="1" s="1"/>
  <c r="AM30" i="1"/>
  <c r="AE32" i="1"/>
  <c r="AE33" i="1"/>
  <c r="AL35" i="1"/>
  <c r="U35" i="1" s="1"/>
  <c r="AG20" i="1"/>
  <c r="X23" i="1"/>
  <c r="AN27" i="1"/>
  <c r="AF29" i="1"/>
  <c r="AI29" i="1"/>
  <c r="AN30" i="1"/>
  <c r="AE31" i="1"/>
  <c r="N31" i="1" s="1"/>
  <c r="AF32" i="1"/>
  <c r="AF33" i="1"/>
  <c r="AD34" i="1"/>
  <c r="AM35" i="1"/>
  <c r="V35" i="1" s="1"/>
  <c r="AE20" i="1"/>
  <c r="AH20" i="1"/>
  <c r="AP22" i="1"/>
  <c r="AD23" i="1"/>
  <c r="M23" i="1" s="1"/>
  <c r="AG23" i="1"/>
  <c r="P23" i="1" s="1"/>
  <c r="AP24" i="1"/>
  <c r="AR26" i="1"/>
  <c r="AO27" i="1"/>
  <c r="AO28" i="1"/>
  <c r="X28" i="1" s="1"/>
  <c r="AK29" i="1"/>
  <c r="AJ29" i="1"/>
  <c r="AO30" i="1"/>
  <c r="AF31" i="1"/>
  <c r="O31" i="1" s="1"/>
  <c r="AP32" i="1"/>
  <c r="AP33" i="1"/>
  <c r="AE34" i="1"/>
  <c r="N34" i="1" s="1"/>
  <c r="AD35" i="1"/>
  <c r="M35" i="1" s="1"/>
  <c r="AN35" i="1"/>
  <c r="W35" i="1" s="1"/>
  <c r="AQ36" i="1"/>
  <c r="Z36" i="1" s="1"/>
  <c r="AO19" i="1"/>
  <c r="X19" i="1" s="1"/>
  <c r="AF20" i="1"/>
  <c r="AI20" i="1"/>
  <c r="AR22" i="1"/>
  <c r="AQ22" i="1"/>
  <c r="AE23" i="1"/>
  <c r="N23" i="1" s="1"/>
  <c r="AH23" i="1"/>
  <c r="Q23" i="1" s="1"/>
  <c r="AR24" i="1"/>
  <c r="AQ24" i="1"/>
  <c r="AO25" i="1"/>
  <c r="AL29" i="1"/>
  <c r="AP31" i="1"/>
  <c r="Y31" i="1" s="1"/>
  <c r="AQ32" i="1"/>
  <c r="AQ33" i="1"/>
  <c r="AF34" i="1"/>
  <c r="AP35" i="1"/>
  <c r="Y35" i="1" s="1"/>
  <c r="AO35" i="1"/>
  <c r="X35" i="1" s="1"/>
  <c r="AR36" i="1"/>
  <c r="AA36" i="1" s="1"/>
  <c r="AD39" i="1"/>
  <c r="M39" i="1" s="1"/>
  <c r="AG39" i="1"/>
  <c r="P39" i="1" s="1"/>
  <c r="P19" i="1"/>
  <c r="AK20" i="1"/>
  <c r="AJ20" i="1"/>
  <c r="AS22" i="1"/>
  <c r="AF23" i="1"/>
  <c r="O23" i="1" s="1"/>
  <c r="AI23" i="1"/>
  <c r="R23" i="1" s="1"/>
  <c r="AS24" i="1"/>
  <c r="AQ27" i="1"/>
  <c r="N28" i="1"/>
  <c r="AM29" i="1"/>
  <c r="AQ30" i="1"/>
  <c r="AQ31" i="1"/>
  <c r="Z31" i="1" s="1"/>
  <c r="AR32" i="1"/>
  <c r="AR33" i="1"/>
  <c r="AP34" i="1"/>
  <c r="Y34" i="1" s="1"/>
  <c r="AQ35" i="1"/>
  <c r="Z35" i="1" s="1"/>
  <c r="P40" i="1"/>
  <c r="Q19" i="1"/>
  <c r="AL20" i="1"/>
  <c r="AJ23" i="1"/>
  <c r="S23" i="1" s="1"/>
  <c r="R28" i="1"/>
  <c r="AN29" i="1"/>
  <c r="W29" i="1" s="1"/>
  <c r="AQ34" i="1"/>
  <c r="Z34" i="1" s="1"/>
  <c r="Q40" i="1"/>
  <c r="AN20" i="1"/>
  <c r="T25" i="1"/>
  <c r="S25" i="1"/>
  <c r="AD27" i="1"/>
  <c r="AG27" i="1"/>
  <c r="AP29" i="1"/>
  <c r="Y29" i="1" s="1"/>
  <c r="AD30" i="1"/>
  <c r="AG30" i="1"/>
  <c r="AD32" i="1"/>
  <c r="AG32" i="1"/>
  <c r="AG33" i="1"/>
  <c r="Q36" i="1"/>
  <c r="U19" i="1"/>
  <c r="AO20" i="1"/>
  <c r="AF22" i="1"/>
  <c r="AI22" i="1"/>
  <c r="AF24" i="1"/>
  <c r="AI24" i="1"/>
  <c r="AL25" i="1"/>
  <c r="AE27" i="1"/>
  <c r="AH27" i="1"/>
  <c r="AR29" i="1"/>
  <c r="AA29" i="1" s="1"/>
  <c r="AQ29" i="1"/>
  <c r="Z29" i="1" s="1"/>
  <c r="AE30" i="1"/>
  <c r="AH30" i="1"/>
  <c r="AD31" i="1"/>
  <c r="M31" i="1" s="1"/>
  <c r="AG31" i="1"/>
  <c r="P31" i="1" s="1"/>
  <c r="AH32" i="1"/>
  <c r="AH33" i="1"/>
  <c r="AG34" i="1"/>
  <c r="P34" i="1" s="1"/>
  <c r="AG35" i="1"/>
  <c r="P35" i="1" s="1"/>
  <c r="AF36" i="1"/>
  <c r="O36" i="1" s="1"/>
  <c r="AI36" i="1"/>
  <c r="R36" i="1" s="1"/>
  <c r="U40" i="1"/>
  <c r="AK22" i="1"/>
  <c r="AJ22" i="1"/>
  <c r="AK24" i="1"/>
  <c r="AJ24" i="1"/>
  <c r="AM25" i="1"/>
  <c r="V25" i="1" s="1"/>
  <c r="AF27" i="1"/>
  <c r="AI27" i="1"/>
  <c r="AF30" i="1"/>
  <c r="AI30" i="1"/>
  <c r="AH31" i="1"/>
  <c r="Q31" i="1" s="1"/>
  <c r="AI32" i="1"/>
  <c r="AI33" i="1"/>
  <c r="AH34" i="1"/>
  <c r="Q34" i="1" s="1"/>
  <c r="AE35" i="1"/>
  <c r="N35" i="1" s="1"/>
  <c r="AH35" i="1"/>
  <c r="Q35" i="1" s="1"/>
  <c r="AK36" i="1"/>
  <c r="T36" i="1" s="1"/>
  <c r="AJ36" i="1"/>
  <c r="S36" i="1" s="1"/>
  <c r="AO40" i="1"/>
  <c r="X40" i="1" s="1"/>
  <c r="AO32" i="1"/>
  <c r="AO31" i="1"/>
  <c r="X31" i="1" s="1"/>
  <c r="AO33" i="1"/>
  <c r="AO34" i="1"/>
  <c r="X34" i="1" s="1"/>
  <c r="AO36" i="1"/>
  <c r="X36" i="1" s="1"/>
  <c r="M18" i="1"/>
  <c r="N18" i="1"/>
  <c r="W18" i="1"/>
  <c r="X18" i="1"/>
  <c r="AO15" i="1"/>
  <c r="AO14" i="1"/>
  <c r="AO17" i="1"/>
  <c r="P16" i="1"/>
  <c r="Q16" i="1"/>
  <c r="R16" i="1"/>
  <c r="O16" i="1"/>
  <c r="AO13" i="1"/>
  <c r="X13" i="1" s="1"/>
  <c r="Y13" i="1"/>
  <c r="AN11" i="1"/>
  <c r="W11" i="1" s="1"/>
  <c r="AN10" i="1"/>
  <c r="U11" i="1"/>
  <c r="AO9" i="1"/>
  <c r="X9" i="1" s="1"/>
  <c r="T8" i="1"/>
  <c r="AA8" i="1"/>
  <c r="P8" i="1"/>
  <c r="M8" i="1"/>
  <c r="X8" i="1"/>
  <c r="Z8" i="1"/>
  <c r="U8" i="1"/>
  <c r="AN6" i="1"/>
  <c r="Y6" i="1"/>
  <c r="N7" i="1"/>
  <c r="AO4" i="1"/>
  <c r="X4" i="1" s="1"/>
  <c r="T5" i="1"/>
  <c r="Q5" i="1"/>
  <c r="P5" i="1"/>
  <c r="U5" i="1"/>
  <c r="O5" i="1"/>
  <c r="W5" i="1"/>
  <c r="AA5" i="1"/>
  <c r="AM40" i="1"/>
  <c r="V40" i="1" s="1"/>
  <c r="AN40" i="1"/>
  <c r="W40" i="1" s="1"/>
  <c r="AK39" i="1"/>
  <c r="T39" i="1" s="1"/>
  <c r="AL39" i="1"/>
  <c r="U39" i="1" s="1"/>
  <c r="AM36" i="1"/>
  <c r="V36" i="1" s="1"/>
  <c r="AN36" i="1"/>
  <c r="W36" i="1" s="1"/>
  <c r="AL34" i="1"/>
  <c r="U34" i="1" s="1"/>
  <c r="AM34" i="1"/>
  <c r="V34" i="1" s="1"/>
  <c r="AN34" i="1"/>
  <c r="W34" i="1" s="1"/>
  <c r="AM33" i="1"/>
  <c r="V33" i="1" s="1"/>
  <c r="AN33" i="1"/>
  <c r="AM32" i="1"/>
  <c r="AN32" i="1"/>
  <c r="W32" i="1" s="1"/>
  <c r="AM31" i="1"/>
  <c r="V31" i="1" s="1"/>
  <c r="AN31" i="1"/>
  <c r="W31" i="1" s="1"/>
  <c r="AM28" i="1"/>
  <c r="V28" i="1" s="1"/>
  <c r="AN28" i="1"/>
  <c r="W28" i="1" s="1"/>
  <c r="AN25" i="1"/>
  <c r="AM24" i="1"/>
  <c r="AN24" i="1"/>
  <c r="AM23" i="1"/>
  <c r="V23" i="1" s="1"/>
  <c r="AN23" i="1"/>
  <c r="W23" i="1" s="1"/>
  <c r="AM22" i="1"/>
  <c r="AN22" i="1"/>
  <c r="AK19" i="1"/>
  <c r="T19" i="1" s="1"/>
  <c r="AM19" i="1"/>
  <c r="V19" i="1" s="1"/>
  <c r="AN19" i="1"/>
  <c r="W19" i="1" s="1"/>
  <c r="AM17" i="1"/>
  <c r="AN17" i="1"/>
  <c r="AM15" i="1"/>
  <c r="AN15" i="1"/>
  <c r="AM14" i="1"/>
  <c r="AN14" i="1"/>
  <c r="AM13" i="1"/>
  <c r="AN13" i="1"/>
  <c r="AJ12" i="1"/>
  <c r="AM11" i="1"/>
  <c r="AK10" i="1"/>
  <c r="AM10" i="1"/>
  <c r="AM9" i="1"/>
  <c r="V9" i="1" s="1"/>
  <c r="AN9" i="1"/>
  <c r="W9" i="1" s="1"/>
  <c r="AM6" i="1"/>
  <c r="AM4" i="1"/>
  <c r="AN4" i="1"/>
  <c r="Z14" i="1" l="1"/>
  <c r="U14" i="1"/>
  <c r="S14" i="1"/>
  <c r="O14" i="1"/>
  <c r="R32" i="1"/>
  <c r="M25" i="1"/>
  <c r="M34" i="1"/>
  <c r="M14" i="1"/>
  <c r="R14" i="1"/>
  <c r="M9" i="1"/>
  <c r="Q14" i="1"/>
  <c r="AA14" i="1"/>
  <c r="L14" i="1" s="1"/>
  <c r="D14" i="1" s="1"/>
  <c r="Y14" i="1"/>
  <c r="W14" i="1"/>
  <c r="V14" i="1"/>
  <c r="X14" i="1"/>
  <c r="T14" i="1"/>
  <c r="N14" i="1"/>
  <c r="Q15" i="1"/>
  <c r="N32" i="1"/>
  <c r="W25" i="1"/>
  <c r="Z32" i="1"/>
  <c r="X32" i="1"/>
  <c r="U25" i="1"/>
  <c r="S4" i="1"/>
  <c r="O32" i="1"/>
  <c r="M36" i="1"/>
  <c r="AA9" i="1"/>
  <c r="S7" i="1"/>
  <c r="P32" i="1"/>
  <c r="O34" i="1"/>
  <c r="M4" i="1"/>
  <c r="R34" i="1"/>
  <c r="T9" i="1"/>
  <c r="V24" i="1"/>
  <c r="Q32" i="1"/>
  <c r="L32" i="1" s="1"/>
  <c r="D32" i="1" s="1"/>
  <c r="M32" i="1"/>
  <c r="M22" i="1"/>
  <c r="Y32" i="1"/>
  <c r="U32" i="1"/>
  <c r="M5" i="1"/>
  <c r="N25" i="1"/>
  <c r="V29" i="1"/>
  <c r="U29" i="1"/>
  <c r="M29" i="1"/>
  <c r="V32" i="1"/>
  <c r="X25" i="1"/>
  <c r="T29" i="1"/>
  <c r="R9" i="1"/>
  <c r="AA21" i="1"/>
  <c r="P25" i="1"/>
  <c r="R21" i="1"/>
  <c r="Q12" i="1"/>
  <c r="Q24" i="1"/>
  <c r="P21" i="1"/>
  <c r="M21" i="1"/>
  <c r="N9" i="1"/>
  <c r="S5" i="1"/>
  <c r="O12" i="1"/>
  <c r="X12" i="1"/>
  <c r="O7" i="1"/>
  <c r="Y12" i="1"/>
  <c r="Q7" i="1"/>
  <c r="R30" i="1"/>
  <c r="AA7" i="1"/>
  <c r="P30" i="1"/>
  <c r="S30" i="1"/>
  <c r="X7" i="1"/>
  <c r="W7" i="1"/>
  <c r="R7" i="1"/>
  <c r="M12" i="1"/>
  <c r="Y7" i="1"/>
  <c r="O30" i="1"/>
  <c r="P36" i="1"/>
  <c r="AA32" i="1"/>
  <c r="W30" i="1"/>
  <c r="U16" i="1"/>
  <c r="V7" i="1"/>
  <c r="N17" i="1"/>
  <c r="V30" i="1"/>
  <c r="S12" i="1"/>
  <c r="R29" i="1"/>
  <c r="T12" i="1"/>
  <c r="U12" i="1"/>
  <c r="L12" i="1" s="1"/>
  <c r="D12" i="1" s="1"/>
  <c r="N12" i="1"/>
  <c r="W8" i="1"/>
  <c r="M7" i="1"/>
  <c r="Q30" i="1"/>
  <c r="Q9" i="1"/>
  <c r="T7" i="1"/>
  <c r="V12" i="1"/>
  <c r="R12" i="1"/>
  <c r="U7" i="1"/>
  <c r="W12" i="1"/>
  <c r="X16" i="1"/>
  <c r="N30" i="1"/>
  <c r="P7" i="1"/>
  <c r="S29" i="1"/>
  <c r="P29" i="1"/>
  <c r="S32" i="1"/>
  <c r="R25" i="1"/>
  <c r="P12" i="1"/>
  <c r="U4" i="1"/>
  <c r="Z7" i="1"/>
  <c r="N16" i="1"/>
  <c r="Q21" i="1"/>
  <c r="M11" i="1"/>
  <c r="N36" i="1"/>
  <c r="V17" i="1"/>
  <c r="O17" i="1"/>
  <c r="AA34" i="1"/>
  <c r="Z16" i="1"/>
  <c r="W20" i="1"/>
  <c r="Z30" i="1"/>
  <c r="O29" i="1"/>
  <c r="M13" i="1"/>
  <c r="W21" i="1"/>
  <c r="R17" i="1"/>
  <c r="S16" i="1"/>
  <c r="V21" i="1"/>
  <c r="W13" i="1"/>
  <c r="O11" i="1"/>
  <c r="Z17" i="1"/>
  <c r="N21" i="1"/>
  <c r="Y21" i="1"/>
  <c r="T11" i="1"/>
  <c r="AA17" i="1"/>
  <c r="O21" i="1"/>
  <c r="P13" i="1"/>
  <c r="V13" i="1"/>
  <c r="N11" i="1"/>
  <c r="T13" i="1"/>
  <c r="M17" i="1"/>
  <c r="Q11" i="1"/>
  <c r="U17" i="1"/>
  <c r="AA11" i="1"/>
  <c r="S17" i="1"/>
  <c r="R13" i="1"/>
  <c r="Z21" i="1"/>
  <c r="O13" i="1"/>
  <c r="Q17" i="1"/>
  <c r="P10" i="1"/>
  <c r="Z11" i="1"/>
  <c r="Z13" i="1"/>
  <c r="P17" i="1"/>
  <c r="T17" i="1"/>
  <c r="S11" i="1"/>
  <c r="N13" i="1"/>
  <c r="X17" i="1"/>
  <c r="U21" i="1"/>
  <c r="S21" i="1"/>
  <c r="Z18" i="1"/>
  <c r="Y17" i="1"/>
  <c r="AA13" i="1"/>
  <c r="V11" i="1"/>
  <c r="Y11" i="1"/>
  <c r="Q13" i="1"/>
  <c r="W17" i="1"/>
  <c r="R11" i="1"/>
  <c r="U13" i="1"/>
  <c r="Y25" i="1"/>
  <c r="T21" i="1"/>
  <c r="X21" i="1"/>
  <c r="Y36" i="1"/>
  <c r="R18" i="1"/>
  <c r="V18" i="1"/>
  <c r="P11" i="1"/>
  <c r="U18" i="1"/>
  <c r="Y18" i="1"/>
  <c r="AA18" i="1"/>
  <c r="N29" i="1"/>
  <c r="O18" i="1"/>
  <c r="Y10" i="1"/>
  <c r="W10" i="1"/>
  <c r="T18" i="1"/>
  <c r="P18" i="1"/>
  <c r="O9" i="1"/>
  <c r="Y4" i="1"/>
  <c r="U33" i="1"/>
  <c r="S34" i="1"/>
  <c r="L34" i="1" s="1"/>
  <c r="D34" i="1" s="1"/>
  <c r="X11" i="1"/>
  <c r="O4" i="1"/>
  <c r="N10" i="1"/>
  <c r="Z33" i="1"/>
  <c r="M33" i="1"/>
  <c r="Q4" i="1"/>
  <c r="M10" i="1"/>
  <c r="Q33" i="1"/>
  <c r="P4" i="1"/>
  <c r="W4" i="1"/>
  <c r="U10" i="1"/>
  <c r="X33" i="1"/>
  <c r="N4" i="1"/>
  <c r="AA10" i="1"/>
  <c r="O10" i="1"/>
  <c r="O33" i="1"/>
  <c r="R4" i="1"/>
  <c r="AA4" i="1"/>
  <c r="V4" i="1"/>
  <c r="V10" i="1"/>
  <c r="Z10" i="1"/>
  <c r="T24" i="1"/>
  <c r="N33" i="1"/>
  <c r="X10" i="1"/>
  <c r="T10" i="1"/>
  <c r="S10" i="1"/>
  <c r="R10" i="1"/>
  <c r="S33" i="1"/>
  <c r="Q10" i="1"/>
  <c r="R33" i="1"/>
  <c r="Y33" i="1"/>
  <c r="T33" i="1"/>
  <c r="AA33" i="1"/>
  <c r="T4" i="1"/>
  <c r="Z4" i="1"/>
  <c r="W33" i="1"/>
  <c r="P33" i="1"/>
  <c r="Z26" i="1"/>
  <c r="N22" i="1"/>
  <c r="Z25" i="1"/>
  <c r="O25" i="1"/>
  <c r="Q25" i="1"/>
  <c r="AA20" i="1"/>
  <c r="Y30" i="1"/>
  <c r="W6" i="1"/>
  <c r="N15" i="1"/>
  <c r="T30" i="1"/>
  <c r="M30" i="1"/>
  <c r="X30" i="1"/>
  <c r="U30" i="1"/>
  <c r="W22" i="1"/>
  <c r="V22" i="1"/>
  <c r="X20" i="1"/>
  <c r="Q29" i="1"/>
  <c r="V8" i="1"/>
  <c r="Z6" i="1"/>
  <c r="U15" i="1"/>
  <c r="U27" i="1"/>
  <c r="R26" i="1"/>
  <c r="M6" i="1"/>
  <c r="M15" i="1"/>
  <c r="Q26" i="1"/>
  <c r="AA6" i="1"/>
  <c r="P15" i="1"/>
  <c r="M26" i="1"/>
  <c r="Y15" i="1"/>
  <c r="T6" i="1"/>
  <c r="V6" i="1"/>
  <c r="T15" i="1"/>
  <c r="Z15" i="1"/>
  <c r="X15" i="1"/>
  <c r="X26" i="1"/>
  <c r="AA26" i="1"/>
  <c r="S15" i="1"/>
  <c r="W15" i="1"/>
  <c r="U26" i="1"/>
  <c r="W27" i="1"/>
  <c r="Y26" i="1"/>
  <c r="V15" i="1"/>
  <c r="R27" i="1"/>
  <c r="S26" i="1"/>
  <c r="P26" i="1"/>
  <c r="O6" i="1"/>
  <c r="R6" i="1"/>
  <c r="S6" i="1"/>
  <c r="O27" i="1"/>
  <c r="AA22" i="1"/>
  <c r="T26" i="1"/>
  <c r="U6" i="1"/>
  <c r="N26" i="1"/>
  <c r="O26" i="1"/>
  <c r="Z27" i="1"/>
  <c r="P6" i="1"/>
  <c r="W26" i="1"/>
  <c r="V26" i="1"/>
  <c r="N6" i="1"/>
  <c r="O15" i="1"/>
  <c r="AA15" i="1"/>
  <c r="AA27" i="1"/>
  <c r="Q6" i="1"/>
  <c r="R22" i="1"/>
  <c r="O22" i="1"/>
  <c r="Q22" i="1"/>
  <c r="S24" i="1"/>
  <c r="Z24" i="1"/>
  <c r="L35" i="1"/>
  <c r="D35" i="1" s="1"/>
  <c r="X29" i="1"/>
  <c r="W24" i="1"/>
  <c r="S22" i="1"/>
  <c r="R24" i="1"/>
  <c r="O24" i="1"/>
  <c r="X24" i="1"/>
  <c r="N24" i="1"/>
  <c r="L28" i="1"/>
  <c r="D28" i="1" s="1"/>
  <c r="Q27" i="1"/>
  <c r="N27" i="1"/>
  <c r="T27" i="1"/>
  <c r="P27" i="1"/>
  <c r="X27" i="1"/>
  <c r="M27" i="1"/>
  <c r="S27" i="1"/>
  <c r="L23" i="1"/>
  <c r="D23" i="1" s="1"/>
  <c r="T22" i="1"/>
  <c r="Z22" i="1"/>
  <c r="O20" i="1"/>
  <c r="U20" i="1"/>
  <c r="N20" i="1"/>
  <c r="P20" i="1"/>
  <c r="S20" i="1"/>
  <c r="T20" i="1"/>
  <c r="Y24" i="1"/>
  <c r="X22" i="1"/>
  <c r="R20" i="1"/>
  <c r="U24" i="1"/>
  <c r="Z20" i="1"/>
  <c r="U22" i="1"/>
  <c r="V20" i="1"/>
  <c r="P24" i="1"/>
  <c r="M24" i="1"/>
  <c r="AA24" i="1"/>
  <c r="AA30" i="1"/>
  <c r="Y22" i="1"/>
  <c r="P22" i="1"/>
  <c r="Q20" i="1"/>
  <c r="M20" i="1"/>
  <c r="Y20" i="1"/>
  <c r="Y27" i="1"/>
  <c r="L40" i="1"/>
  <c r="D40" i="1" s="1"/>
  <c r="L39" i="1"/>
  <c r="D39" i="1" s="1"/>
  <c r="L19" i="1"/>
  <c r="D19" i="1" s="1"/>
  <c r="L31" i="1"/>
  <c r="D31" i="1" s="1"/>
  <c r="L9" i="1"/>
  <c r="D9" i="1" s="1"/>
  <c r="L5" i="1"/>
  <c r="D5" i="1" s="1"/>
  <c r="BG11" i="8"/>
  <c r="BE13" i="8"/>
  <c r="BE14" i="8"/>
  <c r="BF14" i="8"/>
  <c r="BF15" i="8"/>
  <c r="BG15" i="8"/>
  <c r="BF16" i="8"/>
  <c r="BH16" i="8"/>
  <c r="BF17" i="8"/>
  <c r="BH18" i="8"/>
  <c r="BE19" i="8"/>
  <c r="BE20" i="8"/>
  <c r="BF20" i="8"/>
  <c r="BE21" i="8"/>
  <c r="BG21" i="8"/>
  <c r="BE22" i="8"/>
  <c r="BH22" i="8"/>
  <c r="BG23" i="8"/>
  <c r="BF10" i="8"/>
  <c r="BF22" i="8"/>
  <c r="BG22" i="8"/>
  <c r="BI22" i="8"/>
  <c r="BE23" i="8"/>
  <c r="BF23" i="8"/>
  <c r="BH23" i="8"/>
  <c r="BI23" i="8"/>
  <c r="BI21" i="8"/>
  <c r="BH21" i="8"/>
  <c r="BF21" i="8"/>
  <c r="BE11" i="8"/>
  <c r="BF11" i="8"/>
  <c r="BH11" i="8"/>
  <c r="BI11" i="8"/>
  <c r="BE12" i="8"/>
  <c r="BF12" i="8"/>
  <c r="BG12" i="8"/>
  <c r="BH12" i="8"/>
  <c r="BI12" i="8"/>
  <c r="BF13" i="8"/>
  <c r="BG13" i="8"/>
  <c r="BH13" i="8"/>
  <c r="BI13" i="8"/>
  <c r="BG14" i="8"/>
  <c r="BH14" i="8"/>
  <c r="BI14" i="8"/>
  <c r="BE15" i="8"/>
  <c r="BH15" i="8"/>
  <c r="BI15" i="8"/>
  <c r="BE16" i="8"/>
  <c r="BG16" i="8"/>
  <c r="BI16" i="8"/>
  <c r="BE17" i="8"/>
  <c r="BG17" i="8"/>
  <c r="BH17" i="8"/>
  <c r="BI17" i="8"/>
  <c r="BE18" i="8"/>
  <c r="BF18" i="8"/>
  <c r="BG18" i="8"/>
  <c r="BI18" i="8"/>
  <c r="BF19" i="8"/>
  <c r="BG19" i="8"/>
  <c r="BH19" i="8"/>
  <c r="BI19" i="8"/>
  <c r="BG20" i="8"/>
  <c r="BH20" i="8"/>
  <c r="BI20" i="8"/>
  <c r="BE10" i="8"/>
  <c r="BG10" i="8"/>
  <c r="BH10" i="8"/>
  <c r="BI10" i="8"/>
  <c r="BE30" i="8"/>
  <c r="BF30" i="8"/>
  <c r="BG30" i="8"/>
  <c r="BH30" i="8"/>
  <c r="BI30" i="8"/>
  <c r="BE31" i="8"/>
  <c r="BF31" i="8"/>
  <c r="BG31" i="8"/>
  <c r="BH31" i="8"/>
  <c r="BI31" i="8"/>
  <c r="BE32" i="8"/>
  <c r="BF32" i="8"/>
  <c r="BG32" i="8"/>
  <c r="BH32" i="8"/>
  <c r="BI32" i="8"/>
  <c r="BE33" i="8"/>
  <c r="BF33" i="8"/>
  <c r="BG33" i="8"/>
  <c r="BH33" i="8"/>
  <c r="BI33" i="8"/>
  <c r="BE26" i="8"/>
  <c r="BF26" i="8"/>
  <c r="BG26" i="8"/>
  <c r="BH26" i="8"/>
  <c r="BI26" i="8"/>
  <c r="BE27" i="8"/>
  <c r="BF27" i="8"/>
  <c r="BG27" i="8"/>
  <c r="BH27" i="8"/>
  <c r="BI27" i="8"/>
  <c r="BE28" i="8"/>
  <c r="BF28" i="8"/>
  <c r="BG28" i="8"/>
  <c r="BH28" i="8"/>
  <c r="BI28" i="8"/>
  <c r="BE29" i="8"/>
  <c r="BF29" i="8"/>
  <c r="BG29" i="8"/>
  <c r="BH29" i="8"/>
  <c r="BI29" i="8"/>
  <c r="BI25" i="8"/>
  <c r="BH25" i="8"/>
  <c r="BG25" i="8"/>
  <c r="BF25" i="8"/>
  <c r="BE25" i="8"/>
  <c r="BE6" i="8"/>
  <c r="BF6" i="8"/>
  <c r="BG6" i="8"/>
  <c r="BH6" i="8"/>
  <c r="BI6" i="8"/>
  <c r="BE7" i="8"/>
  <c r="BF7" i="8"/>
  <c r="BG7" i="8"/>
  <c r="BH7" i="8"/>
  <c r="BI7" i="8"/>
  <c r="BE8" i="8"/>
  <c r="BF8" i="8"/>
  <c r="BG8" i="8"/>
  <c r="BH8" i="8"/>
  <c r="BI8" i="8"/>
  <c r="BE9" i="8"/>
  <c r="BF9" i="8"/>
  <c r="BG9" i="8"/>
  <c r="BH9" i="8"/>
  <c r="BI9" i="8"/>
  <c r="BE5" i="8"/>
  <c r="BF5" i="8"/>
  <c r="BG5" i="8"/>
  <c r="BH5" i="8"/>
  <c r="BI5" i="8"/>
  <c r="BI4" i="8"/>
  <c r="BH4" i="8"/>
  <c r="BG4" i="8"/>
  <c r="BF4" i="8"/>
  <c r="BE4" i="8"/>
  <c r="L8" i="1" l="1"/>
  <c r="D8" i="1" s="1"/>
  <c r="L7" i="1"/>
  <c r="D7" i="1" s="1"/>
  <c r="L30" i="1"/>
  <c r="D30" i="1" s="1"/>
  <c r="L11" i="1"/>
  <c r="D11" i="1" s="1"/>
  <c r="L25" i="1"/>
  <c r="D25" i="1" s="1"/>
  <c r="L16" i="1"/>
  <c r="D16" i="1" s="1"/>
  <c r="L33" i="1"/>
  <c r="D33" i="1" s="1"/>
  <c r="L36" i="1"/>
  <c r="D36" i="1" s="1"/>
  <c r="L29" i="1"/>
  <c r="D29" i="1" s="1"/>
  <c r="L21" i="1"/>
  <c r="D21" i="1" s="1"/>
  <c r="L17" i="1"/>
  <c r="D17" i="1" s="1"/>
  <c r="L13" i="1"/>
  <c r="D13" i="1" s="1"/>
  <c r="L6" i="1"/>
  <c r="D6" i="1" s="1"/>
  <c r="L26" i="1"/>
  <c r="D26" i="1" s="1"/>
  <c r="L18" i="1"/>
  <c r="D18" i="1" s="1"/>
  <c r="L4" i="1"/>
  <c r="D4" i="1" s="1"/>
  <c r="L10" i="1"/>
  <c r="D10" i="1" s="1"/>
  <c r="L15" i="1"/>
  <c r="D15" i="1" s="1"/>
  <c r="L27" i="1"/>
  <c r="D27" i="1" s="1"/>
  <c r="L24" i="1"/>
  <c r="D24" i="1" s="1"/>
  <c r="L22" i="1"/>
  <c r="D22" i="1" s="1"/>
  <c r="L20" i="1"/>
  <c r="D20" i="1" s="1"/>
  <c r="AX33" i="8"/>
  <c r="AY33" i="8"/>
  <c r="AG33" i="8" s="1"/>
  <c r="P33" i="8" s="1"/>
  <c r="BB33" i="8"/>
  <c r="AJ33" i="8" s="1"/>
  <c r="S33" i="8" s="1"/>
  <c r="AU32" i="8"/>
  <c r="AC32" i="8" s="1"/>
  <c r="L32" i="8" s="1"/>
  <c r="AV32" i="8"/>
  <c r="AW32" i="8"/>
  <c r="AX32" i="8"/>
  <c r="AY32" i="8"/>
  <c r="AZ32" i="8"/>
  <c r="AH32" i="8" s="1"/>
  <c r="Q32" i="8" s="1"/>
  <c r="BA32" i="8"/>
  <c r="BB32" i="8"/>
  <c r="BC32" i="8"/>
  <c r="AK32" i="8" s="1"/>
  <c r="T32" i="8" s="1"/>
  <c r="BD32" i="8"/>
  <c r="AL32" i="8" s="1"/>
  <c r="U32" i="8" s="1"/>
  <c r="AU33" i="8"/>
  <c r="AC33" i="8" s="1"/>
  <c r="L33" i="8" s="1"/>
  <c r="AV33" i="8"/>
  <c r="AD33" i="8" s="1"/>
  <c r="M33" i="8" s="1"/>
  <c r="AW33" i="8"/>
  <c r="AE33" i="8" s="1"/>
  <c r="N33" i="8" s="1"/>
  <c r="AZ33" i="8"/>
  <c r="BA33" i="8"/>
  <c r="BC33" i="8"/>
  <c r="BD33" i="8"/>
  <c r="BJ32" i="8"/>
  <c r="BJ33" i="8"/>
  <c r="J28" i="8"/>
  <c r="AF33" i="8" l="1"/>
  <c r="O33" i="8" s="1"/>
  <c r="K33" i="8" s="1"/>
  <c r="C33" i="8" s="1"/>
  <c r="AL33" i="8"/>
  <c r="U33" i="8" s="1"/>
  <c r="AI32" i="8"/>
  <c r="R32" i="8" s="1"/>
  <c r="AM32" i="8"/>
  <c r="V32" i="8" s="1"/>
  <c r="AN32" i="8"/>
  <c r="W32" i="8" s="1"/>
  <c r="AO32" i="8"/>
  <c r="X32" i="8" s="1"/>
  <c r="AP32" i="8"/>
  <c r="Y32" i="8" s="1"/>
  <c r="AQ32" i="8"/>
  <c r="Z32" i="8" s="1"/>
  <c r="AG32" i="8"/>
  <c r="P32" i="8" s="1"/>
  <c r="AK33" i="8"/>
  <c r="T33" i="8" s="1"/>
  <c r="AF32" i="8"/>
  <c r="O32" i="8" s="1"/>
  <c r="AE32" i="8"/>
  <c r="N32" i="8" s="1"/>
  <c r="AP33" i="8"/>
  <c r="Y33" i="8" s="1"/>
  <c r="AQ33" i="8"/>
  <c r="Z33" i="8" s="1"/>
  <c r="AM33" i="8"/>
  <c r="V33" i="8" s="1"/>
  <c r="AN33" i="8"/>
  <c r="W33" i="8" s="1"/>
  <c r="AO33" i="8"/>
  <c r="X33" i="8" s="1"/>
  <c r="AJ32" i="8"/>
  <c r="S32" i="8" s="1"/>
  <c r="AI33" i="8"/>
  <c r="R33" i="8" s="1"/>
  <c r="AH33" i="8"/>
  <c r="Q33" i="8" s="1"/>
  <c r="AD32" i="8"/>
  <c r="M32" i="8" s="1"/>
  <c r="K32" i="8" s="1"/>
  <c r="C32" i="8" s="1"/>
  <c r="AV6" i="8" l="1"/>
  <c r="AW6" i="8"/>
  <c r="AX6" i="8"/>
  <c r="AZ6" i="8"/>
  <c r="BA6" i="8"/>
  <c r="BB6" i="8"/>
  <c r="BC6" i="8"/>
  <c r="AU7" i="8"/>
  <c r="AV7" i="8"/>
  <c r="AW7" i="8"/>
  <c r="AY7" i="8"/>
  <c r="AZ7" i="8"/>
  <c r="BA7" i="8"/>
  <c r="BB7" i="8"/>
  <c r="BC7" i="8"/>
  <c r="BD7" i="8"/>
  <c r="AV8" i="8"/>
  <c r="AW8" i="8"/>
  <c r="AX8" i="8"/>
  <c r="AY8" i="8"/>
  <c r="AZ8" i="8"/>
  <c r="BA8" i="8"/>
  <c r="BD8" i="8"/>
  <c r="AV9" i="8"/>
  <c r="AW9" i="8"/>
  <c r="AY9" i="8"/>
  <c r="AZ9" i="8"/>
  <c r="BA9" i="8"/>
  <c r="BB9" i="8"/>
  <c r="BD9" i="8"/>
  <c r="AU10" i="8"/>
  <c r="AW10" i="8"/>
  <c r="AX10" i="8"/>
  <c r="BA10" i="8"/>
  <c r="BC10" i="8"/>
  <c r="BD10" i="8"/>
  <c r="AU11" i="8"/>
  <c r="AZ11" i="8"/>
  <c r="BC11" i="8"/>
  <c r="BD11" i="8"/>
  <c r="AX12" i="8"/>
  <c r="BB12" i="8"/>
  <c r="AU13" i="8"/>
  <c r="AV13" i="8"/>
  <c r="AZ13" i="8"/>
  <c r="BD13" i="8"/>
  <c r="AW14" i="8"/>
  <c r="AX14" i="8"/>
  <c r="BB14" i="8"/>
  <c r="AV15" i="8"/>
  <c r="AY15" i="8"/>
  <c r="AZ15" i="8"/>
  <c r="AX16" i="8"/>
  <c r="BA16" i="8"/>
  <c r="BB16" i="8"/>
  <c r="AV17" i="8"/>
  <c r="AZ17" i="8"/>
  <c r="BA17" i="8"/>
  <c r="BC17" i="8"/>
  <c r="BD17" i="8"/>
  <c r="AX18" i="8"/>
  <c r="BB18" i="8"/>
  <c r="BC18" i="8"/>
  <c r="AU19" i="8"/>
  <c r="AV19" i="8"/>
  <c r="AX19" i="8"/>
  <c r="AZ19" i="8"/>
  <c r="BD19" i="8"/>
  <c r="AU20" i="8"/>
  <c r="AW20" i="8"/>
  <c r="AX20" i="8"/>
  <c r="BB20" i="8"/>
  <c r="AU21" i="8"/>
  <c r="AV21" i="8"/>
  <c r="AW21" i="8"/>
  <c r="AX21" i="8"/>
  <c r="AY21" i="8"/>
  <c r="AZ21" i="8"/>
  <c r="BA21" i="8"/>
  <c r="BB21" i="8"/>
  <c r="BD21" i="8"/>
  <c r="AV22" i="8"/>
  <c r="AW22" i="8"/>
  <c r="AX22" i="8"/>
  <c r="AY22" i="8"/>
  <c r="AZ22" i="8"/>
  <c r="BA22" i="8"/>
  <c r="BB22" i="8"/>
  <c r="BC22" i="8"/>
  <c r="BD22" i="8"/>
  <c r="AV23" i="8"/>
  <c r="AW23" i="8"/>
  <c r="AY23" i="8"/>
  <c r="AZ23" i="8"/>
  <c r="BA23" i="8"/>
  <c r="BB23" i="8"/>
  <c r="BC23" i="8"/>
  <c r="BD23" i="8"/>
  <c r="AU25" i="8"/>
  <c r="AV25" i="8"/>
  <c r="AW25" i="8"/>
  <c r="AX25" i="8"/>
  <c r="AY25" i="8"/>
  <c r="AZ25" i="8"/>
  <c r="BA25" i="8"/>
  <c r="BB25" i="8"/>
  <c r="BC25" i="8"/>
  <c r="BD25" i="8"/>
  <c r="AU26" i="8"/>
  <c r="AV26" i="8"/>
  <c r="AW26" i="8"/>
  <c r="AX26" i="8"/>
  <c r="AY26" i="8"/>
  <c r="AZ26" i="8"/>
  <c r="BA26" i="8"/>
  <c r="BB26" i="8"/>
  <c r="BC26" i="8"/>
  <c r="AV27" i="8"/>
  <c r="AW27" i="8"/>
  <c r="AX27" i="8"/>
  <c r="AY27" i="8"/>
  <c r="AZ27" i="8"/>
  <c r="BA27" i="8"/>
  <c r="BB27" i="8"/>
  <c r="BC27" i="8"/>
  <c r="BD27" i="8"/>
  <c r="AU28" i="8"/>
  <c r="AV28" i="8"/>
  <c r="AW28" i="8"/>
  <c r="AX28" i="8"/>
  <c r="AY28" i="8"/>
  <c r="AZ28" i="8"/>
  <c r="BA28" i="8"/>
  <c r="BB28" i="8"/>
  <c r="BC28" i="8"/>
  <c r="AU29" i="8"/>
  <c r="AV29" i="8"/>
  <c r="AW29" i="8"/>
  <c r="AX29" i="8"/>
  <c r="AY29" i="8"/>
  <c r="AZ29" i="8"/>
  <c r="BA29" i="8"/>
  <c r="BB29" i="8"/>
  <c r="BC29" i="8"/>
  <c r="BD29" i="8"/>
  <c r="AV30" i="8"/>
  <c r="AW30" i="8"/>
  <c r="AX30" i="8"/>
  <c r="AY30" i="8"/>
  <c r="AZ30" i="8"/>
  <c r="BA30" i="8"/>
  <c r="BB30" i="8"/>
  <c r="BC30" i="8"/>
  <c r="BD30" i="8"/>
  <c r="AU31" i="8"/>
  <c r="AV31" i="8"/>
  <c r="AW31" i="8"/>
  <c r="AX31" i="8"/>
  <c r="AY31" i="8"/>
  <c r="AZ31" i="8"/>
  <c r="BA31" i="8"/>
  <c r="BB31" i="8"/>
  <c r="BC31" i="8"/>
  <c r="BD31" i="8"/>
  <c r="AU6" i="8"/>
  <c r="AY6" i="8"/>
  <c r="BD6" i="8"/>
  <c r="AX7" i="8"/>
  <c r="AU8" i="8"/>
  <c r="BB8" i="8"/>
  <c r="BC8" i="8"/>
  <c r="AU9" i="8"/>
  <c r="AX9" i="8"/>
  <c r="BC9" i="8"/>
  <c r="AV10" i="8"/>
  <c r="AY10" i="8"/>
  <c r="AZ10" i="8"/>
  <c r="BB10" i="8"/>
  <c r="AV11" i="8"/>
  <c r="AW11" i="8"/>
  <c r="AX11" i="8"/>
  <c r="AY11" i="8"/>
  <c r="BA11" i="8"/>
  <c r="BB11" i="8"/>
  <c r="AU12" i="8"/>
  <c r="AV12" i="8"/>
  <c r="AW12" i="8"/>
  <c r="AY12" i="8"/>
  <c r="AZ12" i="8"/>
  <c r="BA12" i="8"/>
  <c r="BC12" i="8"/>
  <c r="BD12" i="8"/>
  <c r="AW13" i="8"/>
  <c r="AX13" i="8"/>
  <c r="AY13" i="8"/>
  <c r="BA13" i="8"/>
  <c r="BB13" i="8"/>
  <c r="BC13" i="8"/>
  <c r="AU14" i="8"/>
  <c r="AV14" i="8"/>
  <c r="AY14" i="8"/>
  <c r="AZ14" i="8"/>
  <c r="BA14" i="8"/>
  <c r="BC14" i="8"/>
  <c r="BD14" i="8"/>
  <c r="AU15" i="8"/>
  <c r="AW15" i="8"/>
  <c r="AX15" i="8"/>
  <c r="BA15" i="8"/>
  <c r="BB15" i="8"/>
  <c r="BC15" i="8"/>
  <c r="BD15" i="8"/>
  <c r="AU16" i="8"/>
  <c r="AV16" i="8"/>
  <c r="AW16" i="8"/>
  <c r="AY16" i="8"/>
  <c r="AZ16" i="8"/>
  <c r="BC16" i="8"/>
  <c r="BD16" i="8"/>
  <c r="AU17" i="8"/>
  <c r="AW17" i="8"/>
  <c r="AX17" i="8"/>
  <c r="AY17" i="8"/>
  <c r="BB17" i="8"/>
  <c r="AU18" i="8"/>
  <c r="AV18" i="8"/>
  <c r="AW18" i="8"/>
  <c r="AY18" i="8"/>
  <c r="AZ18" i="8"/>
  <c r="BA18" i="8"/>
  <c r="BD18" i="8"/>
  <c r="AW19" i="8"/>
  <c r="AY19" i="8"/>
  <c r="BA19" i="8"/>
  <c r="BB19" i="8"/>
  <c r="BC19" i="8"/>
  <c r="AV20" i="8"/>
  <c r="AY20" i="8"/>
  <c r="AZ20" i="8"/>
  <c r="BA20" i="8"/>
  <c r="BC20" i="8"/>
  <c r="BD20" i="8"/>
  <c r="BC21" i="8"/>
  <c r="AU22" i="8"/>
  <c r="AU23" i="8"/>
  <c r="AX23" i="8"/>
  <c r="BD26" i="8"/>
  <c r="AU27" i="8"/>
  <c r="BD28" i="8"/>
  <c r="AU30" i="8"/>
  <c r="BJ5" i="8"/>
  <c r="AU5" i="8"/>
  <c r="AV5" i="8"/>
  <c r="AW5" i="8"/>
  <c r="AE5" i="8" s="1"/>
  <c r="AX5" i="8"/>
  <c r="AY5" i="8"/>
  <c r="AZ5" i="8"/>
  <c r="BA5" i="8"/>
  <c r="BB5" i="8"/>
  <c r="BC5" i="8"/>
  <c r="BD5" i="8"/>
  <c r="BD4" i="8"/>
  <c r="BC4" i="8"/>
  <c r="BB4" i="8"/>
  <c r="BA4" i="8"/>
  <c r="AZ4" i="8"/>
  <c r="AY4" i="8"/>
  <c r="AX4" i="8"/>
  <c r="AW4" i="8"/>
  <c r="AV4" i="8"/>
  <c r="AQ5" i="8" l="1"/>
  <c r="AM5" i="8"/>
  <c r="AN5" i="8"/>
  <c r="AO5" i="8"/>
  <c r="AP5" i="8"/>
  <c r="AG5" i="8"/>
  <c r="AD5" i="8"/>
  <c r="AC5" i="8"/>
  <c r="AL5" i="8"/>
  <c r="AI26" i="8"/>
  <c r="AK5" i="8"/>
  <c r="AJ5" i="8"/>
  <c r="AH5" i="8"/>
  <c r="AI5" i="8"/>
  <c r="AF5" i="8"/>
  <c r="BJ26" i="8"/>
  <c r="AT26" i="8"/>
  <c r="BJ25" i="8"/>
  <c r="AT25" i="8"/>
  <c r="AH25" i="8" l="1"/>
  <c r="AQ25" i="8"/>
  <c r="AP25" i="8"/>
  <c r="AO25" i="8"/>
  <c r="AN25" i="8"/>
  <c r="AM25" i="8"/>
  <c r="AL26" i="8"/>
  <c r="U26" i="8" s="1"/>
  <c r="AM26" i="8"/>
  <c r="V26" i="8" s="1"/>
  <c r="AN26" i="8"/>
  <c r="W26" i="8" s="1"/>
  <c r="AO26" i="8"/>
  <c r="AP26" i="8"/>
  <c r="AQ26" i="8"/>
  <c r="AR26" i="8"/>
  <c r="R26" i="8" s="1"/>
  <c r="AD26" i="8"/>
  <c r="AJ26" i="8"/>
  <c r="S26" i="8" s="1"/>
  <c r="AE26" i="8"/>
  <c r="N26" i="8" s="1"/>
  <c r="AG26" i="8"/>
  <c r="P26" i="8" s="1"/>
  <c r="AE25" i="8"/>
  <c r="AK25" i="8"/>
  <c r="AJ25" i="8"/>
  <c r="AF26" i="8"/>
  <c r="AC25" i="8"/>
  <c r="AC26" i="8"/>
  <c r="AD25" i="8"/>
  <c r="AG25" i="8"/>
  <c r="AI25" i="8"/>
  <c r="AH26" i="8"/>
  <c r="AK26" i="8"/>
  <c r="T26" i="8" s="1"/>
  <c r="AL25" i="8"/>
  <c r="AF25" i="8"/>
  <c r="AR25" i="8"/>
  <c r="L26" i="8" l="1"/>
  <c r="V25" i="8"/>
  <c r="O26" i="8"/>
  <c r="W25" i="8"/>
  <c r="X25" i="8"/>
  <c r="Z26" i="8"/>
  <c r="Y25" i="8"/>
  <c r="Y26" i="8"/>
  <c r="Z25" i="8"/>
  <c r="U25" i="8"/>
  <c r="X26" i="8"/>
  <c r="O25" i="8"/>
  <c r="R25" i="8"/>
  <c r="P25" i="8"/>
  <c r="M26" i="8"/>
  <c r="M25" i="8"/>
  <c r="L25" i="8"/>
  <c r="S25" i="8"/>
  <c r="Q26" i="8"/>
  <c r="T25" i="8"/>
  <c r="N25" i="8"/>
  <c r="Q25" i="8"/>
  <c r="E6" i="15"/>
  <c r="E10" i="15"/>
  <c r="E9" i="15"/>
  <c r="E8" i="15"/>
  <c r="E7" i="15"/>
  <c r="E5" i="15"/>
  <c r="E4" i="15"/>
  <c r="E3" i="15"/>
  <c r="K26" i="8" l="1"/>
  <c r="C26" i="8" s="1"/>
  <c r="K25" i="8"/>
  <c r="C25" i="8"/>
  <c r="I7" i="15"/>
  <c r="N7" i="15" s="1"/>
  <c r="I3" i="15"/>
  <c r="I22" i="15" l="1"/>
  <c r="T3" i="15"/>
  <c r="S7" i="15"/>
  <c r="T7" i="15"/>
  <c r="S3" i="15"/>
  <c r="N3" i="15"/>
  <c r="S22" i="15" l="1"/>
  <c r="U3" i="15"/>
  <c r="U7" i="15"/>
  <c r="N22" i="15"/>
  <c r="I24" i="15" s="1"/>
  <c r="I26" i="15" l="1"/>
  <c r="E45" i="16" l="1"/>
  <c r="E44" i="16"/>
  <c r="E43" i="16"/>
  <c r="E42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1981" i="14"/>
  <c r="E1980" i="14"/>
  <c r="E1979" i="14"/>
  <c r="E1978" i="14"/>
  <c r="E1977" i="14"/>
  <c r="E1976" i="14"/>
  <c r="E1975" i="14"/>
  <c r="E1974" i="14"/>
  <c r="E1973" i="14"/>
  <c r="E1972" i="14"/>
  <c r="E1971" i="14"/>
  <c r="E1970" i="14"/>
  <c r="E1969" i="14"/>
  <c r="E1968" i="14"/>
  <c r="E1967" i="14"/>
  <c r="E1966" i="14"/>
  <c r="E1965" i="14"/>
  <c r="E1964" i="14"/>
  <c r="E1963" i="14"/>
  <c r="E1962" i="14"/>
  <c r="E1961" i="14"/>
  <c r="E1960" i="14"/>
  <c r="E1959" i="14"/>
  <c r="E1958" i="14"/>
  <c r="E1957" i="14"/>
  <c r="E1956" i="14"/>
  <c r="E1955" i="14"/>
  <c r="E1954" i="14"/>
  <c r="E1953" i="14"/>
  <c r="E1952" i="14"/>
  <c r="E1951" i="14"/>
  <c r="E1950" i="14"/>
  <c r="E1949" i="14"/>
  <c r="E1948" i="14"/>
  <c r="E1947" i="14"/>
  <c r="E1946" i="14"/>
  <c r="E1945" i="14"/>
  <c r="E1944" i="14"/>
  <c r="E1943" i="14"/>
  <c r="E1942" i="14"/>
  <c r="E1941" i="14"/>
  <c r="E1940" i="14"/>
  <c r="E1939" i="14"/>
  <c r="E1938" i="14"/>
  <c r="E1937" i="14"/>
  <c r="E1936" i="14"/>
  <c r="E1935" i="14"/>
  <c r="E1934" i="14"/>
  <c r="E1933" i="14"/>
  <c r="E1932" i="14"/>
  <c r="E1931" i="14"/>
  <c r="E1930" i="14"/>
  <c r="E1929" i="14"/>
  <c r="E1928" i="14"/>
  <c r="E1927" i="14"/>
  <c r="E1926" i="14"/>
  <c r="E1925" i="14"/>
  <c r="E1924" i="14"/>
  <c r="E1923" i="14"/>
  <c r="E1922" i="14"/>
  <c r="E1921" i="14"/>
  <c r="E1920" i="14"/>
  <c r="E1919" i="14"/>
  <c r="E1918" i="14"/>
  <c r="E1917" i="14"/>
  <c r="E1916" i="14"/>
  <c r="E1915" i="14"/>
  <c r="E1914" i="14"/>
  <c r="E1913" i="14"/>
  <c r="E1912" i="14"/>
  <c r="E1911" i="14"/>
  <c r="E1910" i="14"/>
  <c r="E1909" i="14"/>
  <c r="E1908" i="14"/>
  <c r="E1907" i="14"/>
  <c r="E1906" i="14"/>
  <c r="E1905" i="14"/>
  <c r="E1904" i="14"/>
  <c r="E1903" i="14"/>
  <c r="E1902" i="14"/>
  <c r="E1901" i="14"/>
  <c r="E1900" i="14"/>
  <c r="E1899" i="14"/>
  <c r="E1898" i="14"/>
  <c r="E1897" i="14"/>
  <c r="E1896" i="14"/>
  <c r="E1895" i="14"/>
  <c r="E1894" i="14"/>
  <c r="E1893" i="14"/>
  <c r="E1892" i="14"/>
  <c r="E1891" i="14"/>
  <c r="E1890" i="14"/>
  <c r="E1889" i="14"/>
  <c r="E1888" i="14"/>
  <c r="E1887" i="14"/>
  <c r="E1886" i="14"/>
  <c r="E1885" i="14"/>
  <c r="E1884" i="14"/>
  <c r="E1883" i="14"/>
  <c r="E1882" i="14"/>
  <c r="E1881" i="14"/>
  <c r="E1880" i="14"/>
  <c r="E1879" i="14"/>
  <c r="E1878" i="14"/>
  <c r="E1877" i="14"/>
  <c r="E1876" i="14"/>
  <c r="E1875" i="14"/>
  <c r="E1874" i="14"/>
  <c r="E1873" i="14"/>
  <c r="E1872" i="14"/>
  <c r="E1871" i="14"/>
  <c r="E1870" i="14"/>
  <c r="E1869" i="14"/>
  <c r="E1868" i="14"/>
  <c r="E1867" i="14"/>
  <c r="E1866" i="14"/>
  <c r="E1865" i="14"/>
  <c r="E1864" i="14"/>
  <c r="E1863" i="14"/>
  <c r="E1862" i="14"/>
  <c r="E1861" i="14"/>
  <c r="E1860" i="14"/>
  <c r="E1859" i="14"/>
  <c r="E1858" i="14"/>
  <c r="E1857" i="14"/>
  <c r="E1856" i="14"/>
  <c r="E1855" i="14"/>
  <c r="E1854" i="14"/>
  <c r="E1853" i="14"/>
  <c r="E1852" i="14"/>
  <c r="E1850" i="14"/>
  <c r="E1849" i="14"/>
  <c r="E1848" i="14"/>
  <c r="E1847" i="14"/>
  <c r="E1846" i="14"/>
  <c r="E1845" i="14"/>
  <c r="E1844" i="14"/>
  <c r="E1843" i="14"/>
  <c r="E1842" i="14"/>
  <c r="E1841" i="14"/>
  <c r="E1840" i="14"/>
  <c r="E1839" i="14"/>
  <c r="E1838" i="14"/>
  <c r="E1837" i="14"/>
  <c r="E1836" i="14"/>
  <c r="E1835" i="14"/>
  <c r="E1834" i="14"/>
  <c r="E1833" i="14"/>
  <c r="E1832" i="14"/>
  <c r="E1831" i="14"/>
  <c r="E1830" i="14"/>
  <c r="E1829" i="14"/>
  <c r="E1828" i="14"/>
  <c r="E1827" i="14"/>
  <c r="E1826" i="14"/>
  <c r="E1825" i="14"/>
  <c r="E1824" i="14"/>
  <c r="E1823" i="14"/>
  <c r="E1822" i="14"/>
  <c r="E1821" i="14"/>
  <c r="E1820" i="14"/>
  <c r="E1819" i="14"/>
  <c r="E1818" i="14"/>
  <c r="E1817" i="14"/>
  <c r="E1816" i="14"/>
  <c r="E1815" i="14"/>
  <c r="E1814" i="14"/>
  <c r="E1813" i="14"/>
  <c r="E1812" i="14"/>
  <c r="E1811" i="14"/>
  <c r="E1810" i="14"/>
  <c r="E1809" i="14"/>
  <c r="E1808" i="14"/>
  <c r="E1807" i="14"/>
  <c r="E1806" i="14"/>
  <c r="E1805" i="14"/>
  <c r="E1804" i="14"/>
  <c r="E1803" i="14"/>
  <c r="E1802" i="14"/>
  <c r="E1801" i="14"/>
  <c r="E1800" i="14"/>
  <c r="E1799" i="14"/>
  <c r="E1798" i="14"/>
  <c r="E1797" i="14"/>
  <c r="E1796" i="14"/>
  <c r="E1795" i="14"/>
  <c r="E1794" i="14"/>
  <c r="E1793" i="14"/>
  <c r="E1792" i="14"/>
  <c r="E1791" i="14"/>
  <c r="E1790" i="14"/>
  <c r="E1789" i="14"/>
  <c r="E1788" i="14"/>
  <c r="E1787" i="14"/>
  <c r="E1786" i="14"/>
  <c r="E1785" i="14"/>
  <c r="E1784" i="14"/>
  <c r="E1783" i="14"/>
  <c r="E1782" i="14"/>
  <c r="E1781" i="14"/>
  <c r="E1780" i="14"/>
  <c r="E1779" i="14"/>
  <c r="E1778" i="14"/>
  <c r="E1777" i="14"/>
  <c r="E1776" i="14"/>
  <c r="E1775" i="14"/>
  <c r="E1774" i="14"/>
  <c r="E1773" i="14"/>
  <c r="E1772" i="14"/>
  <c r="E1771" i="14"/>
  <c r="E1770" i="14"/>
  <c r="E1769" i="14"/>
  <c r="E1768" i="14"/>
  <c r="E1767" i="14"/>
  <c r="E1766" i="14"/>
  <c r="E1765" i="14"/>
  <c r="E1764" i="14"/>
  <c r="E1763" i="14"/>
  <c r="E1762" i="14"/>
  <c r="E1761" i="14"/>
  <c r="E1760" i="14"/>
  <c r="E1759" i="14"/>
  <c r="E1758" i="14"/>
  <c r="E1757" i="14"/>
  <c r="E1755" i="14"/>
  <c r="E1754" i="14"/>
  <c r="E1753" i="14"/>
  <c r="E1752" i="14"/>
  <c r="E1751" i="14"/>
  <c r="E1750" i="14"/>
  <c r="E1749" i="14"/>
  <c r="E1748" i="14"/>
  <c r="E1747" i="14"/>
  <c r="E1746" i="14"/>
  <c r="E1745" i="14"/>
  <c r="E1744" i="14"/>
  <c r="E1743" i="14"/>
  <c r="E1742" i="14"/>
  <c r="E1741" i="14"/>
  <c r="E1740" i="14"/>
  <c r="E1739" i="14"/>
  <c r="E1738" i="14"/>
  <c r="E1737" i="14"/>
  <c r="E1736" i="14"/>
  <c r="E1735" i="14"/>
  <c r="E1734" i="14"/>
  <c r="E1733" i="14"/>
  <c r="E1732" i="14"/>
  <c r="E1731" i="14"/>
  <c r="E1730" i="14"/>
  <c r="E1729" i="14"/>
  <c r="E1728" i="14"/>
  <c r="E1727" i="14"/>
  <c r="E1726" i="14"/>
  <c r="E1725" i="14"/>
  <c r="E1724" i="14"/>
  <c r="E1723" i="14"/>
  <c r="E1722" i="14"/>
  <c r="E1721" i="14"/>
  <c r="E1720" i="14"/>
  <c r="E1719" i="14"/>
  <c r="E1718" i="14"/>
  <c r="E1717" i="14"/>
  <c r="E1716" i="14"/>
  <c r="E1715" i="14"/>
  <c r="E1714" i="14"/>
  <c r="E1713" i="14"/>
  <c r="E1712" i="14"/>
  <c r="E1711" i="14"/>
  <c r="E1710" i="14"/>
  <c r="E1709" i="14"/>
  <c r="E1708" i="14"/>
  <c r="E1707" i="14"/>
  <c r="E1706" i="14"/>
  <c r="E1705" i="14"/>
  <c r="E1704" i="14"/>
  <c r="E1703" i="14"/>
  <c r="E1702" i="14"/>
  <c r="E1701" i="14"/>
  <c r="E1700" i="14"/>
  <c r="E1699" i="14"/>
  <c r="E1698" i="14"/>
  <c r="E1697" i="14"/>
  <c r="E1696" i="14"/>
  <c r="E1695" i="14"/>
  <c r="E1694" i="14"/>
  <c r="E1693" i="14"/>
  <c r="E1692" i="14"/>
  <c r="E1691" i="14"/>
  <c r="E1690" i="14"/>
  <c r="E1689" i="14"/>
  <c r="E1688" i="14"/>
  <c r="E1687" i="14"/>
  <c r="E1686" i="14"/>
  <c r="E1685" i="14"/>
  <c r="E1684" i="14"/>
  <c r="E1683" i="14"/>
  <c r="E1682" i="14"/>
  <c r="E1681" i="14"/>
  <c r="E1680" i="14"/>
  <c r="E1679" i="14"/>
  <c r="E1678" i="14"/>
  <c r="E1677" i="14"/>
  <c r="E1676" i="14"/>
  <c r="E1675" i="14"/>
  <c r="E1674" i="14"/>
  <c r="E1673" i="14"/>
  <c r="E1672" i="14"/>
  <c r="E1671" i="14"/>
  <c r="E1670" i="14"/>
  <c r="E1669" i="14"/>
  <c r="E1668" i="14"/>
  <c r="E1667" i="14"/>
  <c r="E1666" i="14"/>
  <c r="E1665" i="14"/>
  <c r="E1664" i="14"/>
  <c r="E1663" i="14"/>
  <c r="E1662" i="14"/>
  <c r="E1661" i="14"/>
  <c r="E1660" i="14"/>
  <c r="E1659" i="14"/>
  <c r="E1658" i="14"/>
  <c r="E1657" i="14"/>
  <c r="E1656" i="14"/>
  <c r="E1655" i="14"/>
  <c r="E1654" i="14"/>
  <c r="E1653" i="14"/>
  <c r="E1652" i="14"/>
  <c r="E1651" i="14"/>
  <c r="E1650" i="14"/>
  <c r="E1649" i="14"/>
  <c r="E1648" i="14"/>
  <c r="E1647" i="14"/>
  <c r="E1646" i="14"/>
  <c r="E1645" i="14"/>
  <c r="E1644" i="14"/>
  <c r="E1642" i="14"/>
  <c r="E1641" i="14"/>
  <c r="E1640" i="14"/>
  <c r="E1639" i="14"/>
  <c r="E1638" i="14"/>
  <c r="E1637" i="14"/>
  <c r="E1636" i="14"/>
  <c r="E1635" i="14"/>
  <c r="E1634" i="14"/>
  <c r="E1633" i="14"/>
  <c r="E1632" i="14"/>
  <c r="E1631" i="14"/>
  <c r="E1630" i="14"/>
  <c r="E1629" i="14"/>
  <c r="E1628" i="14"/>
  <c r="E1627" i="14"/>
  <c r="E1626" i="14"/>
  <c r="E1625" i="14"/>
  <c r="E1624" i="14"/>
  <c r="E1623" i="14"/>
  <c r="E1622" i="14"/>
  <c r="E1621" i="14"/>
  <c r="E1620" i="14"/>
  <c r="E1619" i="14"/>
  <c r="E1618" i="14"/>
  <c r="E1617" i="14"/>
  <c r="E1616" i="14"/>
  <c r="E1615" i="14"/>
  <c r="E1614" i="14"/>
  <c r="E1613" i="14"/>
  <c r="E1612" i="14"/>
  <c r="E1611" i="14"/>
  <c r="E1610" i="14"/>
  <c r="E1609" i="14"/>
  <c r="E1608" i="14"/>
  <c r="E1607" i="14"/>
  <c r="E1606" i="14"/>
  <c r="E1605" i="14"/>
  <c r="E1604" i="14"/>
  <c r="E1603" i="14"/>
  <c r="E1602" i="14"/>
  <c r="E1601" i="14"/>
  <c r="E1600" i="14"/>
  <c r="E1599" i="14"/>
  <c r="E1598" i="14"/>
  <c r="E1597" i="14"/>
  <c r="E1596" i="14"/>
  <c r="E1595" i="14"/>
  <c r="E1594" i="14"/>
  <c r="E1593" i="14"/>
  <c r="E1592" i="14"/>
  <c r="E1591" i="14"/>
  <c r="E1590" i="14"/>
  <c r="E1589" i="14"/>
  <c r="E1588" i="14"/>
  <c r="E1587" i="14"/>
  <c r="E1586" i="14"/>
  <c r="E1585" i="14"/>
  <c r="E1582" i="14"/>
  <c r="E1581" i="14"/>
  <c r="E1580" i="14"/>
  <c r="E1579" i="14"/>
  <c r="E1578" i="14"/>
  <c r="E1577" i="14"/>
  <c r="E1576" i="14"/>
  <c r="E1575" i="14"/>
  <c r="E1574" i="14"/>
  <c r="E1573" i="14"/>
  <c r="E1572" i="14"/>
  <c r="E1571" i="14"/>
  <c r="E1570" i="14"/>
  <c r="E1569" i="14"/>
  <c r="E1568" i="14"/>
  <c r="E1567" i="14"/>
  <c r="E1566" i="14"/>
  <c r="E1565" i="14"/>
  <c r="E1564" i="14"/>
  <c r="E1563" i="14"/>
  <c r="E1562" i="14"/>
  <c r="E1561" i="14"/>
  <c r="E1560" i="14"/>
  <c r="E1559" i="14"/>
  <c r="E1558" i="14"/>
  <c r="E1557" i="14"/>
  <c r="E1556" i="14"/>
  <c r="E1555" i="14"/>
  <c r="E1554" i="14"/>
  <c r="E1553" i="14"/>
  <c r="E1552" i="14"/>
  <c r="E1551" i="14"/>
  <c r="E1550" i="14"/>
  <c r="E1549" i="14"/>
  <c r="E1548" i="14"/>
  <c r="E1547" i="14"/>
  <c r="E1546" i="14"/>
  <c r="E1545" i="14"/>
  <c r="E1544" i="14"/>
  <c r="E1543" i="14"/>
  <c r="E1542" i="14"/>
  <c r="E1541" i="14"/>
  <c r="E1540" i="14"/>
  <c r="E1539" i="14"/>
  <c r="E1538" i="14"/>
  <c r="E1537" i="14"/>
  <c r="E1536" i="14"/>
  <c r="E1535" i="14"/>
  <c r="E1534" i="14"/>
  <c r="E1533" i="14"/>
  <c r="E1532" i="14"/>
  <c r="E1531" i="14"/>
  <c r="E1530" i="14"/>
  <c r="E1529" i="14"/>
  <c r="E1528" i="14"/>
  <c r="E1527" i="14"/>
  <c r="E1526" i="14"/>
  <c r="E1525" i="14"/>
  <c r="E1524" i="14"/>
  <c r="E1523" i="14"/>
  <c r="E1521" i="14"/>
  <c r="E1520" i="14"/>
  <c r="E1519" i="14"/>
  <c r="E1518" i="14"/>
  <c r="E1517" i="14"/>
  <c r="E1516" i="14"/>
  <c r="E1515" i="14"/>
  <c r="E1514" i="14"/>
  <c r="E1513" i="14"/>
  <c r="E1512" i="14"/>
  <c r="E1511" i="14"/>
  <c r="E1510" i="14"/>
  <c r="E1509" i="14"/>
  <c r="E1508" i="14"/>
  <c r="E1507" i="14"/>
  <c r="E1506" i="14"/>
  <c r="E1505" i="14"/>
  <c r="E1504" i="14"/>
  <c r="E1503" i="14"/>
  <c r="E1502" i="14"/>
  <c r="E1501" i="14"/>
  <c r="E1500" i="14"/>
  <c r="E1499" i="14"/>
  <c r="E1498" i="14"/>
  <c r="E1497" i="14"/>
  <c r="E1496" i="14"/>
  <c r="E1495" i="14"/>
  <c r="E1494" i="14"/>
  <c r="E1493" i="14"/>
  <c r="E1492" i="14"/>
  <c r="E1491" i="14"/>
  <c r="E1490" i="14"/>
  <c r="E1489" i="14"/>
  <c r="E1488" i="14"/>
  <c r="E1487" i="14"/>
  <c r="E1486" i="14"/>
  <c r="E1485" i="14"/>
  <c r="E1484" i="14"/>
  <c r="E1483" i="14"/>
  <c r="E1482" i="14"/>
  <c r="E1481" i="14"/>
  <c r="E1480" i="14"/>
  <c r="E1479" i="14"/>
  <c r="E1478" i="14"/>
  <c r="E1477" i="14"/>
  <c r="E1476" i="14"/>
  <c r="E1475" i="14"/>
  <c r="E1474" i="14"/>
  <c r="E1473" i="14"/>
  <c r="E1472" i="14"/>
  <c r="E1471" i="14"/>
  <c r="E1470" i="14"/>
  <c r="E1469" i="14"/>
  <c r="E1468" i="14"/>
  <c r="E1467" i="14"/>
  <c r="E1466" i="14"/>
  <c r="E1465" i="14"/>
  <c r="E1464" i="14"/>
  <c r="E1463" i="14"/>
  <c r="E1462" i="14"/>
  <c r="E1461" i="14"/>
  <c r="E1460" i="14"/>
  <c r="E1459" i="14"/>
  <c r="E1458" i="14"/>
  <c r="E1457" i="14"/>
  <c r="E1456" i="14"/>
  <c r="E1455" i="14"/>
  <c r="E1454" i="14"/>
  <c r="E1453" i="14"/>
  <c r="E1452" i="14"/>
  <c r="E1451" i="14"/>
  <c r="E1450" i="14"/>
  <c r="E1449" i="14"/>
  <c r="E1448" i="14"/>
  <c r="E1447" i="14"/>
  <c r="E1446" i="14"/>
  <c r="E1445" i="14"/>
  <c r="E1444" i="14"/>
  <c r="E1443" i="14"/>
  <c r="E1442" i="14"/>
  <c r="E1441" i="14"/>
  <c r="E1440" i="14"/>
  <c r="E1439" i="14"/>
  <c r="E1438" i="14"/>
  <c r="E1437" i="14"/>
  <c r="E1436" i="14"/>
  <c r="E1435" i="14"/>
  <c r="E1434" i="14"/>
  <c r="E1433" i="14"/>
  <c r="E1432" i="14"/>
  <c r="E1431" i="14"/>
  <c r="E1430" i="14"/>
  <c r="E1429" i="14"/>
  <c r="E1428" i="14"/>
  <c r="E1427" i="14"/>
  <c r="E1426" i="14"/>
  <c r="E1425" i="14"/>
  <c r="E1424" i="14"/>
  <c r="E1423" i="14"/>
  <c r="E1422" i="14"/>
  <c r="E1421" i="14"/>
  <c r="E1420" i="14"/>
  <c r="E1419" i="14"/>
  <c r="E1418" i="14"/>
  <c r="E1417" i="14"/>
  <c r="E1416" i="14"/>
  <c r="E1415" i="14"/>
  <c r="E1414" i="14"/>
  <c r="E1413" i="14"/>
  <c r="E1412" i="14"/>
  <c r="E1411" i="14"/>
  <c r="E1410" i="14"/>
  <c r="E1409" i="14"/>
  <c r="E1408" i="14"/>
  <c r="E1407" i="14"/>
  <c r="E1406" i="14"/>
  <c r="E1405" i="14"/>
  <c r="E1404" i="14"/>
  <c r="E1403" i="14"/>
  <c r="E1402" i="14"/>
  <c r="E1401" i="14"/>
  <c r="E1400" i="14"/>
  <c r="E1399" i="14"/>
  <c r="E1398" i="14"/>
  <c r="E1397" i="14"/>
  <c r="E1396" i="14"/>
  <c r="E1395" i="14"/>
  <c r="E1394" i="14"/>
  <c r="E1393" i="14"/>
  <c r="E1392" i="14"/>
  <c r="E1391" i="14"/>
  <c r="E1390" i="14"/>
  <c r="E1389" i="14"/>
  <c r="E1388" i="14"/>
  <c r="E1387" i="14"/>
  <c r="E1386" i="14"/>
  <c r="E1385" i="14"/>
  <c r="E1384" i="14"/>
  <c r="E1383" i="14"/>
  <c r="E1382" i="14"/>
  <c r="E1381" i="14"/>
  <c r="E1380" i="14"/>
  <c r="E1379" i="14"/>
  <c r="E1378" i="14"/>
  <c r="E1377" i="14"/>
  <c r="E1376" i="14"/>
  <c r="E1375" i="14"/>
  <c r="E1374" i="14"/>
  <c r="E1373" i="14"/>
  <c r="E1372" i="14"/>
  <c r="E1371" i="14"/>
  <c r="E1370" i="14"/>
  <c r="E1369" i="14"/>
  <c r="E1368" i="14"/>
  <c r="E1367" i="14"/>
  <c r="E1366" i="14"/>
  <c r="E1365" i="14"/>
  <c r="E1364" i="14"/>
  <c r="E1363" i="14"/>
  <c r="E1362" i="14"/>
  <c r="E1361" i="14"/>
  <c r="E1360" i="14"/>
  <c r="E1359" i="14"/>
  <c r="E1358" i="14"/>
  <c r="E1357" i="14"/>
  <c r="E1356" i="14"/>
  <c r="E1355" i="14"/>
  <c r="E1354" i="14"/>
  <c r="E1353" i="14"/>
  <c r="E1352" i="14"/>
  <c r="E1351" i="14"/>
  <c r="E1350" i="14"/>
  <c r="E1349" i="14"/>
  <c r="E1348" i="14"/>
  <c r="E1347" i="14"/>
  <c r="E1346" i="14"/>
  <c r="E1345" i="14"/>
  <c r="E1344" i="14"/>
  <c r="E1343" i="14"/>
  <c r="E1342" i="14"/>
  <c r="E1341" i="14"/>
  <c r="E1340" i="14"/>
  <c r="E1339" i="14"/>
  <c r="E1338" i="14"/>
  <c r="E1337" i="14"/>
  <c r="E1336" i="14"/>
  <c r="E1335" i="14"/>
  <c r="E1334" i="14"/>
  <c r="E1333" i="14"/>
  <c r="E1332" i="14"/>
  <c r="E1331" i="14"/>
  <c r="E1330" i="14"/>
  <c r="E1329" i="14"/>
  <c r="E1328" i="14"/>
  <c r="E1327" i="14"/>
  <c r="E1326" i="14"/>
  <c r="E1325" i="14"/>
  <c r="E1324" i="14"/>
  <c r="E1323" i="14"/>
  <c r="E1322" i="14"/>
  <c r="E1321" i="14"/>
  <c r="E1320" i="14"/>
  <c r="E1319" i="14"/>
  <c r="E1318" i="14"/>
  <c r="E1317" i="14"/>
  <c r="E1316" i="14"/>
  <c r="E1315" i="14"/>
  <c r="E1314" i="14"/>
  <c r="E1313" i="14"/>
  <c r="E1312" i="14"/>
  <c r="E1311" i="14"/>
  <c r="E1310" i="14"/>
  <c r="E1309" i="14"/>
  <c r="E1308" i="14"/>
  <c r="E1307" i="14"/>
  <c r="E1306" i="14"/>
  <c r="E1305" i="14"/>
  <c r="E1304" i="14"/>
  <c r="E1303" i="14"/>
  <c r="E1302" i="14"/>
  <c r="E1301" i="14"/>
  <c r="E1300" i="14"/>
  <c r="E1299" i="14"/>
  <c r="E1298" i="14"/>
  <c r="E1297" i="14"/>
  <c r="E1296" i="14"/>
  <c r="E1295" i="14"/>
  <c r="E1294" i="14"/>
  <c r="E1293" i="14"/>
  <c r="E1292" i="14"/>
  <c r="E1291" i="14"/>
  <c r="E1290" i="14"/>
  <c r="E1289" i="14"/>
  <c r="E1288" i="14"/>
  <c r="E1287" i="14"/>
  <c r="E1286" i="14"/>
  <c r="E1285" i="14"/>
  <c r="E1284" i="14"/>
  <c r="E1283" i="14"/>
  <c r="E1282" i="14"/>
  <c r="E1281" i="14"/>
  <c r="E1280" i="14"/>
  <c r="E1279" i="14"/>
  <c r="E1278" i="14"/>
  <c r="E1277" i="14"/>
  <c r="E1276" i="14"/>
  <c r="E1275" i="14"/>
  <c r="E1274" i="14"/>
  <c r="E1273" i="14"/>
  <c r="E1272" i="14"/>
  <c r="E1271" i="14"/>
  <c r="E1270" i="14"/>
  <c r="E1269" i="14"/>
  <c r="E1268" i="14"/>
  <c r="E1267" i="14"/>
  <c r="E1266" i="14"/>
  <c r="E1265" i="14"/>
  <c r="E1264" i="14"/>
  <c r="E1263" i="14"/>
  <c r="E1262" i="14"/>
  <c r="E1260" i="14"/>
  <c r="E1259" i="14"/>
  <c r="E1258" i="14"/>
  <c r="E1257" i="14"/>
  <c r="E1256" i="14"/>
  <c r="E1255" i="14"/>
  <c r="E1254" i="14"/>
  <c r="E1253" i="14"/>
  <c r="E1252" i="14"/>
  <c r="E1251" i="14"/>
  <c r="E1250" i="14"/>
  <c r="E1249" i="14"/>
  <c r="E1248" i="14"/>
  <c r="E1247" i="14"/>
  <c r="E1246" i="14"/>
  <c r="E1245" i="14"/>
  <c r="E1243" i="14"/>
  <c r="E1242" i="14"/>
  <c r="E1241" i="14"/>
  <c r="E1240" i="14"/>
  <c r="E1239" i="14"/>
  <c r="E1238" i="14"/>
  <c r="E1237" i="14"/>
  <c r="E1236" i="14"/>
  <c r="E1235" i="14"/>
  <c r="E1234" i="14"/>
  <c r="E1233" i="14"/>
  <c r="E1232" i="14"/>
  <c r="E1231" i="14"/>
  <c r="E1230" i="14"/>
  <c r="E1229" i="14"/>
  <c r="E1228" i="14"/>
  <c r="E1227" i="14"/>
  <c r="E1226" i="14"/>
  <c r="E1225" i="14"/>
  <c r="E1224" i="14"/>
  <c r="E1223" i="14"/>
  <c r="E1222" i="14"/>
  <c r="E1221" i="14"/>
  <c r="E1220" i="14"/>
  <c r="E1219" i="14"/>
  <c r="E1218" i="14"/>
  <c r="E1217" i="14"/>
  <c r="E1216" i="14"/>
  <c r="E1215" i="14"/>
  <c r="E1214" i="14"/>
  <c r="E1213" i="14"/>
  <c r="E1212" i="14"/>
  <c r="E1211" i="14"/>
  <c r="E1210" i="14"/>
  <c r="E1209" i="14"/>
  <c r="E1208" i="14"/>
  <c r="E1207" i="14"/>
  <c r="E1206" i="14"/>
  <c r="E1205" i="14"/>
  <c r="E1204" i="14"/>
  <c r="E1203" i="14"/>
  <c r="E1202" i="14"/>
  <c r="E1201" i="14"/>
  <c r="E1199" i="14"/>
  <c r="E1198" i="14"/>
  <c r="E1197" i="14"/>
  <c r="E1196" i="14"/>
  <c r="E1195" i="14"/>
  <c r="E1194" i="14"/>
  <c r="E1193" i="14"/>
  <c r="E1192" i="14"/>
  <c r="E1191" i="14"/>
  <c r="E1190" i="14"/>
  <c r="E1189" i="14"/>
  <c r="E1188" i="14"/>
  <c r="E1187" i="14"/>
  <c r="E1186" i="14"/>
  <c r="E1185" i="14"/>
  <c r="E1184" i="14"/>
  <c r="E1183" i="14"/>
  <c r="E1182" i="14"/>
  <c r="E1181" i="14"/>
  <c r="E1180" i="14"/>
  <c r="E1179" i="14"/>
  <c r="E1178" i="14"/>
  <c r="E1177" i="14"/>
  <c r="E1176" i="14"/>
  <c r="E1175" i="14"/>
  <c r="E1174" i="14"/>
  <c r="E1173" i="14"/>
  <c r="E1172" i="14"/>
  <c r="E1171" i="14"/>
  <c r="E1170" i="14"/>
  <c r="E1169" i="14"/>
  <c r="E1168" i="14"/>
  <c r="E1167" i="14"/>
  <c r="E1166" i="14"/>
  <c r="E1165" i="14"/>
  <c r="E1164" i="14"/>
  <c r="E1163" i="14"/>
  <c r="E1162" i="14"/>
  <c r="E1161" i="14"/>
  <c r="E1160" i="14"/>
  <c r="E1159" i="14"/>
  <c r="E1158" i="14"/>
  <c r="E1157" i="14"/>
  <c r="E1156" i="14"/>
  <c r="E1155" i="14"/>
  <c r="E1154" i="14"/>
  <c r="E1153" i="14"/>
  <c r="E1152" i="14"/>
  <c r="E1151" i="14"/>
  <c r="E1149" i="14"/>
  <c r="E1148" i="14"/>
  <c r="E1147" i="14"/>
  <c r="E1146" i="14"/>
  <c r="E1145" i="14"/>
  <c r="E1144" i="14"/>
  <c r="E1143" i="14"/>
  <c r="E1142" i="14"/>
  <c r="E1141" i="14"/>
  <c r="E1140" i="14"/>
  <c r="E1139" i="14"/>
  <c r="E1138" i="14"/>
  <c r="E1137" i="14"/>
  <c r="E1136" i="14"/>
  <c r="E1135" i="14"/>
  <c r="E1134" i="14"/>
  <c r="E1133" i="14"/>
  <c r="E1132" i="14"/>
  <c r="E1131" i="14"/>
  <c r="E1130" i="14"/>
  <c r="E1129" i="14"/>
  <c r="E1128" i="14"/>
  <c r="E1127" i="14"/>
  <c r="E1126" i="14"/>
  <c r="E1125" i="14"/>
  <c r="E1124" i="14"/>
  <c r="E1123" i="14"/>
  <c r="E1122" i="14"/>
  <c r="E1121" i="14"/>
  <c r="E1120" i="14"/>
  <c r="E1119" i="14"/>
  <c r="E1118" i="14"/>
  <c r="E1117" i="14"/>
  <c r="E1116" i="14"/>
  <c r="E1115" i="14"/>
  <c r="E1114" i="14"/>
  <c r="E1113" i="14"/>
  <c r="E1112" i="14"/>
  <c r="E1111" i="14"/>
  <c r="E1110" i="14"/>
  <c r="E1109" i="14"/>
  <c r="E1108" i="14"/>
  <c r="E1107" i="14"/>
  <c r="E1106" i="14"/>
  <c r="E1105" i="14"/>
  <c r="E1104" i="14"/>
  <c r="E1103" i="14"/>
  <c r="E1102" i="14"/>
  <c r="E1101" i="14"/>
  <c r="E1099" i="14"/>
  <c r="E1098" i="14"/>
  <c r="E1097" i="14"/>
  <c r="E1096" i="14"/>
  <c r="E1095" i="14"/>
  <c r="E1094" i="14"/>
  <c r="E1093" i="14"/>
  <c r="E1092" i="14"/>
  <c r="E1091" i="14"/>
  <c r="E1090" i="14"/>
  <c r="E1089" i="14"/>
  <c r="E1088" i="14"/>
  <c r="E1087" i="14"/>
  <c r="E1086" i="14"/>
  <c r="E1085" i="14"/>
  <c r="E1084" i="14"/>
  <c r="E1083" i="14"/>
  <c r="E1082" i="14"/>
  <c r="E1081" i="14"/>
  <c r="E1080" i="14"/>
  <c r="E1079" i="14"/>
  <c r="E1078" i="14"/>
  <c r="E1077" i="14"/>
  <c r="E1076" i="14"/>
  <c r="E1075" i="14"/>
  <c r="E1074" i="14"/>
  <c r="E1073" i="14"/>
  <c r="E1072" i="14"/>
  <c r="E1071" i="14"/>
  <c r="E1070" i="14"/>
  <c r="E1069" i="14"/>
  <c r="E1068" i="14"/>
  <c r="E1067" i="14"/>
  <c r="E1066" i="14"/>
  <c r="E1065" i="14"/>
  <c r="E1064" i="14"/>
  <c r="E1063" i="14"/>
  <c r="E1062" i="14"/>
  <c r="E1061" i="14"/>
  <c r="E1060" i="14"/>
  <c r="E1059" i="14"/>
  <c r="E1058" i="14"/>
  <c r="E1057" i="14"/>
  <c r="E1056" i="14"/>
  <c r="E1055" i="14"/>
  <c r="E1054" i="14"/>
  <c r="E1053" i="14"/>
  <c r="E1052" i="14"/>
  <c r="E1051" i="14"/>
  <c r="E1049" i="14"/>
  <c r="E1048" i="14"/>
  <c r="E1047" i="14"/>
  <c r="E1046" i="14"/>
  <c r="E1045" i="14"/>
  <c r="E1044" i="14"/>
  <c r="E1043" i="14"/>
  <c r="E1042" i="14"/>
  <c r="E1041" i="14"/>
  <c r="E1040" i="14"/>
  <c r="E1039" i="14"/>
  <c r="E1038" i="14"/>
  <c r="E1037" i="14"/>
  <c r="E1036" i="14"/>
  <c r="E1035" i="14"/>
  <c r="E1034" i="14"/>
  <c r="E1033" i="14"/>
  <c r="E1032" i="14"/>
  <c r="E1031" i="14"/>
  <c r="E1030" i="14"/>
  <c r="E1029" i="14"/>
  <c r="E1028" i="14"/>
  <c r="E1027" i="14"/>
  <c r="E1026" i="14"/>
  <c r="E1025" i="14"/>
  <c r="E1024" i="14"/>
  <c r="E1023" i="14"/>
  <c r="E1022" i="14"/>
  <c r="E1021" i="14"/>
  <c r="E1020" i="14"/>
  <c r="E1019" i="14"/>
  <c r="E1018" i="14"/>
  <c r="E1017" i="14"/>
  <c r="E1016" i="14"/>
  <c r="E1015" i="14"/>
  <c r="E1014" i="14"/>
  <c r="E1013" i="14"/>
  <c r="E1012" i="14"/>
  <c r="E1011" i="14"/>
  <c r="E1010" i="14"/>
  <c r="E1009" i="14"/>
  <c r="E1008" i="14"/>
  <c r="E1007" i="14"/>
  <c r="E1006" i="14"/>
  <c r="E1005" i="14"/>
  <c r="E1004" i="14"/>
  <c r="E1003" i="14"/>
  <c r="E1002" i="14"/>
  <c r="E1001" i="14"/>
  <c r="E1000" i="14"/>
  <c r="E999" i="14"/>
  <c r="E998" i="14"/>
  <c r="E997" i="14"/>
  <c r="E996" i="14"/>
  <c r="E995" i="14"/>
  <c r="E994" i="14"/>
  <c r="E993" i="14"/>
  <c r="E992" i="14"/>
  <c r="E991" i="14"/>
  <c r="E990" i="14"/>
  <c r="E989" i="14"/>
  <c r="E988" i="14"/>
  <c r="E987" i="14"/>
  <c r="E986" i="14"/>
  <c r="E985" i="14"/>
  <c r="E984" i="14"/>
  <c r="E983" i="14"/>
  <c r="E982" i="14"/>
  <c r="E981" i="14"/>
  <c r="E980" i="14"/>
  <c r="E979" i="14"/>
  <c r="E978" i="14"/>
  <c r="E977" i="14"/>
  <c r="E976" i="14"/>
  <c r="E975" i="14"/>
  <c r="E974" i="14"/>
  <c r="E973" i="14"/>
  <c r="E972" i="14"/>
  <c r="E971" i="14"/>
  <c r="E970" i="14"/>
  <c r="E969" i="14"/>
  <c r="E968" i="14"/>
  <c r="E967" i="14"/>
  <c r="E966" i="14"/>
  <c r="E965" i="14"/>
  <c r="E964" i="14"/>
  <c r="E963" i="14"/>
  <c r="E962" i="14"/>
  <c r="E961" i="14"/>
  <c r="E960" i="14"/>
  <c r="E959" i="14"/>
  <c r="E958" i="14"/>
  <c r="E957" i="14"/>
  <c r="E956" i="14"/>
  <c r="E955" i="14"/>
  <c r="E954" i="14"/>
  <c r="E953" i="14"/>
  <c r="E952" i="14"/>
  <c r="E951" i="14"/>
  <c r="E950" i="14"/>
  <c r="E949" i="14"/>
  <c r="E948" i="14"/>
  <c r="E947" i="14"/>
  <c r="E946" i="14"/>
  <c r="E945" i="14"/>
  <c r="E944" i="14"/>
  <c r="E943" i="14"/>
  <c r="E942" i="14"/>
  <c r="E941" i="14"/>
  <c r="E940" i="14"/>
  <c r="E939" i="14"/>
  <c r="E938" i="14"/>
  <c r="E937" i="14"/>
  <c r="E936" i="14"/>
  <c r="E935" i="14"/>
  <c r="E933" i="14"/>
  <c r="E932" i="14"/>
  <c r="E931" i="14"/>
  <c r="E930" i="14"/>
  <c r="E929" i="14"/>
  <c r="E928" i="14"/>
  <c r="E927" i="14"/>
  <c r="E926" i="14"/>
  <c r="E925" i="14"/>
  <c r="E924" i="14"/>
  <c r="E923" i="14"/>
  <c r="E922" i="14"/>
  <c r="E921" i="14"/>
  <c r="E920" i="14"/>
  <c r="E919" i="14"/>
  <c r="E918" i="14"/>
  <c r="E917" i="14"/>
  <c r="E916" i="14"/>
  <c r="E915" i="14"/>
  <c r="E914" i="14"/>
  <c r="E913" i="14"/>
  <c r="E911" i="14"/>
  <c r="E910" i="14"/>
  <c r="E909" i="14"/>
  <c r="E908" i="14"/>
  <c r="E907" i="14"/>
  <c r="E906" i="14"/>
  <c r="E905" i="14"/>
  <c r="E903" i="14"/>
  <c r="E902" i="14"/>
  <c r="E901" i="14"/>
  <c r="E900" i="14"/>
  <c r="E899" i="14"/>
  <c r="E898" i="14"/>
  <c r="E897" i="14"/>
  <c r="E896" i="14"/>
  <c r="E895" i="14"/>
  <c r="E894" i="14"/>
  <c r="E892" i="14"/>
  <c r="E891" i="14"/>
  <c r="E890" i="14"/>
  <c r="E889" i="14"/>
  <c r="E888" i="14"/>
  <c r="E887" i="14"/>
  <c r="E886" i="14"/>
  <c r="E885" i="14"/>
  <c r="E884" i="14"/>
  <c r="E883" i="14"/>
  <c r="E882" i="14"/>
  <c r="E881" i="14"/>
  <c r="E880" i="14"/>
  <c r="E879" i="14"/>
  <c r="E878" i="14"/>
  <c r="E877" i="14"/>
  <c r="E876" i="14"/>
  <c r="E875" i="14"/>
  <c r="E874" i="14"/>
  <c r="E873" i="14"/>
  <c r="E872" i="14"/>
  <c r="E871" i="14"/>
  <c r="E870" i="14"/>
  <c r="E869" i="14"/>
  <c r="E868" i="14"/>
  <c r="E867" i="14"/>
  <c r="E866" i="14"/>
  <c r="E865" i="14"/>
  <c r="E864" i="14"/>
  <c r="E863" i="14"/>
  <c r="E862" i="14"/>
  <c r="E861" i="14"/>
  <c r="E860" i="14"/>
  <c r="E859" i="14"/>
  <c r="E857" i="14"/>
  <c r="E856" i="14"/>
  <c r="E855" i="14"/>
  <c r="E854" i="14"/>
  <c r="E853" i="14"/>
  <c r="E852" i="14"/>
  <c r="E851" i="14"/>
  <c r="E850" i="14"/>
  <c r="E849" i="14"/>
  <c r="E848" i="14"/>
  <c r="E847" i="14"/>
  <c r="E846" i="14"/>
  <c r="E845" i="14"/>
  <c r="E844" i="14"/>
  <c r="E843" i="14"/>
  <c r="E842" i="14"/>
  <c r="E841" i="14"/>
  <c r="E840" i="14"/>
  <c r="E839" i="14"/>
  <c r="E838" i="14"/>
  <c r="E837" i="14"/>
  <c r="E836" i="14"/>
  <c r="E835" i="14"/>
  <c r="E834" i="14"/>
  <c r="E833" i="14"/>
  <c r="E832" i="14"/>
  <c r="E831" i="14"/>
  <c r="E830" i="14"/>
  <c r="E828" i="14"/>
  <c r="E827" i="14"/>
  <c r="E826" i="14"/>
  <c r="E825" i="14"/>
  <c r="E824" i="14"/>
  <c r="E823" i="14"/>
  <c r="E822" i="14"/>
  <c r="E821" i="14"/>
  <c r="E820" i="14"/>
  <c r="E819" i="14"/>
  <c r="E818" i="14"/>
  <c r="E817" i="14"/>
  <c r="E816" i="14"/>
  <c r="E815" i="14"/>
  <c r="E814" i="14"/>
  <c r="E813" i="14"/>
  <c r="E812" i="14"/>
  <c r="E811" i="14"/>
  <c r="E810" i="14"/>
  <c r="E809" i="14"/>
  <c r="E808" i="14"/>
  <c r="E807" i="14"/>
  <c r="E806" i="14"/>
  <c r="E805" i="14"/>
  <c r="E804" i="14"/>
  <c r="E803" i="14"/>
  <c r="E802" i="14"/>
  <c r="E801" i="14"/>
  <c r="E800" i="14"/>
  <c r="E799" i="14"/>
  <c r="E798" i="14"/>
  <c r="E797" i="14"/>
  <c r="E796" i="14"/>
  <c r="E794" i="14"/>
  <c r="E793" i="14"/>
  <c r="E792" i="14"/>
  <c r="E791" i="14"/>
  <c r="E790" i="14"/>
  <c r="E789" i="14"/>
  <c r="E788" i="14"/>
  <c r="E787" i="14"/>
  <c r="E786" i="14"/>
  <c r="E785" i="14"/>
  <c r="E784" i="14"/>
  <c r="E783" i="14"/>
  <c r="E782" i="14"/>
  <c r="E781" i="14"/>
  <c r="E780" i="14"/>
  <c r="E779" i="14"/>
  <c r="E778" i="14"/>
  <c r="E777" i="14"/>
  <c r="E776" i="14"/>
  <c r="E775" i="14"/>
  <c r="E774" i="14"/>
  <c r="E773" i="14"/>
  <c r="E772" i="14"/>
  <c r="E771" i="14"/>
  <c r="E770" i="14"/>
  <c r="E769" i="14"/>
  <c r="E768" i="14"/>
  <c r="E767" i="14"/>
  <c r="E766" i="14"/>
  <c r="E765" i="14"/>
  <c r="E764" i="14"/>
  <c r="E763" i="14"/>
  <c r="E762" i="14"/>
  <c r="E761" i="14"/>
  <c r="E759" i="14"/>
  <c r="E758" i="14"/>
  <c r="E757" i="14"/>
  <c r="E756" i="14"/>
  <c r="E755" i="14"/>
  <c r="E754" i="14"/>
  <c r="E753" i="14"/>
  <c r="E752" i="14"/>
  <c r="E751" i="14"/>
  <c r="E750" i="14"/>
  <c r="E749" i="14"/>
  <c r="E748" i="14"/>
  <c r="E747" i="14"/>
  <c r="E746" i="14"/>
  <c r="E745" i="14"/>
  <c r="E744" i="14"/>
  <c r="E743" i="14"/>
  <c r="E742" i="14"/>
  <c r="E741" i="14"/>
  <c r="E740" i="14"/>
  <c r="E739" i="14"/>
  <c r="E738" i="14"/>
  <c r="E737" i="14"/>
  <c r="E736" i="14"/>
  <c r="E735" i="14"/>
  <c r="E734" i="14"/>
  <c r="E733" i="14"/>
  <c r="E732" i="14"/>
  <c r="E731" i="14"/>
  <c r="E730" i="14"/>
  <c r="E729" i="14"/>
  <c r="E728" i="14"/>
  <c r="E727" i="14"/>
  <c r="E726" i="14"/>
  <c r="E725" i="14"/>
  <c r="E724" i="14"/>
  <c r="E723" i="14"/>
  <c r="E722" i="14"/>
  <c r="E721" i="14"/>
  <c r="E720" i="14"/>
  <c r="E719" i="14"/>
  <c r="E718" i="14"/>
  <c r="E717" i="14"/>
  <c r="E716" i="14"/>
  <c r="E715" i="14"/>
  <c r="E714" i="14"/>
  <c r="E713" i="14"/>
  <c r="E712" i="14"/>
  <c r="E711" i="14"/>
  <c r="E709" i="14"/>
  <c r="E708" i="14"/>
  <c r="E707" i="14"/>
  <c r="E706" i="14"/>
  <c r="E705" i="14"/>
  <c r="E704" i="14"/>
  <c r="E703" i="14"/>
  <c r="E702" i="14"/>
  <c r="E701" i="14"/>
  <c r="E700" i="14"/>
  <c r="E699" i="14"/>
  <c r="E698" i="14"/>
  <c r="E697" i="14"/>
  <c r="E696" i="14"/>
  <c r="E695" i="14"/>
  <c r="E694" i="14"/>
  <c r="E693" i="14"/>
  <c r="E692" i="14"/>
  <c r="E691" i="14"/>
  <c r="E690" i="14"/>
  <c r="E689" i="14"/>
  <c r="E688" i="14"/>
  <c r="E687" i="14"/>
  <c r="E686" i="14"/>
  <c r="E685" i="14"/>
  <c r="E684" i="14"/>
  <c r="E683" i="14"/>
  <c r="E682" i="14"/>
  <c r="E681" i="14"/>
  <c r="E680" i="14"/>
  <c r="E679" i="14"/>
  <c r="E678" i="14"/>
  <c r="E677" i="14"/>
  <c r="E676" i="14"/>
  <c r="E675" i="14"/>
  <c r="E674" i="14"/>
  <c r="E673" i="14"/>
  <c r="E672" i="14"/>
  <c r="E671" i="14"/>
  <c r="E670" i="14"/>
  <c r="E669" i="14"/>
  <c r="E668" i="14"/>
  <c r="E667" i="14"/>
  <c r="E666" i="14"/>
  <c r="E665" i="14"/>
  <c r="E664" i="14"/>
  <c r="E663" i="14"/>
  <c r="E662" i="14"/>
  <c r="E661" i="14"/>
  <c r="E659" i="14"/>
  <c r="E658" i="14"/>
  <c r="E657" i="14"/>
  <c r="E656" i="14"/>
  <c r="E655" i="14"/>
  <c r="E654" i="14"/>
  <c r="E653" i="14"/>
  <c r="E652" i="14"/>
  <c r="E651" i="14"/>
  <c r="E650" i="14"/>
  <c r="E649" i="14"/>
  <c r="E648" i="14"/>
  <c r="E647" i="14"/>
  <c r="E646" i="14"/>
  <c r="E645" i="14"/>
  <c r="E644" i="14"/>
  <c r="E643" i="14"/>
  <c r="E642" i="14"/>
  <c r="E641" i="14"/>
  <c r="E640" i="14"/>
  <c r="E639" i="14"/>
  <c r="E638" i="14"/>
  <c r="E637" i="14"/>
  <c r="E636" i="14"/>
  <c r="E635" i="14"/>
  <c r="E634" i="14"/>
  <c r="E633" i="14"/>
  <c r="E632" i="14"/>
  <c r="E631" i="14"/>
  <c r="E630" i="14"/>
  <c r="E629" i="14"/>
  <c r="E628" i="14"/>
  <c r="E627" i="14"/>
  <c r="E626" i="14"/>
  <c r="E625" i="14"/>
  <c r="E624" i="14"/>
  <c r="E623" i="14"/>
  <c r="E622" i="14"/>
  <c r="E621" i="14"/>
  <c r="E620" i="14"/>
  <c r="E619" i="14"/>
  <c r="E618" i="14"/>
  <c r="E617" i="14"/>
  <c r="E616" i="14"/>
  <c r="E615" i="14"/>
  <c r="E614" i="14"/>
  <c r="E613" i="14"/>
  <c r="E612" i="14"/>
  <c r="E611" i="14"/>
  <c r="E610" i="14"/>
  <c r="E609" i="14"/>
  <c r="E608" i="14"/>
  <c r="E607" i="14"/>
  <c r="E606" i="14"/>
  <c r="E605" i="14"/>
  <c r="E604" i="14"/>
  <c r="E603" i="14"/>
  <c r="E602" i="14"/>
  <c r="E601" i="14"/>
  <c r="E600" i="14"/>
  <c r="E599" i="14"/>
  <c r="E598" i="14"/>
  <c r="E597" i="14"/>
  <c r="E596" i="14"/>
  <c r="E595" i="14"/>
  <c r="E594" i="14"/>
  <c r="E593" i="14"/>
  <c r="E592" i="14"/>
  <c r="E591" i="14"/>
  <c r="E590" i="14"/>
  <c r="E589" i="14"/>
  <c r="E588" i="14"/>
  <c r="E587" i="14"/>
  <c r="E586" i="14"/>
  <c r="E585" i="14"/>
  <c r="E584" i="14"/>
  <c r="E583" i="14"/>
  <c r="E582" i="14"/>
  <c r="E581" i="14"/>
  <c r="E580" i="14"/>
  <c r="E579" i="14"/>
  <c r="E578" i="14"/>
  <c r="E577" i="14"/>
  <c r="E576" i="14"/>
  <c r="E575" i="14"/>
  <c r="E574" i="14"/>
  <c r="E573" i="14"/>
  <c r="E572" i="14"/>
  <c r="E571" i="14"/>
  <c r="E570" i="14"/>
  <c r="E569" i="14"/>
  <c r="E568" i="14"/>
  <c r="E567" i="14"/>
  <c r="E566" i="14"/>
  <c r="E565" i="14"/>
  <c r="E564" i="14"/>
  <c r="E563" i="14"/>
  <c r="E562" i="14"/>
  <c r="E561" i="14"/>
  <c r="E560" i="14"/>
  <c r="E559" i="14"/>
  <c r="E558" i="14"/>
  <c r="E557" i="14"/>
  <c r="E556" i="14"/>
  <c r="E555" i="14"/>
  <c r="E554" i="14"/>
  <c r="E553" i="14"/>
  <c r="E552" i="14"/>
  <c r="E551" i="14"/>
  <c r="E550" i="14"/>
  <c r="E549" i="14"/>
  <c r="E548" i="14"/>
  <c r="E547" i="14"/>
  <c r="E546" i="14"/>
  <c r="E545" i="14"/>
  <c r="E544" i="14"/>
  <c r="E543" i="14"/>
  <c r="E542" i="14"/>
  <c r="E541" i="14"/>
  <c r="E540" i="14"/>
  <c r="E539" i="14"/>
  <c r="E538" i="14"/>
  <c r="E537" i="14"/>
  <c r="E536" i="14"/>
  <c r="E535" i="14"/>
  <c r="E534" i="14"/>
  <c r="E533" i="14"/>
  <c r="E532" i="14"/>
  <c r="E531" i="14"/>
  <c r="E530" i="14"/>
  <c r="E528" i="14"/>
  <c r="E527" i="14"/>
  <c r="E526" i="14"/>
  <c r="E525" i="14"/>
  <c r="E524" i="14"/>
  <c r="E523" i="14"/>
  <c r="E522" i="14"/>
  <c r="E521" i="14"/>
  <c r="E520" i="14"/>
  <c r="E519" i="14"/>
  <c r="E518" i="14"/>
  <c r="E517" i="14"/>
  <c r="E516" i="14"/>
  <c r="E515" i="14"/>
  <c r="E514" i="14"/>
  <c r="E513" i="14"/>
  <c r="E512" i="14"/>
  <c r="E511" i="14"/>
  <c r="E510" i="14"/>
  <c r="E509" i="14"/>
  <c r="E508" i="14"/>
  <c r="E507" i="14"/>
  <c r="E506" i="14"/>
  <c r="E505" i="14"/>
  <c r="E504" i="14"/>
  <c r="E503" i="14"/>
  <c r="E502" i="14"/>
  <c r="E501" i="14"/>
  <c r="E500" i="14"/>
  <c r="E499" i="14"/>
  <c r="E498" i="14"/>
  <c r="E497" i="14"/>
  <c r="E496" i="14"/>
  <c r="E495" i="14"/>
  <c r="E494" i="14"/>
  <c r="E493" i="14"/>
  <c r="E492" i="14"/>
  <c r="E491" i="14"/>
  <c r="E490" i="14"/>
  <c r="E489" i="14"/>
  <c r="E488" i="14"/>
  <c r="E487" i="14"/>
  <c r="E486" i="14"/>
  <c r="E485" i="14"/>
  <c r="E484" i="14"/>
  <c r="E483" i="14"/>
  <c r="E482" i="14"/>
  <c r="E481" i="14"/>
  <c r="E480" i="14"/>
  <c r="E479" i="14"/>
  <c r="E478" i="14"/>
  <c r="E477" i="14"/>
  <c r="E476" i="14"/>
  <c r="E475" i="14"/>
  <c r="E474" i="14"/>
  <c r="E473" i="14"/>
  <c r="E472" i="14"/>
  <c r="E471" i="14"/>
  <c r="E470" i="14"/>
  <c r="E469" i="14"/>
  <c r="E468" i="14"/>
  <c r="E467" i="14"/>
  <c r="E466" i="14"/>
  <c r="E465" i="14"/>
  <c r="E464" i="14"/>
  <c r="E463" i="14"/>
  <c r="E462" i="14"/>
  <c r="E461" i="14"/>
  <c r="E460" i="14"/>
  <c r="E459" i="14"/>
  <c r="E458" i="14"/>
  <c r="E457" i="14"/>
  <c r="E456" i="14"/>
  <c r="E455" i="14"/>
  <c r="E454" i="14"/>
  <c r="E453" i="14"/>
  <c r="E452" i="14"/>
  <c r="E451" i="14"/>
  <c r="E450" i="14"/>
  <c r="E449" i="14"/>
  <c r="E448" i="14"/>
  <c r="E447" i="14"/>
  <c r="E446" i="14"/>
  <c r="E445" i="14"/>
  <c r="E444" i="14"/>
  <c r="E443" i="14"/>
  <c r="E442" i="14"/>
  <c r="E441" i="14"/>
  <c r="E439" i="14"/>
  <c r="E438" i="14"/>
  <c r="E437" i="14"/>
  <c r="E436" i="14"/>
  <c r="E435" i="14"/>
  <c r="E434" i="14"/>
  <c r="E433" i="14"/>
  <c r="E432" i="14"/>
  <c r="E431" i="14"/>
  <c r="E430" i="14"/>
  <c r="E429" i="14"/>
  <c r="E428" i="14"/>
  <c r="E427" i="14"/>
  <c r="E426" i="14"/>
  <c r="E425" i="14"/>
  <c r="E424" i="14"/>
  <c r="E423" i="14"/>
  <c r="E422" i="14"/>
  <c r="E421" i="14"/>
  <c r="E420" i="14"/>
  <c r="E419" i="14"/>
  <c r="E418" i="14"/>
  <c r="E417" i="14"/>
  <c r="E416" i="14"/>
  <c r="E415" i="14"/>
  <c r="E414" i="14"/>
  <c r="E413" i="14"/>
  <c r="E412" i="14"/>
  <c r="E411" i="14"/>
  <c r="E410" i="14"/>
  <c r="E409" i="14"/>
  <c r="E408" i="14"/>
  <c r="E407" i="14"/>
  <c r="E406" i="14"/>
  <c r="E405" i="14"/>
  <c r="E404" i="14"/>
  <c r="E403" i="14"/>
  <c r="E402" i="14"/>
  <c r="E401" i="14"/>
  <c r="E400" i="14"/>
  <c r="E399" i="14"/>
  <c r="E398" i="14"/>
  <c r="E397" i="14"/>
  <c r="E396" i="14"/>
  <c r="E395" i="14"/>
  <c r="E394" i="14"/>
  <c r="E393" i="14"/>
  <c r="E392" i="14"/>
  <c r="E391" i="14"/>
  <c r="E390" i="14"/>
  <c r="E389" i="14"/>
  <c r="E388" i="14"/>
  <c r="E387" i="14"/>
  <c r="E386" i="14"/>
  <c r="E385" i="14"/>
  <c r="E384" i="14"/>
  <c r="E383" i="14"/>
  <c r="E382" i="14"/>
  <c r="E381" i="14"/>
  <c r="E380" i="14"/>
  <c r="E379" i="14"/>
  <c r="E378" i="14"/>
  <c r="E377" i="14"/>
  <c r="E376" i="14"/>
  <c r="E375" i="14"/>
  <c r="E374" i="14"/>
  <c r="E373" i="14"/>
  <c r="E372" i="14"/>
  <c r="E371" i="14"/>
  <c r="E370" i="14"/>
  <c r="E369" i="14"/>
  <c r="E368" i="14"/>
  <c r="E367" i="14"/>
  <c r="E366" i="14"/>
  <c r="E365" i="14"/>
  <c r="E364" i="14"/>
  <c r="E363" i="14"/>
  <c r="E362" i="14"/>
  <c r="E361" i="14"/>
  <c r="E360" i="14"/>
  <c r="E359" i="14"/>
  <c r="E358" i="14"/>
  <c r="E357" i="14"/>
  <c r="E356" i="14"/>
  <c r="E355" i="14"/>
  <c r="E354" i="14"/>
  <c r="E353" i="14"/>
  <c r="E352" i="14"/>
  <c r="E351" i="14"/>
  <c r="E350" i="14"/>
  <c r="E349" i="14"/>
  <c r="E348" i="14"/>
  <c r="E347" i="14"/>
  <c r="E346" i="14"/>
  <c r="E345" i="14"/>
  <c r="E344" i="14"/>
  <c r="E343" i="14"/>
  <c r="E342" i="14"/>
  <c r="E341" i="14"/>
  <c r="E340" i="14"/>
  <c r="E339" i="14"/>
  <c r="E338" i="14"/>
  <c r="E337" i="14"/>
  <c r="E336" i="14"/>
  <c r="E335" i="14"/>
  <c r="E334" i="14"/>
  <c r="E333" i="14"/>
  <c r="E332" i="14"/>
  <c r="E331" i="14"/>
  <c r="E330" i="14"/>
  <c r="E329" i="14"/>
  <c r="E328" i="14"/>
  <c r="E325" i="14"/>
  <c r="E324" i="14"/>
  <c r="E323" i="14"/>
  <c r="E322" i="14"/>
  <c r="E321" i="14"/>
  <c r="E320" i="14"/>
  <c r="E319" i="14"/>
  <c r="E318" i="14"/>
  <c r="E317" i="14"/>
  <c r="E316" i="14"/>
  <c r="E315" i="14"/>
  <c r="E314" i="14"/>
  <c r="E313" i="14"/>
  <c r="E312" i="14"/>
  <c r="E311" i="14"/>
  <c r="E310" i="14"/>
  <c r="E309" i="14"/>
  <c r="E308" i="14"/>
  <c r="E307" i="14"/>
  <c r="E306" i="14"/>
  <c r="E305" i="14"/>
  <c r="E304" i="14"/>
  <c r="E303" i="14"/>
  <c r="E302" i="14"/>
  <c r="E301" i="14"/>
  <c r="E300" i="14"/>
  <c r="E299" i="14"/>
  <c r="E298" i="14"/>
  <c r="E297" i="14"/>
  <c r="E296" i="14"/>
  <c r="E295" i="14"/>
  <c r="E294" i="14"/>
  <c r="E293" i="14"/>
  <c r="E292" i="14"/>
  <c r="E291" i="14"/>
  <c r="E290" i="14"/>
  <c r="E289" i="14"/>
  <c r="E288" i="14"/>
  <c r="E287" i="14"/>
  <c r="E286" i="14"/>
  <c r="E285" i="14"/>
  <c r="E284" i="14"/>
  <c r="E283" i="14"/>
  <c r="E282" i="14"/>
  <c r="E281" i="14"/>
  <c r="E280" i="14"/>
  <c r="E279" i="14"/>
  <c r="E278" i="14"/>
  <c r="E277" i="14"/>
  <c r="E276" i="14"/>
  <c r="E275" i="14"/>
  <c r="E274" i="14"/>
  <c r="E273" i="14"/>
  <c r="E272" i="14"/>
  <c r="E271" i="14"/>
  <c r="E270" i="14"/>
  <c r="E269" i="14"/>
  <c r="E268" i="14"/>
  <c r="E266" i="14"/>
  <c r="E265" i="14"/>
  <c r="E264" i="14"/>
  <c r="E263" i="14"/>
  <c r="E262" i="14"/>
  <c r="E261" i="14"/>
  <c r="E260" i="14"/>
  <c r="E259" i="14"/>
  <c r="E258" i="14"/>
  <c r="E257" i="14"/>
  <c r="E256" i="14"/>
  <c r="E255" i="14"/>
  <c r="E254" i="14"/>
  <c r="E253" i="14"/>
  <c r="E252" i="14"/>
  <c r="E251" i="14"/>
  <c r="E250" i="14"/>
  <c r="E249" i="14"/>
  <c r="E248" i="14"/>
  <c r="E247" i="14"/>
  <c r="E246" i="14"/>
  <c r="E245" i="14"/>
  <c r="E244" i="14"/>
  <c r="E243" i="14"/>
  <c r="E242" i="14"/>
  <c r="E241" i="14"/>
  <c r="E240" i="14"/>
  <c r="E239" i="14"/>
  <c r="E238" i="14"/>
  <c r="E237" i="14"/>
  <c r="E236" i="14"/>
  <c r="E235" i="14"/>
  <c r="E234" i="14"/>
  <c r="E233" i="14"/>
  <c r="E232" i="14"/>
  <c r="E231" i="14"/>
  <c r="E230" i="14"/>
  <c r="E229" i="14"/>
  <c r="E228" i="14"/>
  <c r="E227" i="14"/>
  <c r="E226" i="14"/>
  <c r="E225" i="14"/>
  <c r="E224" i="14"/>
  <c r="E223" i="14"/>
  <c r="E222" i="14"/>
  <c r="E221" i="14"/>
  <c r="E220" i="14"/>
  <c r="E219" i="14"/>
  <c r="E218" i="14"/>
  <c r="E217" i="14"/>
  <c r="E216" i="14"/>
  <c r="E215" i="14"/>
  <c r="E214" i="14"/>
  <c r="E213" i="14"/>
  <c r="E212" i="14"/>
  <c r="E211" i="14"/>
  <c r="E210" i="14"/>
  <c r="E209" i="14"/>
  <c r="E208" i="14"/>
  <c r="E207" i="14"/>
  <c r="E206" i="14"/>
  <c r="E205" i="14"/>
  <c r="E204" i="14"/>
  <c r="E203" i="14"/>
  <c r="E202" i="14"/>
  <c r="E201" i="14"/>
  <c r="E200" i="14"/>
  <c r="E199" i="14"/>
  <c r="E198" i="14"/>
  <c r="E197" i="14"/>
  <c r="E196" i="14"/>
  <c r="E195" i="14"/>
  <c r="E194" i="14"/>
  <c r="E193" i="14"/>
  <c r="E192" i="14"/>
  <c r="E191" i="14"/>
  <c r="E190" i="14"/>
  <c r="E189" i="14"/>
  <c r="E188" i="14"/>
  <c r="E187" i="14"/>
  <c r="E186" i="14"/>
  <c r="E185" i="14"/>
  <c r="E184" i="14"/>
  <c r="E183" i="14"/>
  <c r="E182" i="14"/>
  <c r="E181" i="14"/>
  <c r="E180" i="14"/>
  <c r="E179" i="14"/>
  <c r="E178" i="14"/>
  <c r="E177" i="14"/>
  <c r="E176" i="14"/>
  <c r="E175" i="14"/>
  <c r="E174" i="14"/>
  <c r="E173" i="14"/>
  <c r="E171" i="14"/>
  <c r="E170" i="14"/>
  <c r="E169" i="14"/>
  <c r="E168" i="14"/>
  <c r="E167" i="14"/>
  <c r="E166" i="14"/>
  <c r="E165" i="14"/>
  <c r="E164" i="14"/>
  <c r="E163" i="14"/>
  <c r="E162" i="14"/>
  <c r="E161" i="14"/>
  <c r="E160" i="14"/>
  <c r="E158" i="14"/>
  <c r="E157" i="14"/>
  <c r="E156" i="14"/>
  <c r="E155" i="14"/>
  <c r="E154" i="14"/>
  <c r="E153" i="14"/>
  <c r="E152" i="14"/>
  <c r="E151" i="14"/>
  <c r="E150" i="14"/>
  <c r="E149" i="14"/>
  <c r="E148" i="14"/>
  <c r="E147" i="14"/>
  <c r="E146" i="14"/>
  <c r="E145" i="14"/>
  <c r="E144" i="14"/>
  <c r="E143" i="14"/>
  <c r="E142" i="14"/>
  <c r="E141" i="14"/>
  <c r="E140" i="14"/>
  <c r="E139" i="14"/>
  <c r="E138" i="14"/>
  <c r="E137" i="14"/>
  <c r="E136" i="14"/>
  <c r="E135" i="14"/>
  <c r="E134" i="14"/>
  <c r="E132" i="14"/>
  <c r="E131" i="14"/>
  <c r="E130" i="14"/>
  <c r="E129" i="14"/>
  <c r="E128" i="14"/>
  <c r="E127" i="14"/>
  <c r="E126" i="14"/>
  <c r="E124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3" i="14"/>
  <c r="E102" i="14"/>
  <c r="E101" i="14"/>
  <c r="E100" i="14"/>
  <c r="E99" i="14"/>
  <c r="E98" i="14"/>
  <c r="E97" i="14"/>
  <c r="E95" i="14"/>
  <c r="E94" i="14"/>
  <c r="E93" i="14"/>
  <c r="E92" i="14"/>
  <c r="E91" i="14"/>
  <c r="E90" i="14"/>
  <c r="E89" i="14"/>
  <c r="E88" i="14"/>
  <c r="E87" i="14"/>
  <c r="E86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2" i="14"/>
  <c r="E41" i="14"/>
  <c r="E40" i="14"/>
  <c r="E39" i="14"/>
  <c r="E38" i="14"/>
  <c r="E37" i="14"/>
  <c r="E36" i="14"/>
  <c r="E34" i="14"/>
  <c r="E33" i="14"/>
  <c r="E32" i="14"/>
  <c r="E31" i="14"/>
  <c r="E30" i="14"/>
  <c r="E29" i="14"/>
  <c r="E28" i="14"/>
  <c r="E26" i="14"/>
  <c r="E25" i="14"/>
  <c r="E24" i="14"/>
  <c r="E23" i="14"/>
  <c r="E22" i="14"/>
  <c r="E21" i="14"/>
  <c r="E19" i="14"/>
  <c r="E18" i="14"/>
  <c r="E17" i="14"/>
  <c r="E16" i="14"/>
  <c r="E14" i="14"/>
  <c r="E13" i="14"/>
  <c r="E12" i="14"/>
  <c r="E11" i="14"/>
  <c r="E10" i="14"/>
  <c r="E9" i="14"/>
  <c r="E8" i="14"/>
  <c r="E6" i="14"/>
  <c r="E5" i="14"/>
  <c r="E4" i="14"/>
  <c r="E64" i="11"/>
  <c r="E63" i="11"/>
  <c r="E62" i="11"/>
  <c r="E61" i="11"/>
  <c r="E60" i="11"/>
  <c r="E59" i="11"/>
  <c r="E58" i="11"/>
  <c r="E57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4" i="11"/>
  <c r="E32" i="11"/>
  <c r="E31" i="11"/>
  <c r="E30" i="11"/>
  <c r="E29" i="11"/>
  <c r="E27" i="11"/>
  <c r="E26" i="11"/>
  <c r="E25" i="11"/>
  <c r="E24" i="11"/>
  <c r="E22" i="11"/>
  <c r="E21" i="11"/>
  <c r="E20" i="11"/>
  <c r="E19" i="11"/>
  <c r="E17" i="11"/>
  <c r="E16" i="11"/>
  <c r="E15" i="11"/>
  <c r="E14" i="11"/>
  <c r="E12" i="11"/>
  <c r="E11" i="11"/>
  <c r="E10" i="11"/>
  <c r="E9" i="11"/>
  <c r="E8" i="11"/>
  <c r="E6" i="11"/>
  <c r="E5" i="11"/>
  <c r="E4" i="11"/>
  <c r="E3" i="11"/>
  <c r="BJ31" i="8" l="1"/>
  <c r="AT31" i="8"/>
  <c r="BJ30" i="8"/>
  <c r="AT30" i="8"/>
  <c r="BJ29" i="8"/>
  <c r="AT29" i="8"/>
  <c r="BJ28" i="8"/>
  <c r="AT28" i="8"/>
  <c r="AR28" i="8" s="1"/>
  <c r="BJ27" i="8"/>
  <c r="AT27" i="8"/>
  <c r="E28" i="8"/>
  <c r="E27" i="8"/>
  <c r="AM29" i="8" l="1"/>
  <c r="AN29" i="8"/>
  <c r="AO29" i="8"/>
  <c r="AP29" i="8"/>
  <c r="AQ29" i="8"/>
  <c r="AM28" i="8"/>
  <c r="V28" i="8" s="1"/>
  <c r="AN28" i="8"/>
  <c r="W28" i="8" s="1"/>
  <c r="AO28" i="8"/>
  <c r="X28" i="8" s="1"/>
  <c r="AP28" i="8"/>
  <c r="Y28" i="8" s="1"/>
  <c r="AQ28" i="8"/>
  <c r="Z28" i="8" s="1"/>
  <c r="AM27" i="8"/>
  <c r="V27" i="8" s="1"/>
  <c r="AN27" i="8"/>
  <c r="W27" i="8" s="1"/>
  <c r="AO27" i="8"/>
  <c r="AP27" i="8"/>
  <c r="AQ27" i="8"/>
  <c r="AR29" i="8"/>
  <c r="AM30" i="8"/>
  <c r="AN30" i="8"/>
  <c r="AO30" i="8"/>
  <c r="AP30" i="8"/>
  <c r="AQ30" i="8"/>
  <c r="AN31" i="8"/>
  <c r="AO31" i="8"/>
  <c r="AP31" i="8"/>
  <c r="AQ31" i="8"/>
  <c r="AM31" i="8"/>
  <c r="AR27" i="8"/>
  <c r="AF27" i="8"/>
  <c r="O27" i="8" s="1"/>
  <c r="AK27" i="8"/>
  <c r="T27" i="8" s="1"/>
  <c r="AG27" i="8"/>
  <c r="P27" i="8" s="1"/>
  <c r="AL27" i="8"/>
  <c r="U27" i="8" s="1"/>
  <c r="AH27" i="8"/>
  <c r="Q27" i="8" s="1"/>
  <c r="AC27" i="8"/>
  <c r="L27" i="8" s="1"/>
  <c r="AJ27" i="8"/>
  <c r="S27" i="8" s="1"/>
  <c r="AI27" i="8"/>
  <c r="R27" i="8" s="1"/>
  <c r="AD27" i="8"/>
  <c r="M27" i="8" s="1"/>
  <c r="AE27" i="8"/>
  <c r="AC29" i="8"/>
  <c r="L29" i="8" s="1"/>
  <c r="AK29" i="8"/>
  <c r="T29" i="8" s="1"/>
  <c r="AL29" i="8"/>
  <c r="U29" i="8" s="1"/>
  <c r="AI29" i="8"/>
  <c r="R29" i="8" s="1"/>
  <c r="AF29" i="8"/>
  <c r="O29" i="8" s="1"/>
  <c r="AG29" i="8"/>
  <c r="P29" i="8" s="1"/>
  <c r="AD29" i="8"/>
  <c r="M29" i="8" s="1"/>
  <c r="AE29" i="8"/>
  <c r="N29" i="8" s="1"/>
  <c r="AH29" i="8"/>
  <c r="Q29" i="8" s="1"/>
  <c r="AJ29" i="8"/>
  <c r="S29" i="8" s="1"/>
  <c r="AC30" i="8"/>
  <c r="L30" i="8" s="1"/>
  <c r="AI30" i="8"/>
  <c r="AE30" i="8"/>
  <c r="AK30" i="8"/>
  <c r="AG30" i="8"/>
  <c r="AJ30" i="8"/>
  <c r="AL30" i="8"/>
  <c r="AH30" i="8"/>
  <c r="AF30" i="8"/>
  <c r="AD30" i="8"/>
  <c r="AH28" i="8"/>
  <c r="Q28" i="8" s="1"/>
  <c r="AK28" i="8"/>
  <c r="T28" i="8" s="1"/>
  <c r="AC28" i="8"/>
  <c r="L28" i="8" s="1"/>
  <c r="K28" i="8" s="1"/>
  <c r="AI28" i="8"/>
  <c r="R28" i="8" s="1"/>
  <c r="AE28" i="8"/>
  <c r="N28" i="8" s="1"/>
  <c r="AG28" i="8"/>
  <c r="P28" i="8" s="1"/>
  <c r="AJ28" i="8"/>
  <c r="S28" i="8" s="1"/>
  <c r="AF28" i="8"/>
  <c r="O28" i="8" s="1"/>
  <c r="AL28" i="8"/>
  <c r="U28" i="8" s="1"/>
  <c r="AD28" i="8"/>
  <c r="M28" i="8" s="1"/>
  <c r="AE31" i="8"/>
  <c r="AK31" i="8"/>
  <c r="AJ31" i="8"/>
  <c r="AH31" i="8"/>
  <c r="AI31" i="8"/>
  <c r="R31" i="8" s="1"/>
  <c r="AC31" i="8"/>
  <c r="AD31" i="8"/>
  <c r="AL31" i="8"/>
  <c r="AF31" i="8"/>
  <c r="AG31" i="8"/>
  <c r="AR30" i="8"/>
  <c r="AR31" i="8"/>
  <c r="Y31" i="8" l="1"/>
  <c r="X31" i="8"/>
  <c r="W31" i="8"/>
  <c r="Z30" i="8"/>
  <c r="Y30" i="8"/>
  <c r="X30" i="8"/>
  <c r="U30" i="8"/>
  <c r="W30" i="8"/>
  <c r="V30" i="8"/>
  <c r="Z29" i="8"/>
  <c r="Y29" i="8"/>
  <c r="U31" i="8"/>
  <c r="Z27" i="8"/>
  <c r="X29" i="8"/>
  <c r="M31" i="8"/>
  <c r="V31" i="8"/>
  <c r="Y27" i="8"/>
  <c r="W29" i="8"/>
  <c r="N30" i="8"/>
  <c r="L31" i="8"/>
  <c r="R30" i="8"/>
  <c r="N27" i="8"/>
  <c r="K27" i="8" s="1"/>
  <c r="C27" i="8" s="1"/>
  <c r="Z31" i="8"/>
  <c r="X27" i="8"/>
  <c r="V29" i="8"/>
  <c r="K29" i="8" s="1"/>
  <c r="C29" i="8" s="1"/>
  <c r="Q31" i="8"/>
  <c r="Q30" i="8"/>
  <c r="T30" i="8"/>
  <c r="C28" i="8"/>
  <c r="S31" i="8"/>
  <c r="T31" i="8"/>
  <c r="M30" i="8"/>
  <c r="K30" i="8" s="1"/>
  <c r="N31" i="8"/>
  <c r="O30" i="8"/>
  <c r="P31" i="8"/>
  <c r="S30" i="8"/>
  <c r="O31" i="8"/>
  <c r="P30" i="8"/>
  <c r="C24" i="8"/>
  <c r="AT21" i="8"/>
  <c r="BJ21" i="8"/>
  <c r="AT22" i="8"/>
  <c r="BJ22" i="8"/>
  <c r="AT23" i="8"/>
  <c r="BJ23" i="8"/>
  <c r="AT20" i="8"/>
  <c r="BJ20" i="8"/>
  <c r="J17" i="8"/>
  <c r="E17" i="8" s="1"/>
  <c r="J16" i="8"/>
  <c r="E16" i="8" s="1"/>
  <c r="BJ10" i="8"/>
  <c r="AT10" i="8"/>
  <c r="AT11" i="8"/>
  <c r="BJ11" i="8"/>
  <c r="AT12" i="8"/>
  <c r="BJ12" i="8"/>
  <c r="AT13" i="8"/>
  <c r="BJ13" i="8"/>
  <c r="AT14" i="8"/>
  <c r="BJ14" i="8"/>
  <c r="AT15" i="8"/>
  <c r="BJ15" i="8"/>
  <c r="AT16" i="8"/>
  <c r="BJ16" i="8"/>
  <c r="AT17" i="8"/>
  <c r="BJ17" i="8"/>
  <c r="AT18" i="8"/>
  <c r="BJ18" i="8"/>
  <c r="AT19" i="8"/>
  <c r="BJ19" i="8"/>
  <c r="J12" i="8"/>
  <c r="E12" i="8" s="1"/>
  <c r="J13" i="8"/>
  <c r="E13" i="8" s="1"/>
  <c r="J14" i="8"/>
  <c r="E14" i="8" s="1"/>
  <c r="J15" i="8"/>
  <c r="E15" i="8" s="1"/>
  <c r="J18" i="8"/>
  <c r="E18" i="8" s="1"/>
  <c r="J19" i="8"/>
  <c r="E19" i="8" s="1"/>
  <c r="J11" i="8"/>
  <c r="E11" i="8" s="1"/>
  <c r="K31" i="8" l="1"/>
  <c r="AM19" i="8"/>
  <c r="AN19" i="8"/>
  <c r="AO19" i="8"/>
  <c r="AP19" i="8"/>
  <c r="AQ19" i="8"/>
  <c r="AM12" i="8"/>
  <c r="AN12" i="8"/>
  <c r="AO12" i="8"/>
  <c r="AP12" i="8"/>
  <c r="AQ12" i="8"/>
  <c r="AM22" i="8"/>
  <c r="AN22" i="8"/>
  <c r="AO22" i="8"/>
  <c r="AP22" i="8"/>
  <c r="AQ22" i="8"/>
  <c r="AM13" i="8"/>
  <c r="AN13" i="8"/>
  <c r="AO13" i="8"/>
  <c r="AP13" i="8"/>
  <c r="AQ13" i="8"/>
  <c r="AQ18" i="8"/>
  <c r="AM18" i="8"/>
  <c r="AN18" i="8"/>
  <c r="AO18" i="8"/>
  <c r="X18" i="8" s="1"/>
  <c r="AP18" i="8"/>
  <c r="AM17" i="8"/>
  <c r="AN17" i="8"/>
  <c r="AO17" i="8"/>
  <c r="AP17" i="8"/>
  <c r="AQ17" i="8"/>
  <c r="AM11" i="8"/>
  <c r="AN11" i="8"/>
  <c r="AO11" i="8"/>
  <c r="AP11" i="8"/>
  <c r="AQ11" i="8"/>
  <c r="AN21" i="8"/>
  <c r="W21" i="8" s="1"/>
  <c r="AO21" i="8"/>
  <c r="AP21" i="8"/>
  <c r="AQ21" i="8"/>
  <c r="AM21" i="8"/>
  <c r="AP23" i="8"/>
  <c r="AQ23" i="8"/>
  <c r="AM23" i="8"/>
  <c r="AN23" i="8"/>
  <c r="AO23" i="8"/>
  <c r="AO16" i="8"/>
  <c r="AP16" i="8"/>
  <c r="AQ16" i="8"/>
  <c r="Z16" i="8" s="1"/>
  <c r="AM16" i="8"/>
  <c r="AN16" i="8"/>
  <c r="AM10" i="8"/>
  <c r="AN10" i="8"/>
  <c r="AO10" i="8"/>
  <c r="AP10" i="8"/>
  <c r="AQ10" i="8"/>
  <c r="AM15" i="8"/>
  <c r="AN15" i="8"/>
  <c r="AO15" i="8"/>
  <c r="AP15" i="8"/>
  <c r="AQ15" i="8"/>
  <c r="Z15" i="8" s="1"/>
  <c r="AO14" i="8"/>
  <c r="AP14" i="8"/>
  <c r="AQ14" i="8"/>
  <c r="AM14" i="8"/>
  <c r="AN14" i="8"/>
  <c r="AM20" i="8"/>
  <c r="V20" i="8" s="1"/>
  <c r="AN20" i="8"/>
  <c r="AO20" i="8"/>
  <c r="X20" i="8" s="1"/>
  <c r="AP20" i="8"/>
  <c r="Y20" i="8" s="1"/>
  <c r="AQ20" i="8"/>
  <c r="Z20" i="8" s="1"/>
  <c r="C31" i="8"/>
  <c r="C30" i="8"/>
  <c r="AE19" i="8"/>
  <c r="AI19" i="8"/>
  <c r="AH19" i="8"/>
  <c r="AL19" i="8"/>
  <c r="AC19" i="8"/>
  <c r="AG19" i="8"/>
  <c r="AD19" i="8"/>
  <c r="AJ19" i="8"/>
  <c r="AK19" i="8"/>
  <c r="AF19" i="8"/>
  <c r="AK23" i="8"/>
  <c r="AI23" i="8"/>
  <c r="AG23" i="8"/>
  <c r="AD23" i="8"/>
  <c r="AF23" i="8"/>
  <c r="AJ23" i="8"/>
  <c r="AC23" i="8"/>
  <c r="AL23" i="8"/>
  <c r="AE23" i="8"/>
  <c r="AH23" i="8"/>
  <c r="AD14" i="8"/>
  <c r="AG14" i="8"/>
  <c r="AC14" i="8"/>
  <c r="AK14" i="8"/>
  <c r="AI14" i="8"/>
  <c r="AE14" i="8"/>
  <c r="AH14" i="8"/>
  <c r="AJ14" i="8"/>
  <c r="AL14" i="8"/>
  <c r="AF14" i="8"/>
  <c r="AC12" i="8"/>
  <c r="AK12" i="8"/>
  <c r="AF12" i="8"/>
  <c r="AG12" i="8"/>
  <c r="AD12" i="8"/>
  <c r="AH12" i="8"/>
  <c r="AL12" i="8"/>
  <c r="AI12" i="8"/>
  <c r="AE12" i="8"/>
  <c r="AJ12" i="8"/>
  <c r="AI18" i="8"/>
  <c r="AL18" i="8"/>
  <c r="AE18" i="8"/>
  <c r="AF18" i="8"/>
  <c r="AC18" i="8"/>
  <c r="AK18" i="8"/>
  <c r="AD18" i="8"/>
  <c r="AH18" i="8"/>
  <c r="AJ18" i="8"/>
  <c r="AG18" i="8"/>
  <c r="AH22" i="8"/>
  <c r="AL22" i="8"/>
  <c r="AG22" i="8"/>
  <c r="AE22" i="8"/>
  <c r="AD22" i="8"/>
  <c r="AI22" i="8"/>
  <c r="AC22" i="8"/>
  <c r="AJ22" i="8"/>
  <c r="AK22" i="8"/>
  <c r="AF22" i="8"/>
  <c r="AJ17" i="8"/>
  <c r="AI17" i="8"/>
  <c r="AF17" i="8"/>
  <c r="AC17" i="8"/>
  <c r="AD17" i="8"/>
  <c r="AL17" i="8"/>
  <c r="AG17" i="8"/>
  <c r="AE17" i="8"/>
  <c r="AH17" i="8"/>
  <c r="Q17" i="8" s="1"/>
  <c r="AK17" i="8"/>
  <c r="T17" i="8" s="1"/>
  <c r="AG11" i="8"/>
  <c r="AF11" i="8"/>
  <c r="AJ11" i="8"/>
  <c r="AI11" i="8"/>
  <c r="AE11" i="8"/>
  <c r="AH11" i="8"/>
  <c r="AD11" i="8"/>
  <c r="AK11" i="8"/>
  <c r="AL11" i="8"/>
  <c r="AC11" i="8"/>
  <c r="AC21" i="8"/>
  <c r="L21" i="8" s="1"/>
  <c r="AF21" i="8"/>
  <c r="O21" i="8" s="1"/>
  <c r="AK21" i="8"/>
  <c r="AE21" i="8"/>
  <c r="AG21" i="8"/>
  <c r="AD21" i="8"/>
  <c r="AH21" i="8"/>
  <c r="AJ21" i="8"/>
  <c r="AL21" i="8"/>
  <c r="AI21" i="8"/>
  <c r="AG10" i="8"/>
  <c r="AC10" i="8"/>
  <c r="AE10" i="8"/>
  <c r="AH10" i="8"/>
  <c r="AF10" i="8"/>
  <c r="O10" i="8" s="1"/>
  <c r="AI10" i="8"/>
  <c r="AK10" i="8"/>
  <c r="AD10" i="8"/>
  <c r="AJ10" i="8"/>
  <c r="AL10" i="8"/>
  <c r="AF20" i="8"/>
  <c r="AG20" i="8"/>
  <c r="AD20" i="8"/>
  <c r="AJ20" i="8"/>
  <c r="AL20" i="8"/>
  <c r="U20" i="8" s="1"/>
  <c r="AK20" i="8"/>
  <c r="T20" i="8" s="1"/>
  <c r="AE20" i="8"/>
  <c r="AC20" i="8"/>
  <c r="L20" i="8" s="1"/>
  <c r="AH20" i="8"/>
  <c r="AI20" i="8"/>
  <c r="AC13" i="8"/>
  <c r="AI13" i="8"/>
  <c r="AJ13" i="8"/>
  <c r="AE13" i="8"/>
  <c r="AK13" i="8"/>
  <c r="AG13" i="8"/>
  <c r="P13" i="8" s="1"/>
  <c r="AD13" i="8"/>
  <c r="M13" i="8" s="1"/>
  <c r="AF13" i="8"/>
  <c r="O13" i="8" s="1"/>
  <c r="AH13" i="8"/>
  <c r="Q13" i="8" s="1"/>
  <c r="AL13" i="8"/>
  <c r="U13" i="8" s="1"/>
  <c r="AH16" i="8"/>
  <c r="AG16" i="8"/>
  <c r="AE16" i="8"/>
  <c r="AF16" i="8"/>
  <c r="AJ16" i="8"/>
  <c r="AK16" i="8"/>
  <c r="AI16" i="8"/>
  <c r="AL16" i="8"/>
  <c r="AD16" i="8"/>
  <c r="M16" i="8" s="1"/>
  <c r="AC16" i="8"/>
  <c r="L16" i="8" s="1"/>
  <c r="AI15" i="8"/>
  <c r="AL15" i="8"/>
  <c r="U15" i="8" s="1"/>
  <c r="AE15" i="8"/>
  <c r="AC15" i="8"/>
  <c r="AG15" i="8"/>
  <c r="AJ15" i="8"/>
  <c r="AD15" i="8"/>
  <c r="AF15" i="8"/>
  <c r="AK15" i="8"/>
  <c r="AH15" i="8"/>
  <c r="AR19" i="8"/>
  <c r="AR11" i="8"/>
  <c r="AR23" i="8"/>
  <c r="AR22" i="8"/>
  <c r="AR17" i="8"/>
  <c r="AR20" i="8"/>
  <c r="AR21" i="8"/>
  <c r="AR13" i="8"/>
  <c r="AR18" i="8"/>
  <c r="AR16" i="8"/>
  <c r="AR14" i="8"/>
  <c r="AR12" i="8"/>
  <c r="AR15" i="8"/>
  <c r="AR10" i="8"/>
  <c r="Y15" i="8" l="1"/>
  <c r="Y16" i="8"/>
  <c r="Z11" i="8"/>
  <c r="W18" i="8"/>
  <c r="V22" i="8"/>
  <c r="X15" i="8"/>
  <c r="X16" i="8"/>
  <c r="Y11" i="8"/>
  <c r="V18" i="8"/>
  <c r="Z12" i="8"/>
  <c r="W15" i="8"/>
  <c r="X23" i="8"/>
  <c r="X11" i="8"/>
  <c r="Z18" i="8"/>
  <c r="Y12" i="8"/>
  <c r="V15" i="8"/>
  <c r="W23" i="8"/>
  <c r="W11" i="8"/>
  <c r="Z13" i="8"/>
  <c r="X12" i="8"/>
  <c r="W20" i="8"/>
  <c r="Z10" i="8"/>
  <c r="V23" i="8"/>
  <c r="V11" i="8"/>
  <c r="Y13" i="8"/>
  <c r="W12" i="8"/>
  <c r="Y10" i="8"/>
  <c r="Z23" i="8"/>
  <c r="Z17" i="8"/>
  <c r="X13" i="8"/>
  <c r="V12" i="8"/>
  <c r="W14" i="8"/>
  <c r="X10" i="8"/>
  <c r="Y23" i="8"/>
  <c r="Y17" i="8"/>
  <c r="W13" i="8"/>
  <c r="Z19" i="8"/>
  <c r="V14" i="8"/>
  <c r="W10" i="8"/>
  <c r="V21" i="8"/>
  <c r="X17" i="8"/>
  <c r="V13" i="8"/>
  <c r="Y19" i="8"/>
  <c r="W22" i="8"/>
  <c r="Z14" i="8"/>
  <c r="V10" i="8"/>
  <c r="Z21" i="8"/>
  <c r="W17" i="8"/>
  <c r="Z22" i="8"/>
  <c r="X19" i="8"/>
  <c r="Y14" i="8"/>
  <c r="W16" i="8"/>
  <c r="Y21" i="8"/>
  <c r="V17" i="8"/>
  <c r="Y22" i="8"/>
  <c r="W19" i="8"/>
  <c r="X14" i="8"/>
  <c r="V16" i="8"/>
  <c r="X21" i="8"/>
  <c r="Y18" i="8"/>
  <c r="X22" i="8"/>
  <c r="V19" i="8"/>
  <c r="L10" i="8"/>
  <c r="P10" i="8"/>
  <c r="T13" i="8"/>
  <c r="Q10" i="8"/>
  <c r="N10" i="8"/>
  <c r="R13" i="8"/>
  <c r="U10" i="8"/>
  <c r="L13" i="8"/>
  <c r="O17" i="8"/>
  <c r="S10" i="8"/>
  <c r="Q21" i="8"/>
  <c r="R10" i="8"/>
  <c r="N21" i="8"/>
  <c r="O11" i="8"/>
  <c r="Q18" i="8"/>
  <c r="Q12" i="8"/>
  <c r="T14" i="8"/>
  <c r="R23" i="8"/>
  <c r="R15" i="8"/>
  <c r="N20" i="8"/>
  <c r="T21" i="8"/>
  <c r="P11" i="8"/>
  <c r="T22" i="8"/>
  <c r="M18" i="8"/>
  <c r="M12" i="8"/>
  <c r="L14" i="8"/>
  <c r="T23" i="8"/>
  <c r="S22" i="8"/>
  <c r="T18" i="8"/>
  <c r="P12" i="8"/>
  <c r="P14" i="8"/>
  <c r="O19" i="8"/>
  <c r="L22" i="8"/>
  <c r="K22" i="8" s="1"/>
  <c r="L18" i="8"/>
  <c r="O12" i="8"/>
  <c r="M14" i="8"/>
  <c r="T19" i="8"/>
  <c r="Q15" i="8"/>
  <c r="S20" i="8"/>
  <c r="L11" i="8"/>
  <c r="N17" i="8"/>
  <c r="R22" i="8"/>
  <c r="O18" i="8"/>
  <c r="T12" i="8"/>
  <c r="Q23" i="8"/>
  <c r="S19" i="8"/>
  <c r="O22" i="8"/>
  <c r="U11" i="8"/>
  <c r="P17" i="8"/>
  <c r="M22" i="8"/>
  <c r="N18" i="8"/>
  <c r="L12" i="8"/>
  <c r="N23" i="8"/>
  <c r="M19" i="8"/>
  <c r="M20" i="8"/>
  <c r="O15" i="8"/>
  <c r="T16" i="8"/>
  <c r="N13" i="8"/>
  <c r="P20" i="8"/>
  <c r="R21" i="8"/>
  <c r="T11" i="8"/>
  <c r="U17" i="8"/>
  <c r="N22" i="8"/>
  <c r="U18" i="8"/>
  <c r="O14" i="8"/>
  <c r="U23" i="8"/>
  <c r="P19" i="8"/>
  <c r="U16" i="8"/>
  <c r="T15" i="8"/>
  <c r="R16" i="8"/>
  <c r="M15" i="8"/>
  <c r="S16" i="8"/>
  <c r="S13" i="8"/>
  <c r="O20" i="8"/>
  <c r="U21" i="8"/>
  <c r="M11" i="8"/>
  <c r="M17" i="8"/>
  <c r="P22" i="8"/>
  <c r="R18" i="8"/>
  <c r="U14" i="8"/>
  <c r="L23" i="8"/>
  <c r="K23" i="8" s="1"/>
  <c r="L19" i="8"/>
  <c r="S15" i="8"/>
  <c r="O16" i="8"/>
  <c r="S21" i="8"/>
  <c r="Q11" i="8"/>
  <c r="L17" i="8"/>
  <c r="U22" i="8"/>
  <c r="S12" i="8"/>
  <c r="S14" i="8"/>
  <c r="S23" i="8"/>
  <c r="U19" i="8"/>
  <c r="N12" i="8"/>
  <c r="O23" i="8"/>
  <c r="Q19" i="8"/>
  <c r="N16" i="8"/>
  <c r="Q22" i="8"/>
  <c r="L15" i="8"/>
  <c r="P16" i="8"/>
  <c r="R20" i="8"/>
  <c r="M10" i="8"/>
  <c r="M21" i="8"/>
  <c r="K21" i="8" s="1"/>
  <c r="R11" i="8"/>
  <c r="R17" i="8"/>
  <c r="P18" i="8"/>
  <c r="R12" i="8"/>
  <c r="N14" i="8"/>
  <c r="M23" i="8"/>
  <c r="R19" i="8"/>
  <c r="P15" i="8"/>
  <c r="N11" i="8"/>
  <c r="Q14" i="8"/>
  <c r="N15" i="8"/>
  <c r="Q16" i="8"/>
  <c r="Q20" i="8"/>
  <c r="T10" i="8"/>
  <c r="P21" i="8"/>
  <c r="S11" i="8"/>
  <c r="S17" i="8"/>
  <c r="S18" i="8"/>
  <c r="U12" i="8"/>
  <c r="R14" i="8"/>
  <c r="P23" i="8"/>
  <c r="N19" i="8"/>
  <c r="K13" i="8" l="1"/>
  <c r="K20" i="8"/>
  <c r="K16" i="8"/>
  <c r="K12" i="8"/>
  <c r="K11" i="8"/>
  <c r="K17" i="8"/>
  <c r="K15" i="8"/>
  <c r="C15" i="8" s="1"/>
  <c r="K14" i="8"/>
  <c r="C14" i="8" s="1"/>
  <c r="K10" i="8"/>
  <c r="C13" i="8"/>
  <c r="K18" i="8"/>
  <c r="C18" i="8" s="1"/>
  <c r="K19" i="8"/>
  <c r="C19" i="8" s="1"/>
  <c r="C21" i="8"/>
  <c r="C20" i="8"/>
  <c r="C16" i="8"/>
  <c r="C23" i="8"/>
  <c r="C22" i="8"/>
  <c r="C12" i="8"/>
  <c r="C11" i="8"/>
  <c r="C17" i="8"/>
  <c r="J10" i="8"/>
  <c r="E10" i="8" s="1"/>
  <c r="C10" i="8" l="1"/>
  <c r="BJ9" i="8"/>
  <c r="AT9" i="8"/>
  <c r="AT7" i="8"/>
  <c r="BJ7" i="8"/>
  <c r="AT8" i="8"/>
  <c r="BJ8" i="8"/>
  <c r="BJ6" i="8"/>
  <c r="AT6" i="8"/>
  <c r="AT5" i="8"/>
  <c r="J5" i="8"/>
  <c r="E5" i="8" s="1"/>
  <c r="J4" i="8"/>
  <c r="E4" i="8" s="1"/>
  <c r="AU4" i="8"/>
  <c r="BJ4" i="8"/>
  <c r="AT4" i="8"/>
  <c r="AM9" i="8" l="1"/>
  <c r="AN9" i="8"/>
  <c r="AO9" i="8"/>
  <c r="AP9" i="8"/>
  <c r="AQ9" i="8"/>
  <c r="AM6" i="8"/>
  <c r="AN6" i="8"/>
  <c r="AO6" i="8"/>
  <c r="AP6" i="8"/>
  <c r="AQ6" i="8"/>
  <c r="AN8" i="8"/>
  <c r="AO8" i="8"/>
  <c r="X8" i="8" s="1"/>
  <c r="AP8" i="8"/>
  <c r="AQ8" i="8"/>
  <c r="AM8" i="8"/>
  <c r="AM7" i="8"/>
  <c r="AN7" i="8"/>
  <c r="AO7" i="8"/>
  <c r="AP7" i="8"/>
  <c r="AQ7" i="8"/>
  <c r="AN4" i="8"/>
  <c r="AM4" i="8"/>
  <c r="AQ4" i="8"/>
  <c r="AP4" i="8"/>
  <c r="Y4" i="8" s="1"/>
  <c r="AO4" i="8"/>
  <c r="AC6" i="8"/>
  <c r="AI6" i="8"/>
  <c r="AK6" i="8"/>
  <c r="AD6" i="8"/>
  <c r="AF6" i="8"/>
  <c r="AG6" i="8"/>
  <c r="AJ6" i="8"/>
  <c r="AE6" i="8"/>
  <c r="AL6" i="8"/>
  <c r="U6" i="8" s="1"/>
  <c r="AH6" i="8"/>
  <c r="AR7" i="8"/>
  <c r="AD7" i="8"/>
  <c r="AE7" i="8"/>
  <c r="AL7" i="8"/>
  <c r="AF7" i="8"/>
  <c r="AH7" i="8"/>
  <c r="AK7" i="8"/>
  <c r="AJ7" i="8"/>
  <c r="AC7" i="8"/>
  <c r="AI7" i="8"/>
  <c r="AG7" i="8"/>
  <c r="AC8" i="8"/>
  <c r="L8" i="8" s="1"/>
  <c r="AD8" i="8"/>
  <c r="M8" i="8" s="1"/>
  <c r="AG8" i="8"/>
  <c r="AF8" i="8"/>
  <c r="AL8" i="8"/>
  <c r="AI8" i="8"/>
  <c r="AJ8" i="8"/>
  <c r="AK8" i="8"/>
  <c r="AH8" i="8"/>
  <c r="AE8" i="8"/>
  <c r="AG4" i="8"/>
  <c r="AF4" i="8"/>
  <c r="O4" i="8" s="1"/>
  <c r="AK4" i="8"/>
  <c r="T4" i="8" s="1"/>
  <c r="AD4" i="8"/>
  <c r="M4" i="8" s="1"/>
  <c r="AL4" i="8"/>
  <c r="AE4" i="8"/>
  <c r="AJ4" i="8"/>
  <c r="AI4" i="8"/>
  <c r="AH4" i="8"/>
  <c r="AC9" i="8"/>
  <c r="AE9" i="8"/>
  <c r="AH9" i="8"/>
  <c r="AD9" i="8"/>
  <c r="M9" i="8" s="1"/>
  <c r="AG9" i="8"/>
  <c r="P9" i="8" s="1"/>
  <c r="AJ9" i="8"/>
  <c r="S9" i="8" s="1"/>
  <c r="AI9" i="8"/>
  <c r="R9" i="8" s="1"/>
  <c r="AF9" i="8"/>
  <c r="AK9" i="8"/>
  <c r="AL9" i="8"/>
  <c r="AR4" i="8"/>
  <c r="AR8" i="8"/>
  <c r="AC4" i="8"/>
  <c r="AR6" i="8"/>
  <c r="AR9" i="8"/>
  <c r="AR5" i="8"/>
  <c r="Z4" i="8" l="1"/>
  <c r="W8" i="8"/>
  <c r="V4" i="8"/>
  <c r="Z6" i="8"/>
  <c r="W4" i="8"/>
  <c r="Y6" i="8"/>
  <c r="N8" i="8"/>
  <c r="K8" i="8" s="1"/>
  <c r="Z7" i="8"/>
  <c r="X6" i="8"/>
  <c r="U5" i="8"/>
  <c r="W5" i="8"/>
  <c r="V5" i="8"/>
  <c r="T5" i="8"/>
  <c r="Y5" i="8"/>
  <c r="Z5" i="8"/>
  <c r="X5" i="8"/>
  <c r="Y7" i="8"/>
  <c r="W6" i="8"/>
  <c r="X7" i="8"/>
  <c r="V6" i="8"/>
  <c r="W7" i="8"/>
  <c r="Z9" i="8"/>
  <c r="V7" i="8"/>
  <c r="Y9" i="8"/>
  <c r="V8" i="8"/>
  <c r="X9" i="8"/>
  <c r="Z8" i="8"/>
  <c r="W9" i="8"/>
  <c r="O9" i="8"/>
  <c r="U4" i="8"/>
  <c r="P8" i="8"/>
  <c r="M7" i="8"/>
  <c r="X4" i="8"/>
  <c r="Y8" i="8"/>
  <c r="V9" i="8"/>
  <c r="R8" i="8"/>
  <c r="P7" i="8"/>
  <c r="L7" i="8"/>
  <c r="P5" i="8"/>
  <c r="N5" i="8"/>
  <c r="R5" i="8"/>
  <c r="O5" i="8"/>
  <c r="Q5" i="8"/>
  <c r="L5" i="8"/>
  <c r="S5" i="8"/>
  <c r="M5" i="8"/>
  <c r="R7" i="8"/>
  <c r="Q9" i="8"/>
  <c r="N9" i="8"/>
  <c r="Q8" i="8"/>
  <c r="S7" i="8"/>
  <c r="L4" i="8"/>
  <c r="L9" i="8"/>
  <c r="T8" i="8"/>
  <c r="T7" i="8"/>
  <c r="P4" i="8"/>
  <c r="Q4" i="8"/>
  <c r="S8" i="8"/>
  <c r="Q7" i="8"/>
  <c r="U9" i="8"/>
  <c r="S4" i="8"/>
  <c r="U8" i="8"/>
  <c r="U7" i="8"/>
  <c r="R4" i="8"/>
  <c r="O7" i="8"/>
  <c r="T9" i="8"/>
  <c r="N4" i="8"/>
  <c r="O8" i="8"/>
  <c r="N7" i="8"/>
  <c r="M6" i="8"/>
  <c r="S6" i="8"/>
  <c r="T6" i="8"/>
  <c r="Q6" i="8"/>
  <c r="R6" i="8"/>
  <c r="P6" i="8"/>
  <c r="L6" i="8"/>
  <c r="N6" i="8"/>
  <c r="O6" i="8"/>
  <c r="K5" i="8" l="1"/>
  <c r="K9" i="8"/>
  <c r="K6" i="8"/>
  <c r="K7" i="8"/>
  <c r="K4" i="8"/>
  <c r="C4" i="8" s="1"/>
  <c r="C8" i="8"/>
  <c r="C5" i="8"/>
  <c r="C9" i="8"/>
  <c r="C7" i="8"/>
  <c r="C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Danson Ding</author>
  </authors>
  <commentList>
    <comment ref="A1" authorId="0" shapeId="0" xr:uid="{2FA311C9-084B-4A42-83D4-7A0023F22683}">
      <text>
        <r>
          <rPr>
            <b/>
            <sz val="9"/>
            <color indexed="81"/>
            <rFont val="Tahoma"/>
            <family val="2"/>
          </rPr>
          <t>please pay attention to the traceability with FSC.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Danson Ding</author>
  </authors>
  <commentList>
    <comment ref="BM2" authorId="0" shapeId="0" xr:uid="{B63AE08C-D871-48CF-83E6-E74CF74ED300}">
      <text>
        <r>
          <rPr>
            <b/>
            <sz val="9"/>
            <color indexed="81"/>
            <rFont val="Tahoma"/>
            <family val="2"/>
          </rPr>
          <t>Danson Ding:</t>
        </r>
        <r>
          <rPr>
            <sz val="9"/>
            <color indexed="81"/>
            <rFont val="Tahoma"/>
            <family val="2"/>
          </rPr>
          <t xml:space="preserve">
there's two method to calculate this parameter: 1 is calculate base on actural power dissipation; 2 is set this to constant 85;</t>
        </r>
      </text>
    </comment>
    <comment ref="CB2" authorId="0" shapeId="0" xr:uid="{5DE55CA5-69E1-45F7-A9C4-4CDFA6277903}">
      <text>
        <r>
          <rPr>
            <b/>
            <sz val="9"/>
            <color indexed="81"/>
            <rFont val="Tahoma"/>
            <family val="2"/>
          </rPr>
          <t>Mission profile.</t>
        </r>
      </text>
    </comment>
    <comment ref="DG2" authorId="0" shapeId="0" xr:uid="{4CFFE7F4-0BD0-43A7-AD71-F1F877EED1B5}">
      <text>
        <r>
          <rPr>
            <sz val="9"/>
            <color indexed="81"/>
            <rFont val="Tahoma"/>
            <family val="2"/>
          </rPr>
          <t xml:space="preserve">A drift sensitivity factor π D has been introduced for drift-sensitive circuits and circuits to take into account an increased value of the failure rate for
- bipolar, universal transistors,
- transistors arrays and
- universal and Schottky diodes
</t>
        </r>
      </text>
    </comment>
    <comment ref="DH2" authorId="0" shapeId="0" xr:uid="{4851F21D-4AE5-4785-9E0E-CCAD7A5D6786}">
      <text>
        <r>
          <rPr>
            <sz val="9"/>
            <color indexed="81"/>
            <rFont val="Tahoma"/>
            <family val="2"/>
          </rPr>
          <t>LL:
for Aluminium electrolytic: Long Life
for film capacitors: encapsulated components
GP:
for Aluminium electrolytic General Prupose Grade
for film capacitors: non encapsulated components (see
also IEC 60384 Part 1, 2.2.4)</t>
        </r>
      </text>
    </comment>
    <comment ref="C4" authorId="0" shapeId="0" xr:uid="{A449DA80-3CA7-4F97-9D6A-894AE65A254A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E4" authorId="0" shapeId="0" xr:uid="{A0AACCF4-DBD2-4BCF-A946-3AA0EEFB509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K4" authorId="0" shapeId="0" xr:uid="{8D3DD046-6D77-495D-AAD4-1FAB2A7E5470}">
      <text/>
    </comment>
    <comment ref="AA4" authorId="0" shapeId="0" xr:uid="{E85D8875-1FEB-4BF9-B6AD-3E6DF477CCDF}">
      <text/>
    </comment>
    <comment ref="BM4" authorId="0" shapeId="0" xr:uid="{8C901B51-B0A4-4101-85F0-671A176DF492}">
      <text/>
    </comment>
    <comment ref="C5" authorId="0" shapeId="0" xr:uid="{8F4094C6-D6BF-45A3-83F3-9C001A1F5001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E5" authorId="0" shapeId="0" xr:uid="{71CB473D-74FF-4573-8BEC-C7C6076C5A2E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K5" authorId="0" shapeId="0" xr:uid="{6B8D8C14-7EF0-48C2-BEFB-B6B50DE89AB6}">
      <text/>
    </comment>
    <comment ref="C6" authorId="0" shapeId="0" xr:uid="{2A8FE5C4-6C12-46B8-8488-3D4EAE9D94C1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K6" authorId="0" shapeId="0" xr:uid="{9CF975C2-8C58-447C-B4B7-1FC4D7BC14B4}">
      <text/>
    </comment>
    <comment ref="C7" authorId="0" shapeId="0" xr:uid="{C35D5BD7-8BF4-4F20-A4DF-CC38A68E2563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K7" authorId="0" shapeId="0" xr:uid="{9251CB65-4E78-448D-8F43-89356DA19C5D}">
      <text/>
    </comment>
    <comment ref="AA7" authorId="0" shapeId="0" xr:uid="{9F7F335A-B23A-4660-BE4F-6D7CB975D288}">
      <text/>
    </comment>
    <comment ref="C8" authorId="0" shapeId="0" xr:uid="{FDBB5F7F-691D-4140-B8E9-98BCF594BFA1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 xr:uid="{1DABDC7A-6A39-495C-B8D7-017AF8B4B564}">
      <text/>
    </comment>
    <comment ref="C9" authorId="0" shapeId="0" xr:uid="{FCF6F763-6CDE-4798-B30B-8A02BAF5E4B6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K9" authorId="0" shapeId="0" xr:uid="{3A13B357-B824-458B-BA1C-8DDF80B51026}">
      <text/>
    </comment>
    <comment ref="C10" authorId="0" shapeId="0" xr:uid="{18DCF2A8-B489-4110-B874-496986CC40BB}">
      <text/>
    </comment>
    <comment ref="E10" authorId="0" shapeId="0" xr:uid="{E93C22DF-C7B9-4E4C-8917-28BDE6CC6959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B4C548FB-E6D4-41F8-842A-9BF10AC9C3F1}">
      <text/>
    </comment>
    <comment ref="C12" authorId="0" shapeId="0" xr:uid="{13D3E2FC-CEBE-4B6C-B138-C820F7C3F283}">
      <text/>
    </comment>
    <comment ref="C13" authorId="0" shapeId="0" xr:uid="{73341B74-5D0D-4D15-B285-F2859653E226}">
      <text/>
    </comment>
    <comment ref="C14" authorId="0" shapeId="0" xr:uid="{E225FD12-768B-410F-A482-702F4C9C8BDA}">
      <text/>
    </comment>
    <comment ref="C15" authorId="0" shapeId="0" xr:uid="{34664BF8-54AB-416E-A5DE-3D8C39631606}">
      <text/>
    </comment>
    <comment ref="C16" authorId="0" shapeId="0" xr:uid="{B158E0CA-81F6-4818-A7A4-2208E71C7E91}">
      <text/>
    </comment>
    <comment ref="C17" authorId="0" shapeId="0" xr:uid="{041D563B-439E-49BD-A1B4-3D56F209B16F}">
      <text/>
    </comment>
    <comment ref="C18" authorId="0" shapeId="0" xr:uid="{359D7A90-3799-454C-8B8D-4547A76AF398}">
      <text/>
    </comment>
    <comment ref="C19" authorId="0" shapeId="0" xr:uid="{DA8AAFB9-A3E7-4DC0-9DBD-D9E639735000}">
      <text/>
    </comment>
    <comment ref="E20" authorId="0" shapeId="0" xr:uid="{D977F5D0-3F7B-49B4-BC9D-8EAB71C40D68}">
      <text>
        <r>
          <rPr>
            <sz val="9"/>
            <color indexed="81"/>
            <rFont val="Tahoma"/>
            <family val="2"/>
          </rPr>
          <t xml:space="preserve">for this variable capacitor, need to select the pi-U from the above capacitor list, and fill the U, Umax.
</t>
        </r>
      </text>
    </comment>
    <comment ref="C21" authorId="0" shapeId="0" xr:uid="{E10ED8EF-188E-4036-94BC-BCB5C07C0789}">
      <text/>
    </comment>
    <comment ref="C22" authorId="0" shapeId="0" xr:uid="{B0C230A8-BF7B-45F0-8D35-F6408DFE249E}">
      <text/>
    </comment>
    <comment ref="C23" authorId="0" shapeId="0" xr:uid="{21FE0300-B60D-47F1-A0F1-D40E17876F23}">
      <text/>
    </comment>
    <comment ref="C24" authorId="0" shapeId="0" xr:uid="{254E54E7-7048-4BBF-A2FF-936E125A76EF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25" authorId="0" shapeId="0" xr:uid="{1DE01E31-975E-4CCD-8431-6BDEE756AE80}">
      <text>
        <r>
          <rPr>
            <sz val="9"/>
            <color indexed="81"/>
            <rFont val="Tahoma"/>
            <family val="2"/>
          </rPr>
          <t xml:space="preserve">refer to ReliabilityEngineering_TheoryandPractice, temperature is critical for failure rate.
</t>
        </r>
      </text>
    </comment>
    <comment ref="C27" authorId="0" shapeId="0" xr:uid="{98802304-098C-41DA-B912-DB4BD63FF270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E27" authorId="0" shapeId="0" xr:uid="{954238B6-8B66-452B-B3C3-A7EBC320594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 xr:uid="{BCEFE234-51F2-4DF2-B391-00E2E2D72E5D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Danson Ding</author>
  </authors>
  <commentList>
    <comment ref="BN2" authorId="0" shapeId="0" xr:uid="{47E332EC-7CC2-4EA3-89FA-8809ABD0F1A7}">
      <text>
        <r>
          <rPr>
            <b/>
            <sz val="9"/>
            <color indexed="81"/>
            <rFont val="Tahoma"/>
            <family val="2"/>
          </rPr>
          <t>Danson Ding:</t>
        </r>
        <r>
          <rPr>
            <sz val="9"/>
            <color indexed="81"/>
            <rFont val="Tahoma"/>
            <family val="2"/>
          </rPr>
          <t xml:space="preserve">
there's two method to calculate this parameter: 1 is calculate base on actural power dissipation; 2 is set this to constant 85;</t>
        </r>
      </text>
    </comment>
    <comment ref="CC2" authorId="0" shapeId="0" xr:uid="{94D6C21B-F094-4ADB-A6FA-188562499B00}">
      <text>
        <r>
          <rPr>
            <b/>
            <sz val="9"/>
            <color indexed="81"/>
            <rFont val="Tahoma"/>
            <family val="2"/>
          </rPr>
          <t>Mission profile.</t>
        </r>
      </text>
    </comment>
    <comment ref="DH2" authorId="0" shapeId="0" xr:uid="{E574953A-665A-4AC8-B72B-9579BD36F6CA}">
      <text>
        <r>
          <rPr>
            <sz val="9"/>
            <color indexed="81"/>
            <rFont val="Tahoma"/>
            <family val="2"/>
          </rPr>
          <t xml:space="preserve">A drift sensitivity factor π D has been introduced for drift-sensitive circuits and circuits to take into account an increased value of the failure rate for
- bipolar, universal transistors,
- transistors arrays and
- universal and Schottky diodes
</t>
        </r>
      </text>
    </comment>
    <comment ref="DI2" authorId="0" shapeId="0" xr:uid="{9EBDCC0C-852B-45BA-86E5-12F3FF01DBF0}">
      <text>
        <r>
          <rPr>
            <sz val="9"/>
            <color indexed="81"/>
            <rFont val="Tahoma"/>
            <family val="2"/>
          </rPr>
          <t>LL:
for Aluminium electrolytic: Long Life
for film capacitors: encapsulated components
GP:
for Aluminium electrolytic General Prupose Grade
for film capacitors: non encapsulated components (see
also IEC 60384 Part 1, 2.2.4)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Danson Ding</author>
    <author>Ein geschätzter Microsoft Office Anwender</author>
  </authors>
  <commentList>
    <comment ref="U2" authorId="0" shapeId="0" xr:uid="{CA4443B7-276A-4033-9510-551E1F505973}">
      <text>
        <r>
          <rPr>
            <b/>
            <sz val="9"/>
            <color indexed="81"/>
            <rFont val="Tahoma"/>
            <family val="2"/>
          </rPr>
          <t xml:space="preserve">PMHFest = λSPF + λRF+ λDPF_det × λDPF_latent × TLifetime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1" shapeId="0" xr:uid="{715CBA02-C73A-4775-B2C5-C0964E3A044A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70%
-opens: 10%
-drift: 20%</t>
        </r>
      </text>
    </comment>
    <comment ref="E7" authorId="1" shapeId="0" xr:uid="{C3CF30DD-4C2D-49E4-9DDB-71AB08CEBB5E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70%
-opens: 10%
-drift: 20%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Maximilian (uid02172) Meilhamer;_xDB00__x0012_6</author>
    <author>Ein geschätzter Microsoft Office Anwender</author>
  </authors>
  <commentList>
    <comment ref="E3" authorId="0" shapeId="0" xr:uid="{A8C456DD-3589-4B97-81AF-EA1B6093E5E0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0%
-opens: 40% 
-drift: 60%</t>
        </r>
      </text>
    </comment>
    <comment ref="E8" authorId="0" shapeId="0" xr:uid="{99FF24BC-E378-4FCB-B847-B982892A53B7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0%
-opens: 40% 
-drift: 60%</t>
        </r>
      </text>
    </comment>
    <comment ref="E14" authorId="1" shapeId="0" xr:uid="{60F2E82D-0EC5-4AEF-973B-FC59C64F1A99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20%
-opens: 70%
-drift: 5%
-functional: 5%</t>
        </r>
      </text>
    </comment>
    <comment ref="E19" authorId="1" shapeId="0" xr:uid="{B8B120A9-F90B-4BD4-928C-896110DAC3E7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70%
-opens: 10%
-drift: 20%</t>
        </r>
      </text>
    </comment>
    <comment ref="E24" authorId="1" shapeId="0" xr:uid="{B6756837-1DCA-435C-84AC-4C50473408BA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80%
-opens: 15%
-drift: 5%</t>
        </r>
      </text>
    </comment>
    <comment ref="E29" authorId="1" shapeId="0" xr:uid="{2FD0B443-CD35-400B-99AC-B26464AC281E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30%
-opens: 30%
-drift: 40%</t>
        </r>
      </text>
    </comment>
    <comment ref="E34" authorId="0" shapeId="0" xr:uid="{C09BABAE-87E7-47D3-858A-5995055980DF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0%
-opens: 40% 
-drift: 60% (which I split up into 20% increase, 20% decrease, 20% short circiut with next pin)</t>
        </r>
      </text>
    </comment>
    <comment ref="E57" authorId="1" shapeId="0" xr:uid="{BDEC871C-6B79-458D-AA8A-5EC016E40FA2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20%
-opens: 70%
- functional: 10%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 geschätzter Microsoft Office Anwender</author>
    <author>Maximilian (uid02172) Meilhamer;_xDB00__x0012_6</author>
  </authors>
  <commentList>
    <comment ref="E4" authorId="0" shapeId="0" xr:uid="{4B3725B8-60C2-4095-9972-E12E56CCB29F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3. Auflage
-shorts: 50%
-opens: 30%
-drift: 20%
</t>
        </r>
      </text>
    </comment>
    <comment ref="E8" authorId="0" shapeId="0" xr:uid="{2604D2FA-C87B-4167-9DD8-41DFE0C8216E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3. Auflage
-shorts: 50%
-opens: 30%
-drift: 20%
</t>
        </r>
      </text>
    </comment>
    <comment ref="E16" authorId="0" shapeId="0" xr:uid="{644BA2B2-42F6-4738-A664-94A2455D1270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-shorts: 70%
-opens: 20%
-drift: 10%
</t>
        </r>
      </text>
    </comment>
    <comment ref="E21" authorId="0" shapeId="0" xr:uid="{6339B685-738E-4733-B17E-26BAB4A907AE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Bipolar transistor:
-shorts: 85%
-opens: 15%
</t>
        </r>
      </text>
    </comment>
    <comment ref="E28" authorId="0" shapeId="0" xr:uid="{99B39558-9467-4D68-863E-2F87C6551394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FET:
-shorts: 80%
-opens: 15%
-drift: 5%
</t>
        </r>
      </text>
    </comment>
    <comment ref="E36" authorId="0" shapeId="0" xr:uid="{51C19989-EC98-4EDF-A6B4-D5A2676782B9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FET:
-shorts: 80%
-opens: 15%
-drift: 5%
</t>
        </r>
      </text>
    </comment>
    <comment ref="E44" authorId="0" shapeId="0" xr:uid="{923E8845-A1F4-4697-94AA-6793BA40654D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Bipolar transistor:
-shorts: 85%
-opens: 15%
</t>
        </r>
      </text>
    </comment>
    <comment ref="E66" authorId="0" shapeId="0" xr:uid="{5944DBC8-3EC0-49D4-847F-309AF38ADDDF}">
      <text>
        <r>
          <rPr>
            <sz val="8"/>
            <color indexed="81"/>
            <rFont val="Tahoma"/>
            <family val="2"/>
          </rPr>
          <t>Alessandro Birolini
Reliability Engineering
ISBN 3-540-40287-X 4. Auflage
-shorts: 80%
-opens: 20%</t>
        </r>
      </text>
    </comment>
    <comment ref="E86" authorId="0" shapeId="0" xr:uid="{4F0BCB90-B365-46E3-ABBE-F69160B86DA7}">
      <text>
        <r>
          <rPr>
            <sz val="8"/>
            <color indexed="81"/>
            <rFont val="Tahoma"/>
            <family val="2"/>
          </rPr>
          <t>Alessandro Birolini
Reliability Engineering
ISBN 3-540-40287-X 4. Auflage
Bipolar transistor:
-shorts: 85%
-opens: 15%</t>
        </r>
      </text>
    </comment>
    <comment ref="E97" authorId="0" shapeId="0" xr:uid="{73BB65ED-EFFB-4902-8643-550E8483C1F5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FET:
-shorts: 80%
-opens: 15%
-drift: 5%
</t>
        </r>
      </text>
    </comment>
    <comment ref="E105" authorId="0" shapeId="0" xr:uid="{7128D5A0-1F8C-4562-84CF-588E46BEB2AD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Digital MOS Ics
-shorts: 20%
-opens: 60%
-functional: 20% </t>
        </r>
      </text>
    </comment>
    <comment ref="E126" authorId="0" shapeId="0" xr:uid="{B038DBBF-4720-4687-B22A-89FDCF838883}">
      <text>
        <r>
          <rPr>
            <sz val="8"/>
            <color indexed="81"/>
            <rFont val="Tahoma"/>
            <family val="2"/>
          </rPr>
          <t xml:space="preserve">Alessandro Birolini
Reliability Engineering
Alessandro Birolini
Reliability Engineering
ISBN 3-540-40287-X 4. Auflage
Zener Diodes
-shorts: 70%
-opens: 20%
-drift: 10% </t>
        </r>
      </text>
    </comment>
    <comment ref="E134" authorId="1" shapeId="0" xr:uid="{9DA79249-A3F6-4202-9B08-B0911A9AA85F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60" authorId="1" shapeId="0" xr:uid="{A061148C-15BF-49F7-81FC-6621702889D6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73" authorId="1" shapeId="0" xr:uid="{64B15383-FCC0-4A0B-A7DE-55CE75EE0595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268" authorId="1" shapeId="0" xr:uid="{51B616CE-A1A9-4B72-B5AB-E4AD8C5C5844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328" authorId="1" shapeId="0" xr:uid="{1A99CA8C-3B74-4D84-956C-E8C5379118A0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441" authorId="1" shapeId="0" xr:uid="{3FA84B41-63D4-4F81-87FB-1F62C98ECE0D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530" authorId="1" shapeId="0" xr:uid="{4BD86474-6A56-4312-BAD0-EB2F60AE87FB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661" authorId="1" shapeId="0" xr:uid="{168499C0-7411-4BC7-B41B-44BEB0BEBC0A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711" authorId="1" shapeId="0" xr:uid="{141B1E2C-19BF-488B-ABD6-9A01E240B890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761" authorId="1" shapeId="0" xr:uid="{885ECC79-2752-49E4-8DED-3E7BD1E4B63A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796" authorId="1" shapeId="0" xr:uid="{9DDC0B97-C685-435C-BB91-B7A943962FF9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830" authorId="1" shapeId="0" xr:uid="{187A30CE-D5D3-4451-8328-8901DEDDF748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859" authorId="1" shapeId="0" xr:uid="{9F0BAAF5-3748-4719-B07F-79938B08F52A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894" authorId="0" shapeId="0" xr:uid="{33928769-0E5D-4F02-B1E6-6927973C9BFF}">
      <text>
        <r>
          <rPr>
            <sz val="8"/>
            <color indexed="81"/>
            <rFont val="Tahoma"/>
            <family val="2"/>
          </rPr>
          <t>Alessandro Birolini
Reliability Engineering
ISBN 3-540-40287-X 4. Auflage
Bipolar transistor:
-shorts: 85%
-opens: 15%</t>
        </r>
      </text>
    </comment>
    <comment ref="E905" authorId="0" shapeId="0" xr:uid="{AB49D051-5EE8-4BA2-8A17-F25AF44676E7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FET:
-shorts: 80%
-opens: 15%
-drift: 5%
</t>
        </r>
      </text>
    </comment>
    <comment ref="E913" authorId="0" shapeId="0" xr:uid="{DCD86500-D162-430F-8E16-38A2ECB15644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Bipolar transistor:
-shorts: 85%
-opens: 15%
</t>
        </r>
      </text>
    </comment>
    <comment ref="E935" authorId="1" shapeId="0" xr:uid="{419EB267-D5EE-44FB-BF32-4E0E9BBE8099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051" authorId="1" shapeId="0" xr:uid="{CAE1A4A4-66EC-4E86-BADE-0A942F92D5A7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101" authorId="1" shapeId="0" xr:uid="{66747ADF-7FA7-4ED7-BD3A-0595436CCE74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151" authorId="1" shapeId="0" xr:uid="{4323E710-4EFE-4E79-86DB-3A325CFA2FC3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201" authorId="1" shapeId="0" xr:uid="{CE5DB4C5-2AC9-4C9E-A95E-044717A84446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245" authorId="1" shapeId="0" xr:uid="{8F0CACB2-1E84-4315-AF6D-DD1C075E0CED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262" authorId="0" shapeId="0" xr:uid="{012BE1B2-E465-472B-B642-907AAB56B8C4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Digital MOS ICs
-opens: 60%
-shorts: 20%
-functional: 20% 
</t>
        </r>
      </text>
    </comment>
    <comment ref="E1523" authorId="1" shapeId="0" xr:uid="{E4A0584F-87D1-464E-95FD-A5F29E887D0F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585" authorId="1" shapeId="0" xr:uid="{25E12908-E998-43D5-8FE9-1120C1E52A61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644" authorId="1" shapeId="0" xr:uid="{F7993BE0-1102-4657-9569-4A559477FD45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757" authorId="1" shapeId="0" xr:uid="{6624DD35-4D80-41D6-942B-723E4DEAD680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  <comment ref="E1852" authorId="1" shapeId="0" xr:uid="{8E3B695B-35A7-4E30-9C0F-D8AABD18DEB0}">
      <text>
        <r>
          <rPr>
            <sz val="8"/>
            <color indexed="81"/>
            <rFont val="Tahoma"/>
            <family val="2"/>
          </rPr>
          <t>Alessandro Birolini
Reliability Engineering
ISBN 3-540-40287-X 4. Auflage
Digital MOS ICs
-shorts:20%
-opens: 60% 
-functional failures: 20%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 geschätzter Microsoft Office Anwender</author>
  </authors>
  <commentList>
    <comment ref="E3" authorId="0" shapeId="0" xr:uid="{0BCE01AE-1EA0-4DD3-97B0-22A3B84B083F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-shorts: 20%
-functional: 80%
      fail to trip: 48%
      spurious trip: 32%
</t>
        </r>
      </text>
    </comment>
    <comment ref="E28" authorId="0" shapeId="0" xr:uid="{C1DDB420-3D37-44A4-906A-02929C0234FC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-shorts: 20%
-functional: 80%
      fail to trip: 48%
      spurious trip: 32%
</t>
        </r>
      </text>
    </comment>
    <comment ref="E42" authorId="0" shapeId="0" xr:uid="{2BF2F63A-1AB4-4FE7-82BF-FFD750389E8B}">
      <text>
        <r>
          <rPr>
            <sz val="8"/>
            <color indexed="81"/>
            <rFont val="Tahoma"/>
            <family val="2"/>
          </rPr>
          <t xml:space="preserve">Alessandro Birolini
Reliability Engineering
ISBN 3-540-40287-X 4. Auflage
-shorts: 20%
-functional: 80%
      fail to trip: 48%
      spurious trip: 32%
</t>
        </r>
      </text>
    </comment>
  </commentList>
</comments>
</file>

<file path=xl/sharedStrings.xml><?xml version="1.0" encoding="utf-8"?>
<sst xmlns="http://schemas.openxmlformats.org/spreadsheetml/2006/main" count="3536" uniqueCount="1563">
  <si>
    <t>πT</t>
    <phoneticPr fontId="1" type="noConversion"/>
  </si>
  <si>
    <t>TU,ref</t>
    <phoneticPr fontId="1" type="noConversion"/>
  </si>
  <si>
    <t>λ</t>
    <phoneticPr fontId="1" type="noConversion"/>
  </si>
  <si>
    <t>πU</t>
    <phoneticPr fontId="1" type="noConversion"/>
  </si>
  <si>
    <t>U
(operating voltage in V)</t>
    <phoneticPr fontId="1" type="noConversion"/>
  </si>
  <si>
    <t>Uref
(reference voltage in V)</t>
    <phoneticPr fontId="1" type="noConversion"/>
  </si>
  <si>
    <t>Umax
(rated voltage in V)</t>
    <phoneticPr fontId="1" type="noConversion"/>
  </si>
  <si>
    <t>C2
(constants)</t>
    <phoneticPr fontId="1" type="noConversion"/>
  </si>
  <si>
    <t>z</t>
    <phoneticPr fontId="1" type="noConversion"/>
  </si>
  <si>
    <t>zref</t>
    <phoneticPr fontId="1" type="noConversion"/>
  </si>
  <si>
    <t>A
(Constants)</t>
    <phoneticPr fontId="1" type="noConversion"/>
  </si>
  <si>
    <t>Ea1
(Constants)</t>
    <phoneticPr fontId="1" type="noConversion"/>
  </si>
  <si>
    <t>Ea2
(Constants)</t>
    <phoneticPr fontId="1" type="noConversion"/>
  </si>
  <si>
    <t>-</t>
  </si>
  <si>
    <t>θu (℃）
(mean ambient temperature of the component in °C)</t>
    <phoneticPr fontId="1" type="noConversion"/>
  </si>
  <si>
    <t>Diodes: Reference, Microwave small signal, Microwave Power,</t>
    <phoneticPr fontId="1" type="noConversion"/>
  </si>
  <si>
    <t>For bipolar transistors, universal transistors and
transistor arrays
(such as BC857)</t>
    <phoneticPr fontId="1" type="noConversion"/>
  </si>
  <si>
    <t>for other transistors
(such as NVMFS5C460NL)</t>
    <phoneticPr fontId="1" type="noConversion"/>
  </si>
  <si>
    <t>Diodes: Universal, Shottky
(such as BAT46W)</t>
    <phoneticPr fontId="1" type="noConversion"/>
  </si>
  <si>
    <t>Diodes: Suppressor, Z-Diode,  HV rectifier
(such as GDZ16B)</t>
    <phoneticPr fontId="1" type="noConversion"/>
  </si>
  <si>
    <t>Diodes: Power (&gt;15A)
(such as VS-P100 Series)</t>
    <phoneticPr fontId="1" type="noConversion"/>
  </si>
  <si>
    <t>πD
(- for use in non-drift circuits, πD =1
- for use in drift-sensitive circuits, πD =2)</t>
    <phoneticPr fontId="1" type="noConversion"/>
  </si>
  <si>
    <r>
      <t>λ</t>
    </r>
    <r>
      <rPr>
        <b/>
        <sz val="11"/>
        <color theme="1"/>
        <rFont val="等线"/>
        <family val="3"/>
        <charset val="134"/>
      </rPr>
      <t>ref (FIT)</t>
    </r>
    <phoneticPr fontId="1" type="noConversion"/>
  </si>
  <si>
    <t>Other Passive Components</t>
    <phoneticPr fontId="1" type="noConversion"/>
  </si>
  <si>
    <t>Paper, metallized paper, metallized polypropylene film, metallized
polyethylene terephtalate film, metallized acetyl
cellulose film, metallized paper film</t>
    <phoneticPr fontId="1" type="noConversion"/>
  </si>
  <si>
    <t>Polycarbonate film metal foil, metallized polycarbonate film</t>
    <phoneticPr fontId="1" type="noConversion"/>
  </si>
  <si>
    <t>Polyethylene terephtalate film metal foil, Polypropylene film
metal foil, polystyrene film metal foil</t>
    <phoneticPr fontId="1" type="noConversion"/>
  </si>
  <si>
    <t>Glass</t>
    <phoneticPr fontId="1" type="noConversion"/>
  </si>
  <si>
    <t>Mica</t>
    <phoneticPr fontId="1" type="noConversion"/>
  </si>
  <si>
    <t>Ceramic</t>
    <phoneticPr fontId="1" type="noConversion"/>
  </si>
  <si>
    <t>Aluminium electrolytic, non-solid electrolyte</t>
    <phoneticPr fontId="1" type="noConversion"/>
  </si>
  <si>
    <t>Aluminium electrolytic, solid electrolyte</t>
    <phoneticPr fontId="1" type="noConversion"/>
  </si>
  <si>
    <t>Tantalum electrolytic, non-solid electrolyte</t>
    <phoneticPr fontId="1" type="noConversion"/>
  </si>
  <si>
    <t>Tantalum electrolytic, solid electrolyte</t>
    <phoneticPr fontId="1" type="noConversion"/>
  </si>
  <si>
    <t>Variable</t>
    <phoneticPr fontId="1" type="noConversion"/>
  </si>
  <si>
    <t>Transformers</t>
    <phoneticPr fontId="1" type="noConversion"/>
  </si>
  <si>
    <t>Inductors</t>
    <phoneticPr fontId="1" type="noConversion"/>
  </si>
  <si>
    <t>Resistors</t>
    <phoneticPr fontId="1" type="noConversion"/>
  </si>
  <si>
    <t>electrical connections,</t>
    <phoneticPr fontId="1" type="noConversion"/>
  </si>
  <si>
    <t>electrical connectors and sockets</t>
    <phoneticPr fontId="1" type="noConversion"/>
  </si>
  <si>
    <t>C3
(constants)
(C1 for CMOSB)</t>
    <phoneticPr fontId="1" type="noConversion"/>
  </si>
  <si>
    <t>For EPROM, FLASH-EPROM, OTPROM, EEPROM, EAROM</t>
    <phoneticPr fontId="1" type="noConversion"/>
  </si>
  <si>
    <t xml:space="preserve">Digital CMOS-B families with an extended range of operating voltages ( CMOS 4000 (≈15 Volt) ) </t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</si>
  <si>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analog integrated circuits</t>
    </r>
    <r>
      <rPr>
        <sz val="11"/>
        <color theme="1"/>
        <rFont val="等线"/>
        <family val="2"/>
        <scheme val="minor"/>
      </rPr>
      <t xml:space="preserve"> with an extended range of operating voltages (operational amplifiers, comparators and voltage monitors)</t>
    </r>
    <phoneticPr fontId="1" type="noConversion"/>
  </si>
  <si>
    <r>
      <t xml:space="preserve">Other IC
( such as </t>
    </r>
    <r>
      <rPr>
        <sz val="11"/>
        <color rgb="FF00B0F0"/>
        <rFont val="等线"/>
        <family val="3"/>
        <charset val="134"/>
        <scheme val="minor"/>
      </rPr>
      <t>R5F10BGFLFB</t>
    </r>
    <r>
      <rPr>
        <sz val="11"/>
        <color theme="1"/>
        <rFont val="等线"/>
        <family val="2"/>
        <scheme val="minor"/>
      </rPr>
      <t xml:space="preserve"> )</t>
    </r>
    <phoneticPr fontId="1" type="noConversion"/>
  </si>
  <si>
    <r>
      <rPr>
        <b/>
        <sz val="11"/>
        <color theme="1"/>
        <rFont val="等线"/>
        <family val="3"/>
        <charset val="134"/>
        <scheme val="minor"/>
      </rPr>
      <t>analog integrated circuits</t>
    </r>
    <r>
      <rPr>
        <sz val="11"/>
        <color theme="1"/>
        <rFont val="等线"/>
        <family val="2"/>
        <scheme val="minor"/>
      </rPr>
      <t xml:space="preserve"> with fixed
operating voltage</t>
    </r>
    <r>
      <rPr>
        <sz val="11"/>
        <color theme="1"/>
        <rFont val="等线"/>
        <family val="3"/>
        <charset val="134"/>
        <scheme val="minor"/>
      </rPr>
      <t xml:space="preserve">
( such as </t>
    </r>
    <r>
      <rPr>
        <sz val="11"/>
        <color rgb="FF00B0F0"/>
        <rFont val="等线"/>
        <family val="3"/>
        <charset val="134"/>
        <scheme val="minor"/>
      </rPr>
      <t>ATA663254 (5V)</t>
    </r>
    <r>
      <rPr>
        <sz val="11"/>
        <color theme="1"/>
        <rFont val="等线"/>
        <family val="3"/>
        <charset val="134"/>
        <scheme val="minor"/>
      </rPr>
      <t xml:space="preserve"> )</t>
    </r>
    <phoneticPr fontId="1" type="noConversion"/>
  </si>
  <si>
    <t>IC-1</t>
    <phoneticPr fontId="1" type="noConversion"/>
  </si>
  <si>
    <t>IC-2</t>
  </si>
  <si>
    <t>IC-3</t>
  </si>
  <si>
    <t>IC-4</t>
  </si>
  <si>
    <t>IC-5</t>
  </si>
  <si>
    <t>Capacitor-1</t>
    <phoneticPr fontId="1" type="noConversion"/>
  </si>
  <si>
    <t>Capacitor-2</t>
  </si>
  <si>
    <t>Capacitor-3</t>
  </si>
  <si>
    <t>Capacitor-4</t>
  </si>
  <si>
    <t>Capacitor-5</t>
  </si>
  <si>
    <t>Capacitor-6</t>
  </si>
  <si>
    <t>Capacitor-7</t>
  </si>
  <si>
    <t>Capacitor-8</t>
  </si>
  <si>
    <t>Capacitor-9</t>
  </si>
  <si>
    <t>Capacitor-10</t>
  </si>
  <si>
    <t>Capacitor-11</t>
  </si>
  <si>
    <t>Resistors-1</t>
    <phoneticPr fontId="1" type="noConversion"/>
  </si>
  <si>
    <t>Inductors-1</t>
    <phoneticPr fontId="1" type="noConversion"/>
  </si>
  <si>
    <t>Transformers-1</t>
    <phoneticPr fontId="1" type="noConversion"/>
  </si>
  <si>
    <t>OtherPassive-1</t>
    <phoneticPr fontId="1" type="noConversion"/>
  </si>
  <si>
    <t>Discrete-1</t>
    <phoneticPr fontId="1" type="noConversion"/>
  </si>
  <si>
    <t>Discrete-2</t>
  </si>
  <si>
    <t>Discrete-3</t>
  </si>
  <si>
    <t>Discrete-4</t>
  </si>
  <si>
    <t>Discrete-5</t>
  </si>
  <si>
    <t>Discrete-6</t>
  </si>
  <si>
    <t>Failure Rate for Each Component Type</t>
    <phoneticPr fontId="1" type="noConversion"/>
  </si>
  <si>
    <t>Discrete-1</t>
  </si>
  <si>
    <t>Inductors-1</t>
  </si>
  <si>
    <t>Resistors-1</t>
  </si>
  <si>
    <t>OtherPassive-1</t>
  </si>
  <si>
    <t>SPFM</t>
    <phoneticPr fontId="1" type="noConversion"/>
  </si>
  <si>
    <t>LFM</t>
    <phoneticPr fontId="1" type="noConversion"/>
  </si>
  <si>
    <t>Comment</t>
  </si>
  <si>
    <t>SM1</t>
    <phoneticPr fontId="1" type="noConversion"/>
  </si>
  <si>
    <t>SM2</t>
  </si>
  <si>
    <t>SM2</t>
    <phoneticPr fontId="1" type="noConversion"/>
  </si>
  <si>
    <t>SM3</t>
    <phoneticPr fontId="1" type="noConversion"/>
  </si>
  <si>
    <t>PMHF</t>
  </si>
  <si>
    <t>Date</t>
  </si>
  <si>
    <t>Component</t>
  </si>
  <si>
    <t>Type</t>
  </si>
  <si>
    <t>Component identifier and funktion</t>
  </si>
  <si>
    <t>Failure mode</t>
  </si>
  <si>
    <t>Failure split</t>
  </si>
  <si>
    <t>Resistor</t>
  </si>
  <si>
    <t>R</t>
  </si>
  <si>
    <t>short circuit</t>
  </si>
  <si>
    <t>open circuit</t>
  </si>
  <si>
    <t>drift up 50%</t>
  </si>
  <si>
    <t>drift down 50%</t>
  </si>
  <si>
    <t xml:space="preserve">Variable
resistor
</t>
  </si>
  <si>
    <t>functional</t>
  </si>
  <si>
    <t>Inductance</t>
  </si>
  <si>
    <t>L</t>
  </si>
  <si>
    <t>Capacitor</t>
  </si>
  <si>
    <t>CerCo</t>
  </si>
  <si>
    <t>C</t>
  </si>
  <si>
    <t>Tantal C</t>
  </si>
  <si>
    <t>Elco</t>
  </si>
  <si>
    <t>R-Array</t>
  </si>
  <si>
    <t>short circuit R1</t>
  </si>
  <si>
    <t>short circuit R2</t>
  </si>
  <si>
    <t>short circuit R3</t>
  </si>
  <si>
    <t>short circuit R4</t>
  </si>
  <si>
    <t>short circuit pin 1-2</t>
  </si>
  <si>
    <t>short circuit pin 2-3</t>
  </si>
  <si>
    <t>short circuit pin 3-4</t>
  </si>
  <si>
    <t>short circuit pin 5-6</t>
  </si>
  <si>
    <t>short circuit pin 6-7</t>
  </si>
  <si>
    <t>short circuit pin 7-8</t>
  </si>
  <si>
    <t>open circuit R1</t>
  </si>
  <si>
    <t>open circuit R2</t>
  </si>
  <si>
    <t>open circuit R3</t>
  </si>
  <si>
    <t>open circuit R4</t>
  </si>
  <si>
    <t>drift R1 up 50%</t>
  </si>
  <si>
    <t>drift R1 down 50%</t>
  </si>
  <si>
    <t>drift R2 up 50%</t>
  </si>
  <si>
    <t>drift R2 down 50%</t>
  </si>
  <si>
    <t>drift R3 up 50%</t>
  </si>
  <si>
    <t>drift R3 down 50%</t>
  </si>
  <si>
    <t>drift R4 up 50%</t>
  </si>
  <si>
    <t>drift R4 down 50%</t>
  </si>
  <si>
    <t>Double Coil</t>
  </si>
  <si>
    <t>open circuit coil 1</t>
  </si>
  <si>
    <t>open circuit coil 2</t>
  </si>
  <si>
    <t>short circuit coil 1</t>
  </si>
  <si>
    <t>short circuit coil 2</t>
  </si>
  <si>
    <t>inductancy decrease to 0,5*L of coil 1</t>
  </si>
  <si>
    <t>inductancy decrease to 0,5*L of coil 2</t>
  </si>
  <si>
    <t>inductancy increase to 2*L of coil 1</t>
  </si>
  <si>
    <t>inductancy increase to 2*L of coil 2</t>
  </si>
  <si>
    <t>Basis failure 
rate λ (E-9)</t>
    <phoneticPr fontId="1" type="noConversion"/>
  </si>
  <si>
    <t>Diode</t>
  </si>
  <si>
    <t>D</t>
  </si>
  <si>
    <t>drift</t>
  </si>
  <si>
    <t>Diode array</t>
  </si>
  <si>
    <t>Diode Array</t>
  </si>
  <si>
    <t>pin 1-2 short circuit</t>
  </si>
  <si>
    <t>pin 1-3 short circuit</t>
  </si>
  <si>
    <t>pin 2-3 short circuit</t>
  </si>
  <si>
    <t>pin 1 - open circuit</t>
  </si>
  <si>
    <t>pin 2 - open circuit</t>
  </si>
  <si>
    <t>pin 3 - open circuit</t>
  </si>
  <si>
    <t>Zener diode</t>
  </si>
  <si>
    <t>Zener Diode</t>
  </si>
  <si>
    <t>Z</t>
  </si>
  <si>
    <t>voltage too high</t>
  </si>
  <si>
    <t>voltage too low</t>
  </si>
  <si>
    <t>Bipolar Transistor</t>
  </si>
  <si>
    <t>T</t>
  </si>
  <si>
    <t>short circuit B-E</t>
  </si>
  <si>
    <t>short circuit B-C</t>
  </si>
  <si>
    <t>short circuit E-C</t>
  </si>
  <si>
    <t xml:space="preserve">open circuit B </t>
  </si>
  <si>
    <t xml:space="preserve">open circuit E </t>
  </si>
  <si>
    <t>open circuit C</t>
  </si>
  <si>
    <t>FET</t>
  </si>
  <si>
    <t>SI3458DV</t>
  </si>
  <si>
    <t>M</t>
  </si>
  <si>
    <t>short circuit G-S</t>
  </si>
  <si>
    <t>short circuit G-D</t>
  </si>
  <si>
    <t>short circuit S-D</t>
  </si>
  <si>
    <t>open circuit G</t>
  </si>
  <si>
    <t>open circuit S</t>
  </si>
  <si>
    <t>open circuit D</t>
  </si>
  <si>
    <t>BSP 452</t>
  </si>
  <si>
    <t>M410</t>
  </si>
  <si>
    <t>pin 1-2 (OUT-GND) short circuit</t>
  </si>
  <si>
    <t>pin 2-3 (GND-IN) short circuit</t>
  </si>
  <si>
    <t xml:space="preserve">pin 1 (OUT) open circuit </t>
  </si>
  <si>
    <t xml:space="preserve">pin 2 (GND) open circuit </t>
  </si>
  <si>
    <t xml:space="preserve">pin 3 (IN) open circuit </t>
  </si>
  <si>
    <t>pin 4 (Vbb) open circuit</t>
  </si>
  <si>
    <t>Bipolar Transistor array</t>
  </si>
  <si>
    <t>Transistor Array</t>
  </si>
  <si>
    <t xml:space="preserve">pin 1-2 (E1-B1) short circuit </t>
  </si>
  <si>
    <t xml:space="preserve">pin 1-3 (E1-C2) short circuit </t>
  </si>
  <si>
    <t xml:space="preserve">pin 1-4 (E1-E2) short circuit </t>
  </si>
  <si>
    <t xml:space="preserve">pin 1-5 (E1-B2) short circuit </t>
  </si>
  <si>
    <t xml:space="preserve">pin 1-6 (E1-C1) short circuit </t>
  </si>
  <si>
    <t xml:space="preserve">pin 2-3 (B1-C2) short circuit </t>
  </si>
  <si>
    <t xml:space="preserve">pin 2-4 (B1-E2) short circuit </t>
  </si>
  <si>
    <t xml:space="preserve">pin 2-5 (B1-B2) short circuit </t>
  </si>
  <si>
    <t xml:space="preserve">pin 2-6 (B1-C1) short circuit </t>
  </si>
  <si>
    <t xml:space="preserve">pin 3-4 (C2-E2) short circuit </t>
  </si>
  <si>
    <t xml:space="preserve">pin 3-5 (C2-B2) short circuit </t>
  </si>
  <si>
    <t xml:space="preserve">pin 3-6 (C2-C1) short circuit </t>
  </si>
  <si>
    <t xml:space="preserve">pin 4-5 (E2-B2) short circuit </t>
  </si>
  <si>
    <t xml:space="preserve">pin 4-6 (E2-C1) short circuit </t>
  </si>
  <si>
    <t xml:space="preserve">pin 5-6 (B2-C1) short circuit </t>
  </si>
  <si>
    <t xml:space="preserve">pin 2 (B1) - open circuit </t>
  </si>
  <si>
    <t xml:space="preserve">pin 1 (E1) - open circuit </t>
  </si>
  <si>
    <t xml:space="preserve">pin 6 (C1) - open circuit </t>
  </si>
  <si>
    <t xml:space="preserve">pin 5 (B2) - open circuit </t>
  </si>
  <si>
    <t xml:space="preserve">pin 4 (E2) - open circuit </t>
  </si>
  <si>
    <t xml:space="preserve">pin 3 (C2) - open circuit </t>
  </si>
  <si>
    <t>BAS16S</t>
  </si>
  <si>
    <t>open circuit
diode 1 Pin 1-6</t>
  </si>
  <si>
    <t>open circuit
diode 2 Pin 2-5</t>
  </si>
  <si>
    <t>open circuit
diode 3 Pin 3-4</t>
  </si>
  <si>
    <t>short circuit Pin 1-2</t>
  </si>
  <si>
    <t>short circuit Pin 1-3</t>
  </si>
  <si>
    <t>short circuit Pin 1-4</t>
  </si>
  <si>
    <t>short circuit Pin 1-5</t>
  </si>
  <si>
    <t>short circuit Pin 1-6</t>
  </si>
  <si>
    <t>short circuit Pin 2-3</t>
  </si>
  <si>
    <t>short circuit Pin 2-4</t>
  </si>
  <si>
    <t>short circuit Pin 2-5</t>
  </si>
  <si>
    <t>short circuit Pin 2-6</t>
  </si>
  <si>
    <t>short circuit Pin 3-4</t>
  </si>
  <si>
    <t>short circuit Pin 3-5</t>
  </si>
  <si>
    <t>short circuit Pin 3-6</t>
  </si>
  <si>
    <t>short circuit Pin 4-5</t>
  </si>
  <si>
    <t>short circuit Pin 4-6</t>
  </si>
  <si>
    <t>short circuit Pin 5-6</t>
  </si>
  <si>
    <t>BCP51</t>
  </si>
  <si>
    <t>T (sot223)</t>
  </si>
  <si>
    <t>pin 1-2 (B-C) short circuit</t>
  </si>
  <si>
    <t>pin 1-3 (B-E) short circuit</t>
  </si>
  <si>
    <t>pin 1-4 (B-C) short circuit</t>
  </si>
  <si>
    <t>pin 2-3 (C-E) short circuit</t>
  </si>
  <si>
    <t>pin 2-4 (C-C)) short circuit</t>
  </si>
  <si>
    <t>pin 3-4 (E-C) short circuit</t>
  </si>
  <si>
    <t xml:space="preserve">pin 1 (B) open circuit </t>
  </si>
  <si>
    <t xml:space="preserve">pin 2 (C) open circuit </t>
  </si>
  <si>
    <t xml:space="preserve">pin 3 (E) open circuit </t>
  </si>
  <si>
    <t>pin 4 (C) open circuit</t>
  </si>
  <si>
    <t>sot23</t>
  </si>
  <si>
    <t>High Side Driver</t>
  </si>
  <si>
    <t>BSP742T</t>
  </si>
  <si>
    <t>V190</t>
  </si>
  <si>
    <t xml:space="preserve">pin 1 GND - open circuit </t>
  </si>
  <si>
    <t xml:space="preserve">pin 2 IN - open circuit </t>
  </si>
  <si>
    <t xml:space="preserve">pin 3 OUT -open circuit </t>
  </si>
  <si>
    <t xml:space="preserve">pin 4 NC - open circuit </t>
  </si>
  <si>
    <t xml:space="preserve">pin 5 Vbb - open circuit </t>
  </si>
  <si>
    <t xml:space="preserve">pin 6 Vbb - open circuit </t>
  </si>
  <si>
    <t xml:space="preserve">pin 7 Vbb - open circuit </t>
  </si>
  <si>
    <t xml:space="preserve">pin 8 Vbb - open circuit </t>
  </si>
  <si>
    <t>short circuit 1 - 2 (GND IN)</t>
  </si>
  <si>
    <t>short circuit 1 - 3 (GND OUT)</t>
  </si>
  <si>
    <t>short circuit 1 - 4 (GND NC)</t>
  </si>
  <si>
    <t>short circuit 1 - 5-8 (GND Vbb)</t>
  </si>
  <si>
    <t>short circuit 2 - 3 (IN OUT)</t>
  </si>
  <si>
    <t>short circuit 2 - 4 (IN NC)</t>
  </si>
  <si>
    <t>short circuit 2 - 5-8 (IN Vbb)</t>
  </si>
  <si>
    <t>short circuit 3 - 4 (IN NC)</t>
  </si>
  <si>
    <t>short circuit 3 - 5-8 (IN Vbb)</t>
  </si>
  <si>
    <t>short circuit 4 - 5-9 (NC Vbb)</t>
  </si>
  <si>
    <t>short circuit 5,6,7,8 (Vbb)</t>
  </si>
  <si>
    <t>functional (drift, charge pump, shut down, ...)</t>
  </si>
  <si>
    <t>Supressor Diode</t>
  </si>
  <si>
    <t>Smart high side power switch</t>
  </si>
  <si>
    <t>BTS6143D</t>
  </si>
  <si>
    <t>V</t>
  </si>
  <si>
    <t>Open Circuit Pin OUT1</t>
  </si>
  <si>
    <t>Open Circuit Pin OUT2</t>
  </si>
  <si>
    <t>Open Circuit Pin IN</t>
  </si>
  <si>
    <t>Open Circuit Pin IS</t>
  </si>
  <si>
    <t>Open Circuit Pin VBB</t>
  </si>
  <si>
    <t>Short Circuit OUT1 to OUT2</t>
  </si>
  <si>
    <t>Short Circuit OUT1 to IN</t>
  </si>
  <si>
    <t>Short Circuit OUT1 to IS</t>
  </si>
  <si>
    <t>Short Circuit OUT1 to VBB</t>
  </si>
  <si>
    <t>Short Circuit OUT2 to IN</t>
  </si>
  <si>
    <t>Short Circuit OUT2 to IS</t>
  </si>
  <si>
    <t>Short Circuit OUT2 to VBB</t>
  </si>
  <si>
    <t>Short Circuit IN to IS</t>
  </si>
  <si>
    <t>Short Circuit IN to VBB</t>
  </si>
  <si>
    <t>Short Circuit IS to VBB</t>
  </si>
  <si>
    <t>defective undervoltage shutdown</t>
  </si>
  <si>
    <t>Current limit too low</t>
  </si>
  <si>
    <t>Current limit too high</t>
  </si>
  <si>
    <t>defective overvoltage protection</t>
  </si>
  <si>
    <t>defective reverse polarity protection</t>
  </si>
  <si>
    <t>defective overtemperature protection</t>
  </si>
  <si>
    <t>R.ds.on too high</t>
  </si>
  <si>
    <t>current mirror factor too high</t>
  </si>
  <si>
    <t>current mirror factor too low</t>
  </si>
  <si>
    <t>defective charge pump</t>
  </si>
  <si>
    <t>Smart low side power switch</t>
  </si>
  <si>
    <t>VND14NV04</t>
  </si>
  <si>
    <t>Open Circuit Pin Source</t>
  </si>
  <si>
    <t>Open Circuit Pin Drain</t>
  </si>
  <si>
    <t>Short Circuit IN - Source</t>
  </si>
  <si>
    <t>Short Circuit IN - Drain</t>
  </si>
  <si>
    <t>Short Circuit Source - Drain</t>
  </si>
  <si>
    <t>smart high side power switch</t>
  </si>
  <si>
    <t>VND5E050MK_E</t>
  </si>
  <si>
    <t>Open Circuit Pin 1 VCC</t>
  </si>
  <si>
    <t>Open Circuit Pin 2 GND</t>
  </si>
  <si>
    <t>Open Circuit Pin 3 (NC)</t>
  </si>
  <si>
    <t>Open Circuit Pin 4 IN2</t>
  </si>
  <si>
    <t>Open Circuit Pin 5 (NC)</t>
  </si>
  <si>
    <t>Open Circuit Pin 6 IN1</t>
  </si>
  <si>
    <t>Open Circuit Pin 7 (NC)</t>
  </si>
  <si>
    <t>Open Circuit Pin 8 CURR_S1</t>
  </si>
  <si>
    <t>Open Circuit Pin 9 (NC)</t>
  </si>
  <si>
    <t>Open Circuit Pin 10 CURR_S2</t>
  </si>
  <si>
    <t>Open Circuit Pin 11 CS_DIS</t>
  </si>
  <si>
    <t>Open Circuit Pin 12 VCC</t>
  </si>
  <si>
    <t>Open Circuit Pin 13 OUT1_1</t>
  </si>
  <si>
    <t>Open Circuit Pin 14 OUT1_2</t>
  </si>
  <si>
    <t>Open Circuit Pin 15 OUT1_3</t>
  </si>
  <si>
    <t>Open Circuit Pin 16 OUT1_4</t>
  </si>
  <si>
    <t>Open Circuit Pin 17 OUT1_5</t>
  </si>
  <si>
    <t>Open Circuit Pin 18 OUT1_6</t>
  </si>
  <si>
    <t>Open Circuit Pin 19 OUT2-1</t>
  </si>
  <si>
    <t>Open Circuit Pin 20 OUT2-2</t>
  </si>
  <si>
    <t>Open Circuit Pin 21 OUT2-3</t>
  </si>
  <si>
    <t>Open Circuit Pin 22 OUT2-4</t>
  </si>
  <si>
    <t>Open Circuit Pin 23 OUT2-5</t>
  </si>
  <si>
    <t>Open Circuit Pin 24 OUT2-6</t>
  </si>
  <si>
    <t>Open Circuit Pin heat slug (VCC)</t>
  </si>
  <si>
    <t>Short Circuit VCC to Pin 1 VCC</t>
  </si>
  <si>
    <t>Short Circuit VCC to Pin 2 GND</t>
  </si>
  <si>
    <t>Short Circuit VCC to Pin 3 (NC)</t>
  </si>
  <si>
    <t>Short Circuit VCC to Pin 4 IN2</t>
  </si>
  <si>
    <t>Short Circuit VCC to Pin 5 (NC)</t>
  </si>
  <si>
    <t>Short Circuit VCC to Pin 6 IN1</t>
  </si>
  <si>
    <t>Short Circuit VCC to Pin 7 (NC)</t>
  </si>
  <si>
    <t>Short Circuit VCC to Pin 8 CURR_S1</t>
  </si>
  <si>
    <t>Short Circuit VCC to Pin 9 (NC)</t>
  </si>
  <si>
    <t>Short Circuit VCC to Pin 10 CURR_S2</t>
  </si>
  <si>
    <t>Short Circuit VCC to Pin 11 CS_DIS</t>
  </si>
  <si>
    <t>Short Circuit VCC to Pin 12 VCC</t>
  </si>
  <si>
    <t>Short Circuit VCC to Pin 13 OUT1_1</t>
  </si>
  <si>
    <t>Short Circuit VCC to Pin 14 OUT1_2</t>
  </si>
  <si>
    <t>Short Circuit VCC to Pin 15 OUT1_3</t>
  </si>
  <si>
    <t>Short Circuit VCC to Pin 16 OUT1_4</t>
  </si>
  <si>
    <t>Short Circuit VCC to Pin 17 OUT1_5</t>
  </si>
  <si>
    <t>Short Circuit VCC to Pin 18 OUT1_6</t>
  </si>
  <si>
    <t>Short Circuit VCC to Pin 19 OUT2-1</t>
  </si>
  <si>
    <t>Short Circuit VCC to Pin 20 OUT2-2</t>
  </si>
  <si>
    <t>Short Circuit VCC to Pin 21 OUT2-3</t>
  </si>
  <si>
    <t>Short Circuit VCC to Pin 22 OUT2-4</t>
  </si>
  <si>
    <t>Short Circuit VCC to Pin 23 OUT2-5</t>
  </si>
  <si>
    <t>Short Circuit VCC to Pin 24 OUT2-6</t>
  </si>
  <si>
    <t>Short Circuit VCC to Pin heat slug (VCC)</t>
  </si>
  <si>
    <t>Short Circuit GND to Pin 1 VCC</t>
  </si>
  <si>
    <t>Short Circuit GND to Pin 2 GND</t>
  </si>
  <si>
    <t>Short Circuit GND to Pin 3 (NC)</t>
  </si>
  <si>
    <t>Short Circuit GND to Pin 4 IN2</t>
  </si>
  <si>
    <t>Short Circuit GND to Pin 5 (NC)</t>
  </si>
  <si>
    <t>Short Circuit GND to Pin 6 IN1</t>
  </si>
  <si>
    <t>Short Circuit GND to Pin 7 (NC)</t>
  </si>
  <si>
    <t>Short Circuit GND to Pin 8 CURR_S1</t>
  </si>
  <si>
    <t>Short Circuit GND to Pin 9 (NC)</t>
  </si>
  <si>
    <t>Short Circuit GND to Pin 10 CURR_S2</t>
  </si>
  <si>
    <t>Short Circuit GND to Pin 11 CS_DIS</t>
  </si>
  <si>
    <t>Short Circuit GND to Pin 12 VCC</t>
  </si>
  <si>
    <t>Short Circuit GND to Pin 13 OUT1_1</t>
  </si>
  <si>
    <t>Short Circuit GND to Pin 14 OUT1_2</t>
  </si>
  <si>
    <t>Short Circuit GND to Pin 15 OUT1_3</t>
  </si>
  <si>
    <t>Short Circuit GND to Pin 16 OUT1_4</t>
  </si>
  <si>
    <t>Short Circuit GND to Pin 17 OUT1_5</t>
  </si>
  <si>
    <t>Short Circuit GND to Pin 18 OUT1_6</t>
  </si>
  <si>
    <t>Short Circuit GND to Pin 19 OUT2-1</t>
  </si>
  <si>
    <t>Short Circuit GND to Pin 20 OUT2-2</t>
  </si>
  <si>
    <t>Short Circuit GND to Pin 21 OUT2-3</t>
  </si>
  <si>
    <t>Short Circuit GND to Pin 22 OUT2-4</t>
  </si>
  <si>
    <t>Short Circuit GND to Pin 23 OUT2-5</t>
  </si>
  <si>
    <t>Short Circuit GND to Pin 24 OUT2-6</t>
  </si>
  <si>
    <t>Short Circuit GND to Pin heat slug (VCC)</t>
  </si>
  <si>
    <t>Current limit too low (Ch.1)</t>
  </si>
  <si>
    <t>Current limit too high (Ch.1)</t>
  </si>
  <si>
    <t>defective overvoltage protection (Ch.1)</t>
  </si>
  <si>
    <t>defective reverse polarity protection (Ch.1)</t>
  </si>
  <si>
    <t>defective overtemperature protection (Ch.1)</t>
  </si>
  <si>
    <t>R.ds.on too high (Ch.1)</t>
  </si>
  <si>
    <t>current mirror factor too high (Ch.1)</t>
  </si>
  <si>
    <t>current mirror factor too low (Ch.1)</t>
  </si>
  <si>
    <t>defective charge pump (Ch.1)</t>
  </si>
  <si>
    <t>Current limit too low (Ch.2)</t>
  </si>
  <si>
    <t>Current limit too high (Ch.2)</t>
  </si>
  <si>
    <t>defective overvoltage protection (Ch.2)</t>
  </si>
  <si>
    <t>defective reverse polarity protection (Ch.2)</t>
  </si>
  <si>
    <t>defective overtemperature protection (Ch.2)</t>
  </si>
  <si>
    <t>R.ds.on too high (Ch.2)</t>
  </si>
  <si>
    <t>current mirror factor too high (Ch.2)</t>
  </si>
  <si>
    <t>current mirror factor too low (Ch.2)</t>
  </si>
  <si>
    <t>defective charge pump (Ch.2)</t>
  </si>
  <si>
    <t>VND5E160MJ_E</t>
  </si>
  <si>
    <t>Open Circuit Pin 1 GND</t>
  </si>
  <si>
    <t>Open Circuit Pin 2 IN2</t>
  </si>
  <si>
    <t>Open Circuit Pin 3 IN1</t>
  </si>
  <si>
    <t>Open Circuit Pin 4 CURR_S1</t>
  </si>
  <si>
    <t>Open Circuit Pin 5 CURR_S2</t>
  </si>
  <si>
    <t>Open Circuit Pin 6 CS_DIS</t>
  </si>
  <si>
    <t>Open Circuit Pin 8 OUT1_1</t>
  </si>
  <si>
    <t>Open Circuit Pin 9 OUT1_2</t>
  </si>
  <si>
    <t>Open Circuit Pin 10 OUT2-1</t>
  </si>
  <si>
    <t>Open Circuit Pin 11 OUT2-2</t>
  </si>
  <si>
    <t>Open Circuit Pin 12 (NC)</t>
  </si>
  <si>
    <t>Short Circuit VCC to Pin 1 GND</t>
  </si>
  <si>
    <t>Short Circuit VCC to Pin 2 IN2</t>
  </si>
  <si>
    <t>Short Circuit VCC to Pin 3 IN1</t>
  </si>
  <si>
    <t>Short Circuit VCC to Pin 4 CURR_S1</t>
  </si>
  <si>
    <t>Short Circuit VCC to Pin 5 CURR_S2</t>
  </si>
  <si>
    <t>Short Circuit VCC to Pin 6 CS_DIS</t>
  </si>
  <si>
    <t>Short Circuit VCC to Pin 8 OUT1_1</t>
  </si>
  <si>
    <t>Short Circuit VCC to Pin 9 OUT1_2</t>
  </si>
  <si>
    <t>Short Circuit VCC to Pin 10 OUT2_1</t>
  </si>
  <si>
    <t>Short Circuit VCC to Pin 11 OUT2_2</t>
  </si>
  <si>
    <t>Short Circuit VCC to Pin 12 (NC)</t>
  </si>
  <si>
    <t>Short Circuit GND to Pin 1 GND</t>
  </si>
  <si>
    <t>Short Circuit GND to Pin 2 IN2</t>
  </si>
  <si>
    <t>Short Circuit GND to Pin 3 IN1</t>
  </si>
  <si>
    <t>Short Circuit GND to Pin 4 CURR_S1</t>
  </si>
  <si>
    <t>Short Circuit GND to Pin 5 CURR_S2</t>
  </si>
  <si>
    <t>Short Circuit GND to Pin 6 CS_DIS</t>
  </si>
  <si>
    <t>Short Circuit GND to Pin 8 OUT1_1</t>
  </si>
  <si>
    <t>Short Circuit GND to Pin 9 OUT1_2</t>
  </si>
  <si>
    <t>Short Circuit GND to Pin 10 OUT1_2</t>
  </si>
  <si>
    <t>Short Circuit GND to Pin 11 OUT2_2</t>
  </si>
  <si>
    <t>Short Circuit GND to Pin 12 (NC)</t>
  </si>
  <si>
    <t>VNQ5E050MK-E</t>
  </si>
  <si>
    <t>Open Circuit Pin 5 IN2</t>
  </si>
  <si>
    <t>Open Circuit Pin 6 CURR_S2</t>
  </si>
  <si>
    <t>Open Circuit Pin 7 IN3</t>
  </si>
  <si>
    <t>Open Circuit Pin 8 CURR_S3</t>
  </si>
  <si>
    <t>Open Circuit Pin 9 IN4</t>
  </si>
  <si>
    <t>Open Circuit Pin 10 CURR_S4</t>
  </si>
  <si>
    <t>Open Circuit Pin 13 OUT4_1</t>
  </si>
  <si>
    <t>Open Circuit Pin 14 OUT4_2</t>
  </si>
  <si>
    <t>Open Circuit Pin 15 OUT4_3</t>
  </si>
  <si>
    <t>Open Circuit Pin 16 OUT3_1</t>
  </si>
  <si>
    <t>Open Circuit Pin 17 OUT3_2</t>
  </si>
  <si>
    <t>Open Circuit Pin 18 OUT3_3</t>
  </si>
  <si>
    <t>Open Circuit Pin 22 OUT1_1</t>
  </si>
  <si>
    <t>Open Circuit Pin 23 OUT1_2</t>
  </si>
  <si>
    <t>Open Circuit Pin 24 OUT1_3</t>
  </si>
  <si>
    <t>Short Circuit VCC to  Pin 2 GND</t>
  </si>
  <si>
    <t>Short Circuit VCC to Pin 5 IN2</t>
  </si>
  <si>
    <t>Short Circuit VCC to Pin 6 CURR_S2</t>
  </si>
  <si>
    <t>Short Circuit VCC to Pin 7 IN3</t>
  </si>
  <si>
    <t>Short Circuit VCC to Pin 8 CURR_S3</t>
  </si>
  <si>
    <t>Short Circuit VCC to Pin 9 IN4</t>
  </si>
  <si>
    <t>Short Circuit VCC to Pin 10 CURR_S4</t>
  </si>
  <si>
    <t>Short Circuit VCC to Pin 13 OUT4_1</t>
  </si>
  <si>
    <t>Short Circuit VCC to Pin 14 OUT4_2</t>
  </si>
  <si>
    <t>Short Circuit VCC to Pin 15 OUT4_3</t>
  </si>
  <si>
    <t>Short Circuit VCC to Pin 16 OUT3_1</t>
  </si>
  <si>
    <t>Short Circuit VCC to Pin 17 OUT3_2</t>
  </si>
  <si>
    <t>Short Circuit VCC to Pin 18 OUT3_3</t>
  </si>
  <si>
    <t>Short Circuit VCC to Pin 22 OUT1_1</t>
  </si>
  <si>
    <t>Short Circuit VCC to Pin 23 OUT1_2</t>
  </si>
  <si>
    <t>Short Circuit VCC to Pin 24 OUT1_3</t>
  </si>
  <si>
    <t>Short Circuit GND to Pin 5 IN2</t>
  </si>
  <si>
    <t>Short Circuit GND to Pin 6 CURR_S2</t>
  </si>
  <si>
    <t>Short Circuit GND to Pin 7 IN3</t>
  </si>
  <si>
    <t>Short Circuit GND to Pin 8 CURR_S3</t>
  </si>
  <si>
    <t>Short Circuit GND to Pin 9 IN4</t>
  </si>
  <si>
    <t>Short Circuit GND to Pin 10 CURR_S4</t>
  </si>
  <si>
    <t>Short Circuit GND to 11 CS_DIS</t>
  </si>
  <si>
    <t>Short Circuit GND to 12 VCC</t>
  </si>
  <si>
    <t>Short Circuit GND to Pin 13 OUT4_1</t>
  </si>
  <si>
    <t>Short Circuit GND to Pin 14 OUT4_2</t>
  </si>
  <si>
    <t>Short Circuit GND to Pin 15 OUT4_3</t>
  </si>
  <si>
    <t>Short Circuit GND to Pin 16 OUT3_1</t>
  </si>
  <si>
    <t>Short Circuit GND to Pin 17 OUT3_2</t>
  </si>
  <si>
    <t>Short Circuit GND to Pin 18 OUT3_3</t>
  </si>
  <si>
    <t>Short Circuit GND to Pin 22 OUT1_1</t>
  </si>
  <si>
    <t>Short Circuit GND to Pin 23 OUT1_2</t>
  </si>
  <si>
    <t>Short Circuit GND to Pin 24 OUT1_3</t>
  </si>
  <si>
    <t>Current limit too low (Ch.3)</t>
  </si>
  <si>
    <t>Current limit too high (Ch.3)</t>
  </si>
  <si>
    <t>defective overvoltage protection (Ch.3)</t>
  </si>
  <si>
    <t>defective reverse polarity protection (Ch.3)</t>
  </si>
  <si>
    <t>defective overtemperature protection (Ch.3)</t>
  </si>
  <si>
    <t>R.ds.on too high (Ch.3)</t>
  </si>
  <si>
    <t>current mirror factor too high (Ch.3)</t>
  </si>
  <si>
    <t>current mirror factor too low (Ch.3)</t>
  </si>
  <si>
    <t>defective charge pump (Ch.3)</t>
  </si>
  <si>
    <t>Current limit too low (Ch.4)</t>
  </si>
  <si>
    <t>Current limit too high (Ch.4)</t>
  </si>
  <si>
    <t>defective overvoltage protection (Ch.4)</t>
  </si>
  <si>
    <t>defective reverse polarity protection (Ch.4)</t>
  </si>
  <si>
    <t>defective overtemperature protection (Ch.4)</t>
  </si>
  <si>
    <t>R.ds.on too high (Ch.4)</t>
  </si>
  <si>
    <t>current mirror factor too high (Ch.4)</t>
  </si>
  <si>
    <t>current mirror factor too low (Ch.4)</t>
  </si>
  <si>
    <t>defective charge pump (Ch.4)</t>
  </si>
  <si>
    <t>VNQ5E250AJ</t>
  </si>
  <si>
    <t>Open Circuit Pin 1 CURR_S4</t>
  </si>
  <si>
    <t>Open Circuit Pin 2 IN4</t>
  </si>
  <si>
    <t>Open Circuit Pin 3 CURR_S3</t>
  </si>
  <si>
    <t>Open Circuit Pin 4 IN3</t>
  </si>
  <si>
    <t>Open Circuit Pin 6 IN2</t>
  </si>
  <si>
    <t>Open Circuit Pin 7 CURR_S1</t>
  </si>
  <si>
    <t>Open Circuit Pin 8 IN1</t>
  </si>
  <si>
    <t>Open Circuit Pin 10 OUT1</t>
  </si>
  <si>
    <t>Open Circuit Pin 11 OUT2</t>
  </si>
  <si>
    <t>Open Circuit Pin 12 OUT3</t>
  </si>
  <si>
    <t>Open Circuit Pin 13 OUT4</t>
  </si>
  <si>
    <t>Open Circuit Pin 14 (NC)</t>
  </si>
  <si>
    <t>Open Circuit Pin 15 GND</t>
  </si>
  <si>
    <t>Short Circuit VCC to Pin 1 CURR_S4</t>
  </si>
  <si>
    <t>Short Circuit VCC to Pin 2 IN4</t>
  </si>
  <si>
    <t>Short Circuit VCC to Pin 3 CURR_S3</t>
  </si>
  <si>
    <t>Short Circuit VCC to Pin 4 IN3</t>
  </si>
  <si>
    <t>Short Circuit VCC to Pin 6 IN2</t>
  </si>
  <si>
    <t>Short Circuit VCC to Pin 7 CURR_S1</t>
  </si>
  <si>
    <t>Short Circuit VCC to Pin 8 IN1</t>
  </si>
  <si>
    <t>Short Circuit VCC to Pin 10 OUT1</t>
  </si>
  <si>
    <t>Short Circuit VCC to Pin 11 OUT2</t>
  </si>
  <si>
    <t>Short Circuit VCC to Pin 12 OUT3</t>
  </si>
  <si>
    <t>Short Circuit VCC to Pin 13 OUT4</t>
  </si>
  <si>
    <t>Short Circuit VCC to Pin 14 (NC)</t>
  </si>
  <si>
    <t>Short Circuit VCC to Pin 15 GND</t>
  </si>
  <si>
    <t>Short Circuit GND to Pin 1 CURR_S4</t>
  </si>
  <si>
    <t>Short Circuit GND to  Pin 2 IN4</t>
  </si>
  <si>
    <t>Short Circuit GND to Pin 3 CURR_S3</t>
  </si>
  <si>
    <t>Short Circuit GND to Pin 4 IN3</t>
  </si>
  <si>
    <t>Short Circuit GND to Pin 6 IN2</t>
  </si>
  <si>
    <t>Short Circuit GND to Pin 7 CURR_S1</t>
  </si>
  <si>
    <t>Short Circuit GND to Pin 8 IN1</t>
  </si>
  <si>
    <t>Short Circuit GND to Pin 10 OUT1</t>
  </si>
  <si>
    <t>Short Circuit GND to Pin 11 OUT2</t>
  </si>
  <si>
    <t>Short Circuit GND to Pin 12 OUT3</t>
  </si>
  <si>
    <t>Short Circuit GND to Pin 13 OUT4</t>
  </si>
  <si>
    <t>Short Circuit GND to Pin 14 (NC)</t>
  </si>
  <si>
    <t>Short Circuit GND to Pin 15 GND</t>
  </si>
  <si>
    <t>VND5E012MY-E</t>
  </si>
  <si>
    <t>Open Circuit Pin 1 OUT1_1</t>
  </si>
  <si>
    <t>Open Circuit Pin 2 OUT1_2</t>
  </si>
  <si>
    <t>Open Circuit Pin 3 OUT1_3</t>
  </si>
  <si>
    <t>Open Circuit Pin 4 OUT1_4</t>
  </si>
  <si>
    <t>Open Circuit Pin 5 OUT1_5</t>
  </si>
  <si>
    <t>Open Circuit Pin 6 OUT1_6</t>
  </si>
  <si>
    <t>Open Circuit Pin 7 OUT1_7</t>
  </si>
  <si>
    <t>Open Circuit Pin 8 OUT1_8</t>
  </si>
  <si>
    <t>Open Circuit Pin 9 OUT1_9</t>
  </si>
  <si>
    <t>Open Circuit Pin 10 OUT1_10</t>
  </si>
  <si>
    <t>Open Circuit Pin 11 (NC)</t>
  </si>
  <si>
    <t>Open Circuit Pin 13 IN1</t>
  </si>
  <si>
    <t>Open Circuit Pin 15 CURR_S1</t>
  </si>
  <si>
    <t>Open Circuit Pin 16 (NC)</t>
  </si>
  <si>
    <t>Open Circuit Pin 17 (NC)</t>
  </si>
  <si>
    <t>Open Circuit Pin 18 GND</t>
  </si>
  <si>
    <t>Open Circuit Pin 19 CS_DIS</t>
  </si>
  <si>
    <t>Open Circuit Pin 20 (NC)</t>
  </si>
  <si>
    <t>Open Circuit Pin 21 (NC)</t>
  </si>
  <si>
    <t>Open Circuit Pin 22 CURR_S2</t>
  </si>
  <si>
    <t>Open Circuit Pin 23 (NC)</t>
  </si>
  <si>
    <t>Open Circuit Pin 24 IN2</t>
  </si>
  <si>
    <t>Open Circuit Pin 25 (NC)</t>
  </si>
  <si>
    <t>Open Circuit Pin 26 (NC)</t>
  </si>
  <si>
    <t>Open Circuit Pin 27 OUT2_1</t>
  </si>
  <si>
    <t>Open Circuit Pin 28 OUT2_2</t>
  </si>
  <si>
    <t>Open Circuit Pin 29 OUT2_3</t>
  </si>
  <si>
    <t>Open Circuit Pin 30 OUT2_4</t>
  </si>
  <si>
    <t>Open Circuit Pin 31 OUT2_5</t>
  </si>
  <si>
    <t>Open Circuit Pin 32 OUT2_6</t>
  </si>
  <si>
    <t>Open Circuit Pin 33 OUT2_7</t>
  </si>
  <si>
    <t>Open Circuit Pin 34 OUT2_8</t>
  </si>
  <si>
    <t>Open Circuit Pin 35 OUT2_9</t>
  </si>
  <si>
    <t>Open Circuit Pin 36 OUT2_10</t>
  </si>
  <si>
    <t>Short Circuit VCC to Pin 1 OUT1_1</t>
  </si>
  <si>
    <t>Short Circuit VCC to Pin 2 OUT1_2</t>
  </si>
  <si>
    <t>Short Circuit VCC to Pin 3 OUT1_3</t>
  </si>
  <si>
    <t>Short Circuit VCC to Pin 4 OUT1_4</t>
  </si>
  <si>
    <t>Short Circuit VCC to Pin 5 OUT1_5</t>
  </si>
  <si>
    <t>Short Circuit VCC to Pin 6 OUT1_6</t>
  </si>
  <si>
    <t>Short Circuit VCC to Pin 7 OUT1_7</t>
  </si>
  <si>
    <t>Short Circuit VCC to Pin 8 OUT1_8</t>
  </si>
  <si>
    <t>Short Circuit VCC to Pin 9 OUT1_9</t>
  </si>
  <si>
    <t>Short Circuit VCC to Pin 10 OUT1_10</t>
  </si>
  <si>
    <t>Short Circuit VCC to Pin 11 (NC)</t>
  </si>
  <si>
    <t>Short Circuit VCC to Pin 13 IN1</t>
  </si>
  <si>
    <t>Short Circuit VCC to Pin 15 CURR_S1</t>
  </si>
  <si>
    <t>Short Circuit VCC to Pin 16 (NC)</t>
  </si>
  <si>
    <t>Short Circuit VCC to Pin 17 (NC)</t>
  </si>
  <si>
    <t>Short Circuit VCC to Pin 18 GND</t>
  </si>
  <si>
    <t>Short Circuit VCC to Pin 19 CS_DIS</t>
  </si>
  <si>
    <t>Short Circuit VCC to Pin 20 (NC)</t>
  </si>
  <si>
    <t>Short Circuit VCC to Pin 21 (NC)</t>
  </si>
  <si>
    <t>Short Circuit VCC to Pin 22 CURR_S2</t>
  </si>
  <si>
    <t>Short Circuit VCC to Pin 23 (NC)</t>
  </si>
  <si>
    <t>Short Circuit VCC to Pin 24 IN2</t>
  </si>
  <si>
    <t>Short Circuit VCC to Pin 25 (NC)</t>
  </si>
  <si>
    <t>Short Circuit VCC to Pin 26 (NC)</t>
  </si>
  <si>
    <t>Short Circuit VCC to Pin 27 OUT2_1</t>
  </si>
  <si>
    <t>Short Circuit VCC to Pin 28 OUT2_2</t>
  </si>
  <si>
    <t>Short Circuit VCC to Pin 29 OUT2_3</t>
  </si>
  <si>
    <t>Short Circuit VCC to Pin 30 OUT2_4</t>
  </si>
  <si>
    <t>Short Circuit VCC to Pin 31 OUT2_5</t>
  </si>
  <si>
    <t>Short Circuit VCC to Pin 32 OUT2_6</t>
  </si>
  <si>
    <t>Short Circuit VCC to Pin 33 OUT2_7</t>
  </si>
  <si>
    <t>Short Circuit VCC to Pin 34 OUT2_8</t>
  </si>
  <si>
    <t>Short Circuit VCC to Pin 35 OUT2_9</t>
  </si>
  <si>
    <t>Short Circuit VCC to Pin 36 OUT2_10</t>
  </si>
  <si>
    <t>Short Circuit GND to Pin 1 OUT1_1</t>
  </si>
  <si>
    <t>Short Circuit GND to Pin 2 OUT1_2</t>
  </si>
  <si>
    <t>Short Circuit GND to Pin 3 OUT1_3</t>
  </si>
  <si>
    <t>Short Circuit GND to Pin 4 OUT1_4</t>
  </si>
  <si>
    <t>Short Circuit GND to Pin 5 OUT1_5</t>
  </si>
  <si>
    <t>Short Circuit GND to Pin 6 OUT1_6</t>
  </si>
  <si>
    <t>Short Circuit GND to Pin 7 OUT1_7</t>
  </si>
  <si>
    <t>Short Circuit GND to Pin 8 OUT1_8</t>
  </si>
  <si>
    <t>Short Circuit GND to Pin 9 OUT1_9</t>
  </si>
  <si>
    <t>Short Circuit GND to Pin 10 OUT1_10</t>
  </si>
  <si>
    <t>Short Circuit GND to Pin 11 (NC)</t>
  </si>
  <si>
    <t>Short Circuit GND to Pin 13 IN1</t>
  </si>
  <si>
    <t>Short Circuit GND to Pin 15 CURR_S1</t>
  </si>
  <si>
    <t>Short Circuit GND to Pin 16 (NC)</t>
  </si>
  <si>
    <t>Short Circuit GND to Pin 17 (NC)</t>
  </si>
  <si>
    <t>Short Circuit GND to Pin 18 GND</t>
  </si>
  <si>
    <t>Short Circuit GND to Pin 19 CS_DIS</t>
  </si>
  <si>
    <t>Short Circuit GND to Pin 20 (NC)</t>
  </si>
  <si>
    <t>Short Circuit GND to Pin 21 (NC)</t>
  </si>
  <si>
    <t>Short Circuit GND to Pin 22 CURR_S2</t>
  </si>
  <si>
    <t>Short Circuit GND to Pin 23 (NC)</t>
  </si>
  <si>
    <t>Short Circuit GND to Pin 24 IN2</t>
  </si>
  <si>
    <t>Short Circuit GND to Pin 25 (NC)</t>
  </si>
  <si>
    <t>Short Circuit GND to Pin 26 (NC)</t>
  </si>
  <si>
    <t>Short Circuit GND to Pin 27 OUT2_1</t>
  </si>
  <si>
    <t>Short Circuit GND to Pin 28 OUT2_2</t>
  </si>
  <si>
    <t>Short Circuit GND to Pin 29 OUT2_3</t>
  </si>
  <si>
    <t>Short Circuit GND to Pin 30 OUT2_4</t>
  </si>
  <si>
    <t>Short Circuit GND to Pin 31 OUT2_5</t>
  </si>
  <si>
    <t>Short Circuit GND to Pin 32 OUT2_6</t>
  </si>
  <si>
    <t>Short Circuit GND to Pin 33 OUT2_7</t>
  </si>
  <si>
    <t>Short Circuit GND to Pin 34 OUT2_8</t>
  </si>
  <si>
    <t>Short Circuit GND to Pin 35 OUT2_9</t>
  </si>
  <si>
    <t>Short Circuit GND to Pin 36 OUT2_10</t>
  </si>
  <si>
    <t>VN5E050MJTR_E</t>
  </si>
  <si>
    <t>Open Circuit Pin 1 (NC)</t>
  </si>
  <si>
    <t>Open Circuit Pin 3 IN</t>
  </si>
  <si>
    <t>Open Circuit Pin 4 CURR_S</t>
  </si>
  <si>
    <t>Open Circuit Pin 5 CS_DIS</t>
  </si>
  <si>
    <t>Open Circuit Pin 6 (NC)</t>
  </si>
  <si>
    <t>Open Circuit Pin 8 OUT</t>
  </si>
  <si>
    <t>Open Circuit Pin 9 OUT</t>
  </si>
  <si>
    <t>Open Circuit Pin 10 OUT</t>
  </si>
  <si>
    <t>Open Circuit Pin 11 OUT</t>
  </si>
  <si>
    <t>Short Circuit VCC to Pin 1 (NC)</t>
  </si>
  <si>
    <t>Short Circuit VCC to Pin 3 IN</t>
  </si>
  <si>
    <t>Short Circuit VCC to Pin 4 CURR_S</t>
  </si>
  <si>
    <t>Short Circuit VCC to Pin 5 CS_DIS</t>
  </si>
  <si>
    <t>Short Circuit VCC to Pin 6 (NC)</t>
  </si>
  <si>
    <t>Short Circuit VCC to Pin 8 OUT</t>
  </si>
  <si>
    <t>Short Circuit VCC to Pin 9 OUT</t>
  </si>
  <si>
    <t>Short Circuit VCC to Pin 10 OUT</t>
  </si>
  <si>
    <t>Short Circuit VCC to Pin 11 OUT</t>
  </si>
  <si>
    <t>Short Circuit GND to Pin 1 (NC)</t>
  </si>
  <si>
    <t>Short Circuit GND to Pin 3 IN</t>
  </si>
  <si>
    <t>Short Circuit GND to Pin 4 CURR_S</t>
  </si>
  <si>
    <t>Short Circuit GND to Pin 5 CS_DIS</t>
  </si>
  <si>
    <t>Short Circuit GND to Pin 6 (NC)</t>
  </si>
  <si>
    <t>Short Circuit GND to Pin 8 OUT</t>
  </si>
  <si>
    <t>Short Circuit GND to Pin 9 OUT</t>
  </si>
  <si>
    <t>Short Circuit GND to Pin 10 OUT</t>
  </si>
  <si>
    <t>Short Circuit GND to Pin 11 OUT</t>
  </si>
  <si>
    <t>VN5E025AJ</t>
  </si>
  <si>
    <t>Open Circuit Pin 6 VCC</t>
  </si>
  <si>
    <t>Open Circuit Pin 7 OUT</t>
  </si>
  <si>
    <t>Open Circuit Pin 12 OUT</t>
  </si>
  <si>
    <t>Short Circuit VCC to Pin 6 VCC</t>
  </si>
  <si>
    <t>Short Circuit VCC to Pin 7 OUT</t>
  </si>
  <si>
    <t>Short Circuit VCC to Pin 12 OUT</t>
  </si>
  <si>
    <t>Short Circuit GND to Pin 6 VCC</t>
  </si>
  <si>
    <t>Short Circuit GND to Pin 7 OUT</t>
  </si>
  <si>
    <t>Short Circuit GND to Pin 12 OUT</t>
  </si>
  <si>
    <t>VN5E160MS-E</t>
  </si>
  <si>
    <t>Open Circuit Pin 2 IN</t>
  </si>
  <si>
    <t>Open Circuit Pin 3 CURR_S</t>
  </si>
  <si>
    <t>Open Circuit Pin 4 CS_DIS</t>
  </si>
  <si>
    <t>Open Circuit Pin 5 VCC</t>
  </si>
  <si>
    <t>Open Circuit Pin 6 OUT</t>
  </si>
  <si>
    <t>Open Circuit Pin 8 VCC</t>
  </si>
  <si>
    <t>Short Circuit VCC to Pin 2 IN</t>
  </si>
  <si>
    <t>Short Circuit VCC to Pin 3 CURR_S</t>
  </si>
  <si>
    <t>Short Circuit VCC to Pin 4 CS_DIS</t>
  </si>
  <si>
    <t>Short Circuit VCC to Pin 5 VCC</t>
  </si>
  <si>
    <t>Short Circuit VCC to Pin 6 OUT</t>
  </si>
  <si>
    <t>Short Circuit VCC to Pin 8 VCC</t>
  </si>
  <si>
    <t>Short Circuit GND to Pin 2 IN</t>
  </si>
  <si>
    <t>Short Circuit GND to Pin 3 CURR_S</t>
  </si>
  <si>
    <t>Short Circuit GND to Pin 4 CS_DIS</t>
  </si>
  <si>
    <t>Short Circuit GND to Pin 5 VCC</t>
  </si>
  <si>
    <t>Short Circuit GND to Pin 6 OUT</t>
  </si>
  <si>
    <t>Short Circuit GND to Pin 8 VCC</t>
  </si>
  <si>
    <t>VN5E160S</t>
  </si>
  <si>
    <t>Open Circuit Pin 3 STATUS</t>
  </si>
  <si>
    <t>Open Circuit Pin 4 STATUS_DIS</t>
  </si>
  <si>
    <t>Short Circuit VCC to Pin 3 STATUS</t>
  </si>
  <si>
    <t>Short Circuit VCC to Pin 4 STATUS_DIS</t>
  </si>
  <si>
    <t>Short Circuit GND to Pin 3 STATUS</t>
  </si>
  <si>
    <t>Short Circuit GND to Pin 4 STATUS_DIS</t>
  </si>
  <si>
    <t>defective status</t>
  </si>
  <si>
    <t>UPD166010</t>
  </si>
  <si>
    <t>Open Circuit Pin 1 OUT</t>
  </si>
  <si>
    <t>Open Circuit Pin 3 VCC</t>
  </si>
  <si>
    <t>Open Circuit Pin 4 IS</t>
  </si>
  <si>
    <t>Open Circuit Pin 5 OUT</t>
  </si>
  <si>
    <t>Open Circuit Pin TAB VCC</t>
  </si>
  <si>
    <t>Short Circuit VCC to Pin 1 OUT</t>
  </si>
  <si>
    <t>Short Circuit VCC to Pin 3 VCC</t>
  </si>
  <si>
    <t>Short Circuit VCC to Pin 4 IS</t>
  </si>
  <si>
    <t>Short Circuit VCC to Pin 5 OUT</t>
  </si>
  <si>
    <t>Short Circuit VCC to  TAB VCC</t>
  </si>
  <si>
    <t>Short Circuit GND to Pin 1 OUT</t>
  </si>
  <si>
    <t>Short Circuit GND to Pin 3 VCC</t>
  </si>
  <si>
    <t>Short Circuit GND to Pin 4 IS</t>
  </si>
  <si>
    <t>Short Circuit GND to Pin 5 OUT</t>
  </si>
  <si>
    <t>Short Circuit GND to  TAB VCC</t>
  </si>
  <si>
    <t>BTS50080-1TEA</t>
  </si>
  <si>
    <t>Open Circuit Pin 2 OUT</t>
  </si>
  <si>
    <t>Open Circuit Pin 4 VCC</t>
  </si>
  <si>
    <t>Open Circuit Pin 5 IS</t>
  </si>
  <si>
    <t>Short Circuit VCC to Pin 2 OUT</t>
  </si>
  <si>
    <t>Short Circuit VCC to Pin 4 VCC</t>
  </si>
  <si>
    <t>Short Circuit VCC to Pin 5 IS</t>
  </si>
  <si>
    <t>Short Circuit VCC to Pin TAB VCC</t>
  </si>
  <si>
    <t>Short Circuit GND to Pin 2 OUT</t>
  </si>
  <si>
    <t>Short Circuit GND to Pin 4 VCC</t>
  </si>
  <si>
    <t>Short Circuit GND to Pin 5 IS</t>
  </si>
  <si>
    <t>Short Circuit GND to Pin TAB VCC</t>
  </si>
  <si>
    <t>MJD32C</t>
  </si>
  <si>
    <t>sot223-to252aa</t>
  </si>
  <si>
    <t>pin 1-2 (G-D) short circuit</t>
  </si>
  <si>
    <t>pin 2-3 (D-S) short circuit</t>
  </si>
  <si>
    <t xml:space="preserve">pin 1 (G) open circuit </t>
  </si>
  <si>
    <t xml:space="preserve">pin 2 (D) open circuit </t>
  </si>
  <si>
    <t xml:space="preserve">pin 3 (S) open circuit </t>
  </si>
  <si>
    <t>pin 4 (D) open circuit</t>
  </si>
  <si>
    <t>FET Transistor array</t>
  </si>
  <si>
    <t>sot363</t>
  </si>
  <si>
    <t xml:space="preserve">pin 1-2 (S1-G1) short circuit </t>
  </si>
  <si>
    <t xml:space="preserve">pin 1-3 (S1-D2) short circuit </t>
  </si>
  <si>
    <t xml:space="preserve">pin 1-4 (S1-S2) short circuit </t>
  </si>
  <si>
    <t xml:space="preserve">pin 1-5 (S1-G2) short circuit </t>
  </si>
  <si>
    <t xml:space="preserve">pin 1-6 (S1-D1) short circuit </t>
  </si>
  <si>
    <t xml:space="preserve">pin 2-3 (G1-D2) short circuit </t>
  </si>
  <si>
    <t xml:space="preserve">pin 2-4 (G1-S2) short circuit </t>
  </si>
  <si>
    <t xml:space="preserve">pin 2-5 (G1-G2) short circuit </t>
  </si>
  <si>
    <t xml:space="preserve">pin 2-6 (G1-D1) short circuit </t>
  </si>
  <si>
    <t xml:space="preserve">pin 3-4 (D2-S2) short circuit </t>
  </si>
  <si>
    <t xml:space="preserve">pin 3-5 (D2-G2) short circuit </t>
  </si>
  <si>
    <t xml:space="preserve">pin 3-6 (D2-D1) short circuit </t>
  </si>
  <si>
    <t xml:space="preserve">pin 4-5 (S2-G2) short circuit </t>
  </si>
  <si>
    <t xml:space="preserve">pin 4-6 (S2-D1) short circuit </t>
  </si>
  <si>
    <t xml:space="preserve">pin 5-6 (G2-D1) short circuit </t>
  </si>
  <si>
    <t xml:space="preserve">pin 2 (G1) - open circuit </t>
  </si>
  <si>
    <t xml:space="preserve">pin 1 (S1) - open circuit </t>
  </si>
  <si>
    <t xml:space="preserve">pin 6 (D1) - open circuit </t>
  </si>
  <si>
    <t xml:space="preserve">pin 5 (G2) - open circuit </t>
  </si>
  <si>
    <t xml:space="preserve">pin 4 (S2) - open circuit </t>
  </si>
  <si>
    <t xml:space="preserve">pin 3 (D2) - open circuit </t>
  </si>
  <si>
    <t>VN5770AK-E</t>
  </si>
  <si>
    <t>Open Circuit Pin 1 D3_1</t>
  </si>
  <si>
    <t>Open Circuit Pin 2 IN3</t>
  </si>
  <si>
    <t>Open Circuit Pin 3 D3_2</t>
  </si>
  <si>
    <t>Open Circuit Pin 4 NC</t>
  </si>
  <si>
    <t>Open Circuit Pin 6 GND</t>
  </si>
  <si>
    <t>Open Circuit Pin 7 IN1</t>
  </si>
  <si>
    <t>Open Circuit Pin 8 IN2</t>
  </si>
  <si>
    <t>Open Circuit Pin 9 CS</t>
  </si>
  <si>
    <t>Open Circuit Pin 10 VCC</t>
  </si>
  <si>
    <t>Open Circuit Pin 11 NC</t>
  </si>
  <si>
    <t>Open Circuit Pin 12 D4_1</t>
  </si>
  <si>
    <t>Open Circuit Pin 13 IN4</t>
  </si>
  <si>
    <t>Open Circuit Pin 14 D4_2</t>
  </si>
  <si>
    <t>Open Circuit Pin 15 D4_3</t>
  </si>
  <si>
    <t>Open Circuit Pin 16 S4_1</t>
  </si>
  <si>
    <t>Open Circuit Pin 17 S4_2</t>
  </si>
  <si>
    <t>Open Circuit Pin 18 D4_4</t>
  </si>
  <si>
    <t>Open Circuit Pin 19 VCC</t>
  </si>
  <si>
    <t>Open Circuit Pin 20 S2_1</t>
  </si>
  <si>
    <t>Open Circuit Pin 21 S2_2</t>
  </si>
  <si>
    <t>Open Circuit Pin 22 S1_1</t>
  </si>
  <si>
    <t>Open Circuit Pin 23 S1_2</t>
  </si>
  <si>
    <t>Open Circuit Pin 24 VCC</t>
  </si>
  <si>
    <t>Open Circuit Pin 25 D3_3</t>
  </si>
  <si>
    <t>Open Circuit Pin 26 S3_1</t>
  </si>
  <si>
    <t>Open Circuit Pin 27 S3_2</t>
  </si>
  <si>
    <t>Open Circuit Pin 28 D3_4</t>
  </si>
  <si>
    <t>Short Circuit VCC to Pin 1 D3_1</t>
  </si>
  <si>
    <t>Short Circuit VCC to Pin 2 IN3</t>
  </si>
  <si>
    <t>Short Circuit VCC to Pin 3 D3_2</t>
  </si>
  <si>
    <t>Short Circuit VCC to Pin 4 NC</t>
  </si>
  <si>
    <t>Short Circuit VCC to Pin 6 GND</t>
  </si>
  <si>
    <t>Short Circuit VCC to Pin 7 IN1</t>
  </si>
  <si>
    <t>Short Circuit VCC to Pin 8 IN2</t>
  </si>
  <si>
    <t>Short Circuit VCC to Pin 9 CS</t>
  </si>
  <si>
    <t>Short Circuit VCC to Pin 10 VCC</t>
  </si>
  <si>
    <t>Short Circuit VCC to Pin 11 NC</t>
  </si>
  <si>
    <t>Short Circuit VCC to Pin 12 D4_1</t>
  </si>
  <si>
    <t>Short Circuit VCC to Pin 13 IN4</t>
  </si>
  <si>
    <t>Short Circuit VCC to Pin 14 D4_2</t>
  </si>
  <si>
    <t>Short Circuit VCC to Pin 15 D4_3</t>
  </si>
  <si>
    <t>Short Circuit VCC to Pin 16 S4_1</t>
  </si>
  <si>
    <t>Short Circuit VCC to Pin 17 S4_2</t>
  </si>
  <si>
    <t>Short Circuit VCC to Pin 18 D4_4</t>
  </si>
  <si>
    <t>Short Circuit VCC to Pin 19 VCC</t>
  </si>
  <si>
    <t>Short Circuit VCC to Pin 20 S2_1</t>
  </si>
  <si>
    <t>Short Circuit VCC to Pin 21 S2_2</t>
  </si>
  <si>
    <t>Short Circuit VCC to Pin 22 S1_1</t>
  </si>
  <si>
    <t>Short Circuit VCC to Pin 23 S1_2</t>
  </si>
  <si>
    <t>Short Circuit VCC to Pin 24 VCC</t>
  </si>
  <si>
    <t>Short Circuit VCC to Pin 25 D3_3</t>
  </si>
  <si>
    <t>Short Circuit VCC to Pin 26 S3_1</t>
  </si>
  <si>
    <t>Short Circuit VCC to Pin 27 S3_2</t>
  </si>
  <si>
    <t>Short Circuit VCC to Pin 28 D3_4</t>
  </si>
  <si>
    <t>Short Circuit GND to Pin 1 D3_1</t>
  </si>
  <si>
    <t>Short Circuit GND to Pin 2 IN3</t>
  </si>
  <si>
    <t>Short Circuit GND to Pin 3 D3_2</t>
  </si>
  <si>
    <t>Short Circuit GND to Pin 4 NC</t>
  </si>
  <si>
    <t>Short Circuit GND to Pin 6 GND</t>
  </si>
  <si>
    <t>Short Circuit GND to Pin 7 IN1</t>
  </si>
  <si>
    <t>Short Circuit GND to Pin 8 IN2</t>
  </si>
  <si>
    <t>Short Circuit GND to Pin 9 CS</t>
  </si>
  <si>
    <t>Short Circuit GND to Pin 10 VCC</t>
  </si>
  <si>
    <t>Short Circuit GND to Pin 11 NC</t>
  </si>
  <si>
    <t>Short Circuit GND to Pin 12 D4_1</t>
  </si>
  <si>
    <t>Short Circuit GND to Pin 13 IN4</t>
  </si>
  <si>
    <t>Short Circuit GND to Pin 14 D4_2</t>
  </si>
  <si>
    <t>Short Circuit GND to Pin 15 D4_3</t>
  </si>
  <si>
    <t>Short Circuit GND to Pin 16 S4_1</t>
  </si>
  <si>
    <t>Short Circuit GND to Pin 17 S4_2</t>
  </si>
  <si>
    <t>Short Circuit GND to Pin 18 D4_4</t>
  </si>
  <si>
    <t>Short Circuit GND to Pin 19 VCC</t>
  </si>
  <si>
    <t>Short Circuit GND to Pin 20 S2_1</t>
  </si>
  <si>
    <t>Short Circuit GND to Pin 21 S2_2</t>
  </si>
  <si>
    <t>Short Circuit GND to Pin 22 S1_1</t>
  </si>
  <si>
    <t>Short Circuit GND to Pin 23 S1_2</t>
  </si>
  <si>
    <t>Short Circuit GND to Pin 24 VCC</t>
  </si>
  <si>
    <t>Short Circuit GND to Pin 25 D3_3</t>
  </si>
  <si>
    <t>Short Circuit GND to Pin 26 S3_1</t>
  </si>
  <si>
    <t>Short Circuit GND to Pin 27 S3_2</t>
  </si>
  <si>
    <t>Short Circuit GND to Pin 28 D3_4</t>
  </si>
  <si>
    <t>8 to 1 MUX</t>
  </si>
  <si>
    <t>74HC151PW</t>
  </si>
  <si>
    <t>Open Circuit Pin 1</t>
  </si>
  <si>
    <t>Open Circuit Pin 2</t>
  </si>
  <si>
    <t>Open Circuit Pin 3</t>
  </si>
  <si>
    <t>Open Circuit Pin 4</t>
  </si>
  <si>
    <t>Open Circuit Pin 5</t>
  </si>
  <si>
    <t>Open Circuit Pin 6</t>
  </si>
  <si>
    <t>Open Circuit Pin 7</t>
  </si>
  <si>
    <t>Open Circuit Pin 8</t>
  </si>
  <si>
    <t>Open Circuit Pin 9</t>
  </si>
  <si>
    <t>Open Circuit Pin 10</t>
  </si>
  <si>
    <t>Open Circuit Pin 11</t>
  </si>
  <si>
    <t>Open Circuit Pin 12</t>
  </si>
  <si>
    <t>Open Circuit Pin 13</t>
  </si>
  <si>
    <t>Open Circuit Pin 14</t>
  </si>
  <si>
    <t>Open Circuit Pin 15</t>
  </si>
  <si>
    <t>Open Circuit Pin 16</t>
  </si>
  <si>
    <t>Short Circuit VCC to Pin 1</t>
  </si>
  <si>
    <t>Short Circuit VCC to Pin 2</t>
  </si>
  <si>
    <t>Short Circuit VCC to Pin 3</t>
  </si>
  <si>
    <t>Short Circuit VCC to Pin 4</t>
  </si>
  <si>
    <t>Short Circuit VCC to Pin 5</t>
  </si>
  <si>
    <t>Short Circuit VCC to Pin 6</t>
  </si>
  <si>
    <t>Short Circuit VCC to Pin 7</t>
  </si>
  <si>
    <t>Short Circuit VCC to Pin 8</t>
  </si>
  <si>
    <t>Short Circuit VCC to Pin 9</t>
  </si>
  <si>
    <t>Short Circuit VCC to Pin 10</t>
  </si>
  <si>
    <t>Short Circuit VCC to Pin 11</t>
  </si>
  <si>
    <t>Short Circuit VCC to Pin 12</t>
  </si>
  <si>
    <t>Short Circuit VCC to Pin 13</t>
  </si>
  <si>
    <t>Short Circuit VCC to Pin 14</t>
  </si>
  <si>
    <t>Short Circuit VCC to Pin 15</t>
  </si>
  <si>
    <t>Short Circuit VCC to Pin 16</t>
  </si>
  <si>
    <t>Short Circuit GND to Pin 1</t>
  </si>
  <si>
    <t>Short Circuit GND to Pin 2</t>
  </si>
  <si>
    <t>Short Circuit GND to Pin 3</t>
  </si>
  <si>
    <t>Short Circuit GND to Pin 4</t>
  </si>
  <si>
    <t>Short Circuit GND to Pin 5</t>
  </si>
  <si>
    <t>Short Circuit GND to Pin 6</t>
  </si>
  <si>
    <t>Short Circuit GND to Pin 7</t>
  </si>
  <si>
    <t>Short Circuit GND to Pin 8</t>
  </si>
  <si>
    <t>Short Circuit GND to Pin 9</t>
  </si>
  <si>
    <t>Short Circuit GND to Pin 10</t>
  </si>
  <si>
    <t>Short Circuit GND to Pin 11</t>
  </si>
  <si>
    <t>Short Circuit GND to Pin 12</t>
  </si>
  <si>
    <t>Short Circuit GND to Pin 13</t>
  </si>
  <si>
    <t>Short Circuit GND to Pin 14</t>
  </si>
  <si>
    <t xml:space="preserve">Short Circuit GND to Pin 15 </t>
  </si>
  <si>
    <t>Short Circuit GND to Pin 16</t>
  </si>
  <si>
    <t>array of combinatoric logic fails</t>
  </si>
  <si>
    <t>8 to 1 AMUX</t>
  </si>
  <si>
    <t>74HC4851</t>
  </si>
  <si>
    <t xml:space="preserve">8-bit addressable latch </t>
  </si>
  <si>
    <t>74HC259PW</t>
  </si>
  <si>
    <t>Quad bilateral switches</t>
  </si>
  <si>
    <t>74HC4066DB</t>
  </si>
  <si>
    <t>2-input AND gate</t>
  </si>
  <si>
    <t>74AHCT1G08</t>
  </si>
  <si>
    <t>Relay driver</t>
  </si>
  <si>
    <t>TLE7237GS</t>
  </si>
  <si>
    <t>Open Circuit - Pin 1 SUB</t>
  </si>
  <si>
    <t>Open Circuit - Pin 2 SUB</t>
  </si>
  <si>
    <t>Open Circuit - Pin 3 OUT1</t>
  </si>
  <si>
    <t>Open Circuit - Pin 4 OUT3</t>
  </si>
  <si>
    <t>Open Circuit - Pin 5 IN3</t>
  </si>
  <si>
    <t>Open Circuit - Pin 6 IN1</t>
  </si>
  <si>
    <t>Open Circuit - Pin 7 IN2</t>
  </si>
  <si>
    <t>Open Circuit - Pin 8 D5</t>
  </si>
  <si>
    <t>Open Circuit - Pin 9 OUT7</t>
  </si>
  <si>
    <t>Open Circuit - Pin 10 S5</t>
  </si>
  <si>
    <t>Open Circuit - Pin 11 SUB</t>
  </si>
  <si>
    <t>Open Circuit - Pin 12 SUB</t>
  </si>
  <si>
    <t>Open Circuit - Pin 13 GND</t>
  </si>
  <si>
    <t>Open Circuit - Pin 14 S4</t>
  </si>
  <si>
    <t>Open Circuit - Pin 15 OUT6</t>
  </si>
  <si>
    <t>Open Circuit - Pin 16 D4</t>
  </si>
  <si>
    <t>Open Circuit - Pin 17 SO</t>
  </si>
  <si>
    <t>Open Circuit - Pin 18 SI</t>
  </si>
  <si>
    <t>Open Circuit - Pin 19 SCLK</t>
  </si>
  <si>
    <t>Open Circuit - Pin 20 /CS</t>
  </si>
  <si>
    <t>Open Circuit - Pin 21 VDD</t>
  </si>
  <si>
    <t>Open Circuit - Pin 22 OUT2</t>
  </si>
  <si>
    <t>Open Circuit - Pin 23 OUT0</t>
  </si>
  <si>
    <t>Open Circuit - Pin 24 VBB</t>
  </si>
  <si>
    <t>Short Circuit OUT1 (3) - SUB (1,2,11,12)</t>
  </si>
  <si>
    <t>Short Circuit OUT1 (3) - OUT3 (4)</t>
  </si>
  <si>
    <t>Short Circuit OUT1 (3) - IN3 (5)</t>
  </si>
  <si>
    <t>Short Circuit OUT1 (3) - IN1 (6)</t>
  </si>
  <si>
    <t>Short Circuit OUT1 (3) - IN2 (7)</t>
  </si>
  <si>
    <t>Short Circuit OUT1 (3) - D5 (8)</t>
  </si>
  <si>
    <t>Short Circuit OUT1 (3) - OUT7 (9)</t>
  </si>
  <si>
    <t>Short Circuit OUT1 (3) - S5 (10)</t>
  </si>
  <si>
    <t>Short Circuit OUT1 (3) - GND (13)</t>
  </si>
  <si>
    <t>Short Circuit OUT1 (3) - S4 (14)</t>
  </si>
  <si>
    <t>Short Circuit OUT1 (3) - OUT6 (15)</t>
  </si>
  <si>
    <t>Short Circuit OUT1 (3) - D4 (16)</t>
  </si>
  <si>
    <t>Short Circuit OUT1 (3) - SO (17)</t>
  </si>
  <si>
    <t>Short Circuit OUT1 (3) - SI (18)</t>
  </si>
  <si>
    <t>Short Circuit OUT1 (3) - SCLK (19)</t>
  </si>
  <si>
    <t>Short Circuit OUT1 (3) - /CS (20)</t>
  </si>
  <si>
    <t>Short Circuit OUT1 (3) - VDD (21)</t>
  </si>
  <si>
    <t>Short Circuit OUT1 (3) - OUT2 (22)</t>
  </si>
  <si>
    <t>Short Circuit OUT1 (3) - OUT0 (23)</t>
  </si>
  <si>
    <t>Short Circuit OUT1 (3) - VBB (24)</t>
  </si>
  <si>
    <t>Short Circuit OUT3 (4) - SUB (1,2,11,12)</t>
  </si>
  <si>
    <t>Short Circuit OUT3 (4) - IN3 (5)</t>
  </si>
  <si>
    <t>Short Circuit OUT3 (4) - IN1 (6)</t>
  </si>
  <si>
    <t>Short Circuit OUT3 (4) - IN2 (7)</t>
  </si>
  <si>
    <t>Short Circuit OUT3 (4) - D5 (8)</t>
  </si>
  <si>
    <t>Short Circuit OUT3 (4) - OUT7 (9)</t>
  </si>
  <si>
    <t>Short Circuit OUT3 (4) - S5 (10)</t>
  </si>
  <si>
    <t>Short Circuit OUT3 (4) - GND (13)</t>
  </si>
  <si>
    <t>Short Circuit OUT3 (4) - S4 (14)</t>
  </si>
  <si>
    <t>Short Circuit OUT3 (4) - OUT6 (15)</t>
  </si>
  <si>
    <t>Short Circuit OUT3 (4) - D4 (16)</t>
  </si>
  <si>
    <t>Short Circuit OUT3 (4) - SO (17)</t>
  </si>
  <si>
    <t>Short Circuit OUT3 (4) - SI (18)</t>
  </si>
  <si>
    <t>Short Circuit OUT3 (4) - SCLK (19)</t>
  </si>
  <si>
    <t>Short Circuit OUT3 (4) - /CS (20)</t>
  </si>
  <si>
    <t>Short Circuit OUT3 (4) - VDD (21)</t>
  </si>
  <si>
    <t>Short Circuit OUT3 (4) - OUT2 (22)</t>
  </si>
  <si>
    <t>Short Circuit OUT3 (4) - OUT0 (23)</t>
  </si>
  <si>
    <t>Short Circuit OUT3 (4) - VBB (24)</t>
  </si>
  <si>
    <t>Short Circuit IN3 (5) - SUB (1,2,11,12)</t>
  </si>
  <si>
    <t>Short Circuit IN3 (5) - IN1 (6)</t>
  </si>
  <si>
    <t>Short Circuit IN3 (5) - IN2 (7)</t>
  </si>
  <si>
    <t>Short Circuit IN3 (5) - D5 (8)</t>
  </si>
  <si>
    <t>Short Circuit IN3 (5) - OUT7 (9)</t>
  </si>
  <si>
    <t>Short Circuit IN3 (5) - S5 (10)</t>
  </si>
  <si>
    <t>Short Circuit IN3 (5) - GND (13)</t>
  </si>
  <si>
    <t>Short Circuit IN3 (5) - S4 (14)</t>
  </si>
  <si>
    <t>Short Circuit IN3 (5) - OUT6 (15)</t>
  </si>
  <si>
    <t>Short Circuit IN3 (5) - D4 (16)</t>
  </si>
  <si>
    <t>Short Circuit IN3 (5) - SO (17)</t>
  </si>
  <si>
    <t>Short Circuit IN3 (5) - SI (18)</t>
  </si>
  <si>
    <t>Short Circuit IN3 (5) - SCLK (19)</t>
  </si>
  <si>
    <t>Short Circuit IN3 (5) - /CS (20)</t>
  </si>
  <si>
    <t>Short Circuit IN3 (5) - VDD (21)</t>
  </si>
  <si>
    <t>Short Circuit IN3 (5) - OUT2 (22)</t>
  </si>
  <si>
    <t>Short Circuit IN3 (5) - OUT0 (23)</t>
  </si>
  <si>
    <t>Short Circuit IN3 (5) - VBB (24)</t>
  </si>
  <si>
    <t>Short Circuit IN1 (6) - SUB (1,2,11,12)</t>
  </si>
  <si>
    <t>Short Circuit IN1 (6) - IN2 (7)</t>
  </si>
  <si>
    <t>Short Circuit IN1 (6) - D5 (8)</t>
  </si>
  <si>
    <t>Short Circuit IN1 (6) - OUT7 (9)</t>
  </si>
  <si>
    <t>Short Circuit IN1 (6) - S5 (10)</t>
  </si>
  <si>
    <t>Short Circuit IN1 (6) - GND (13)</t>
  </si>
  <si>
    <t>Short Circuit IN1 (6) - S4 (14)</t>
  </si>
  <si>
    <t>Short Circuit IN1 (6) - OUT6 (15)</t>
  </si>
  <si>
    <t>Short Circuit IN1 (6) - D4 (16)</t>
  </si>
  <si>
    <t>Short Circuit IN1 (6) - SO (17)</t>
  </si>
  <si>
    <t>Short Circuit IN1 (6) - SI (18)</t>
  </si>
  <si>
    <t>Short Circuit IN1 (6) - SCLK (19)</t>
  </si>
  <si>
    <t>Short Circuit IN1 (6) - /CS (20)</t>
  </si>
  <si>
    <t>Short Circuit IN1 (6) - VDD (21)</t>
  </si>
  <si>
    <t>Short Circuit IN1 (6) - OUT2 (22)</t>
  </si>
  <si>
    <t>Short Circuit IN1 (6) - OUT0 (23)</t>
  </si>
  <si>
    <t>Short Circuit IN1 (6) - VBB (24)</t>
  </si>
  <si>
    <t>Short Circuit IN2 (7) - SUB (1,2,11,12)</t>
  </si>
  <si>
    <t>Short Circuit IN2 (7) - D5 (8)</t>
  </si>
  <si>
    <t>Short Circuit IN2 (7) - OUT7 (9)</t>
  </si>
  <si>
    <t>Short Circuit IN2 (7) - S5 (10)</t>
  </si>
  <si>
    <t>Short Circuit IN2 (7) - GND (13)</t>
  </si>
  <si>
    <t>Short Circuit IN2 (7) - S4 (14)</t>
  </si>
  <si>
    <t>Short Circuit IN2 (7) - OUT6 (15)</t>
  </si>
  <si>
    <t>Short Circuit IN2 (7) - D4 (16)</t>
  </si>
  <si>
    <t>Short Circuit IN2 (7) - SO (17)</t>
  </si>
  <si>
    <t>Short Circuit IN2 (7) - SI (18)</t>
  </si>
  <si>
    <t>Short Circuit IN2 (7) - SCLK (19)</t>
  </si>
  <si>
    <t>Short Circuit IN2 (7) - /CS (20)</t>
  </si>
  <si>
    <t>Short Circuit IN2 (7) - VDD (21)</t>
  </si>
  <si>
    <t>Short Circuit IN2 (7) - OUT2 (22)</t>
  </si>
  <si>
    <t>Short Circuit IN2 (7) - OUT0 (23)</t>
  </si>
  <si>
    <t>Short Circuit IN2 (7) - VBB (24)</t>
  </si>
  <si>
    <t>Short Circuit D5 (8) - SUB (1,2,11,12)</t>
  </si>
  <si>
    <t>Short Circuit D5 (8) - OUT7 (9)</t>
  </si>
  <si>
    <t>Short Circuit D5 (8) - S5 (10)</t>
  </si>
  <si>
    <t>Short Circuit D5 (8) - GND (13)</t>
  </si>
  <si>
    <t>Short Circuit D5 (8) - S4 (14)</t>
  </si>
  <si>
    <t>Short Circuit D5 (8) - OUT6 (15)</t>
  </si>
  <si>
    <t>Short Circuit D5 (8) - D4 (16)</t>
  </si>
  <si>
    <t>Short Circuit D5 (8) - SO (17)</t>
  </si>
  <si>
    <t>Short Circuit D5 (8) - SI (18)</t>
  </si>
  <si>
    <t>Short Circuit D5 (8) - SCLK (19)</t>
  </si>
  <si>
    <t>Short Circuit D5 (8) - /CS (20)</t>
  </si>
  <si>
    <t>Short Circuit D5 (8) - VDD (21)</t>
  </si>
  <si>
    <t>Short Circuit D5 (8) - OUT2 (22)</t>
  </si>
  <si>
    <t>Short Circuit D5 (8) - OUT0 (23)</t>
  </si>
  <si>
    <t>Short Circuit D5 (8) - VBB (24)</t>
  </si>
  <si>
    <t>Short Circuit OUT7 (9) - SUB (1,2,11,12)</t>
  </si>
  <si>
    <t>Short Circuit OUT7 (9) - S5 (10)</t>
  </si>
  <si>
    <t>Short Circuit OUT7 (9) - GND (13)</t>
  </si>
  <si>
    <t>Short Circuit OUT7 (9) - S4 (14)</t>
  </si>
  <si>
    <t>Short Circuit OUT7 (9) - OUT6 (15)</t>
  </si>
  <si>
    <t>Short Circuit OUT7 (9) - D4 (16)</t>
  </si>
  <si>
    <t>Short Circuit OUT7 (9) - SO (17)</t>
  </si>
  <si>
    <t>Short Circuit OUT7 (9) - SI (18)</t>
  </si>
  <si>
    <t>Short Circuit OUT7 (9) - SCLK (19)</t>
  </si>
  <si>
    <t>Short Circuit OUT7 (9) - /CS (20)</t>
  </si>
  <si>
    <t>Short Circuit OUT7 (9) - VDD (21)</t>
  </si>
  <si>
    <t>Short Circuit OUT7 (9) - OUT2 (22)</t>
  </si>
  <si>
    <t>Short Circuit OUT7 (9) - OUT0 (23)</t>
  </si>
  <si>
    <t>Short Circuit OUT7 (9) - VBB (24)</t>
  </si>
  <si>
    <t>Short Circuit S5 (10) - SUB (1,2,11,12)</t>
  </si>
  <si>
    <t>Short Circuit S5 (10) - GND (13)</t>
  </si>
  <si>
    <t>Short Circuit S5 (10) - S4 (14)</t>
  </si>
  <si>
    <t>Short Circuit S5 (10) - OUT6 (15)</t>
  </si>
  <si>
    <t>Short Circuit S5 (10) - D4 (16)</t>
  </si>
  <si>
    <t>Short Circuit S5 (10) - SO (17)</t>
  </si>
  <si>
    <t>Short Circuit S5 (10) - SI (18)</t>
  </si>
  <si>
    <t>Short Circuit S5 (10) - SCLK (19)</t>
  </si>
  <si>
    <t>Short Circuit S5 (10) - /CS (20)</t>
  </si>
  <si>
    <t>Short Circuit S5 (10) - VDD (21)</t>
  </si>
  <si>
    <t>Short Circuit S5 (10) - OUT2 (22)</t>
  </si>
  <si>
    <t>Short Circuit S5 (10) - OUT0 (23)</t>
  </si>
  <si>
    <t>Short Circuit S5 (10) - VBB (24)</t>
  </si>
  <si>
    <t>Short Circuit GND (13) - SUB (1,2,11,12)</t>
  </si>
  <si>
    <t>Short Circuit GND (13) - S4 (14)</t>
  </si>
  <si>
    <t>Short Circuit GND (13) - OUT6 (15)</t>
  </si>
  <si>
    <t>Short Circuit GND (13) - D4 (16)</t>
  </si>
  <si>
    <t>Short Circuit GND (13) - SO (17)</t>
  </si>
  <si>
    <t>Short Circuit GND (13) - SI (18)</t>
  </si>
  <si>
    <t>Short Circuit GND (13) - SCLK (19)</t>
  </si>
  <si>
    <t>Short Circuit GND (13) - /CS (20)</t>
  </si>
  <si>
    <t>Short Circuit GND (13) - VDD (21)</t>
  </si>
  <si>
    <t>Short Circuit GND (13) - OUT2 (22)</t>
  </si>
  <si>
    <t>Short Circuit GND (13) - OUT0 (23)</t>
  </si>
  <si>
    <t>Short Circuit GND (13) - VBB (24)</t>
  </si>
  <si>
    <t>Short Circuit S4 (14) - SUB (1,2,11,12)</t>
  </si>
  <si>
    <t>Short Circuit S4 (14) - OUT6 (15)</t>
  </si>
  <si>
    <t>Short Circuit S4 (14) - D4 (16)</t>
  </si>
  <si>
    <t>Short Circuit S4 (14) - SO (17)</t>
  </si>
  <si>
    <t>Short Circuit S4 (14) - SI (18)</t>
  </si>
  <si>
    <t>Short Circuit S4 (14) - SCLK (19)</t>
  </si>
  <si>
    <t>Short Circuit S4 (14) - /CS (20)</t>
  </si>
  <si>
    <t>Short Circuit S4 (14) - VDD (21)</t>
  </si>
  <si>
    <t>Short Circuit S4 (14) - OUT2 (22)</t>
  </si>
  <si>
    <t>Short Circuit S4 (14) - OUT0 (23)</t>
  </si>
  <si>
    <t>Short Circuit S4 (14) - VBB (24)</t>
  </si>
  <si>
    <t>Short Circuit OUT6 (15) - SUB (1,2,11,12)</t>
  </si>
  <si>
    <t>Short Circuit OUT6 (15) - D4 (16)</t>
  </si>
  <si>
    <t>Short Circuit OUT6 (15) - SO (17)</t>
  </si>
  <si>
    <t>Short Circuit OUT6 (15) - SI (18)</t>
  </si>
  <si>
    <t>Short Circuit OUT6 (15) - SCLK (19)</t>
  </si>
  <si>
    <t>Short Circuit OUT6 (15) - /CS (20)</t>
  </si>
  <si>
    <t>Short Circuit OUT6 (15) - VDD (21)</t>
  </si>
  <si>
    <t>Short Circuit OUT6 (15) - OUT2 (22)</t>
  </si>
  <si>
    <t>Short Circuit OUT6 (15) - OUT0 (23)</t>
  </si>
  <si>
    <t>Short Circuit OUT6 (15) - VBB (24)</t>
  </si>
  <si>
    <t>Short Circuit D4 (16) - SUB (1,2,11,12)</t>
  </si>
  <si>
    <t>Short Circuit D4 (16) - SO (17)</t>
  </si>
  <si>
    <t>Short Circuit D4 (16) - SI (18)</t>
  </si>
  <si>
    <t>Short Circuit D4 (16) - SCLK (19)</t>
  </si>
  <si>
    <t>Short Circuit D4 (16) - /CS (20)</t>
  </si>
  <si>
    <t>Short Circuit D4 (16) - VDD (21)</t>
  </si>
  <si>
    <t>Short Circuit D4 (16) - OUT2 (22)</t>
  </si>
  <si>
    <t>Short Circuit D4 (16) - OUT0 (23)</t>
  </si>
  <si>
    <t>Short Circuit D4 (16) - VBB (24)</t>
  </si>
  <si>
    <t>Short Circuit SO (17) - SUB (1,2,11,12)</t>
  </si>
  <si>
    <t>Short Circuit SO (17) - SI (18)</t>
  </si>
  <si>
    <t>Short Circuit SO (17) - SCLK (19)</t>
  </si>
  <si>
    <t>Short Circuit SO (17) - /CS (20)</t>
  </si>
  <si>
    <t>Short Circuit SO (17) - VDD (21)</t>
  </si>
  <si>
    <t>Short Circuit SO (17) - OUT2 (22)</t>
  </si>
  <si>
    <t>Short Circuit SO (17) - OUT0 (23)</t>
  </si>
  <si>
    <t>Short Circuit SO (17) - VBB (24)</t>
  </si>
  <si>
    <t>Short Circuit SI (18) - SUB (1,2,11,12)</t>
  </si>
  <si>
    <t>Short Circuit SI (18) - SCLK (19)</t>
  </si>
  <si>
    <t>Short Circuit SI (18) - /CS (20)</t>
  </si>
  <si>
    <t>Short Circuit SI (18) - VDD (21)</t>
  </si>
  <si>
    <t>Short Circuit SI (18) - OUT2 (22)</t>
  </si>
  <si>
    <t>Short Circuit SI (18) - OUT0 (23)</t>
  </si>
  <si>
    <t>Short Circuit SI (18) - VBB (24)</t>
  </si>
  <si>
    <t>Short Circuit SCLK (19) - SUB (1,2,11,12)</t>
  </si>
  <si>
    <t>Short Circuit SCLK (19) - /CS (20)</t>
  </si>
  <si>
    <t>Short Circuit SCLK (19) - VDD (21)</t>
  </si>
  <si>
    <t>Short Circuit SCLK (19) - OUT2 (22)</t>
  </si>
  <si>
    <t>Short Circuit SCLK (19) - OUT0 (23)</t>
  </si>
  <si>
    <t>Short Circuit SCLK (19) - VBB (24)</t>
  </si>
  <si>
    <t>Short Circuit /CS (20) - SUB (1,2,11,12)</t>
  </si>
  <si>
    <t>Short Circuit /CS (20) - VDD (21)</t>
  </si>
  <si>
    <t>Short Circuit /CS (20) - OUT2 (22)</t>
  </si>
  <si>
    <t>Short Circuit /CS (20) - OUT0 (23)</t>
  </si>
  <si>
    <t>Short Circuit /CS (20) - VBB (24)</t>
  </si>
  <si>
    <t>Short Circuit VDD (21) - SUB (1,2,11,12)</t>
  </si>
  <si>
    <t>Short Circuit VDD (21) - OUT2 (22)</t>
  </si>
  <si>
    <t>Short Circuit VDD (21) - OUT0 (23)</t>
  </si>
  <si>
    <t>Short Circuit VDD (21) - VBB (24)</t>
  </si>
  <si>
    <t>Short Circuit OUT2 (22) - SUB (1,2,11,12)</t>
  </si>
  <si>
    <t>Short Circuit OUT2 (22) - OUT0 (23)</t>
  </si>
  <si>
    <t>Short Circuit OUT2 (22) - VBB (24)</t>
  </si>
  <si>
    <t>Short Circuit OUT0 (23) - SUB (1,2,11,12)</t>
  </si>
  <si>
    <t>Short Circuit OUT0 (23) - VBB (24)</t>
  </si>
  <si>
    <t>Short Circuit VBB (24) - SUB (1,2,11,12)</t>
  </si>
  <si>
    <t>shift register shifts wrong</t>
  </si>
  <si>
    <t>wrong diagnostic information taken into shift register</t>
  </si>
  <si>
    <t>RDSon too high of OUT0</t>
  </si>
  <si>
    <t>RDSon too high of OUT1</t>
  </si>
  <si>
    <t>RDSon too high of OUT2</t>
  </si>
  <si>
    <t>RDSon too high of OUT3</t>
  </si>
  <si>
    <t>RDSon too high of Ch4 (D4-S4)</t>
  </si>
  <si>
    <t>RDSon too high of Ch5 (D5-S5)</t>
  </si>
  <si>
    <t>RDSon too high of OUT6</t>
  </si>
  <si>
    <t>RDSon too high of OUT7</t>
  </si>
  <si>
    <t>def. zenerclamp of OUT0</t>
  </si>
  <si>
    <t>def. zenerclamp of OUT1</t>
  </si>
  <si>
    <t>def. zenerclamp of OUT2</t>
  </si>
  <si>
    <t>def. zenerclamp of OUT3</t>
  </si>
  <si>
    <t>def. zenerclamp of Ch4 (D4-S4)</t>
  </si>
  <si>
    <t>def. zenerclamp of Ch5 (D5-S5)</t>
  </si>
  <si>
    <t>def. zenerclamp of OUT6</t>
  </si>
  <si>
    <t>def. zenerclamp of OUT7</t>
  </si>
  <si>
    <t>def. protection function OUT0</t>
  </si>
  <si>
    <t>def. protection function OUT1</t>
  </si>
  <si>
    <t>def. protection function OUT2</t>
  </si>
  <si>
    <t>def. protection function OUT3</t>
  </si>
  <si>
    <t>def. protection function Ch4 (D4-S4)</t>
  </si>
  <si>
    <t>def. protection function Ch5 (D5-S5)</t>
  </si>
  <si>
    <t>def. protection function OUT6</t>
  </si>
  <si>
    <t>def. protection function OUT7</t>
  </si>
  <si>
    <t>IRX Module</t>
  </si>
  <si>
    <t>RXI_35_433_DC</t>
  </si>
  <si>
    <t>Open Circuit Pin 17</t>
  </si>
  <si>
    <t>Open Circuit Pin 18</t>
  </si>
  <si>
    <t>Open Circuit Pin 19</t>
  </si>
  <si>
    <t>Open Circuit Pin 20</t>
  </si>
  <si>
    <t>Stuck at 1 pin 1</t>
  </si>
  <si>
    <t>Stuck at 1 pin 2</t>
  </si>
  <si>
    <t>Stuck at 1 pin 3</t>
  </si>
  <si>
    <t>Stuck at 1 pin 4</t>
  </si>
  <si>
    <t>Stuck at 1 pin 5</t>
  </si>
  <si>
    <t>Stuck at 1 pin 6</t>
  </si>
  <si>
    <t>Stuck at 1 pin 7</t>
  </si>
  <si>
    <t>Stuck at 1 pin 8</t>
  </si>
  <si>
    <t>Stuck at 1 pin 9</t>
  </si>
  <si>
    <t>Stuck at 1 pin 10</t>
  </si>
  <si>
    <t>Stuck at 1 pin 11</t>
  </si>
  <si>
    <t>Stuck at 1 pin 12</t>
  </si>
  <si>
    <t>Stuck at 1 pin 13</t>
  </si>
  <si>
    <t>Stuck at 1 pin 14</t>
  </si>
  <si>
    <t>Stuck at 1 pin 15</t>
  </si>
  <si>
    <t>Stuck at 1 pin 16</t>
  </si>
  <si>
    <t>Stuck at 1 pin 17</t>
  </si>
  <si>
    <t>Stuck at 1 pin 18</t>
  </si>
  <si>
    <t>Stuck at 1 pin 19</t>
  </si>
  <si>
    <t>Stuck at 1 pin 20</t>
  </si>
  <si>
    <t>Stuck at 0 pin 1</t>
  </si>
  <si>
    <t>Stuck at 0 pin 2</t>
  </si>
  <si>
    <t>Stuck at 0 pin 3</t>
  </si>
  <si>
    <t>Stuck at 0 pin 4</t>
  </si>
  <si>
    <t>Stuck at 0 pin 5</t>
  </si>
  <si>
    <t>Stuck at 0 pin 6</t>
  </si>
  <si>
    <t>Stuck at 0 pin 7</t>
  </si>
  <si>
    <t>Stuck at 0 pin 8</t>
  </si>
  <si>
    <t>Stuck at 0 pin 9</t>
  </si>
  <si>
    <t>Stuck at 0 pin 10</t>
  </si>
  <si>
    <t>Stuck at 0 pin 11</t>
  </si>
  <si>
    <t>Stuck at 0 pin 12</t>
  </si>
  <si>
    <t>Stuck at 0 pin 13</t>
  </si>
  <si>
    <t>Stuck at 0 pin 14</t>
  </si>
  <si>
    <t>Stuck at 0 pin 15</t>
  </si>
  <si>
    <t>Stuck at 0 pin 16</t>
  </si>
  <si>
    <t>Stuck at 0 pin 17</t>
  </si>
  <si>
    <t>Stuck at 0 pin 18</t>
  </si>
  <si>
    <t>Stuck at 0 pin 19</t>
  </si>
  <si>
    <t>Stuck at 0 pin 20</t>
  </si>
  <si>
    <t>VND5E050AJ_E</t>
  </si>
  <si>
    <t>VNQ5E160MK-E</t>
  </si>
  <si>
    <t>VND5E025AK_E</t>
  </si>
  <si>
    <t>VND5E008MY-E</t>
  </si>
  <si>
    <t>Relay</t>
  </si>
  <si>
    <t>Short Circuit Pin COM1 - NC1</t>
  </si>
  <si>
    <t>Short Circuit Pin COM1 - NO1</t>
  </si>
  <si>
    <t>Short Circuit Pin COM1 - C1</t>
  </si>
  <si>
    <t>Short Circuit Pin COM1 - C2</t>
  </si>
  <si>
    <t>Short Circuit Pin NC1 - NO1</t>
  </si>
  <si>
    <t>Short Circuit Pin NC1 - C1</t>
  </si>
  <si>
    <t>Short Circuit Pin NC1 - C2</t>
  </si>
  <si>
    <t>Short Circuit Pin NO1 - C1</t>
  </si>
  <si>
    <t>Short Circuit Pin NO1 - C2</t>
  </si>
  <si>
    <t>Short Circuit Pin C1 - C2</t>
  </si>
  <si>
    <t>Short Circuit Pin COM2 - NC2</t>
  </si>
  <si>
    <t>Short Circuit Pin COM2 - NO2</t>
  </si>
  <si>
    <t>Short Circuit Pin COM2 - C3</t>
  </si>
  <si>
    <t>Short Circuit Pin COM2 - C4</t>
  </si>
  <si>
    <t>Short Circuit Pin NC2 - NO2</t>
  </si>
  <si>
    <t>Short Circuit Pin NC2 - C3</t>
  </si>
  <si>
    <t>Short Circuit Pin NC2 - C4</t>
  </si>
  <si>
    <t>Short Circuit Pin NO2 - C3</t>
  </si>
  <si>
    <t>Short Circuit Pin NO2 - C4</t>
  </si>
  <si>
    <t>Short Circuit Pin C3 - C4</t>
  </si>
  <si>
    <t>contact 1 does not switch</t>
  </si>
  <si>
    <t>contact 1 does switch without request</t>
  </si>
  <si>
    <t>contact 2 does not switch</t>
  </si>
  <si>
    <t>contact 2 does switch without request</t>
  </si>
  <si>
    <t>Short Circuit Pin COM - NC</t>
  </si>
  <si>
    <t>Short Circuit Pin COM - NO</t>
  </si>
  <si>
    <t>Short Circuit Pin COM - C1</t>
  </si>
  <si>
    <t>Short Circuit Pin COM - C2</t>
  </si>
  <si>
    <t>Short Circuit Pin NC - NO</t>
  </si>
  <si>
    <t>Short Circuit Pin NC - C1</t>
  </si>
  <si>
    <t>Short Circuit Pin NC - C2</t>
  </si>
  <si>
    <t>Short Circuit Pin NO - C1</t>
  </si>
  <si>
    <t>Short Circuit Pin NO - C2</t>
  </si>
  <si>
    <t>contact does not switch</t>
  </si>
  <si>
    <t>contact does switch without request</t>
  </si>
  <si>
    <t>Switch</t>
  </si>
  <si>
    <t>MS007</t>
  </si>
  <si>
    <t>Short Circuit Pin 1-4
(common contact - bottom contact)</t>
  </si>
  <si>
    <t>Short Circuit Pin 4-2
(bottom contact - top contact)</t>
  </si>
  <si>
    <t>xxx</t>
    <phoneticPr fontId="1" type="noConversion"/>
  </si>
  <si>
    <t>S</t>
    <phoneticPr fontId="1" type="noConversion"/>
  </si>
  <si>
    <t>K</t>
    <phoneticPr fontId="1" type="noConversion"/>
  </si>
  <si>
    <t>failure effect</t>
  </si>
  <si>
    <t>Block</t>
  </si>
  <si>
    <t>Total safety related failure rate 
[FIT]</t>
  </si>
  <si>
    <t>Residual or Single Point Fault failure rate 
[FIT]</t>
  </si>
  <si>
    <t>Latent Multiple Point Fault failure rate 
[FIT]</t>
  </si>
  <si>
    <t>Total</t>
  </si>
  <si>
    <t>HW Module 1</t>
    <phoneticPr fontId="1" type="noConversion"/>
  </si>
  <si>
    <t>HW Module 2</t>
  </si>
  <si>
    <t>HW Module 3</t>
  </si>
  <si>
    <t>HW Module 4</t>
  </si>
  <si>
    <t>HW Module 5</t>
  </si>
  <si>
    <t>HW Module 6</t>
  </si>
  <si>
    <t>HW Module 7</t>
  </si>
  <si>
    <t>HW Module 8</t>
  </si>
  <si>
    <t>HW Module 9</t>
  </si>
  <si>
    <t>Failure split
IEC61709</t>
    <phoneticPr fontId="1" type="noConversion"/>
  </si>
  <si>
    <t>Description</t>
  </si>
  <si>
    <t>Component Reference</t>
    <phoneticPr fontId="1" type="noConversion"/>
  </si>
  <si>
    <t>Function small description</t>
    <phoneticPr fontId="1" type="noConversion"/>
  </si>
  <si>
    <t xml:space="preserve">Safety Related Component?
</t>
  </si>
  <si>
    <t>Safety related failure rate
[FIT]</t>
  </si>
  <si>
    <t>Failure mode that has the potential to violate the safety goal in absence of Safety Mechanisms?</t>
  </si>
  <si>
    <t>Argument for safe failure</t>
  </si>
  <si>
    <t>Safety Mechanisms allowing to prevent the failure mode from violation the safety goal?</t>
  </si>
  <si>
    <t>Failure Mode coverage</t>
  </si>
  <si>
    <t>Residual or Single Point Fault failure rate
[FIT]</t>
  </si>
  <si>
    <t>Failure mode that may lead to the violation of safety goal in combination with an independent failure of another component?</t>
  </si>
  <si>
    <t>Detection means?
Safety mechanism(s) allowing to prevent the failure mode from being latent?</t>
  </si>
  <si>
    <t>Latent
Multiple Point Fault failure rate
[FIT]</t>
  </si>
  <si>
    <t>General</t>
    <phoneticPr fontId="1" type="noConversion"/>
  </si>
  <si>
    <t>SG_xx</t>
    <phoneticPr fontId="1" type="noConversion"/>
  </si>
  <si>
    <t>SG_x
Avoid unintended loss xxx.</t>
    <phoneticPr fontId="1" type="noConversion"/>
  </si>
  <si>
    <t xml:space="preserve">Failure split
</t>
    <phoneticPr fontId="1" type="noConversion"/>
  </si>
  <si>
    <t>DPF_det</t>
    <phoneticPr fontId="1" type="noConversion"/>
  </si>
  <si>
    <t>reverse protection on power supply 1.</t>
    <phoneticPr fontId="1" type="noConversion"/>
  </si>
  <si>
    <r>
      <t>θU</t>
    </r>
    <r>
      <rPr>
        <b/>
        <sz val="11"/>
        <color theme="1"/>
        <rFont val="等线"/>
        <family val="3"/>
        <charset val="134"/>
      </rPr>
      <t>,ref (℃）
(Reference ambient temperature in °C)</t>
    </r>
    <phoneticPr fontId="1" type="noConversion"/>
  </si>
  <si>
    <r>
      <t>θj,</t>
    </r>
    <r>
      <rPr>
        <b/>
        <sz val="11"/>
        <color theme="1"/>
        <rFont val="等线"/>
        <family val="3"/>
        <charset val="134"/>
      </rPr>
      <t>1 (℃）
(Reference virtual (equivalent) junction temperature in °C)</t>
    </r>
    <phoneticPr fontId="1" type="noConversion"/>
  </si>
  <si>
    <r>
      <t>θj,</t>
    </r>
    <r>
      <rPr>
        <b/>
        <sz val="11"/>
        <color theme="1"/>
        <rFont val="等线"/>
        <family val="3"/>
        <charset val="134"/>
      </rPr>
      <t>2 (℃）</t>
    </r>
    <r>
      <rPr>
        <b/>
        <sz val="11"/>
        <color theme="1"/>
        <rFont val="等线"/>
        <family val="2"/>
        <charset val="134"/>
      </rPr>
      <t xml:space="preserve">
(Actual virtual (equivalent) junction temperature in °C)</t>
    </r>
    <phoneticPr fontId="1" type="noConversion"/>
  </si>
  <si>
    <r>
      <t xml:space="preserve">πQ
(- for </t>
    </r>
    <r>
      <rPr>
        <b/>
        <sz val="11"/>
        <color theme="1"/>
        <rFont val="等线"/>
        <family val="2"/>
        <charset val="134"/>
      </rPr>
      <t>LL</t>
    </r>
    <r>
      <rPr>
        <b/>
        <sz val="11"/>
        <color theme="1"/>
        <rFont val="Calibri"/>
        <family val="2"/>
      </rPr>
      <t xml:space="preserve">, πQ =1
- for </t>
    </r>
    <r>
      <rPr>
        <b/>
        <sz val="11"/>
        <color theme="1"/>
        <rFont val="等线"/>
        <family val="2"/>
        <charset val="134"/>
      </rPr>
      <t>GP</t>
    </r>
    <r>
      <rPr>
        <b/>
        <sz val="11"/>
        <color theme="1"/>
        <rFont val="Calibri"/>
        <family val="2"/>
      </rPr>
      <t>, πQ =2)</t>
    </r>
    <phoneticPr fontId="1" type="noConversion"/>
  </si>
  <si>
    <t>Safety Related</t>
    <phoneticPr fontId="1" type="noConversion"/>
  </si>
  <si>
    <t>RF, SF</t>
    <phoneticPr fontId="1" type="noConversion"/>
  </si>
  <si>
    <t>LF</t>
    <phoneticPr fontId="1" type="noConversion"/>
  </si>
  <si>
    <t>No SM</t>
    <phoneticPr fontId="1" type="noConversion"/>
  </si>
  <si>
    <t>No brake lights when requested and OUT 1 in short circuit to GND. Current limiting and then thermal shut down for the driver.</t>
    <phoneticPr fontId="1" type="noConversion"/>
  </si>
  <si>
    <t>Mission Profile</t>
  </si>
  <si>
    <t>Curent Number</t>
  </si>
  <si>
    <t>Temperature profile</t>
  </si>
  <si>
    <t>Ratios on/off</t>
  </si>
  <si>
    <r>
      <t>Temperature
[</t>
    </r>
    <r>
      <rPr>
        <sz val="11"/>
        <color theme="1"/>
        <rFont val="Arial"/>
        <family val="2"/>
      </rPr>
      <t>°</t>
    </r>
    <r>
      <rPr>
        <sz val="8.25"/>
        <color theme="1"/>
        <rFont val="Calibri"/>
        <family val="2"/>
      </rPr>
      <t>C</t>
    </r>
    <r>
      <rPr>
        <sz val="11"/>
        <color theme="1"/>
        <rFont val="等线"/>
        <family val="2"/>
        <scheme val="minor"/>
      </rPr>
      <t>]</t>
    </r>
  </si>
  <si>
    <t>Proportion
[%]</t>
  </si>
  <si>
    <t>τ_on</t>
  </si>
  <si>
    <t>τ_off</t>
  </si>
  <si>
    <t>output current monitoring</t>
    <phoneticPr fontId="1" type="noConversion"/>
  </si>
  <si>
    <t>NA</t>
    <phoneticPr fontId="1" type="noConversion"/>
  </si>
  <si>
    <t>Conne-1</t>
    <phoneticPr fontId="1" type="noConversion"/>
  </si>
  <si>
    <t>Conne-2</t>
  </si>
  <si>
    <t>FMEDATeam Member</t>
  </si>
  <si>
    <t>Name</t>
  </si>
  <si>
    <t>Role/Contact</t>
  </si>
  <si>
    <t>Hardware Engineer</t>
  </si>
  <si>
    <t>Hardware Design Lead</t>
  </si>
  <si>
    <t>分析范围：</t>
  </si>
  <si>
    <t>安全目标</t>
  </si>
  <si>
    <t>编号</t>
  </si>
  <si>
    <t>安全目标描述</t>
  </si>
  <si>
    <t>ASIL等级</t>
  </si>
  <si>
    <t>·</t>
  </si>
  <si>
    <t>Responsibility Description</t>
    <phoneticPr fontId="1" type="noConversion"/>
  </si>
  <si>
    <t>Hardware Detailed Design</t>
    <phoneticPr fontId="1" type="noConversion"/>
  </si>
  <si>
    <t>Hardware Architecture Design</t>
    <phoneticPr fontId="1" type="noConversion"/>
  </si>
  <si>
    <t>首先，确定分析针对的安全目标，如有合并安全目标，应描述所有合并的安全目标，ASIL等级填写最高的ASIL</t>
    <phoneticPr fontId="1" type="noConversion"/>
  </si>
  <si>
    <t>第二，确定量化分析的范围，建议以图示加文字说明的方式进行说明，举例如下：</t>
    <phoneticPr fontId="1" type="noConversion"/>
  </si>
  <si>
    <t>本FMEDA量化计算包含整个MCU的供电链路</t>
    <phoneticPr fontId="1" type="noConversion"/>
  </si>
  <si>
    <t>DC value for SPF</t>
    <phoneticPr fontId="1" type="noConversion"/>
  </si>
  <si>
    <t>Failure Rate Scale</t>
    <phoneticPr fontId="1" type="noConversion"/>
  </si>
  <si>
    <t>Component</t>
    <phoneticPr fontId="1" type="noConversion"/>
  </si>
  <si>
    <t>Rational</t>
    <phoneticPr fontId="1" type="noConversion"/>
  </si>
  <si>
    <t>MCU</t>
    <phoneticPr fontId="1" type="noConversion"/>
  </si>
  <si>
    <t>1, the original failure rate is come from customer with 70% CL;
2, scale the failure rate to consistency with SN29500;</t>
    <phoneticPr fontId="1" type="noConversion"/>
  </si>
  <si>
    <t>Original failure rate (FIT)</t>
    <phoneticPr fontId="1" type="noConversion"/>
  </si>
  <si>
    <t>Scaled failure rate (FIT)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</si>
  <si>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</si>
  <si>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</si>
  <si>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</si>
  <si>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</si>
  <si>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</si>
  <si>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</si>
  <si>
    <t>t8</t>
  </si>
  <si>
    <t>t9</t>
  </si>
  <si>
    <t>t10</t>
  </si>
  <si>
    <t>t1</t>
    <phoneticPr fontId="1" type="noConversion"/>
  </si>
  <si>
    <t>Proportion of mission profile</t>
    <phoneticPr fontId="1" type="noConversion"/>
  </si>
  <si>
    <t>p1</t>
    <phoneticPr fontId="1" type="noConversion"/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</si>
  <si>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</si>
  <si>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</si>
  <si>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</si>
  <si>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</si>
  <si>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</si>
  <si>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</si>
  <si>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</si>
  <si>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</si>
  <si>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</si>
  <si>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r>
      <t>πT</t>
    </r>
    <r>
      <rPr>
        <b/>
        <sz val="11"/>
        <color theme="1"/>
        <rFont val="等线"/>
        <family val="2"/>
        <charset val="134"/>
      </rPr>
      <t>x</t>
    </r>
    <phoneticPr fontId="1" type="noConversion"/>
  </si>
  <si>
    <t>πT1</t>
    <phoneticPr fontId="1" type="noConversion"/>
  </si>
  <si>
    <t>πT2</t>
  </si>
  <si>
    <t>πT3</t>
  </si>
  <si>
    <t>πT4</t>
  </si>
  <si>
    <t>πT5</t>
  </si>
  <si>
    <t>πT6</t>
  </si>
  <si>
    <t>πT7</t>
  </si>
  <si>
    <t>πT8</t>
  </si>
  <si>
    <t>πT9</t>
  </si>
  <si>
    <t>πT10</t>
  </si>
  <si>
    <t>z1</t>
    <phoneticPr fontId="1" type="noConversion"/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</si>
  <si>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</si>
  <si>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</si>
  <si>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</si>
  <si>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</si>
  <si>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</si>
  <si>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</si>
  <si>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</si>
  <si>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</si>
  <si>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</si>
  <si>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θj,2_1</t>
    <phoneticPr fontId="1" type="noConversion"/>
  </si>
  <si>
    <t>θj,2_2</t>
  </si>
  <si>
    <t>θj,2_3</t>
  </si>
  <si>
    <t>θj,2_4</t>
  </si>
  <si>
    <t>θj,2_5</t>
  </si>
  <si>
    <t>θj,2_6</t>
  </si>
  <si>
    <t>θj,2_7</t>
  </si>
  <si>
    <t>θj,2_8</t>
  </si>
  <si>
    <t>θj,2_9</t>
  </si>
  <si>
    <t>θj,2_10</t>
  </si>
  <si>
    <t>T2_1</t>
    <phoneticPr fontId="1" type="noConversion"/>
  </si>
  <si>
    <t>T2_2</t>
  </si>
  <si>
    <t>T2_3</t>
  </si>
  <si>
    <t>T2_4</t>
  </si>
  <si>
    <t>T2_5</t>
  </si>
  <si>
    <t>T2_6</t>
  </si>
  <si>
    <t>T2_7</t>
  </si>
  <si>
    <t>T2_8</t>
  </si>
  <si>
    <t>T2_9</t>
  </si>
  <si>
    <t>T2_10</t>
  </si>
  <si>
    <t>the Pi-T for each temperature in the mission profile</t>
    <phoneticPr fontId="1" type="noConversion"/>
  </si>
  <si>
    <t>the "z" for different temperture in the mission profile</t>
    <phoneticPr fontId="1" type="noConversion"/>
  </si>
  <si>
    <t>the "T2" for different temperature in the mission profile</t>
    <phoneticPr fontId="1" type="noConversion"/>
  </si>
  <si>
    <t>fill the value if it's initial value is not "-"</t>
    <phoneticPr fontId="1" type="noConversion"/>
  </si>
  <si>
    <t>fill in the actual operating voltge</t>
    <phoneticPr fontId="1" type="noConversion"/>
  </si>
  <si>
    <t>fill in the rated voltage</t>
    <phoneticPr fontId="1" type="noConversion"/>
  </si>
  <si>
    <t>do not change</t>
    <phoneticPr fontId="1" type="noConversion"/>
  </si>
  <si>
    <t>calculate automaticaly</t>
    <phoneticPr fontId="1" type="noConversion"/>
  </si>
  <si>
    <t>C1</t>
    <phoneticPr fontId="1" type="noConversion"/>
  </si>
  <si>
    <t>C2</t>
    <phoneticPr fontId="1" type="noConversion"/>
  </si>
  <si>
    <t>CFCAP 10uF/16V 1206</t>
    <phoneticPr fontId="1" type="noConversion"/>
  </si>
  <si>
    <t>Ref No.</t>
    <phoneticPr fontId="1" type="noConversion"/>
  </si>
  <si>
    <t>Description</t>
    <phoneticPr fontId="1" type="noConversion"/>
  </si>
  <si>
    <t>Component Type</t>
    <phoneticPr fontId="1" type="noConversion"/>
  </si>
  <si>
    <t>C77</t>
    <phoneticPr fontId="1" type="noConversion"/>
  </si>
  <si>
    <t>C78</t>
    <phoneticPr fontId="1" type="noConversion"/>
  </si>
  <si>
    <t>CFCAP 0.1uF/50V 0603</t>
    <phoneticPr fontId="1" type="noConversion"/>
  </si>
  <si>
    <t>C17</t>
    <phoneticPr fontId="1" type="noConversion"/>
  </si>
  <si>
    <t>C36</t>
    <phoneticPr fontId="1" type="noConversion"/>
  </si>
  <si>
    <t>C43</t>
    <phoneticPr fontId="1" type="noConversion"/>
  </si>
  <si>
    <t>C86</t>
    <phoneticPr fontId="1" type="noConversion"/>
  </si>
  <si>
    <t>CFCAP 0.47uF 0603</t>
    <phoneticPr fontId="1" type="noConversion"/>
  </si>
  <si>
    <t>C39</t>
    <phoneticPr fontId="1" type="noConversion"/>
  </si>
  <si>
    <t>L2</t>
    <phoneticPr fontId="1" type="noConversion"/>
  </si>
  <si>
    <t>BEAD 2KOhm 0805</t>
    <phoneticPr fontId="1" type="noConversion"/>
  </si>
  <si>
    <t>R14</t>
    <phoneticPr fontId="1" type="noConversion"/>
  </si>
  <si>
    <t>R62</t>
    <phoneticPr fontId="1" type="noConversion"/>
  </si>
  <si>
    <t>R102</t>
    <phoneticPr fontId="1" type="noConversion"/>
  </si>
  <si>
    <t>R103</t>
    <phoneticPr fontId="1" type="noConversion"/>
  </si>
  <si>
    <t>RES 0R 1% 0603</t>
    <phoneticPr fontId="1" type="noConversion"/>
  </si>
  <si>
    <t>R2</t>
    <phoneticPr fontId="1" type="noConversion"/>
  </si>
  <si>
    <t>R50</t>
    <phoneticPr fontId="1" type="noConversion"/>
  </si>
  <si>
    <t>RES 100K 1% 0805</t>
    <phoneticPr fontId="1" type="noConversion"/>
  </si>
  <si>
    <t>R20</t>
    <phoneticPr fontId="1" type="noConversion"/>
  </si>
  <si>
    <t>U3</t>
    <phoneticPr fontId="1" type="noConversion"/>
  </si>
  <si>
    <t>U5</t>
    <phoneticPr fontId="1" type="noConversion"/>
  </si>
  <si>
    <t>MC R5F10BGGLFB QFP-48</t>
    <phoneticPr fontId="1" type="noConversion"/>
  </si>
  <si>
    <t>MC R7F7010103AFP QFP-48</t>
    <phoneticPr fontId="1" type="noConversion"/>
  </si>
  <si>
    <t>U8</t>
    <phoneticPr fontId="1" type="noConversion"/>
  </si>
  <si>
    <t>IC TLE9263 QFN48</t>
    <phoneticPr fontId="1" type="noConversion"/>
  </si>
  <si>
    <t>I1</t>
    <phoneticPr fontId="1" type="noConversion"/>
  </si>
  <si>
    <t>U11</t>
    <phoneticPr fontId="1" type="noConversion"/>
  </si>
  <si>
    <t>IC NCV4266 SOT223</t>
    <phoneticPr fontId="1" type="noConversion"/>
  </si>
  <si>
    <t>D3</t>
    <phoneticPr fontId="1" type="noConversion"/>
  </si>
  <si>
    <t>D5</t>
    <phoneticPr fontId="1" type="noConversion"/>
  </si>
  <si>
    <t>DIO BAS21 SOT-23</t>
    <phoneticPr fontId="1" type="noConversion"/>
  </si>
  <si>
    <t>Q1</t>
    <phoneticPr fontId="1" type="noConversion"/>
  </si>
  <si>
    <t>DIO BAT54C SOT-23</t>
    <phoneticPr fontId="1" type="noConversion"/>
  </si>
  <si>
    <t>D1</t>
    <phoneticPr fontId="1" type="noConversion"/>
  </si>
  <si>
    <t>D4</t>
    <phoneticPr fontId="1" type="noConversion"/>
  </si>
  <si>
    <t>DIO BAT54 SOT-23</t>
    <phoneticPr fontId="1" type="noConversion"/>
  </si>
  <si>
    <t>U2</t>
    <phoneticPr fontId="1" type="noConversion"/>
  </si>
  <si>
    <t>DIO BTS5010-EKA PG-DSO-14-47 EP</t>
    <phoneticPr fontId="1" type="noConversion"/>
  </si>
  <si>
    <t>Q6</t>
    <phoneticPr fontId="1" type="noConversion"/>
  </si>
  <si>
    <t>DIO ESDLIN SOT-23</t>
    <phoneticPr fontId="1" type="noConversion"/>
  </si>
  <si>
    <t>U10</t>
    <phoneticPr fontId="1" type="noConversion"/>
  </si>
  <si>
    <t>TRA PUMD2 SOT363</t>
    <phoneticPr fontId="1" type="noConversion"/>
  </si>
  <si>
    <t>Q7</t>
    <phoneticPr fontId="1" type="noConversion"/>
  </si>
  <si>
    <t>NPNTRA DTC114E SOT-323</t>
    <phoneticPr fontId="1" type="noConversion"/>
  </si>
  <si>
    <t>Q2</t>
    <phoneticPr fontId="1" type="noConversion"/>
  </si>
  <si>
    <t>NPNTRA BC817 SOT-23A</t>
    <phoneticPr fontId="1" type="noConversion"/>
  </si>
  <si>
    <t>L1</t>
    <phoneticPr fontId="1" type="noConversion"/>
  </si>
  <si>
    <t>Y1</t>
    <phoneticPr fontId="1" type="noConversion"/>
  </si>
  <si>
    <t>CRY 8MHz-A308000005 3225</t>
    <phoneticPr fontId="1" type="noConversion"/>
  </si>
  <si>
    <t>FUS MF-MSMF110-2 1812</t>
    <phoneticPr fontId="1" type="noConversion"/>
  </si>
  <si>
    <t>F1</t>
    <phoneticPr fontId="1" type="noConversion"/>
  </si>
  <si>
    <t>K1</t>
    <phoneticPr fontId="1" type="noConversion"/>
  </si>
  <si>
    <t>HFKF-T/12-1ZSPT</t>
    <phoneticPr fontId="1" type="noConversion"/>
  </si>
  <si>
    <t>U1</t>
    <phoneticPr fontId="1" type="noConversion"/>
  </si>
  <si>
    <t>IC TLS710B0 SO-8</t>
    <phoneticPr fontId="1" type="noConversion"/>
  </si>
  <si>
    <t>RE-1</t>
  </si>
  <si>
    <t>RE-1</t>
    <phoneticPr fontId="1" type="noConversion"/>
  </si>
  <si>
    <t>πL
(only for relay)</t>
    <phoneticPr fontId="1" type="noConversion"/>
  </si>
  <si>
    <t>πE
(only for relay)</t>
    <phoneticPr fontId="1" type="noConversion"/>
  </si>
  <si>
    <t>T2</t>
    <phoneticPr fontId="1" type="noConversion"/>
  </si>
  <si>
    <t>T1</t>
    <phoneticPr fontId="1" type="noConversion"/>
  </si>
  <si>
    <t>Supporting structure: plastic</t>
    <phoneticPr fontId="1" type="noConversion"/>
  </si>
  <si>
    <t>Supporting structure: metal, glass, ceramic</t>
    <phoneticPr fontId="1" type="noConversion"/>
  </si>
  <si>
    <t>RE-2</t>
  </si>
  <si>
    <t>πK
(only for low-duty and general purpose relays)</t>
    <phoneticPr fontId="1" type="noConversion"/>
  </si>
  <si>
    <t>p11</t>
  </si>
  <si>
    <t>p12</t>
  </si>
  <si>
    <t>p13</t>
  </si>
  <si>
    <t>p14</t>
  </si>
  <si>
    <t>p15</t>
  </si>
  <si>
    <t>t11</t>
  </si>
  <si>
    <t>t12</t>
  </si>
  <si>
    <t>t13</t>
  </si>
  <si>
    <t>t14</t>
  </si>
  <si>
    <t>t15</t>
  </si>
  <si>
    <t>θj,2_11</t>
  </si>
  <si>
    <t>θj,2_12</t>
  </si>
  <si>
    <t>θj,2_13</t>
  </si>
  <si>
    <t>θj,2_14</t>
  </si>
  <si>
    <t>θj,2_15</t>
  </si>
  <si>
    <t>T2_11</t>
  </si>
  <si>
    <t>T2_12</t>
  </si>
  <si>
    <t>T2_13</t>
  </si>
  <si>
    <t>T2_14</t>
  </si>
  <si>
    <t>T2_15</t>
  </si>
  <si>
    <t>πT11</t>
  </si>
  <si>
    <t>πT12</t>
  </si>
  <si>
    <t>πT13</t>
  </si>
  <si>
    <t>πT14</t>
  </si>
  <si>
    <t>πT15</t>
  </si>
  <si>
    <t>z11</t>
  </si>
  <si>
    <t>z12</t>
  </si>
  <si>
    <t>z13</t>
  </si>
  <si>
    <t>z14</t>
  </si>
  <si>
    <t>z15</t>
  </si>
  <si>
    <t>the proportion for different temperature in the mission profile</t>
    <phoneticPr fontId="1" type="noConversion"/>
  </si>
  <si>
    <t>the temperature in the mission profile</t>
    <phoneticPr fontId="1" type="noConversion"/>
  </si>
  <si>
    <t>the "θj,2" for different temperature in the mission profile</t>
    <phoneticPr fontId="1" type="noConversion"/>
  </si>
  <si>
    <t>get the value from SN29500, and fill in this table</t>
    <phoneticPr fontId="1" type="noConversion"/>
  </si>
  <si>
    <t>do not change</t>
    <phoneticPr fontId="1" type="noConversion"/>
  </si>
  <si>
    <t>θj,2 (℃）
(Actual virtual (equivalent) junction temperature in °C)</t>
    <phoneticPr fontId="1" type="noConversion"/>
  </si>
  <si>
    <t>Base failure rate</t>
    <phoneticPr fontId="1" type="noConversion"/>
  </si>
  <si>
    <t>Failure Rate for Each Component Type</t>
    <phoneticPr fontId="1" type="noConversion"/>
  </si>
  <si>
    <t>Fill Guideline ----&gt;&gt;</t>
    <phoneticPr fontId="1" type="noConversion"/>
  </si>
  <si>
    <r>
      <t xml:space="preserve">πQ
(- for </t>
    </r>
    <r>
      <rPr>
        <b/>
        <sz val="11"/>
        <color theme="1"/>
        <rFont val="等线"/>
        <family val="2"/>
        <charset val="134"/>
      </rPr>
      <t>LL</t>
    </r>
    <r>
      <rPr>
        <b/>
        <sz val="11"/>
        <color theme="1"/>
        <rFont val="Calibri"/>
        <family val="2"/>
      </rPr>
      <t xml:space="preserve">, πQ =1
- for </t>
    </r>
    <r>
      <rPr>
        <b/>
        <sz val="11"/>
        <color theme="1"/>
        <rFont val="等线"/>
        <family val="2"/>
        <charset val="134"/>
      </rPr>
      <t>GP</t>
    </r>
    <r>
      <rPr>
        <b/>
        <sz val="11"/>
        <color theme="1"/>
        <rFont val="Calibri"/>
        <family val="2"/>
      </rPr>
      <t xml:space="preserve">, πQ =2
</t>
    </r>
    <r>
      <rPr>
        <b/>
        <sz val="11"/>
        <color theme="1"/>
        <rFont val="等线"/>
        <family val="2"/>
        <charset val="134"/>
      </rPr>
      <t>- for others, πQ =1</t>
    </r>
    <r>
      <rPr>
        <b/>
        <sz val="11"/>
        <color theme="1"/>
        <rFont val="Calibri"/>
        <family val="2"/>
      </rPr>
      <t>)</t>
    </r>
    <phoneticPr fontId="1" type="noConversion"/>
  </si>
  <si>
    <t>CFCAP 4.7uF 0603
CGA3E1X5R0J475KT0Y0E/TDK</t>
    <phoneticPr fontId="1" type="noConversion"/>
  </si>
  <si>
    <t>CFCAP 0.47uF 0603
CGA3E3X7R1H474KT000N/TDK</t>
    <phoneticPr fontId="1" type="noConversion"/>
  </si>
  <si>
    <t>ELCAP 220uF/35V SMD-2/8*10
UCD1V221MNL1GS/NICHICON</t>
    <phoneticPr fontId="1" type="noConversion"/>
  </si>
  <si>
    <t>RES 0R 1% 0603
AC0603FR-070RL/YAGEO</t>
    <phoneticPr fontId="1" type="noConversion"/>
  </si>
  <si>
    <t>RES 464R 1% 0603
AC0603FR-07464RL/YAGEO</t>
    <phoneticPr fontId="1" type="noConversion"/>
  </si>
  <si>
    <t xml:space="preserve">Delta θ
(temperature rise due to self-heating in °C) </t>
    <phoneticPr fontId="1" type="noConversion"/>
  </si>
  <si>
    <t>RES 100K 1% 0805
AC0805FR-07100KL/YAGEO</t>
    <phoneticPr fontId="1" type="noConversion"/>
  </si>
  <si>
    <t>IND 51uH*2 
CUW43T-513T-AUHI/CHILISIN</t>
    <phoneticPr fontId="1" type="noConversion"/>
  </si>
  <si>
    <t>文件编号 / Document ID</t>
    <phoneticPr fontId="41" type="noConversion"/>
  </si>
  <si>
    <t>&lt;这里暂时放FSM file list里的文档编号&gt;</t>
    <phoneticPr fontId="1" type="noConversion"/>
  </si>
  <si>
    <t xml:space="preserve">密级 / Confidentiality </t>
    <phoneticPr fontId="41" type="noConversion"/>
  </si>
  <si>
    <t>FMEDA Report</t>
    <phoneticPr fontId="41" type="noConversion"/>
  </si>
  <si>
    <t>项目名 / Project Name</t>
    <phoneticPr fontId="41" type="noConversion"/>
  </si>
  <si>
    <t>项目编号 / Project ID</t>
    <phoneticPr fontId="41" type="noConversion"/>
  </si>
  <si>
    <t>编制 / Author</t>
  </si>
  <si>
    <t>审核 / Reviewer</t>
    <phoneticPr fontId="41" type="noConversion"/>
  </si>
  <si>
    <t>批准 / Approver</t>
    <phoneticPr fontId="41" type="noConversion"/>
  </si>
  <si>
    <t>日期 / Date</t>
    <phoneticPr fontId="41" type="noConversion"/>
  </si>
  <si>
    <t>版本 / Version</t>
    <phoneticPr fontId="41" type="noConversion"/>
  </si>
  <si>
    <t>发布范围 / Distribution list</t>
    <phoneticPr fontId="41" type="noConversion"/>
  </si>
  <si>
    <t>版本</t>
  </si>
  <si>
    <t>状态</t>
  </si>
  <si>
    <t>编制人</t>
  </si>
  <si>
    <t>编制日期</t>
  </si>
  <si>
    <t>批准人</t>
  </si>
  <si>
    <t>批准日期</t>
  </si>
  <si>
    <t>内容描述</t>
  </si>
  <si>
    <t>Version</t>
  </si>
  <si>
    <t>Status</t>
  </si>
  <si>
    <t>Author</t>
  </si>
  <si>
    <t>Approver</t>
  </si>
  <si>
    <t>Approve Date</t>
  </si>
  <si>
    <t>1.0</t>
    <phoneticPr fontId="1" type="noConversion"/>
  </si>
  <si>
    <t>Draft</t>
    <phoneticPr fontId="1" type="noConversion"/>
  </si>
  <si>
    <r>
      <t>“</t>
    </r>
    <r>
      <rPr>
        <sz val="8"/>
        <color rgb="FF0000FF"/>
        <rFont val="微软雅黑"/>
        <family val="2"/>
        <charset val="134"/>
      </rPr>
      <t>状态</t>
    </r>
    <r>
      <rPr>
        <sz val="8"/>
        <color rgb="FF0000FF"/>
        <rFont val="Calibri"/>
        <family val="2"/>
      </rPr>
      <t>”</t>
    </r>
    <r>
      <rPr>
        <sz val="8"/>
        <color rgb="FF0000FF"/>
        <rFont val="微软雅黑"/>
        <family val="2"/>
        <charset val="134"/>
      </rPr>
      <t>是指文档状态，如：</t>
    </r>
    <r>
      <rPr>
        <sz val="8"/>
        <color rgb="FF0000FF"/>
        <rFont val="Calibri"/>
        <family val="2"/>
      </rPr>
      <t>“Draft”, “released”</t>
    </r>
  </si>
  <si>
    <t>模板变更履历 / Template Change History</t>
    <phoneticPr fontId="41" type="noConversion"/>
  </si>
  <si>
    <t>FMEDA变更履历 / FMEDA Change History</t>
    <phoneticPr fontId="41" type="noConversion"/>
  </si>
  <si>
    <t>c86</t>
    <phoneticPr fontId="1" type="noConversion"/>
  </si>
  <si>
    <t>SPFM</t>
    <phoneticPr fontId="1" type="noConversion"/>
  </si>
  <si>
    <t>LFM</t>
    <phoneticPr fontId="1" type="noConversion"/>
  </si>
  <si>
    <t>SM ID</t>
    <phoneticPr fontId="1" type="noConversion"/>
  </si>
  <si>
    <t>Rational for DC</t>
    <phoneticPr fontId="1" type="noConversion"/>
  </si>
  <si>
    <t>TSR ID</t>
    <phoneticPr fontId="1" type="noConversion"/>
  </si>
  <si>
    <t>FHTI</t>
    <phoneticPr fontId="1" type="noConversion"/>
  </si>
  <si>
    <t>100ms</t>
    <phoneticPr fontId="1" type="noConversion"/>
  </si>
  <si>
    <t>Description of SM</t>
    <phoneticPr fontId="1" type="noConversion"/>
  </si>
  <si>
    <t>1, refer to ISO26262.XXX;
2, this DC is derived form the calculation of …
3, this DC is verified by ...
4, the FHTI smaller than FTTI.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</si>
</sst>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5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Calibri"/>
      <family val="2"/>
    </font>
    <font>
      <sz val="11"/>
      <color theme="1"/>
      <name val="等线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Calibri"/>
      <family val="2"/>
    </font>
    <font>
      <b/>
      <sz val="11"/>
      <color theme="1"/>
      <name val="等线"/>
      <family val="2"/>
      <scheme val="minor"/>
    </font>
    <font>
      <b/>
      <sz val="11"/>
      <color theme="1"/>
      <name val="等线"/>
      <family val="2"/>
      <charset val="134"/>
    </font>
    <font>
      <b/>
      <sz val="11"/>
      <color theme="1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color rgb="FF00B0F0"/>
      <name val="等线"/>
      <family val="3"/>
      <charset val="134"/>
      <scheme val="minor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sz val="10"/>
      <color indexed="6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等线"/>
      <family val="2"/>
      <scheme val="minor"/>
    </font>
    <font>
      <b/>
      <sz val="11"/>
      <color theme="1"/>
      <name val="等线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sz val="8.25"/>
      <color theme="1"/>
      <name val="Calibri"/>
      <family val="2"/>
    </font>
    <font>
      <sz val="11"/>
      <color rgb="FF000000"/>
      <name val="等线"/>
      <family val="3"/>
      <charset val="134"/>
    </font>
    <font>
      <sz val="11"/>
      <name val="等线"/>
      <family val="2"/>
      <scheme val="minor"/>
    </font>
    <font>
      <sz val="11"/>
      <color rgb="FF00B050"/>
      <name val="等线"/>
      <family val="2"/>
      <scheme val="minor"/>
    </font>
    <font>
      <sz val="11"/>
      <color rgb="FF00B050"/>
      <name val="等线"/>
      <family val="3"/>
      <charset val="134"/>
      <scheme val="minor"/>
    </font>
    <font>
      <sz val="11"/>
      <color rgb="FF00B0F0"/>
      <name val="等线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4"/>
      <color theme="1"/>
      <name val="Arial"/>
      <family val="2"/>
    </font>
    <font>
      <sz val="6"/>
      <color theme="1"/>
      <name val="Arial"/>
      <family val="2"/>
    </font>
    <font>
      <b/>
      <sz val="6"/>
      <color theme="1"/>
      <name val="等线"/>
      <family val="3"/>
      <charset val="134"/>
    </font>
    <font>
      <sz val="11"/>
      <color rgb="FFFF0000"/>
      <name val="等线"/>
      <family val="2"/>
      <scheme val="minor"/>
    </font>
    <font>
      <b/>
      <sz val="10"/>
      <color theme="1"/>
      <name val="Calibri"/>
      <family val="2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b/>
      <sz val="10"/>
      <color theme="6"/>
      <name val="微软雅黑"/>
      <family val="2"/>
      <charset val="134"/>
    </font>
    <font>
      <sz val="9"/>
      <name val="宋体"/>
      <family val="3"/>
      <charset val="134"/>
    </font>
    <font>
      <sz val="9"/>
      <color theme="6"/>
      <name val="微软雅黑"/>
      <family val="2"/>
      <charset val="134"/>
    </font>
    <font>
      <sz val="22"/>
      <name val="微软雅黑"/>
      <family val="2"/>
      <charset val="134"/>
    </font>
    <font>
      <sz val="10.5"/>
      <color rgb="FF000000"/>
      <name val="微软雅黑"/>
      <family val="2"/>
      <charset val="134"/>
    </font>
    <font>
      <sz val="18"/>
      <name val="微软雅黑"/>
      <family val="2"/>
      <charset val="134"/>
    </font>
    <font>
      <b/>
      <sz val="10.5"/>
      <name val="黑体"/>
      <family val="3"/>
      <charset val="134"/>
    </font>
    <font>
      <b/>
      <sz val="10.5"/>
      <name val="Calibri"/>
      <family val="2"/>
    </font>
    <font>
      <sz val="10"/>
      <name val="Calibri"/>
      <family val="2"/>
    </font>
    <font>
      <sz val="10"/>
      <name val="Calibri"/>
      <family val="3"/>
      <charset val="134"/>
    </font>
    <font>
      <sz val="8"/>
      <color rgb="FF0000FF"/>
      <name val="Calibri"/>
      <family val="2"/>
    </font>
    <font>
      <sz val="8"/>
      <color rgb="FF0000FF"/>
      <name val="微软雅黑"/>
      <family val="2"/>
      <charset val="134"/>
    </font>
    <font>
      <b/>
      <sz val="8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2CC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70C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9" fillId="0" borderId="0"/>
    <xf numFmtId="0" fontId="16" fillId="0" borderId="0"/>
    <xf numFmtId="0" fontId="38" fillId="0" borderId="0"/>
  </cellStyleXfs>
  <cellXfs count="314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14" fillId="7" borderId="1" xfId="0" applyFont="1" applyFill="1" applyBorder="1" applyAlignment="1">
      <alignment horizontal="left"/>
    </xf>
    <xf numFmtId="0" fontId="14" fillId="7" borderId="1" xfId="0" applyFont="1" applyFill="1" applyBorder="1" applyAlignment="1">
      <alignment wrapText="1"/>
    </xf>
    <xf numFmtId="0" fontId="14" fillId="7" borderId="1" xfId="0" applyFont="1" applyFill="1" applyBorder="1" applyAlignment="1">
      <alignment horizontal="center" wrapText="1"/>
    </xf>
    <xf numFmtId="10" fontId="14" fillId="7" borderId="1" xfId="0" applyNumberFormat="1" applyFont="1" applyFill="1" applyBorder="1" applyAlignment="1">
      <alignment horizontal="center" wrapText="1"/>
    </xf>
    <xf numFmtId="0" fontId="0" fillId="3" borderId="1" xfId="0" applyFill="1" applyBorder="1"/>
    <xf numFmtId="0" fontId="15" fillId="0" borderId="0" xfId="0" applyFont="1" applyAlignment="1">
      <alignment wrapText="1"/>
    </xf>
    <xf numFmtId="0" fontId="15" fillId="8" borderId="12" xfId="0" applyFont="1" applyFill="1" applyBorder="1" applyAlignment="1">
      <alignment horizontal="center" vertical="top" textRotation="90" wrapText="1"/>
    </xf>
    <xf numFmtId="0" fontId="15" fillId="8" borderId="15" xfId="0" applyFont="1" applyFill="1" applyBorder="1" applyAlignment="1">
      <alignment horizontal="center" vertical="top" textRotation="90" wrapText="1"/>
    </xf>
    <xf numFmtId="0" fontId="15" fillId="0" borderId="15" xfId="0" applyFont="1" applyBorder="1" applyAlignment="1">
      <alignment horizontal="center" vertical="top" wrapText="1"/>
    </xf>
    <xf numFmtId="0" fontId="15" fillId="8" borderId="15" xfId="0" applyFont="1" applyFill="1" applyBorder="1" applyAlignment="1">
      <alignment horizontal="center" vertical="top" wrapText="1"/>
    </xf>
    <xf numFmtId="176" fontId="15" fillId="8" borderId="15" xfId="0" applyNumberFormat="1" applyFont="1" applyFill="1" applyBorder="1" applyAlignment="1">
      <alignment horizontal="center" vertical="top" wrapText="1"/>
    </xf>
    <xf numFmtId="0" fontId="15" fillId="0" borderId="16" xfId="0" applyFont="1" applyBorder="1" applyAlignment="1">
      <alignment horizontal="center" vertical="top" textRotation="90" wrapText="1"/>
    </xf>
    <xf numFmtId="0" fontId="15" fillId="0" borderId="16" xfId="0" applyFont="1" applyBorder="1" applyAlignment="1">
      <alignment horizontal="center" vertical="top" wrapText="1"/>
    </xf>
    <xf numFmtId="176" fontId="15" fillId="0" borderId="16" xfId="0" applyNumberFormat="1" applyFont="1" applyBorder="1" applyAlignment="1">
      <alignment horizontal="left" vertical="top" wrapText="1"/>
    </xf>
    <xf numFmtId="0" fontId="15" fillId="8" borderId="1" xfId="0" applyFont="1" applyFill="1" applyBorder="1" applyAlignment="1">
      <alignment wrapText="1"/>
    </xf>
    <xf numFmtId="176" fontId="15" fillId="8" borderId="1" xfId="0" applyNumberFormat="1" applyFont="1" applyFill="1" applyBorder="1" applyAlignment="1">
      <alignment wrapText="1"/>
    </xf>
    <xf numFmtId="0" fontId="15" fillId="9" borderId="8" xfId="0" applyFont="1" applyFill="1" applyBorder="1" applyAlignment="1">
      <alignment horizontal="center" vertical="top" textRotation="90"/>
    </xf>
    <xf numFmtId="0" fontId="0" fillId="0" borderId="0" xfId="0" applyAlignment="1">
      <alignment horizontal="center" vertical="top" textRotation="90"/>
    </xf>
    <xf numFmtId="0" fontId="15" fillId="0" borderId="0" xfId="0" applyFont="1" applyAlignment="1">
      <alignment vertical="top" wrapText="1"/>
    </xf>
    <xf numFmtId="176" fontId="15" fillId="0" borderId="0" xfId="0" applyNumberFormat="1" applyFont="1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9" xfId="0" applyBorder="1"/>
    <xf numFmtId="0" fontId="0" fillId="0" borderId="0" xfId="0" applyAlignment="1">
      <alignment horizontal="center"/>
    </xf>
    <xf numFmtId="0" fontId="0" fillId="0" borderId="21" xfId="0" applyBorder="1" applyAlignment="1">
      <alignment horizontal="center" vertical="top"/>
    </xf>
    <xf numFmtId="0" fontId="0" fillId="0" borderId="21" xfId="0" applyBorder="1"/>
    <xf numFmtId="0" fontId="15" fillId="8" borderId="1" xfId="0" applyFont="1" applyFill="1" applyBorder="1" applyAlignment="1">
      <alignment horizontal="left" vertical="top" wrapText="1"/>
    </xf>
    <xf numFmtId="176" fontId="15" fillId="8" borderId="1" xfId="0" applyNumberFormat="1" applyFont="1" applyFill="1" applyBorder="1" applyAlignment="1">
      <alignment horizontal="right" vertical="top" wrapText="1"/>
    </xf>
    <xf numFmtId="0" fontId="15" fillId="0" borderId="0" xfId="0" applyFont="1"/>
    <xf numFmtId="0" fontId="15" fillId="8" borderId="10" xfId="0" applyFont="1" applyFill="1" applyBorder="1" applyAlignment="1">
      <alignment wrapText="1"/>
    </xf>
    <xf numFmtId="0" fontId="0" fillId="0" borderId="2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19" xfId="0" applyBorder="1"/>
    <xf numFmtId="11" fontId="0" fillId="0" borderId="1" xfId="0" applyNumberFormat="1" applyBorder="1"/>
    <xf numFmtId="0" fontId="0" fillId="0" borderId="1" xfId="0" applyBorder="1" applyAlignment="1">
      <alignment wrapText="1"/>
    </xf>
    <xf numFmtId="0" fontId="0" fillId="5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6" borderId="1" xfId="0" applyFill="1" applyBorder="1"/>
    <xf numFmtId="0" fontId="0" fillId="0" borderId="19" xfId="0" applyBorder="1" applyAlignment="1">
      <alignment wrapText="1"/>
    </xf>
    <xf numFmtId="0" fontId="0" fillId="5" borderId="19" xfId="0" applyFill="1" applyBorder="1"/>
    <xf numFmtId="0" fontId="0" fillId="3" borderId="19" xfId="0" applyFill="1" applyBorder="1"/>
    <xf numFmtId="0" fontId="0" fillId="2" borderId="19" xfId="0" applyFill="1" applyBorder="1"/>
    <xf numFmtId="0" fontId="0" fillId="4" borderId="19" xfId="0" applyFill="1" applyBorder="1"/>
    <xf numFmtId="0" fontId="0" fillId="0" borderId="14" xfId="0" applyBorder="1"/>
    <xf numFmtId="0" fontId="0" fillId="0" borderId="1" xfId="0" applyBorder="1" applyAlignment="1">
      <alignment vertical="center" wrapText="1"/>
    </xf>
    <xf numFmtId="0" fontId="6" fillId="0" borderId="1" xfId="0" applyFont="1" applyBorder="1"/>
    <xf numFmtId="0" fontId="0" fillId="0" borderId="1" xfId="0" applyBorder="1" applyProtection="1">
      <protection locked="0"/>
    </xf>
    <xf numFmtId="0" fontId="6" fillId="3" borderId="1" xfId="0" applyFont="1" applyFill="1" applyBorder="1"/>
    <xf numFmtId="0" fontId="7" fillId="0" borderId="1" xfId="0" applyFont="1" applyBorder="1" applyAlignment="1">
      <alignment wrapText="1"/>
    </xf>
    <xf numFmtId="0" fontId="18" fillId="0" borderId="1" xfId="0" applyFont="1" applyBorder="1"/>
    <xf numFmtId="0" fontId="19" fillId="10" borderId="11" xfId="1" applyFill="1" applyBorder="1"/>
    <xf numFmtId="9" fontId="0" fillId="0" borderId="1" xfId="0" applyNumberFormat="1" applyBorder="1"/>
    <xf numFmtId="0" fontId="14" fillId="15" borderId="32" xfId="0" applyFont="1" applyFill="1" applyBorder="1" applyAlignment="1">
      <alignment horizontal="center" vertical="center" textRotation="90" wrapText="1"/>
    </xf>
    <xf numFmtId="0" fontId="14" fillId="15" borderId="33" xfId="0" applyFont="1" applyFill="1" applyBorder="1" applyAlignment="1">
      <alignment horizontal="center" vertical="center" textRotation="90" wrapText="1"/>
    </xf>
    <xf numFmtId="0" fontId="14" fillId="15" borderId="33" xfId="0" applyFont="1" applyFill="1" applyBorder="1" applyAlignment="1">
      <alignment horizontal="center" vertical="center" wrapText="1"/>
    </xf>
    <xf numFmtId="176" fontId="14" fillId="15" borderId="33" xfId="0" applyNumberFormat="1" applyFont="1" applyFill="1" applyBorder="1" applyAlignment="1">
      <alignment horizontal="center" vertical="center" wrapText="1"/>
    </xf>
    <xf numFmtId="0" fontId="21" fillId="0" borderId="1" xfId="0" applyFont="1" applyBorder="1" applyAlignment="1">
      <alignment wrapText="1"/>
    </xf>
    <xf numFmtId="0" fontId="0" fillId="0" borderId="19" xfId="0" applyBorder="1" applyAlignment="1">
      <alignment vertical="center" wrapText="1"/>
    </xf>
    <xf numFmtId="0" fontId="6" fillId="0" borderId="19" xfId="0" applyFont="1" applyBorder="1"/>
    <xf numFmtId="0" fontId="9" fillId="0" borderId="14" xfId="0" applyFont="1" applyBorder="1"/>
    <xf numFmtId="0" fontId="15" fillId="15" borderId="1" xfId="0" applyFont="1" applyFill="1" applyBorder="1" applyAlignment="1">
      <alignment wrapText="1"/>
    </xf>
    <xf numFmtId="176" fontId="15" fillId="15" borderId="1" xfId="0" applyNumberFormat="1" applyFont="1" applyFill="1" applyBorder="1" applyAlignment="1">
      <alignment wrapText="1"/>
    </xf>
    <xf numFmtId="0" fontId="0" fillId="15" borderId="1" xfId="0" applyFill="1" applyBorder="1"/>
    <xf numFmtId="0" fontId="0" fillId="0" borderId="3" xfId="0" applyBorder="1" applyAlignment="1">
      <alignment horizontal="center" vertical="center" wrapText="1"/>
    </xf>
    <xf numFmtId="10" fontId="2" fillId="0" borderId="4" xfId="0" applyNumberFormat="1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16" borderId="19" xfId="0" applyFill="1" applyBorder="1"/>
    <xf numFmtId="10" fontId="0" fillId="16" borderId="27" xfId="0" applyNumberFormat="1" applyFill="1" applyBorder="1"/>
    <xf numFmtId="0" fontId="0" fillId="0" borderId="27" xfId="0" applyBorder="1"/>
    <xf numFmtId="0" fontId="0" fillId="16" borderId="1" xfId="0" applyFill="1" applyBorder="1"/>
    <xf numFmtId="10" fontId="0" fillId="16" borderId="1" xfId="0" applyNumberFormat="1" applyFill="1" applyBorder="1"/>
    <xf numFmtId="0" fontId="27" fillId="0" borderId="1" xfId="0" applyFont="1" applyBorder="1" applyAlignment="1">
      <alignment wrapText="1"/>
    </xf>
    <xf numFmtId="0" fontId="6" fillId="0" borderId="1" xfId="0" applyFont="1" applyBorder="1" applyAlignment="1">
      <alignment wrapText="1"/>
    </xf>
    <xf numFmtId="0" fontId="0" fillId="0" borderId="1" xfId="0" applyFill="1" applyBorder="1"/>
    <xf numFmtId="0" fontId="0" fillId="0" borderId="0" xfId="0" applyAlignment="1">
      <alignment vertical="center" wrapText="1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12" fillId="0" borderId="1" xfId="0" applyFont="1" applyBorder="1" applyAlignment="1">
      <alignment vertical="center" wrapText="1"/>
    </xf>
    <xf numFmtId="0" fontId="0" fillId="0" borderId="1" xfId="0" applyBorder="1" applyAlignment="1"/>
    <xf numFmtId="0" fontId="30" fillId="0" borderId="1" xfId="0" applyFont="1" applyBorder="1" applyAlignment="1">
      <alignment horizontal="left" vertical="top"/>
    </xf>
    <xf numFmtId="0" fontId="13" fillId="0" borderId="1" xfId="0" applyFont="1" applyBorder="1" applyAlignment="1">
      <alignment horizontal="left" vertical="top"/>
    </xf>
    <xf numFmtId="0" fontId="13" fillId="0" borderId="1" xfId="0" applyFont="1" applyBorder="1" applyAlignment="1">
      <alignment horizontal="left" vertical="top" wrapText="1"/>
    </xf>
    <xf numFmtId="0" fontId="8" fillId="3" borderId="1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 wrapText="1"/>
    </xf>
    <xf numFmtId="0" fontId="8" fillId="2" borderId="1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 wrapText="1"/>
    </xf>
    <xf numFmtId="0" fontId="8" fillId="4" borderId="18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9" fillId="0" borderId="0" xfId="0" applyFont="1" applyBorder="1"/>
    <xf numFmtId="0" fontId="10" fillId="0" borderId="0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2" fillId="2" borderId="18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0" fillId="2" borderId="0" xfId="0" applyFill="1"/>
    <xf numFmtId="0" fontId="2" fillId="2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8" fillId="2" borderId="18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vertical="center"/>
    </xf>
    <xf numFmtId="0" fontId="7" fillId="2" borderId="17" xfId="0" applyFont="1" applyFill="1" applyBorder="1" applyAlignment="1">
      <alignment vertical="center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0" xfId="0" applyFill="1"/>
    <xf numFmtId="0" fontId="32" fillId="0" borderId="1" xfId="0" applyFont="1" applyFill="1" applyBorder="1" applyAlignment="1">
      <alignment horizontal="center" vertical="center" wrapText="1"/>
    </xf>
    <xf numFmtId="0" fontId="0" fillId="2" borderId="8" xfId="0" applyFill="1" applyBorder="1"/>
    <xf numFmtId="0" fontId="0" fillId="2" borderId="1" xfId="0" applyFill="1" applyBorder="1" applyAlignment="1">
      <alignment horizontal="left"/>
    </xf>
    <xf numFmtId="0" fontId="18" fillId="0" borderId="1" xfId="0" applyFont="1" applyBorder="1" applyAlignment="1">
      <alignment wrapText="1"/>
    </xf>
    <xf numFmtId="0" fontId="16" fillId="0" borderId="1" xfId="0" applyFont="1" applyBorder="1"/>
    <xf numFmtId="0" fontId="36" fillId="0" borderId="1" xfId="0" applyFont="1" applyBorder="1"/>
    <xf numFmtId="0" fontId="0" fillId="0" borderId="10" xfId="0" applyBorder="1"/>
    <xf numFmtId="0" fontId="39" fillId="0" borderId="0" xfId="3" applyFont="1" applyAlignment="1">
      <alignment horizontal="center" vertical="center"/>
    </xf>
    <xf numFmtId="0" fontId="39" fillId="15" borderId="0" xfId="3" applyFont="1" applyFill="1" applyAlignment="1">
      <alignment horizontal="center" vertical="center"/>
    </xf>
    <xf numFmtId="0" fontId="39" fillId="15" borderId="0" xfId="3" applyFont="1" applyFill="1" applyAlignment="1">
      <alignment vertical="center"/>
    </xf>
    <xf numFmtId="0" fontId="46" fillId="2" borderId="17" xfId="3" applyFont="1" applyFill="1" applyBorder="1" applyAlignment="1">
      <alignment horizontal="center" vertical="center" wrapText="1"/>
    </xf>
    <xf numFmtId="0" fontId="47" fillId="2" borderId="19" xfId="3" applyFont="1" applyFill="1" applyBorder="1" applyAlignment="1">
      <alignment horizontal="center" vertical="center" wrapText="1"/>
    </xf>
    <xf numFmtId="0" fontId="39" fillId="0" borderId="0" xfId="3" applyFont="1"/>
    <xf numFmtId="0" fontId="48" fillId="0" borderId="1" xfId="3" quotePrefix="1" applyFont="1" applyBorder="1" applyAlignment="1">
      <alignment horizontal="center" vertical="center" wrapText="1"/>
    </xf>
    <xf numFmtId="0" fontId="48" fillId="0" borderId="1" xfId="3" applyFont="1" applyBorder="1" applyAlignment="1">
      <alignment horizontal="center" vertical="center" wrapText="1"/>
    </xf>
    <xf numFmtId="14" fontId="48" fillId="0" borderId="1" xfId="3" applyNumberFormat="1" applyFont="1" applyBorder="1" applyAlignment="1">
      <alignment horizontal="center" vertical="center" wrapText="1"/>
    </xf>
    <xf numFmtId="0" fontId="49" fillId="0" borderId="1" xfId="3" applyFont="1" applyBorder="1" applyAlignment="1">
      <alignment horizontal="left" vertical="center" wrapText="1" indent="2"/>
    </xf>
    <xf numFmtId="0" fontId="48" fillId="0" borderId="1" xfId="3" applyFont="1" applyBorder="1" applyAlignment="1">
      <alignment vertical="center" wrapText="1"/>
    </xf>
    <xf numFmtId="0" fontId="48" fillId="0" borderId="1" xfId="3" applyFont="1" applyBorder="1" applyAlignment="1">
      <alignment horizontal="left" vertical="center" wrapText="1" indent="1"/>
    </xf>
    <xf numFmtId="0" fontId="8" fillId="3" borderId="46" xfId="0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 wrapText="1"/>
    </xf>
    <xf numFmtId="0" fontId="8" fillId="2" borderId="46" xfId="0" applyFont="1" applyFill="1" applyBorder="1" applyAlignment="1">
      <alignment horizontal="center" vertical="center"/>
    </xf>
    <xf numFmtId="0" fontId="8" fillId="2" borderId="46" xfId="0" applyFont="1" applyFill="1" applyBorder="1" applyAlignment="1">
      <alignment horizontal="center" vertical="center" wrapText="1"/>
    </xf>
    <xf numFmtId="0" fontId="8" fillId="4" borderId="46" xfId="0" applyFont="1" applyFill="1" applyBorder="1" applyAlignment="1">
      <alignment horizontal="center" vertical="center" wrapText="1"/>
    </xf>
    <xf numFmtId="0" fontId="8" fillId="6" borderId="46" xfId="0" applyFont="1" applyFill="1" applyBorder="1" applyAlignment="1">
      <alignment horizontal="center" vertical="center" wrapText="1"/>
    </xf>
    <xf numFmtId="0" fontId="10" fillId="0" borderId="48" xfId="0" applyFont="1" applyBorder="1" applyAlignment="1">
      <alignment horizontal="center" vertical="center"/>
    </xf>
    <xf numFmtId="0" fontId="9" fillId="0" borderId="48" xfId="0" applyFont="1" applyBorder="1"/>
    <xf numFmtId="0" fontId="0" fillId="15" borderId="8" xfId="0" applyFill="1" applyBorder="1"/>
    <xf numFmtId="0" fontId="0" fillId="15" borderId="9" xfId="0" applyFill="1" applyBorder="1" applyAlignment="1">
      <alignment wrapText="1"/>
    </xf>
    <xf numFmtId="0" fontId="0" fillId="15" borderId="9" xfId="0" applyFill="1" applyBorder="1"/>
    <xf numFmtId="0" fontId="52" fillId="12" borderId="11" xfId="1" applyFont="1" applyFill="1" applyBorder="1" applyAlignment="1">
      <alignment horizontal="center" vertical="center" textRotation="90" wrapText="1"/>
    </xf>
    <xf numFmtId="0" fontId="52" fillId="12" borderId="32" xfId="1" applyFont="1" applyFill="1" applyBorder="1" applyAlignment="1">
      <alignment horizontal="center" vertical="center" wrapText="1"/>
    </xf>
    <xf numFmtId="0" fontId="52" fillId="12" borderId="33" xfId="1" applyFont="1" applyFill="1" applyBorder="1" applyAlignment="1">
      <alignment horizontal="center" vertical="center" wrapText="1"/>
    </xf>
    <xf numFmtId="0" fontId="52" fillId="13" borderId="33" xfId="1" applyFont="1" applyFill="1" applyBorder="1" applyAlignment="1">
      <alignment horizontal="center" vertical="center" wrapText="1"/>
    </xf>
    <xf numFmtId="9" fontId="52" fillId="13" borderId="33" xfId="1" applyNumberFormat="1" applyFont="1" applyFill="1" applyBorder="1" applyAlignment="1">
      <alignment horizontal="center" vertical="center" wrapText="1"/>
    </xf>
    <xf numFmtId="0" fontId="52" fillId="14" borderId="33" xfId="1" applyFont="1" applyFill="1" applyBorder="1" applyAlignment="1">
      <alignment horizontal="center" vertical="center" wrapText="1"/>
    </xf>
    <xf numFmtId="9" fontId="52" fillId="14" borderId="33" xfId="1" applyNumberFormat="1" applyFont="1" applyFill="1" applyBorder="1" applyAlignment="1">
      <alignment horizontal="center" vertical="center" wrapText="1"/>
    </xf>
    <xf numFmtId="0" fontId="52" fillId="14" borderId="34" xfId="1" applyFont="1" applyFill="1" applyBorder="1" applyAlignment="1">
      <alignment horizontal="center" vertical="center" wrapText="1"/>
    </xf>
    <xf numFmtId="0" fontId="0" fillId="0" borderId="26" xfId="0" applyBorder="1"/>
    <xf numFmtId="11" fontId="0" fillId="0" borderId="27" xfId="0" applyNumberFormat="1" applyBorder="1"/>
    <xf numFmtId="11" fontId="0" fillId="0" borderId="28" xfId="0" applyNumberFormat="1" applyBorder="1"/>
    <xf numFmtId="0" fontId="0" fillId="0" borderId="50" xfId="0" applyBorder="1"/>
    <xf numFmtId="11" fontId="0" fillId="0" borderId="51" xfId="0" applyNumberFormat="1" applyBorder="1"/>
    <xf numFmtId="0" fontId="0" fillId="0" borderId="52" xfId="0" applyBorder="1"/>
    <xf numFmtId="0" fontId="0" fillId="0" borderId="29" xfId="0" applyBorder="1"/>
    <xf numFmtId="0" fontId="0" fillId="0" borderId="25" xfId="0" applyBorder="1"/>
    <xf numFmtId="11" fontId="0" fillId="0" borderId="25" xfId="0" applyNumberFormat="1" applyBorder="1"/>
    <xf numFmtId="11" fontId="0" fillId="0" borderId="30" xfId="0" applyNumberFormat="1" applyBorder="1"/>
    <xf numFmtId="0" fontId="44" fillId="15" borderId="1" xfId="3" applyFont="1" applyFill="1" applyBorder="1" applyAlignment="1">
      <alignment horizontal="left" vertical="center"/>
    </xf>
    <xf numFmtId="0" fontId="39" fillId="15" borderId="1" xfId="3" applyFont="1" applyFill="1" applyBorder="1" applyAlignment="1">
      <alignment horizontal="center" vertical="center"/>
    </xf>
    <xf numFmtId="0" fontId="40" fillId="15" borderId="38" xfId="3" applyFont="1" applyFill="1" applyBorder="1" applyAlignment="1">
      <alignment horizontal="center" vertical="center"/>
    </xf>
    <xf numFmtId="0" fontId="40" fillId="15" borderId="21" xfId="3" applyFont="1" applyFill="1" applyBorder="1" applyAlignment="1">
      <alignment horizontal="center" vertical="center"/>
    </xf>
    <xf numFmtId="0" fontId="40" fillId="15" borderId="23" xfId="3" applyFont="1" applyFill="1" applyBorder="1" applyAlignment="1">
      <alignment horizontal="center" vertical="center"/>
    </xf>
    <xf numFmtId="0" fontId="40" fillId="15" borderId="39" xfId="3" applyFont="1" applyFill="1" applyBorder="1" applyAlignment="1">
      <alignment horizontal="center" vertical="center"/>
    </xf>
    <xf numFmtId="0" fontId="40" fillId="15" borderId="40" xfId="3" applyFont="1" applyFill="1" applyBorder="1" applyAlignment="1">
      <alignment horizontal="center" vertical="center"/>
    </xf>
    <xf numFmtId="0" fontId="40" fillId="15" borderId="24" xfId="3" applyFont="1" applyFill="1" applyBorder="1" applyAlignment="1">
      <alignment horizontal="center" vertical="center"/>
    </xf>
    <xf numFmtId="0" fontId="39" fillId="15" borderId="8" xfId="3" applyFont="1" applyFill="1" applyBorder="1" applyAlignment="1">
      <alignment horizontal="left" vertical="center"/>
    </xf>
    <xf numFmtId="0" fontId="39" fillId="15" borderId="9" xfId="3" applyFont="1" applyFill="1" applyBorder="1" applyAlignment="1">
      <alignment horizontal="left" vertical="center"/>
    </xf>
    <xf numFmtId="0" fontId="39" fillId="15" borderId="10" xfId="3" applyFont="1" applyFill="1" applyBorder="1" applyAlignment="1">
      <alignment horizontal="left" vertical="center"/>
    </xf>
    <xf numFmtId="0" fontId="42" fillId="15" borderId="8" xfId="3" applyFont="1" applyFill="1" applyBorder="1" applyAlignment="1">
      <alignment horizontal="center" vertical="center"/>
    </xf>
    <xf numFmtId="0" fontId="42" fillId="15" borderId="9" xfId="3" applyFont="1" applyFill="1" applyBorder="1" applyAlignment="1">
      <alignment horizontal="center" vertical="center"/>
    </xf>
    <xf numFmtId="0" fontId="42" fillId="15" borderId="10" xfId="3" applyFont="1" applyFill="1" applyBorder="1" applyAlignment="1">
      <alignment horizontal="center" vertical="center"/>
    </xf>
    <xf numFmtId="0" fontId="39" fillId="15" borderId="8" xfId="3" applyFont="1" applyFill="1" applyBorder="1" applyAlignment="1">
      <alignment horizontal="center" vertical="center"/>
    </xf>
    <xf numFmtId="0" fontId="39" fillId="15" borderId="9" xfId="3" applyFont="1" applyFill="1" applyBorder="1" applyAlignment="1">
      <alignment horizontal="center" vertical="center"/>
    </xf>
    <xf numFmtId="0" fontId="39" fillId="15" borderId="10" xfId="3" applyFont="1" applyFill="1" applyBorder="1" applyAlignment="1">
      <alignment horizontal="center" vertical="center"/>
    </xf>
    <xf numFmtId="0" fontId="43" fillId="15" borderId="45" xfId="3" applyFont="1" applyFill="1" applyBorder="1" applyAlignment="1">
      <alignment horizontal="left" vertical="center" wrapText="1"/>
    </xf>
    <xf numFmtId="0" fontId="43" fillId="15" borderId="0" xfId="3" applyFont="1" applyFill="1" applyAlignment="1">
      <alignment horizontal="left" vertical="center"/>
    </xf>
    <xf numFmtId="0" fontId="43" fillId="15" borderId="45" xfId="3" applyFont="1" applyFill="1" applyBorder="1" applyAlignment="1">
      <alignment horizontal="left" vertical="center"/>
    </xf>
    <xf numFmtId="0" fontId="45" fillId="15" borderId="0" xfId="3" applyFont="1" applyFill="1" applyAlignment="1">
      <alignment horizontal="center" vertical="center"/>
    </xf>
    <xf numFmtId="0" fontId="50" fillId="20" borderId="1" xfId="3" applyFont="1" applyFill="1" applyBorder="1" applyAlignment="1">
      <alignment horizontal="left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wrapText="1"/>
    </xf>
    <xf numFmtId="0" fontId="0" fillId="0" borderId="25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3" fillId="0" borderId="0" xfId="2" applyFont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47" xfId="0" applyFont="1" applyFill="1" applyBorder="1" applyAlignment="1">
      <alignment horizontal="center" vertical="center"/>
    </xf>
    <xf numFmtId="0" fontId="8" fillId="2" borderId="48" xfId="0" applyFont="1" applyFill="1" applyBorder="1" applyAlignment="1">
      <alignment horizontal="center" vertical="center"/>
    </xf>
    <xf numFmtId="0" fontId="8" fillId="2" borderId="49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10" fillId="19" borderId="5" xfId="0" applyFont="1" applyFill="1" applyBorder="1" applyAlignment="1">
      <alignment horizontal="center" vertical="center" wrapText="1"/>
    </xf>
    <xf numFmtId="0" fontId="10" fillId="19" borderId="40" xfId="0" applyFont="1" applyFill="1" applyBorder="1" applyAlignment="1">
      <alignment horizontal="center" vertical="center" wrapText="1"/>
    </xf>
    <xf numFmtId="0" fontId="22" fillId="18" borderId="5" xfId="0" applyFont="1" applyFill="1" applyBorder="1" applyAlignment="1">
      <alignment horizontal="center" vertical="center" wrapText="1"/>
    </xf>
    <xf numFmtId="0" fontId="22" fillId="18" borderId="40" xfId="0" applyFont="1" applyFill="1" applyBorder="1" applyAlignment="1">
      <alignment horizontal="center" vertical="center" wrapText="1"/>
    </xf>
    <xf numFmtId="0" fontId="22" fillId="17" borderId="37" xfId="0" applyFont="1" applyFill="1" applyBorder="1" applyAlignment="1">
      <alignment horizontal="center" vertical="center" wrapText="1"/>
    </xf>
    <xf numFmtId="0" fontId="22" fillId="17" borderId="39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 vertical="center"/>
    </xf>
    <xf numFmtId="0" fontId="9" fillId="0" borderId="3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0" fillId="2" borderId="22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10" fillId="2" borderId="20" xfId="0" applyFont="1" applyFill="1" applyBorder="1" applyAlignment="1">
      <alignment horizontal="center" vertical="center" wrapText="1"/>
    </xf>
    <xf numFmtId="0" fontId="10" fillId="2" borderId="33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8" fillId="2" borderId="18" xfId="0" applyFont="1" applyFill="1" applyBorder="1" applyAlignment="1">
      <alignment horizontal="center" vertical="center" wrapText="1"/>
    </xf>
    <xf numFmtId="0" fontId="10" fillId="2" borderId="39" xfId="0" applyFont="1" applyFill="1" applyBorder="1" applyAlignment="1">
      <alignment horizontal="center" vertical="center" wrapText="1"/>
    </xf>
    <xf numFmtId="0" fontId="10" fillId="2" borderId="40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8" fillId="3" borderId="33" xfId="0" applyFont="1" applyFill="1" applyBorder="1" applyAlignment="1">
      <alignment horizontal="center" vertical="center" wrapText="1"/>
    </xf>
    <xf numFmtId="0" fontId="8" fillId="3" borderId="19" xfId="0" applyFont="1" applyFill="1" applyBorder="1" applyAlignment="1">
      <alignment horizontal="center" vertical="center" wrapText="1"/>
    </xf>
    <xf numFmtId="0" fontId="33" fillId="0" borderId="39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0" fontId="33" fillId="0" borderId="38" xfId="0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8" fillId="3" borderId="33" xfId="0" applyFont="1" applyFill="1" applyBorder="1" applyAlignment="1">
      <alignment horizontal="center" vertical="center"/>
    </xf>
    <xf numFmtId="0" fontId="8" fillId="3" borderId="19" xfId="0" applyFont="1" applyFill="1" applyBorder="1" applyAlignment="1">
      <alignment horizontal="center" vertical="center"/>
    </xf>
    <xf numFmtId="0" fontId="8" fillId="2" borderId="33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35" fillId="2" borderId="16" xfId="0" applyFont="1" applyFill="1" applyBorder="1" applyAlignment="1">
      <alignment horizontal="center" vertical="center" wrapText="1"/>
    </xf>
    <xf numFmtId="0" fontId="35" fillId="2" borderId="41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24" fillId="0" borderId="44" xfId="0" applyFont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 wrapText="1"/>
    </xf>
    <xf numFmtId="0" fontId="24" fillId="0" borderId="43" xfId="0" applyFont="1" applyBorder="1" applyAlignment="1">
      <alignment horizontal="center" vertical="center" wrapText="1"/>
    </xf>
    <xf numFmtId="0" fontId="34" fillId="0" borderId="42" xfId="0" applyFont="1" applyFill="1" applyBorder="1" applyAlignment="1">
      <alignment horizontal="center" vertical="center" wrapText="1"/>
    </xf>
    <xf numFmtId="0" fontId="34" fillId="0" borderId="43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8" fillId="2" borderId="36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19" fillId="0" borderId="39" xfId="0" applyFont="1" applyFill="1" applyBorder="1" applyAlignment="1">
      <alignment horizontal="center" vertical="center" wrapText="1"/>
    </xf>
    <xf numFmtId="0" fontId="19" fillId="0" borderId="40" xfId="0" applyFont="1" applyFill="1" applyBorder="1" applyAlignment="1">
      <alignment horizontal="center" vertical="center" wrapText="1"/>
    </xf>
    <xf numFmtId="0" fontId="19" fillId="0" borderId="24" xfId="0" applyFont="1" applyFill="1" applyBorder="1" applyAlignment="1">
      <alignment horizontal="center" vertical="center" wrapText="1"/>
    </xf>
    <xf numFmtId="0" fontId="10" fillId="19" borderId="0" xfId="0" applyFont="1" applyFill="1" applyBorder="1" applyAlignment="1">
      <alignment horizontal="center" vertical="center" wrapText="1"/>
    </xf>
    <xf numFmtId="0" fontId="22" fillId="18" borderId="0" xfId="0" applyFont="1" applyFill="1" applyBorder="1" applyAlignment="1">
      <alignment horizontal="center" vertical="center" wrapText="1"/>
    </xf>
    <xf numFmtId="0" fontId="22" fillId="17" borderId="22" xfId="0" applyFont="1" applyFill="1" applyBorder="1" applyAlignment="1">
      <alignment horizontal="center" vertical="center" wrapText="1"/>
    </xf>
    <xf numFmtId="0" fontId="8" fillId="6" borderId="33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37" fillId="4" borderId="33" xfId="0" applyFont="1" applyFill="1" applyBorder="1" applyAlignment="1">
      <alignment horizontal="center" vertical="center" wrapText="1"/>
    </xf>
    <xf numFmtId="0" fontId="37" fillId="4" borderId="18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0" fillId="11" borderId="2" xfId="1" applyFont="1" applyFill="1" applyBorder="1" applyAlignment="1">
      <alignment horizontal="center" vertical="center" wrapText="1"/>
    </xf>
    <xf numFmtId="0" fontId="20" fillId="11" borderId="5" xfId="1" applyFont="1" applyFill="1" applyBorder="1" applyAlignment="1">
      <alignment horizontal="center" vertical="center" wrapText="1"/>
    </xf>
    <xf numFmtId="0" fontId="20" fillId="11" borderId="6" xfId="1" applyFont="1" applyFill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5" fillId="8" borderId="17" xfId="0" applyFont="1" applyFill="1" applyBorder="1" applyAlignment="1">
      <alignment horizontal="center" vertical="top" textRotation="90"/>
    </xf>
    <xf numFmtId="0" fontId="15" fillId="8" borderId="18" xfId="0" applyFont="1" applyFill="1" applyBorder="1" applyAlignment="1">
      <alignment horizontal="center" vertical="top" textRotation="90"/>
    </xf>
    <xf numFmtId="0" fontId="15" fillId="8" borderId="19" xfId="0" applyFont="1" applyFill="1" applyBorder="1" applyAlignment="1">
      <alignment horizontal="center" vertical="top" textRotation="90"/>
    </xf>
    <xf numFmtId="0" fontId="14" fillId="8" borderId="8" xfId="0" applyFont="1" applyFill="1" applyBorder="1" applyAlignment="1">
      <alignment horizontal="center" vertical="top" textRotation="90" wrapText="1"/>
    </xf>
    <xf numFmtId="0" fontId="15" fillId="0" borderId="10" xfId="0" applyFont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15" fillId="8" borderId="17" xfId="0" applyFont="1" applyFill="1" applyBorder="1" applyAlignment="1">
      <alignment horizontal="left" vertical="top" textRotation="90" wrapText="1"/>
    </xf>
    <xf numFmtId="0" fontId="15" fillId="8" borderId="18" xfId="0" applyFont="1" applyFill="1" applyBorder="1" applyAlignment="1">
      <alignment horizontal="left" vertical="top" textRotation="90"/>
    </xf>
    <xf numFmtId="0" fontId="15" fillId="8" borderId="19" xfId="0" applyFont="1" applyFill="1" applyBorder="1" applyAlignment="1">
      <alignment horizontal="left" vertical="top" textRotation="90"/>
    </xf>
    <xf numFmtId="0" fontId="14" fillId="8" borderId="17" xfId="0" applyFont="1" applyFill="1" applyBorder="1" applyAlignment="1">
      <alignment horizontal="center" vertical="top" textRotation="90" wrapText="1"/>
    </xf>
    <xf numFmtId="0" fontId="14" fillId="8" borderId="18" xfId="0" applyFont="1" applyFill="1" applyBorder="1" applyAlignment="1">
      <alignment horizontal="center" vertical="top" textRotation="90" wrapText="1"/>
    </xf>
    <xf numFmtId="0" fontId="14" fillId="8" borderId="19" xfId="0" applyFont="1" applyFill="1" applyBorder="1" applyAlignment="1">
      <alignment horizontal="center" vertical="top" textRotation="90" wrapText="1"/>
    </xf>
    <xf numFmtId="0" fontId="15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14" fillId="8" borderId="1" xfId="0" applyFont="1" applyFill="1" applyBorder="1" applyAlignment="1">
      <alignment horizontal="center" vertical="top" textRotation="90" wrapText="1"/>
    </xf>
    <xf numFmtId="0" fontId="0" fillId="8" borderId="1" xfId="0" applyFill="1" applyBorder="1" applyAlignment="1">
      <alignment horizontal="center" vertical="top" textRotation="90"/>
    </xf>
    <xf numFmtId="0" fontId="15" fillId="0" borderId="17" xfId="0" applyFont="1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19" xfId="0" applyBorder="1" applyAlignment="1">
      <alignment horizontal="center" vertical="top" wrapText="1"/>
    </xf>
    <xf numFmtId="0" fontId="0" fillId="8" borderId="8" xfId="0" applyFill="1" applyBorder="1" applyAlignment="1">
      <alignment horizontal="center" vertical="top" textRotation="90"/>
    </xf>
    <xf numFmtId="0" fontId="15" fillId="0" borderId="18" xfId="0" applyFont="1" applyBorder="1" applyAlignment="1">
      <alignment horizontal="center" vertical="top" wrapText="1"/>
    </xf>
    <xf numFmtId="0" fontId="15" fillId="0" borderId="20" xfId="0" applyFont="1" applyBorder="1" applyAlignment="1">
      <alignment horizontal="center" vertical="top" wrapText="1"/>
    </xf>
    <xf numFmtId="0" fontId="15" fillId="0" borderId="19" xfId="0" applyFont="1" applyBorder="1" applyAlignment="1">
      <alignment horizontal="center" vertical="top" wrapText="1"/>
    </xf>
    <xf numFmtId="0" fontId="14" fillId="8" borderId="22" xfId="0" applyFont="1" applyFill="1" applyBorder="1" applyAlignment="1">
      <alignment horizontal="center" vertical="top" textRotation="90" wrapText="1"/>
    </xf>
    <xf numFmtId="0" fontId="15" fillId="8" borderId="1" xfId="0" applyFont="1" applyFill="1" applyBorder="1" applyAlignment="1">
      <alignment horizontal="center" vertical="top" textRotation="90"/>
    </xf>
    <xf numFmtId="0" fontId="0" fillId="8" borderId="1" xfId="0" applyFill="1" applyBorder="1" applyAlignment="1">
      <alignment horizontal="center" vertical="top"/>
    </xf>
    <xf numFmtId="0" fontId="14" fillId="8" borderId="1" xfId="0" applyFont="1" applyFill="1" applyBorder="1" applyAlignment="1">
      <alignment horizontal="center" vertical="top" textRotation="90"/>
    </xf>
    <xf numFmtId="0" fontId="14" fillId="8" borderId="23" xfId="0" applyFont="1" applyFill="1" applyBorder="1" applyAlignment="1">
      <alignment horizontal="center" vertical="top" textRotation="90" wrapText="1"/>
    </xf>
    <xf numFmtId="0" fontId="14" fillId="8" borderId="20" xfId="0" applyFont="1" applyFill="1" applyBorder="1" applyAlignment="1">
      <alignment horizontal="center" vertical="top" textRotation="90" wrapText="1"/>
    </xf>
    <xf numFmtId="0" fontId="14" fillId="8" borderId="24" xfId="0" applyFont="1" applyFill="1" applyBorder="1" applyAlignment="1">
      <alignment horizontal="center" vertical="top" textRotation="90" wrapText="1"/>
    </xf>
    <xf numFmtId="0" fontId="15" fillId="0" borderId="23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/>
    </xf>
    <xf numFmtId="0" fontId="15" fillId="0" borderId="18" xfId="0" applyFont="1" applyBorder="1" applyAlignment="1">
      <alignment horizontal="center" vertical="top"/>
    </xf>
    <xf numFmtId="0" fontId="15" fillId="0" borderId="19" xfId="0" applyFont="1" applyBorder="1" applyAlignment="1">
      <alignment horizontal="center" vertical="top"/>
    </xf>
  </cellXfs>
  <cellStyles count="4">
    <cellStyle name="Normal 3" xfId="1" xr:uid="{77CE9BBA-6A6C-4CEB-BD43-D95CAF384EE1}"/>
    <cellStyle name="Normal 5" xfId="2" xr:uid="{8C25F8E8-0BB8-4F49-AC5A-EAC8D9419B9E}"/>
    <cellStyle name="常规" xfId="0" builtinId="0"/>
    <cellStyle name="常规 2" xfId="3" xr:uid="{0BD62304-1B0E-4530-948F-989C204BC003}"/>
  </cellStyles>
  <dxfs count="58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0</xdr:row>
      <xdr:rowOff>38100</xdr:rowOff>
    </xdr:from>
    <xdr:to>
      <xdr:col>3</xdr:col>
      <xdr:colOff>375285</xdr:colOff>
      <xdr:row>3</xdr:row>
      <xdr:rowOff>97790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B7D6C89C-AF47-454B-AB97-AAD3453DF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438150" y="38100"/>
          <a:ext cx="1391285" cy="6184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391584</xdr:colOff>
      <xdr:row>1</xdr:row>
      <xdr:rowOff>50271</xdr:rowOff>
    </xdr:from>
    <xdr:to>
      <xdr:col>1</xdr:col>
      <xdr:colOff>2351264</xdr:colOff>
      <xdr:row>1</xdr:row>
      <xdr:rowOff>1205617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423459" y="232834"/>
          <a:ext cx="1959680" cy="1155346"/>
        </a:xfrm>
        <a:prstGeom prst="wedgeRoundRectCallou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400" b="1">
              <a:solidFill>
                <a:srgbClr val="FF0000"/>
              </a:solidFill>
            </a:rPr>
            <a:t>Do not change this table</a:t>
          </a:r>
          <a:r>
            <a:rPr lang="en-US" altLang="zh-CN" sz="1400" b="1" baseline="0">
              <a:solidFill>
                <a:srgbClr val="FF0000"/>
              </a:solidFill>
            </a:rPr>
            <a:t> unless new component type need to add.</a:t>
          </a:r>
          <a:endParaRPr lang="zh-CN" alt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374650</xdr:colOff>
          <xdr:row>1</xdr:row>
          <xdr:rowOff>615950</xdr:rowOff>
        </xdr:from>
        <xdr:to>
          <xdr:col>1</xdr:col>
          <xdr:colOff>996950</xdr:colOff>
          <xdr:row>1</xdr:row>
          <xdr:rowOff>882650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8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INPUT DATABASE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158750</xdr:colOff>
      <xdr:row>0</xdr:row>
      <xdr:rowOff>482600</xdr:rowOff>
    </xdr:from>
    <xdr:to>
      <xdr:col>4</xdr:col>
      <xdr:colOff>590550</xdr:colOff>
      <xdr:row>2</xdr:row>
      <xdr:rowOff>158750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575050" y="482600"/>
          <a:ext cx="1390650" cy="1149350"/>
        </a:xfrm>
        <a:prstGeom prst="wedgeRoundRectCallout">
          <a:avLst>
            <a:gd name="adj1" fmla="val 33048"/>
            <a:gd name="adj2" fmla="val 101727"/>
            <a:gd name="adj3" fmla="val 16667"/>
          </a:avLst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Step4:</a:t>
          </a:r>
          <a:r>
            <a:rPr lang="en-US" altLang="zh-CN" sz="1100" baseline="0"/>
            <a:t> fill in the base failure rate in column "E" for each component, refer to SN29500.</a:t>
          </a:r>
          <a:endParaRPr lang="zh-CN" altLang="en-US" sz="1100"/>
        </a:p>
      </xdr:txBody>
    </xdr:sp>
    <xdr:clientData/>
  </xdr:twoCellAnchor>
  <xdr:twoCellAnchor>
    <xdr:from>
      <xdr:col>7</xdr:col>
      <xdr:colOff>374650</xdr:colOff>
      <xdr:row>0</xdr:row>
      <xdr:rowOff>374650</xdr:rowOff>
    </xdr:from>
    <xdr:to>
      <xdr:col>9</xdr:col>
      <xdr:colOff>539750</xdr:colOff>
      <xdr:row>1</xdr:row>
      <xdr:rowOff>673100</xdr:rowOff>
    </xdr:to>
    <xdr:sp macro="" textlink="">
      <xdr:nvSpPr>
        <xdr:cNvPr id="6" name="Speech Bubble: Rectangle with Corners Rounded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7099300" y="374650"/>
          <a:ext cx="1873250" cy="844550"/>
        </a:xfrm>
        <a:prstGeom prst="wedgeRoundRectCallout">
          <a:avLst>
            <a:gd name="adj1" fmla="val -20833"/>
            <a:gd name="adj2" fmla="val 91071"/>
            <a:gd name="adj3" fmla="val 16667"/>
          </a:avLst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000"/>
            <a:t>Step5, fill in the actual</a:t>
          </a:r>
          <a:r>
            <a:rPr lang="en-US" altLang="zh-CN" sz="1000" baseline="0"/>
            <a:t> operating voltage and rated voltage in column "H" and "I" if the initial vaue is not "-".</a:t>
          </a:r>
          <a:endParaRPr lang="zh-CN" altLang="en-US" sz="1000"/>
        </a:p>
      </xdr:txBody>
    </xdr:sp>
    <xdr:clientData/>
  </xdr:twoCellAnchor>
  <xdr:twoCellAnchor>
    <xdr:from>
      <xdr:col>45</xdr:col>
      <xdr:colOff>596900</xdr:colOff>
      <xdr:row>1</xdr:row>
      <xdr:rowOff>190500</xdr:rowOff>
    </xdr:from>
    <xdr:to>
      <xdr:col>62</xdr:col>
      <xdr:colOff>419100</xdr:colOff>
      <xdr:row>2</xdr:row>
      <xdr:rowOff>736600</xdr:rowOff>
    </xdr:to>
    <xdr:sp macro="" textlink="">
      <xdr:nvSpPr>
        <xdr:cNvPr id="7" name="Speech Bubble: Rectangle with Corners Rounded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633450" y="736600"/>
          <a:ext cx="1739900" cy="1473200"/>
        </a:xfrm>
        <a:prstGeom prst="wedgeRoundRectCallout">
          <a:avLst>
            <a:gd name="adj1" fmla="val 110189"/>
            <a:gd name="adj2" fmla="val 96552"/>
            <a:gd name="adj3" fmla="val 16667"/>
          </a:avLst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Step6: fill in the reference virtual junction temperature in column "BM" if the initial value is not "-", this value</a:t>
          </a:r>
          <a:r>
            <a:rPr lang="en-US" altLang="zh-CN" sz="1100" baseline="0"/>
            <a:t> can get from SN29500.</a:t>
          </a:r>
          <a:endParaRPr lang="zh-CN" altLang="en-US" sz="1100"/>
        </a:p>
      </xdr:txBody>
    </xdr:sp>
    <xdr:clientData/>
  </xdr:twoCellAnchor>
  <xdr:twoCellAnchor>
    <xdr:from>
      <xdr:col>84</xdr:col>
      <xdr:colOff>57150</xdr:colOff>
      <xdr:row>0</xdr:row>
      <xdr:rowOff>158750</xdr:rowOff>
    </xdr:from>
    <xdr:to>
      <xdr:col>94</xdr:col>
      <xdr:colOff>120650</xdr:colOff>
      <xdr:row>1</xdr:row>
      <xdr:rowOff>660400</xdr:rowOff>
    </xdr:to>
    <xdr:sp macro="" textlink="">
      <xdr:nvSpPr>
        <xdr:cNvPr id="8" name="Speech Bubble: Rectangle with Corners Rounded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23152100" y="158750"/>
          <a:ext cx="2768600" cy="1047750"/>
        </a:xfrm>
        <a:prstGeom prst="wedgeRoundRectCallou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Step7:</a:t>
          </a:r>
          <a:r>
            <a:rPr lang="en-US" altLang="zh-CN" sz="1100" baseline="0"/>
            <a:t> fill in the mean ambient temperature of the component from column "CC" to "CQ", this value shall same as the mission profile.</a:t>
          </a:r>
          <a:endParaRPr lang="zh-CN" altLang="en-US" sz="1100"/>
        </a:p>
      </xdr:txBody>
    </xdr:sp>
    <xdr:clientData/>
  </xdr:twoCellAnchor>
  <xdr:twoCellAnchor>
    <xdr:from>
      <xdr:col>115</xdr:col>
      <xdr:colOff>603250</xdr:colOff>
      <xdr:row>0</xdr:row>
      <xdr:rowOff>209550</xdr:rowOff>
    </xdr:from>
    <xdr:to>
      <xdr:col>119</xdr:col>
      <xdr:colOff>330200</xdr:colOff>
      <xdr:row>2</xdr:row>
      <xdr:rowOff>622300</xdr:rowOff>
    </xdr:to>
    <xdr:sp macro="" textlink="">
      <xdr:nvSpPr>
        <xdr:cNvPr id="10" name="Speech Bubble: Rectangle with Corners Rounded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30556200" y="209550"/>
          <a:ext cx="2368550" cy="1885950"/>
        </a:xfrm>
        <a:prstGeom prst="wedgeRoundRectCallout">
          <a:avLst>
            <a:gd name="adj1" fmla="val -85176"/>
            <a:gd name="adj2" fmla="val 95208"/>
            <a:gd name="adj3" fmla="val 16667"/>
          </a:avLst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Step10:</a:t>
          </a:r>
          <a:r>
            <a:rPr lang="en-US" altLang="zh-CN" sz="1100" baseline="0"/>
            <a:t> fill in the pi-D in column "DI" if it's initial value is not "-".</a:t>
          </a:r>
        </a:p>
        <a:p>
          <a:pPr algn="l"/>
          <a:r>
            <a:rPr lang="en-US" altLang="zh-CN" sz="1100" baseline="0"/>
            <a:t>Step11: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fill in the pi-Q in column "DJ" if it's initial value is not "-".</a:t>
          </a:r>
        </a:p>
        <a:p>
          <a:pPr algn="l"/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Step12: fill in the pi-L in column "DK" if it's initial value is not "-".</a:t>
          </a:r>
        </a:p>
        <a:p>
          <a:pPr algn="l"/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Step13: fill in the pi-E in column "DL" if it's initial value is not "-".</a:t>
          </a:r>
        </a:p>
        <a:p>
          <a:pPr algn="l"/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Step14: fill in the pi-K in column "DM" if it's initial value is not "-".</a:t>
          </a:r>
          <a:endParaRPr lang="zh-CN" altLang="en-US" sz="1100"/>
        </a:p>
      </xdr:txBody>
    </xdr:sp>
    <xdr:clientData/>
  </xdr:twoCellAnchor>
  <xdr:twoCellAnchor>
    <xdr:from>
      <xdr:col>110</xdr:col>
      <xdr:colOff>336550</xdr:colOff>
      <xdr:row>1</xdr:row>
      <xdr:rowOff>165100</xdr:rowOff>
    </xdr:from>
    <xdr:to>
      <xdr:col>112</xdr:col>
      <xdr:colOff>565150</xdr:colOff>
      <xdr:row>2</xdr:row>
      <xdr:rowOff>539750</xdr:rowOff>
    </xdr:to>
    <xdr:sp macro="" textlink="">
      <xdr:nvSpPr>
        <xdr:cNvPr id="12" name="Speech Bubble: Rectangle with Corners Rounded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26987500" y="711200"/>
          <a:ext cx="1549400" cy="1301750"/>
        </a:xfrm>
        <a:prstGeom prst="wedgeRoundRectCallout">
          <a:avLst>
            <a:gd name="adj1" fmla="val -45423"/>
            <a:gd name="adj2" fmla="val 94207"/>
            <a:gd name="adj3" fmla="val 16667"/>
          </a:avLst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Step9:</a:t>
          </a:r>
          <a:r>
            <a:rPr lang="en-US" altLang="zh-CN" sz="1100" baseline="0"/>
            <a:t> fill in the actual power dissipation in column "DG".</a:t>
          </a:r>
        </a:p>
        <a:p>
          <a:pPr algn="l"/>
          <a:r>
            <a:rPr lang="en-US" altLang="zh-CN" sz="1100" baseline="0"/>
            <a:t>Step9: fill in the actual thermal resistance in column "DH".</a:t>
          </a:r>
          <a:endParaRPr lang="zh-CN" altLang="en-US" sz="1100"/>
        </a:p>
      </xdr:txBody>
    </xdr:sp>
    <xdr:clientData/>
  </xdr:twoCellAnchor>
  <xdr:twoCellAnchor>
    <xdr:from>
      <xdr:col>98</xdr:col>
      <xdr:colOff>114300</xdr:colOff>
      <xdr:row>0</xdr:row>
      <xdr:rowOff>184150</xdr:rowOff>
    </xdr:from>
    <xdr:to>
      <xdr:col>107</xdr:col>
      <xdr:colOff>196850</xdr:colOff>
      <xdr:row>1</xdr:row>
      <xdr:rowOff>685800</xdr:rowOff>
    </xdr:to>
    <xdr:sp macro="" textlink="">
      <xdr:nvSpPr>
        <xdr:cNvPr id="15" name="Speech Bubble: Rectangle with Corners Rounded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22574250" y="184150"/>
          <a:ext cx="2540000" cy="1047750"/>
        </a:xfrm>
        <a:prstGeom prst="wedgeRoundRectCallou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Step8:</a:t>
          </a:r>
          <a:r>
            <a:rPr lang="en-US" altLang="zh-CN" sz="1100" baseline="0"/>
            <a:t> fill in proportion of mission profile of the component from column "CR" to "DF",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p1 shall corresponding to t1.</a:t>
          </a:r>
          <a:endParaRPr lang="zh-CN" altLang="en-US" sz="1100"/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1</xdr:col>
      <xdr:colOff>1428750</xdr:colOff>
      <xdr:row>8</xdr:row>
      <xdr:rowOff>431800</xdr:rowOff>
    </xdr:to>
    <xdr:sp macro="" textlink="">
      <xdr:nvSpPr>
        <xdr:cNvPr id="11" name="Speech Bubble: Rectangle with Corners Rounded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209550" y="2940050"/>
          <a:ext cx="2012950" cy="1054100"/>
        </a:xfrm>
        <a:prstGeom prst="wedgeRoundRectCallou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Step1: fill in column</a:t>
          </a:r>
          <a:r>
            <a:rPr lang="en-US" altLang="zh-CN" sz="1100" baseline="0"/>
            <a:t> A the reference.</a:t>
          </a:r>
        </a:p>
        <a:p>
          <a:pPr algn="l"/>
          <a:r>
            <a:rPr lang="en-US" altLang="zh-CN" sz="1100" baseline="0"/>
            <a:t>Step2: choose the component type in column C.</a:t>
          </a:r>
          <a:endParaRPr lang="zh-CN" altLang="en-US" sz="1100"/>
        </a:p>
      </xdr:txBody>
    </xdr:sp>
    <xdr:clientData/>
  </xdr:twoCellAnchor>
  <xdr:twoCellAnchor>
    <xdr:from>
      <xdr:col>0</xdr:col>
      <xdr:colOff>615950</xdr:colOff>
      <xdr:row>2</xdr:row>
      <xdr:rowOff>76200</xdr:rowOff>
    </xdr:from>
    <xdr:to>
      <xdr:col>1</xdr:col>
      <xdr:colOff>1657350</xdr:colOff>
      <xdr:row>5</xdr:row>
      <xdr:rowOff>82550</xdr:rowOff>
    </xdr:to>
    <xdr:sp macro="" textlink="">
      <xdr:nvSpPr>
        <xdr:cNvPr id="13" name="Speech Bubble: Rectangle with Corners Rounded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615950" y="1549400"/>
          <a:ext cx="1835150" cy="1257300"/>
        </a:xfrm>
        <a:prstGeom prst="wedgeRoundRectCallout">
          <a:avLst>
            <a:gd name="adj1" fmla="val -3733"/>
            <a:gd name="adj2" fmla="val -66472"/>
            <a:gd name="adj3" fmla="val 16667"/>
          </a:avLst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Step3: click the botton of "INPUT DATABASE"</a:t>
          </a:r>
          <a:r>
            <a:rPr lang="en-US" altLang="zh-CN" sz="1100" baseline="0"/>
            <a:t> to fill the basic parameters. </a:t>
          </a:r>
          <a:r>
            <a:rPr lang="en-US" altLang="zh-CN" sz="1100" baseline="0">
              <a:solidFill>
                <a:srgbClr val="FF0000"/>
              </a:solidFill>
            </a:rPr>
            <a:t>(Note: every time click this bottom, all the data in this sheet will change)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B4269-2B6E-47C9-B4D6-24AB5091FF5B}">
  <sheetPr codeName="Sheet3"/>
  <dimension ref="A1:K33"/>
  <sheetViews>
    <sheetView view="pageBreakPreview" zoomScaleNormal="100" zoomScaleSheetLayoutView="100" workbookViewId="0">
      <selection activeCell="C9" sqref="C9:J13"/>
    </sheetView>
  </sheetViews>
  <sheetFormatPr defaultRowHeight="14.5" x14ac:dyDescent="0.3"/>
  <cols>
    <col min="1" max="1" width="1.75" style="127" customWidth="1"/>
    <col min="2" max="9" width="8.6640625" style="127"/>
    <col min="10" max="10" width="15.5" style="127" customWidth="1"/>
    <col min="11" max="11" width="8.6640625" style="127"/>
  </cols>
  <sheetData>
    <row r="1" spans="1:11" x14ac:dyDescent="0.3">
      <c r="A1" s="128"/>
      <c r="B1" s="128"/>
      <c r="C1" s="128"/>
      <c r="D1" s="128"/>
      <c r="E1" s="128"/>
      <c r="F1" s="128"/>
      <c r="G1" s="128"/>
      <c r="H1" s="128"/>
      <c r="I1" s="128"/>
      <c r="J1" s="128"/>
      <c r="K1" s="128"/>
    </row>
    <row r="2" spans="1:11" x14ac:dyDescent="0.3">
      <c r="A2" s="128"/>
      <c r="B2" s="170"/>
      <c r="C2" s="171"/>
      <c r="D2" s="172"/>
      <c r="E2" s="176" t="s">
        <v>1524</v>
      </c>
      <c r="F2" s="177"/>
      <c r="G2" s="178"/>
      <c r="H2" s="179" t="s">
        <v>1525</v>
      </c>
      <c r="I2" s="180"/>
      <c r="J2" s="180"/>
      <c r="K2" s="181"/>
    </row>
    <row r="3" spans="1:11" ht="15" customHeight="1" x14ac:dyDescent="0.3">
      <c r="A3" s="128"/>
      <c r="B3" s="173"/>
      <c r="C3" s="174"/>
      <c r="D3" s="175"/>
      <c r="E3" s="176" t="s">
        <v>1526</v>
      </c>
      <c r="F3" s="177"/>
      <c r="G3" s="178"/>
      <c r="H3" s="182"/>
      <c r="I3" s="183"/>
      <c r="J3" s="183"/>
      <c r="K3" s="184"/>
    </row>
    <row r="4" spans="1:11" x14ac:dyDescent="0.3">
      <c r="A4" s="128"/>
      <c r="B4" s="128"/>
      <c r="C4" s="128"/>
      <c r="D4" s="128"/>
      <c r="E4" s="128"/>
      <c r="F4" s="128"/>
      <c r="G4" s="128"/>
      <c r="H4" s="128"/>
      <c r="I4" s="128"/>
      <c r="J4" s="128"/>
      <c r="K4" s="128"/>
    </row>
    <row r="5" spans="1:11" x14ac:dyDescent="0.3">
      <c r="A5" s="128"/>
      <c r="B5" s="128"/>
      <c r="C5" s="128"/>
      <c r="D5" s="128"/>
      <c r="E5" s="128"/>
      <c r="F5" s="128"/>
      <c r="G5" s="128"/>
      <c r="H5" s="128"/>
      <c r="I5" s="128"/>
      <c r="J5" s="128"/>
      <c r="K5" s="128"/>
    </row>
    <row r="6" spans="1:11" x14ac:dyDescent="0.3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</row>
    <row r="7" spans="1:11" x14ac:dyDescent="0.3">
      <c r="A7" s="128"/>
      <c r="B7" s="128"/>
      <c r="C7" s="128"/>
      <c r="D7" s="128"/>
      <c r="E7" s="128"/>
      <c r="F7" s="128"/>
      <c r="G7" s="128"/>
      <c r="H7" s="128"/>
      <c r="I7" s="128"/>
      <c r="J7" s="128"/>
      <c r="K7" s="128"/>
    </row>
    <row r="8" spans="1:11" x14ac:dyDescent="0.3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</row>
    <row r="9" spans="1:11" x14ac:dyDescent="0.3">
      <c r="A9" s="128"/>
      <c r="B9" s="128"/>
      <c r="C9" s="185" t="s">
        <v>1527</v>
      </c>
      <c r="D9" s="186"/>
      <c r="E9" s="186"/>
      <c r="F9" s="186"/>
      <c r="G9" s="186"/>
      <c r="H9" s="186"/>
      <c r="I9" s="186"/>
      <c r="J9" s="186"/>
      <c r="K9" s="128"/>
    </row>
    <row r="10" spans="1:11" ht="15.75" customHeight="1" x14ac:dyDescent="0.3">
      <c r="A10" s="128"/>
      <c r="B10" s="128"/>
      <c r="C10" s="187"/>
      <c r="D10" s="186"/>
      <c r="E10" s="186"/>
      <c r="F10" s="186"/>
      <c r="G10" s="186"/>
      <c r="H10" s="186"/>
      <c r="I10" s="186"/>
      <c r="J10" s="186"/>
      <c r="K10" s="128"/>
    </row>
    <row r="11" spans="1:11" ht="15.75" customHeight="1" x14ac:dyDescent="0.3">
      <c r="A11" s="128"/>
      <c r="B11" s="128"/>
      <c r="C11" s="187"/>
      <c r="D11" s="186"/>
      <c r="E11" s="186"/>
      <c r="F11" s="186"/>
      <c r="G11" s="186"/>
      <c r="H11" s="186"/>
      <c r="I11" s="186"/>
      <c r="J11" s="186"/>
      <c r="K11" s="128"/>
    </row>
    <row r="12" spans="1:11" x14ac:dyDescent="0.3">
      <c r="A12" s="128"/>
      <c r="B12" s="128"/>
      <c r="C12" s="187"/>
      <c r="D12" s="186"/>
      <c r="E12" s="186"/>
      <c r="F12" s="186"/>
      <c r="G12" s="186"/>
      <c r="H12" s="186"/>
      <c r="I12" s="186"/>
      <c r="J12" s="186"/>
      <c r="K12" s="128"/>
    </row>
    <row r="13" spans="1:11" x14ac:dyDescent="0.3">
      <c r="A13" s="128"/>
      <c r="B13" s="128"/>
      <c r="C13" s="187"/>
      <c r="D13" s="186"/>
      <c r="E13" s="186"/>
      <c r="F13" s="186"/>
      <c r="G13" s="186"/>
      <c r="H13" s="186"/>
      <c r="I13" s="186"/>
      <c r="J13" s="186"/>
      <c r="K13" s="128"/>
    </row>
    <row r="14" spans="1:11" x14ac:dyDescent="0.3">
      <c r="A14" s="128"/>
      <c r="B14" s="128"/>
      <c r="C14" s="128"/>
      <c r="D14" s="128"/>
      <c r="E14" s="128"/>
      <c r="F14" s="128"/>
      <c r="G14" s="128"/>
      <c r="H14" s="128"/>
      <c r="I14" s="128"/>
      <c r="J14" s="128"/>
      <c r="K14" s="128"/>
    </row>
    <row r="15" spans="1:11" x14ac:dyDescent="0.3">
      <c r="A15" s="128"/>
      <c r="B15" s="128"/>
      <c r="C15" s="128"/>
      <c r="D15" s="128"/>
      <c r="E15" s="128"/>
      <c r="F15" s="128"/>
      <c r="G15" s="128"/>
      <c r="H15" s="128"/>
      <c r="I15" s="128"/>
      <c r="J15" s="128"/>
      <c r="K15" s="128"/>
    </row>
    <row r="16" spans="1:11" x14ac:dyDescent="0.3">
      <c r="A16" s="128"/>
      <c r="B16" s="128"/>
      <c r="C16" s="128"/>
      <c r="D16" s="128"/>
      <c r="E16" s="128"/>
      <c r="F16" s="128"/>
      <c r="G16" s="128"/>
      <c r="H16" s="128"/>
      <c r="I16" s="128"/>
      <c r="J16" s="128"/>
      <c r="K16" s="128"/>
    </row>
    <row r="17" spans="1:11" x14ac:dyDescent="0.3">
      <c r="A17" s="128"/>
      <c r="B17" s="128"/>
      <c r="C17" s="128"/>
      <c r="D17" s="128"/>
      <c r="E17" s="128"/>
      <c r="F17" s="128"/>
      <c r="G17" s="128"/>
      <c r="H17" s="128"/>
      <c r="I17" s="128"/>
      <c r="J17" s="128"/>
      <c r="K17" s="128"/>
    </row>
    <row r="18" spans="1:11" x14ac:dyDescent="0.3">
      <c r="A18" s="128"/>
      <c r="B18" s="128"/>
      <c r="C18" s="128"/>
      <c r="D18" s="128"/>
      <c r="E18" s="128"/>
      <c r="F18" s="128"/>
      <c r="G18" s="128"/>
      <c r="H18" s="128"/>
      <c r="I18" s="128"/>
      <c r="J18" s="128"/>
      <c r="K18" s="128"/>
    </row>
    <row r="19" spans="1:11" x14ac:dyDescent="0.3">
      <c r="A19" s="128"/>
      <c r="B19" s="128"/>
      <c r="C19" s="128"/>
      <c r="D19" s="128"/>
      <c r="E19" s="128"/>
      <c r="F19" s="128"/>
      <c r="G19" s="128"/>
      <c r="H19" s="128"/>
      <c r="I19" s="128"/>
      <c r="J19" s="128"/>
      <c r="K19" s="128"/>
    </row>
    <row r="20" spans="1:11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</row>
    <row r="21" spans="1:11" x14ac:dyDescent="0.3">
      <c r="A21" s="128"/>
      <c r="B21" s="128"/>
      <c r="C21" s="128"/>
      <c r="D21" s="128"/>
      <c r="E21" s="128"/>
      <c r="F21" s="128"/>
      <c r="G21" s="128"/>
      <c r="H21" s="128"/>
      <c r="I21" s="128"/>
      <c r="J21" s="128"/>
      <c r="K21" s="128"/>
    </row>
    <row r="22" spans="1:11" x14ac:dyDescent="0.3">
      <c r="A22" s="128"/>
      <c r="B22" s="128"/>
      <c r="C22" s="128"/>
      <c r="D22" s="128"/>
      <c r="E22" s="128"/>
      <c r="F22" s="128"/>
      <c r="G22" s="128"/>
      <c r="H22" s="128"/>
      <c r="I22" s="128"/>
      <c r="J22" s="128"/>
      <c r="K22" s="128"/>
    </row>
    <row r="23" spans="1:11" x14ac:dyDescent="0.3">
      <c r="A23" s="128"/>
      <c r="B23" s="128"/>
      <c r="C23" s="128"/>
      <c r="D23" s="128"/>
      <c r="E23" s="128"/>
      <c r="F23" s="128"/>
      <c r="G23" s="128"/>
      <c r="H23" s="128"/>
      <c r="I23" s="128"/>
      <c r="J23" s="128"/>
      <c r="K23" s="128"/>
    </row>
    <row r="24" spans="1:11" ht="15" x14ac:dyDescent="0.3">
      <c r="A24" s="128"/>
      <c r="B24" s="128"/>
      <c r="C24" s="168" t="s">
        <v>1528</v>
      </c>
      <c r="D24" s="168"/>
      <c r="E24" s="168"/>
      <c r="F24" s="169"/>
      <c r="G24" s="169"/>
      <c r="H24" s="169"/>
      <c r="I24" s="169"/>
      <c r="J24" s="128"/>
      <c r="K24" s="128"/>
    </row>
    <row r="25" spans="1:11" ht="15" x14ac:dyDescent="0.3">
      <c r="A25" s="128"/>
      <c r="B25" s="128"/>
      <c r="C25" s="168" t="s">
        <v>1529</v>
      </c>
      <c r="D25" s="168"/>
      <c r="E25" s="168"/>
      <c r="F25" s="169"/>
      <c r="G25" s="169"/>
      <c r="H25" s="169"/>
      <c r="I25" s="169"/>
      <c r="J25" s="128"/>
      <c r="K25" s="128"/>
    </row>
    <row r="26" spans="1:11" ht="15" x14ac:dyDescent="0.3">
      <c r="A26" s="128"/>
      <c r="B26" s="128"/>
      <c r="C26" s="168" t="s">
        <v>1530</v>
      </c>
      <c r="D26" s="168"/>
      <c r="E26" s="168"/>
      <c r="F26" s="169"/>
      <c r="G26" s="169"/>
      <c r="H26" s="169"/>
      <c r="I26" s="169"/>
      <c r="J26" s="128"/>
      <c r="K26" s="128"/>
    </row>
    <row r="27" spans="1:11" ht="15" x14ac:dyDescent="0.3">
      <c r="A27" s="128"/>
      <c r="B27" s="128"/>
      <c r="C27" s="168" t="s">
        <v>1531</v>
      </c>
      <c r="D27" s="168"/>
      <c r="E27" s="168"/>
      <c r="F27" s="169"/>
      <c r="G27" s="169"/>
      <c r="H27" s="169"/>
      <c r="I27" s="169"/>
      <c r="J27" s="128"/>
      <c r="K27" s="128"/>
    </row>
    <row r="28" spans="1:11" ht="15" x14ac:dyDescent="0.3">
      <c r="A28" s="128"/>
      <c r="B28" s="128"/>
      <c r="C28" s="168" t="s">
        <v>1532</v>
      </c>
      <c r="D28" s="168"/>
      <c r="E28" s="168"/>
      <c r="F28" s="169"/>
      <c r="G28" s="169"/>
      <c r="H28" s="169"/>
      <c r="I28" s="169"/>
      <c r="J28" s="128"/>
      <c r="K28" s="128"/>
    </row>
    <row r="29" spans="1:11" ht="15" x14ac:dyDescent="0.3">
      <c r="A29" s="128"/>
      <c r="B29" s="128"/>
      <c r="C29" s="168" t="s">
        <v>1533</v>
      </c>
      <c r="D29" s="168"/>
      <c r="E29" s="168"/>
      <c r="F29" s="169"/>
      <c r="G29" s="169"/>
      <c r="H29" s="169"/>
      <c r="I29" s="169"/>
      <c r="J29" s="128"/>
      <c r="K29" s="128"/>
    </row>
    <row r="30" spans="1:11" ht="15" x14ac:dyDescent="0.3">
      <c r="A30" s="128"/>
      <c r="B30" s="128"/>
      <c r="C30" s="168" t="s">
        <v>1534</v>
      </c>
      <c r="D30" s="168"/>
      <c r="E30" s="168"/>
      <c r="F30" s="169"/>
      <c r="G30" s="169"/>
      <c r="H30" s="169"/>
      <c r="I30" s="169"/>
      <c r="J30" s="128"/>
      <c r="K30" s="128"/>
    </row>
    <row r="31" spans="1:11" ht="15" x14ac:dyDescent="0.3">
      <c r="A31" s="128"/>
      <c r="B31" s="128"/>
      <c r="C31" s="168" t="s">
        <v>1535</v>
      </c>
      <c r="D31" s="168"/>
      <c r="E31" s="168"/>
      <c r="F31" s="169"/>
      <c r="G31" s="169"/>
      <c r="H31" s="169"/>
      <c r="I31" s="169"/>
      <c r="J31" s="128"/>
      <c r="K31" s="128"/>
    </row>
    <row r="32" spans="1:11" x14ac:dyDescent="0.3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</row>
    <row r="33" spans="1:11" x14ac:dyDescent="0.3">
      <c r="A33" s="128"/>
      <c r="B33" s="128"/>
      <c r="C33" s="128"/>
      <c r="D33" s="128"/>
      <c r="E33" s="128"/>
      <c r="F33" s="128"/>
      <c r="G33" s="128"/>
      <c r="H33" s="128"/>
      <c r="I33" s="128"/>
      <c r="J33" s="128"/>
      <c r="K33" s="128"/>
    </row>
  </sheetData>
  <mergeCells count="22">
    <mergeCell ref="C26:E26"/>
    <mergeCell ref="F26:I26"/>
    <mergeCell ref="C9:J13"/>
    <mergeCell ref="C24:E24"/>
    <mergeCell ref="F24:I24"/>
    <mergeCell ref="C25:E25"/>
    <mergeCell ref="F25:I25"/>
    <mergeCell ref="B2:D3"/>
    <mergeCell ref="E2:G2"/>
    <mergeCell ref="H2:K2"/>
    <mergeCell ref="E3:G3"/>
    <mergeCell ref="H3:K3"/>
    <mergeCell ref="C30:E30"/>
    <mergeCell ref="F30:I30"/>
    <mergeCell ref="C31:E31"/>
    <mergeCell ref="F31:I31"/>
    <mergeCell ref="C27:E27"/>
    <mergeCell ref="F27:I27"/>
    <mergeCell ref="C28:E28"/>
    <mergeCell ref="F28:I28"/>
    <mergeCell ref="C29:E29"/>
    <mergeCell ref="F29:I29"/>
  </mergeCells>
  <phoneticPr fontId="1" type="noConversion"/>
  <pageMargins left="0.7" right="0.7" top="0.75" bottom="0.75" header="0.3" footer="0.3"/>
  <pageSetup paperSize="9" scale="8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F174F-6CF8-44C5-BCC0-F040821E5646}">
  <sheetPr codeName="Sheet13"/>
  <dimension ref="A1:H33"/>
  <sheetViews>
    <sheetView view="pageBreakPreview" topLeftCell="A13" zoomScale="98" zoomScaleNormal="100" zoomScaleSheetLayoutView="98" workbookViewId="0">
      <selection activeCell="H16" sqref="H16"/>
    </sheetView>
  </sheetViews>
  <sheetFormatPr defaultRowHeight="15" x14ac:dyDescent="0.4"/>
  <cols>
    <col min="1" max="1" width="2.75" style="132" bestFit="1" customWidth="1"/>
    <col min="2" max="2" width="9" style="132" customWidth="1"/>
    <col min="3" max="4" width="10.25" style="132" customWidth="1"/>
    <col min="5" max="5" width="13.75" style="132" customWidth="1"/>
    <col min="6" max="6" width="12" style="132" customWidth="1"/>
    <col min="7" max="7" width="13.25" style="132" customWidth="1"/>
    <col min="8" max="8" width="34.25" style="132" customWidth="1"/>
  </cols>
  <sheetData>
    <row r="1" spans="1:8" ht="14.5" x14ac:dyDescent="0.3">
      <c r="A1" s="129"/>
      <c r="B1" s="129"/>
      <c r="C1" s="129"/>
      <c r="D1" s="129"/>
      <c r="E1" s="129"/>
      <c r="F1" s="129"/>
      <c r="G1" s="129"/>
      <c r="H1" s="129"/>
    </row>
    <row r="2" spans="1:8" ht="24" x14ac:dyDescent="0.3">
      <c r="A2" s="129"/>
      <c r="B2" s="188" t="s">
        <v>1551</v>
      </c>
      <c r="C2" s="188"/>
      <c r="D2" s="188"/>
      <c r="E2" s="188"/>
      <c r="F2" s="188"/>
      <c r="G2" s="188"/>
      <c r="H2" s="188"/>
    </row>
    <row r="3" spans="1:8" ht="14.5" x14ac:dyDescent="0.3">
      <c r="A3" s="129"/>
      <c r="B3" s="129"/>
      <c r="C3" s="129"/>
      <c r="D3" s="129"/>
      <c r="E3" s="129"/>
      <c r="F3" s="129"/>
      <c r="G3" s="129"/>
      <c r="H3" s="129"/>
    </row>
    <row r="4" spans="1:8" ht="14.5" x14ac:dyDescent="0.3">
      <c r="A4" s="129"/>
      <c r="B4" s="130" t="s">
        <v>1536</v>
      </c>
      <c r="C4" s="130" t="s">
        <v>1537</v>
      </c>
      <c r="D4" s="130" t="s">
        <v>1538</v>
      </c>
      <c r="E4" s="130" t="s">
        <v>1539</v>
      </c>
      <c r="F4" s="130" t="s">
        <v>1540</v>
      </c>
      <c r="G4" s="130" t="s">
        <v>1541</v>
      </c>
      <c r="H4" s="130" t="s">
        <v>1542</v>
      </c>
    </row>
    <row r="5" spans="1:8" ht="14.5" x14ac:dyDescent="0.3">
      <c r="A5" s="129"/>
      <c r="B5" s="131" t="s">
        <v>1543</v>
      </c>
      <c r="C5" s="131" t="s">
        <v>1544</v>
      </c>
      <c r="D5" s="131" t="s">
        <v>1545</v>
      </c>
      <c r="E5" s="131" t="s">
        <v>85</v>
      </c>
      <c r="F5" s="131" t="s">
        <v>1546</v>
      </c>
      <c r="G5" s="131" t="s">
        <v>1547</v>
      </c>
      <c r="H5" s="131" t="s">
        <v>1269</v>
      </c>
    </row>
    <row r="6" spans="1:8" x14ac:dyDescent="0.4">
      <c r="B6" s="133" t="s">
        <v>1548</v>
      </c>
      <c r="C6" s="134" t="s">
        <v>1549</v>
      </c>
      <c r="D6" s="134" t="s">
        <v>1250</v>
      </c>
      <c r="E6" s="135">
        <v>43464</v>
      </c>
      <c r="F6" s="134"/>
      <c r="G6" s="134"/>
      <c r="H6" s="136"/>
    </row>
    <row r="7" spans="1:8" x14ac:dyDescent="0.4">
      <c r="B7" s="134"/>
      <c r="C7" s="134"/>
      <c r="D7" s="134"/>
      <c r="E7" s="134"/>
      <c r="F7" s="134"/>
      <c r="G7" s="137"/>
      <c r="H7" s="138"/>
    </row>
    <row r="8" spans="1:8" x14ac:dyDescent="0.4">
      <c r="B8" s="134"/>
      <c r="C8" s="134"/>
      <c r="D8" s="134"/>
      <c r="E8" s="134"/>
      <c r="F8" s="134"/>
      <c r="G8" s="134"/>
      <c r="H8" s="134"/>
    </row>
    <row r="9" spans="1:8" x14ac:dyDescent="0.4">
      <c r="B9" s="134"/>
      <c r="C9" s="134"/>
      <c r="D9" s="134"/>
      <c r="E9" s="134"/>
      <c r="F9" s="134"/>
      <c r="G9" s="134"/>
      <c r="H9" s="134"/>
    </row>
    <row r="10" spans="1:8" x14ac:dyDescent="0.4">
      <c r="B10" s="134"/>
      <c r="C10" s="134"/>
      <c r="D10" s="134"/>
      <c r="E10" s="134"/>
      <c r="F10" s="134"/>
      <c r="G10" s="134"/>
      <c r="H10" s="134"/>
    </row>
    <row r="11" spans="1:8" x14ac:dyDescent="0.4">
      <c r="B11" s="134"/>
      <c r="C11" s="134"/>
      <c r="D11" s="134"/>
      <c r="E11" s="134"/>
      <c r="F11" s="134"/>
      <c r="G11" s="134"/>
      <c r="H11" s="134"/>
    </row>
    <row r="12" spans="1:8" x14ac:dyDescent="0.4">
      <c r="B12" s="134"/>
      <c r="C12" s="134"/>
      <c r="D12" s="134"/>
      <c r="E12" s="134"/>
      <c r="F12" s="134"/>
      <c r="G12" s="134"/>
      <c r="H12" s="134"/>
    </row>
    <row r="13" spans="1:8" x14ac:dyDescent="0.4">
      <c r="B13" s="134"/>
      <c r="C13" s="134"/>
      <c r="D13" s="134"/>
      <c r="E13" s="134"/>
      <c r="F13" s="134"/>
      <c r="G13" s="134"/>
      <c r="H13" s="134"/>
    </row>
    <row r="15" spans="1:8" x14ac:dyDescent="0.4">
      <c r="B15" s="189" t="s">
        <v>1550</v>
      </c>
      <c r="C15" s="189"/>
      <c r="D15" s="189"/>
      <c r="E15" s="189"/>
      <c r="F15" s="189"/>
    </row>
    <row r="19" spans="1:8" ht="14.5" x14ac:dyDescent="0.3">
      <c r="A19" s="129"/>
      <c r="B19" s="129"/>
      <c r="C19" s="129"/>
      <c r="D19" s="129"/>
      <c r="E19" s="129"/>
      <c r="F19" s="129"/>
      <c r="G19" s="129"/>
      <c r="H19" s="129"/>
    </row>
    <row r="20" spans="1:8" ht="24" x14ac:dyDescent="0.3">
      <c r="A20" s="129"/>
      <c r="B20" s="188" t="s">
        <v>1552</v>
      </c>
      <c r="C20" s="188"/>
      <c r="D20" s="188"/>
      <c r="E20" s="188"/>
      <c r="F20" s="188"/>
      <c r="G20" s="188"/>
      <c r="H20" s="188"/>
    </row>
    <row r="21" spans="1:8" ht="14.5" x14ac:dyDescent="0.3">
      <c r="A21" s="129"/>
      <c r="B21" s="129"/>
      <c r="C21" s="129"/>
      <c r="D21" s="129"/>
      <c r="E21" s="129"/>
      <c r="F21" s="129"/>
      <c r="G21" s="129"/>
      <c r="H21" s="129"/>
    </row>
    <row r="22" spans="1:8" ht="14.5" x14ac:dyDescent="0.3">
      <c r="A22" s="129"/>
      <c r="B22" s="130" t="s">
        <v>1536</v>
      </c>
      <c r="C22" s="130" t="s">
        <v>1537</v>
      </c>
      <c r="D22" s="130" t="s">
        <v>1538</v>
      </c>
      <c r="E22" s="130" t="s">
        <v>1539</v>
      </c>
      <c r="F22" s="130" t="s">
        <v>1540</v>
      </c>
      <c r="G22" s="130" t="s">
        <v>1541</v>
      </c>
      <c r="H22" s="130" t="s">
        <v>1542</v>
      </c>
    </row>
    <row r="23" spans="1:8" ht="14.5" x14ac:dyDescent="0.3">
      <c r="A23" s="129"/>
      <c r="B23" s="131" t="s">
        <v>1543</v>
      </c>
      <c r="C23" s="131" t="s">
        <v>1544</v>
      </c>
      <c r="D23" s="131" t="s">
        <v>1545</v>
      </c>
      <c r="E23" s="131" t="s">
        <v>85</v>
      </c>
      <c r="F23" s="131" t="s">
        <v>1546</v>
      </c>
      <c r="G23" s="131" t="s">
        <v>1547</v>
      </c>
      <c r="H23" s="131" t="s">
        <v>1269</v>
      </c>
    </row>
    <row r="24" spans="1:8" x14ac:dyDescent="0.4">
      <c r="B24" s="133" t="s">
        <v>1548</v>
      </c>
      <c r="C24" s="134" t="s">
        <v>1549</v>
      </c>
      <c r="D24" s="134" t="s">
        <v>1250</v>
      </c>
      <c r="E24" s="135">
        <v>43464</v>
      </c>
      <c r="F24" s="134"/>
      <c r="G24" s="134"/>
      <c r="H24" s="136"/>
    </row>
    <row r="25" spans="1:8" x14ac:dyDescent="0.4">
      <c r="B25" s="134"/>
      <c r="C25" s="134"/>
      <c r="D25" s="134"/>
      <c r="E25" s="134"/>
      <c r="F25" s="134"/>
      <c r="G25" s="137"/>
      <c r="H25" s="138"/>
    </row>
    <row r="26" spans="1:8" x14ac:dyDescent="0.4">
      <c r="B26" s="134"/>
      <c r="C26" s="134"/>
      <c r="D26" s="134"/>
      <c r="E26" s="134"/>
      <c r="F26" s="134"/>
      <c r="G26" s="134"/>
      <c r="H26" s="134"/>
    </row>
    <row r="27" spans="1:8" x14ac:dyDescent="0.4">
      <c r="B27" s="134"/>
      <c r="C27" s="134"/>
      <c r="D27" s="134"/>
      <c r="E27" s="134"/>
      <c r="F27" s="134"/>
      <c r="G27" s="134"/>
      <c r="H27" s="134"/>
    </row>
    <row r="28" spans="1:8" x14ac:dyDescent="0.4">
      <c r="B28" s="134"/>
      <c r="C28" s="134"/>
      <c r="D28" s="134"/>
      <c r="E28" s="134"/>
      <c r="F28" s="134"/>
      <c r="G28" s="134"/>
      <c r="H28" s="134"/>
    </row>
    <row r="29" spans="1:8" x14ac:dyDescent="0.4">
      <c r="B29" s="134"/>
      <c r="C29" s="134"/>
      <c r="D29" s="134"/>
      <c r="E29" s="134"/>
      <c r="F29" s="134"/>
      <c r="G29" s="134"/>
      <c r="H29" s="134"/>
    </row>
    <row r="30" spans="1:8" x14ac:dyDescent="0.4">
      <c r="B30" s="134"/>
      <c r="C30" s="134"/>
      <c r="D30" s="134"/>
      <c r="E30" s="134"/>
      <c r="F30" s="134"/>
      <c r="G30" s="134"/>
      <c r="H30" s="134"/>
    </row>
    <row r="31" spans="1:8" x14ac:dyDescent="0.4">
      <c r="B31" s="134"/>
      <c r="C31" s="134"/>
      <c r="D31" s="134"/>
      <c r="E31" s="134"/>
      <c r="F31" s="134"/>
      <c r="G31" s="134"/>
      <c r="H31" s="134"/>
    </row>
    <row r="33" spans="2:6" x14ac:dyDescent="0.4">
      <c r="B33" s="189" t="s">
        <v>1550</v>
      </c>
      <c r="C33" s="189"/>
      <c r="D33" s="189"/>
      <c r="E33" s="189"/>
      <c r="F33" s="189"/>
    </row>
  </sheetData>
  <mergeCells count="4">
    <mergeCell ref="B2:H2"/>
    <mergeCell ref="B15:F15"/>
    <mergeCell ref="B20:H20"/>
    <mergeCell ref="B33:F33"/>
  </mergeCells>
  <phoneticPr fontId="1" type="noConversion"/>
  <pageMargins left="0.7" right="0.7" top="0.75" bottom="0.75" header="0.3" footer="0.3"/>
  <pageSetup paperSize="9" scale="7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D7539-0EB6-4AE4-B8EE-2888763E0422}">
  <sheetPr codeName="Sheet12"/>
  <dimension ref="A1:E33"/>
  <sheetViews>
    <sheetView topLeftCell="A13" workbookViewId="0">
      <selection activeCell="C35" sqref="C35"/>
    </sheetView>
  </sheetViews>
  <sheetFormatPr defaultRowHeight="14" x14ac:dyDescent="0.3"/>
  <cols>
    <col min="2" max="2" width="20.75" customWidth="1"/>
    <col min="3" max="3" width="36.5" customWidth="1"/>
    <col min="4" max="4" width="24.25" customWidth="1"/>
    <col min="5" max="5" width="27.58203125" customWidth="1"/>
    <col min="6" max="6" width="17.83203125" customWidth="1"/>
  </cols>
  <sheetData>
    <row r="1" spans="1:5" x14ac:dyDescent="0.3">
      <c r="A1" s="79"/>
      <c r="B1" s="79"/>
      <c r="C1" s="79"/>
      <c r="D1" s="79"/>
      <c r="E1" s="79"/>
    </row>
    <row r="2" spans="1:5" x14ac:dyDescent="0.3">
      <c r="A2" s="79"/>
      <c r="B2" s="190" t="s">
        <v>1309</v>
      </c>
      <c r="C2" s="190"/>
      <c r="D2" s="190"/>
      <c r="E2" s="79"/>
    </row>
    <row r="3" spans="1:5" x14ac:dyDescent="0.3">
      <c r="A3" s="79"/>
      <c r="B3" s="82" t="s">
        <v>1310</v>
      </c>
      <c r="C3" s="82" t="s">
        <v>1320</v>
      </c>
      <c r="D3" s="82" t="s">
        <v>1311</v>
      </c>
      <c r="E3" s="79"/>
    </row>
    <row r="4" spans="1:5" x14ac:dyDescent="0.3">
      <c r="A4" s="79"/>
      <c r="B4" s="48"/>
      <c r="C4" s="48" t="s">
        <v>1321</v>
      </c>
      <c r="D4" s="48" t="s">
        <v>1312</v>
      </c>
      <c r="E4" s="79"/>
    </row>
    <row r="5" spans="1:5" x14ac:dyDescent="0.3">
      <c r="A5" s="79"/>
      <c r="B5" s="48"/>
      <c r="C5" s="48" t="s">
        <v>1322</v>
      </c>
      <c r="D5" s="48" t="s">
        <v>1313</v>
      </c>
      <c r="E5" s="79"/>
    </row>
    <row r="6" spans="1:5" x14ac:dyDescent="0.3">
      <c r="A6" s="79"/>
      <c r="B6" s="48"/>
      <c r="C6" s="48" t="s">
        <v>1321</v>
      </c>
      <c r="D6" s="48" t="s">
        <v>1312</v>
      </c>
      <c r="E6" s="79"/>
    </row>
    <row r="7" spans="1:5" x14ac:dyDescent="0.3">
      <c r="A7" s="79"/>
      <c r="B7" s="48"/>
      <c r="C7" s="48"/>
      <c r="D7" s="48"/>
      <c r="E7" s="79"/>
    </row>
    <row r="8" spans="1:5" x14ac:dyDescent="0.3">
      <c r="A8" s="79"/>
      <c r="B8" s="48"/>
      <c r="C8" s="48"/>
      <c r="D8" s="48"/>
      <c r="E8" s="79"/>
    </row>
    <row r="9" spans="1:5" x14ac:dyDescent="0.3">
      <c r="A9" s="79"/>
      <c r="B9" s="48"/>
      <c r="C9" s="48"/>
      <c r="D9" s="48"/>
      <c r="E9" s="79"/>
    </row>
    <row r="10" spans="1:5" x14ac:dyDescent="0.3">
      <c r="A10" s="79"/>
      <c r="B10" s="79"/>
      <c r="C10" s="79"/>
      <c r="D10" s="79"/>
      <c r="E10" s="79"/>
    </row>
    <row r="11" spans="1:5" x14ac:dyDescent="0.3">
      <c r="A11" s="79"/>
      <c r="B11" s="79"/>
      <c r="C11" s="79"/>
      <c r="D11" s="79"/>
      <c r="E11" s="79"/>
    </row>
    <row r="12" spans="1:5" x14ac:dyDescent="0.3">
      <c r="A12" s="79"/>
      <c r="B12" s="79" t="s">
        <v>1314</v>
      </c>
      <c r="C12" s="79"/>
      <c r="D12" s="79"/>
      <c r="E12" s="79"/>
    </row>
    <row r="13" spans="1:5" x14ac:dyDescent="0.3">
      <c r="A13" s="79"/>
      <c r="B13" s="80" t="s">
        <v>1323</v>
      </c>
      <c r="C13" s="79"/>
      <c r="D13" s="79"/>
      <c r="E13" s="79"/>
    </row>
    <row r="14" spans="1:5" x14ac:dyDescent="0.3">
      <c r="A14" s="79"/>
      <c r="B14" s="79" t="s">
        <v>1315</v>
      </c>
      <c r="C14" s="79"/>
      <c r="D14" s="79"/>
      <c r="E14" s="79"/>
    </row>
    <row r="15" spans="1:5" x14ac:dyDescent="0.3">
      <c r="A15" s="79"/>
      <c r="B15" s="48" t="s">
        <v>1316</v>
      </c>
      <c r="C15" s="48" t="s">
        <v>1317</v>
      </c>
      <c r="D15" s="48" t="s">
        <v>1318</v>
      </c>
      <c r="E15" s="79"/>
    </row>
    <row r="16" spans="1:5" x14ac:dyDescent="0.3">
      <c r="A16" s="79"/>
      <c r="B16" s="48">
        <v>1</v>
      </c>
      <c r="C16" s="48"/>
      <c r="D16" s="48" t="s">
        <v>140</v>
      </c>
      <c r="E16" s="79"/>
    </row>
    <row r="17" spans="1:5" x14ac:dyDescent="0.3">
      <c r="A17" s="79"/>
      <c r="B17" s="48"/>
      <c r="C17" s="48"/>
      <c r="D17" s="48"/>
      <c r="E17" s="79"/>
    </row>
    <row r="18" spans="1:5" x14ac:dyDescent="0.3">
      <c r="A18" s="79"/>
      <c r="B18" s="48"/>
      <c r="C18" s="48"/>
      <c r="D18" s="48"/>
      <c r="E18" s="79"/>
    </row>
    <row r="19" spans="1:5" x14ac:dyDescent="0.3">
      <c r="A19" s="79"/>
      <c r="B19" s="48"/>
      <c r="C19" s="48"/>
      <c r="D19" s="48"/>
      <c r="E19" s="79"/>
    </row>
    <row r="20" spans="1:5" x14ac:dyDescent="0.3">
      <c r="A20" s="79"/>
      <c r="B20" s="48"/>
      <c r="C20" s="48"/>
      <c r="D20" s="48"/>
      <c r="E20" s="79"/>
    </row>
    <row r="21" spans="1:5" x14ac:dyDescent="0.3">
      <c r="A21" s="79"/>
      <c r="B21" s="79"/>
      <c r="C21" s="79"/>
      <c r="D21" s="79"/>
      <c r="E21" s="79"/>
    </row>
    <row r="22" spans="1:5" x14ac:dyDescent="0.3">
      <c r="A22" s="79"/>
      <c r="B22" s="80" t="s">
        <v>1324</v>
      </c>
      <c r="C22" s="79"/>
      <c r="D22" s="79"/>
      <c r="E22" s="79"/>
    </row>
    <row r="23" spans="1:5" x14ac:dyDescent="0.3">
      <c r="A23" s="79"/>
      <c r="B23" s="81" t="s">
        <v>1325</v>
      </c>
      <c r="C23" s="79"/>
      <c r="D23" s="79"/>
      <c r="E23" s="79"/>
    </row>
    <row r="24" spans="1:5" x14ac:dyDescent="0.3">
      <c r="A24" s="79"/>
      <c r="B24" s="79"/>
      <c r="C24" s="79"/>
      <c r="D24" s="79"/>
      <c r="E24" s="79"/>
    </row>
    <row r="25" spans="1:5" x14ac:dyDescent="0.3">
      <c r="A25" s="79"/>
      <c r="B25" s="79" t="s">
        <v>1319</v>
      </c>
      <c r="C25" s="79"/>
      <c r="D25" s="79"/>
      <c r="E25" s="79"/>
    </row>
    <row r="27" spans="1:5" x14ac:dyDescent="0.3">
      <c r="B27" s="191" t="s">
        <v>1327</v>
      </c>
      <c r="C27" s="191"/>
      <c r="D27" s="191"/>
      <c r="E27" s="191"/>
    </row>
    <row r="28" spans="1:5" x14ac:dyDescent="0.3">
      <c r="B28" s="2" t="s">
        <v>1328</v>
      </c>
      <c r="C28" s="2" t="s">
        <v>1332</v>
      </c>
      <c r="D28" s="2" t="s">
        <v>1333</v>
      </c>
      <c r="E28" s="83" t="s">
        <v>1329</v>
      </c>
    </row>
    <row r="29" spans="1:5" ht="56" x14ac:dyDescent="0.3">
      <c r="B29" s="84" t="s">
        <v>1330</v>
      </c>
      <c r="C29" s="85">
        <v>100</v>
      </c>
      <c r="D29" s="85">
        <v>150</v>
      </c>
      <c r="E29" s="86" t="s">
        <v>1331</v>
      </c>
    </row>
    <row r="30" spans="1:5" x14ac:dyDescent="0.3">
      <c r="B30" s="2"/>
      <c r="C30" s="2"/>
      <c r="D30" s="2"/>
      <c r="E30" s="83"/>
    </row>
    <row r="31" spans="1:5" x14ac:dyDescent="0.3">
      <c r="B31" s="2"/>
      <c r="C31" s="2"/>
      <c r="D31" s="2"/>
      <c r="E31" s="83"/>
    </row>
    <row r="32" spans="1:5" x14ac:dyDescent="0.3">
      <c r="B32" s="2"/>
      <c r="C32" s="2"/>
      <c r="D32" s="2"/>
      <c r="E32" s="83"/>
    </row>
    <row r="33" spans="2:5" x14ac:dyDescent="0.3">
      <c r="B33" s="2"/>
      <c r="C33" s="2"/>
      <c r="D33" s="2"/>
      <c r="E33" s="83"/>
    </row>
  </sheetData>
  <mergeCells count="2">
    <mergeCell ref="B2:D2"/>
    <mergeCell ref="B27:E2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B0832-DB17-4D31-AFD2-171DF610E1E6}">
  <sheetPr codeName="Sheet4"/>
  <dimension ref="B4:N18"/>
  <sheetViews>
    <sheetView tabSelected="1" workbookViewId="0">
      <selection activeCell="G23" sqref="G23"/>
    </sheetView>
  </sheetViews>
  <sheetFormatPr defaultRowHeight="14" x14ac:dyDescent="0.3"/>
  <cols>
    <col min="2" max="2" width="22.25" bestFit="1" customWidth="1"/>
    <col min="5" max="5" width="14.75" bestFit="1" customWidth="1"/>
  </cols>
  <sheetData>
    <row r="4" spans="2:14" ht="14.5" thickBot="1" x14ac:dyDescent="0.35"/>
    <row r="5" spans="2:14" x14ac:dyDescent="0.3">
      <c r="B5" s="194" t="s">
        <v>1254</v>
      </c>
      <c r="C5" s="196" t="s">
        <v>1283</v>
      </c>
      <c r="D5" s="196"/>
      <c r="E5" s="196"/>
      <c r="F5" s="196"/>
      <c r="G5" s="196" t="s">
        <v>1283</v>
      </c>
      <c r="H5" s="196"/>
      <c r="I5" s="196"/>
      <c r="J5" s="196"/>
      <c r="K5" s="196" t="s">
        <v>1283</v>
      </c>
      <c r="L5" s="196"/>
      <c r="M5" s="196"/>
      <c r="N5" s="197"/>
    </row>
    <row r="6" spans="2:14" ht="98.5" thickBot="1" x14ac:dyDescent="0.35">
      <c r="B6" s="195"/>
      <c r="C6" s="33" t="s">
        <v>1255</v>
      </c>
      <c r="D6" s="33" t="s">
        <v>1256</v>
      </c>
      <c r="E6" s="33" t="s">
        <v>1257</v>
      </c>
      <c r="F6" s="33" t="s">
        <v>84</v>
      </c>
      <c r="G6" s="33" t="s">
        <v>1255</v>
      </c>
      <c r="H6" s="33" t="s">
        <v>1256</v>
      </c>
      <c r="I6" s="33" t="s">
        <v>1257</v>
      </c>
      <c r="J6" s="33" t="s">
        <v>84</v>
      </c>
      <c r="K6" s="33" t="s">
        <v>1255</v>
      </c>
      <c r="L6" s="33" t="s">
        <v>1256</v>
      </c>
      <c r="M6" s="33" t="s">
        <v>1257</v>
      </c>
      <c r="N6" s="34" t="s">
        <v>84</v>
      </c>
    </row>
    <row r="7" spans="2:14" x14ac:dyDescent="0.3">
      <c r="B7" s="158" t="s">
        <v>1259</v>
      </c>
      <c r="C7" s="73"/>
      <c r="D7" s="73"/>
      <c r="E7" s="73"/>
      <c r="F7" s="159"/>
      <c r="G7" s="73"/>
      <c r="H7" s="73"/>
      <c r="I7" s="73"/>
      <c r="J7" s="159"/>
      <c r="K7" s="73"/>
      <c r="L7" s="73"/>
      <c r="M7" s="73"/>
      <c r="N7" s="160"/>
    </row>
    <row r="8" spans="2:14" x14ac:dyDescent="0.3">
      <c r="B8" s="161" t="s">
        <v>1260</v>
      </c>
      <c r="C8" s="2"/>
      <c r="D8" s="2"/>
      <c r="E8" s="2"/>
      <c r="F8" s="36"/>
      <c r="G8" s="2"/>
      <c r="H8" s="2"/>
      <c r="I8" s="2"/>
      <c r="J8" s="36"/>
      <c r="K8" s="2"/>
      <c r="L8" s="2"/>
      <c r="M8" s="2"/>
      <c r="N8" s="162"/>
    </row>
    <row r="9" spans="2:14" x14ac:dyDescent="0.3">
      <c r="B9" s="161" t="s">
        <v>1261</v>
      </c>
      <c r="C9" s="2"/>
      <c r="D9" s="2"/>
      <c r="E9" s="2"/>
      <c r="F9" s="36"/>
      <c r="G9" s="2"/>
      <c r="H9" s="2"/>
      <c r="I9" s="2"/>
      <c r="J9" s="36"/>
      <c r="K9" s="2"/>
      <c r="L9" s="2"/>
      <c r="M9" s="2"/>
      <c r="N9" s="162"/>
    </row>
    <row r="10" spans="2:14" x14ac:dyDescent="0.3">
      <c r="B10" s="161" t="s">
        <v>1262</v>
      </c>
      <c r="C10" s="2"/>
      <c r="D10" s="2"/>
      <c r="E10" s="2"/>
      <c r="F10" s="36"/>
      <c r="G10" s="2"/>
      <c r="H10" s="2"/>
      <c r="I10" s="2"/>
      <c r="J10" s="36"/>
      <c r="K10" s="2"/>
      <c r="L10" s="2"/>
      <c r="M10" s="2"/>
      <c r="N10" s="162"/>
    </row>
    <row r="11" spans="2:14" x14ac:dyDescent="0.3">
      <c r="B11" s="161" t="s">
        <v>1263</v>
      </c>
      <c r="C11" s="2"/>
      <c r="D11" s="2"/>
      <c r="E11" s="2"/>
      <c r="F11" s="36"/>
      <c r="G11" s="2"/>
      <c r="H11" s="2"/>
      <c r="I11" s="2"/>
      <c r="J11" s="36"/>
      <c r="K11" s="2"/>
      <c r="L11" s="2"/>
      <c r="M11" s="2"/>
      <c r="N11" s="162"/>
    </row>
    <row r="12" spans="2:14" x14ac:dyDescent="0.3">
      <c r="B12" s="161" t="s">
        <v>1264</v>
      </c>
      <c r="C12" s="2"/>
      <c r="D12" s="2"/>
      <c r="E12" s="2"/>
      <c r="F12" s="36"/>
      <c r="G12" s="2"/>
      <c r="H12" s="2"/>
      <c r="I12" s="2"/>
      <c r="J12" s="36"/>
      <c r="K12" s="2"/>
      <c r="L12" s="2"/>
      <c r="M12" s="2"/>
      <c r="N12" s="162"/>
    </row>
    <row r="13" spans="2:14" x14ac:dyDescent="0.3">
      <c r="B13" s="161" t="s">
        <v>1265</v>
      </c>
      <c r="C13" s="2"/>
      <c r="D13" s="2"/>
      <c r="E13" s="2"/>
      <c r="F13" s="36"/>
      <c r="G13" s="2"/>
      <c r="H13" s="2"/>
      <c r="I13" s="2"/>
      <c r="J13" s="36"/>
      <c r="K13" s="2"/>
      <c r="L13" s="2"/>
      <c r="M13" s="2"/>
      <c r="N13" s="162"/>
    </row>
    <row r="14" spans="2:14" x14ac:dyDescent="0.3">
      <c r="B14" s="161" t="s">
        <v>1266</v>
      </c>
      <c r="C14" s="2"/>
      <c r="D14" s="2"/>
      <c r="E14" s="2"/>
      <c r="F14" s="36"/>
      <c r="G14" s="2"/>
      <c r="H14" s="2"/>
      <c r="I14" s="2"/>
      <c r="J14" s="36"/>
      <c r="K14" s="2"/>
      <c r="L14" s="2"/>
      <c r="M14" s="2"/>
      <c r="N14" s="162"/>
    </row>
    <row r="15" spans="2:14" x14ac:dyDescent="0.3">
      <c r="B15" s="163" t="s">
        <v>1267</v>
      </c>
      <c r="C15" s="2"/>
      <c r="D15" s="2"/>
      <c r="E15" s="2"/>
      <c r="F15" s="36"/>
      <c r="G15" s="2"/>
      <c r="H15" s="2"/>
      <c r="I15" s="2"/>
      <c r="J15" s="36"/>
      <c r="K15" s="2"/>
      <c r="L15" s="2"/>
      <c r="M15" s="2"/>
      <c r="N15" s="162"/>
    </row>
    <row r="16" spans="2:14" ht="14.5" thickBot="1" x14ac:dyDescent="0.35">
      <c r="B16" s="164" t="s">
        <v>1258</v>
      </c>
      <c r="C16" s="165"/>
      <c r="D16" s="165"/>
      <c r="E16" s="165"/>
      <c r="F16" s="166"/>
      <c r="G16" s="165"/>
      <c r="H16" s="165"/>
      <c r="I16" s="165"/>
      <c r="J16" s="166"/>
      <c r="K16" s="165"/>
      <c r="L16" s="165"/>
      <c r="M16" s="165"/>
      <c r="N16" s="167"/>
    </row>
    <row r="17" spans="2:14" x14ac:dyDescent="0.3">
      <c r="B17" s="158" t="s">
        <v>1554</v>
      </c>
      <c r="C17" s="198"/>
      <c r="D17" s="198"/>
      <c r="E17" s="198"/>
      <c r="F17" s="198"/>
      <c r="G17" s="198"/>
      <c r="H17" s="198"/>
      <c r="I17" s="198"/>
      <c r="J17" s="198"/>
      <c r="K17" s="198"/>
      <c r="L17" s="198"/>
      <c r="M17" s="198"/>
      <c r="N17" s="199"/>
    </row>
    <row r="18" spans="2:14" ht="14.5" thickBot="1" x14ac:dyDescent="0.35">
      <c r="B18" s="164" t="s">
        <v>1555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3"/>
    </row>
  </sheetData>
  <mergeCells count="10">
    <mergeCell ref="C18:F18"/>
    <mergeCell ref="G18:J18"/>
    <mergeCell ref="K18:N18"/>
    <mergeCell ref="B5:B6"/>
    <mergeCell ref="C5:F5"/>
    <mergeCell ref="G5:J5"/>
    <mergeCell ref="K5:N5"/>
    <mergeCell ref="C17:F17"/>
    <mergeCell ref="G17:J17"/>
    <mergeCell ref="K17:N1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45871-7977-4BBE-B578-75D149167DF2}">
  <sheetPr codeName="Sheet10"/>
  <dimension ref="A1:E21"/>
  <sheetViews>
    <sheetView zoomScaleNormal="100" zoomScaleSheetLayoutView="90" workbookViewId="0">
      <selection activeCell="B23" sqref="B23"/>
    </sheetView>
  </sheetViews>
  <sheetFormatPr defaultRowHeight="14" x14ac:dyDescent="0.3"/>
  <cols>
    <col min="1" max="1" width="14.58203125" bestFit="1" customWidth="1"/>
    <col min="2" max="2" width="15.5" customWidth="1"/>
    <col min="3" max="3" width="15.25" customWidth="1"/>
  </cols>
  <sheetData>
    <row r="1" spans="1:5" ht="14.5" thickBot="1" x14ac:dyDescent="0.35">
      <c r="B1" s="200" t="s">
        <v>1297</v>
      </c>
      <c r="C1" s="200"/>
    </row>
    <row r="2" spans="1:5" ht="14.5" thickBot="1" x14ac:dyDescent="0.35">
      <c r="A2" s="201" t="s">
        <v>1298</v>
      </c>
      <c r="B2" s="203" t="s">
        <v>1299</v>
      </c>
      <c r="C2" s="204"/>
      <c r="D2" s="203" t="s">
        <v>1300</v>
      </c>
      <c r="E2" s="204"/>
    </row>
    <row r="3" spans="1:5" ht="29.5" thickBot="1" x14ac:dyDescent="0.35">
      <c r="A3" s="202"/>
      <c r="B3" s="67" t="s">
        <v>1301</v>
      </c>
      <c r="C3" s="68" t="s">
        <v>1302</v>
      </c>
      <c r="D3" s="69" t="s">
        <v>1303</v>
      </c>
      <c r="E3" s="70" t="s">
        <v>1304</v>
      </c>
    </row>
    <row r="4" spans="1:5" x14ac:dyDescent="0.3">
      <c r="A4" s="35">
        <v>1</v>
      </c>
      <c r="B4" s="71">
        <v>-40</v>
      </c>
      <c r="C4" s="72">
        <v>7.1429999999999993E-2</v>
      </c>
      <c r="D4" s="73">
        <v>1</v>
      </c>
      <c r="E4" s="73">
        <v>0</v>
      </c>
    </row>
    <row r="5" spans="1:5" x14ac:dyDescent="0.3">
      <c r="A5" s="2">
        <v>2</v>
      </c>
      <c r="B5" s="74">
        <v>-30</v>
      </c>
      <c r="C5" s="75">
        <v>7.1429999999999993E-2</v>
      </c>
      <c r="D5" s="2"/>
      <c r="E5" s="2"/>
    </row>
    <row r="6" spans="1:5" x14ac:dyDescent="0.3">
      <c r="A6" s="2">
        <v>3</v>
      </c>
      <c r="B6" s="74">
        <v>-20</v>
      </c>
      <c r="C6" s="75">
        <v>7.1429999999999993E-2</v>
      </c>
      <c r="D6" s="2"/>
      <c r="E6" s="2"/>
    </row>
    <row r="7" spans="1:5" x14ac:dyDescent="0.3">
      <c r="A7" s="2">
        <v>4</v>
      </c>
      <c r="B7" s="74">
        <v>-10</v>
      </c>
      <c r="C7" s="75">
        <v>7.1429999999999993E-2</v>
      </c>
      <c r="D7" s="2"/>
      <c r="E7" s="2"/>
    </row>
    <row r="8" spans="1:5" x14ac:dyDescent="0.3">
      <c r="A8" s="35">
        <v>5</v>
      </c>
      <c r="B8" s="74">
        <v>0</v>
      </c>
      <c r="C8" s="75">
        <v>7.1429999999999993E-2</v>
      </c>
      <c r="D8" s="2"/>
      <c r="E8" s="2"/>
    </row>
    <row r="9" spans="1:5" x14ac:dyDescent="0.3">
      <c r="A9" s="2">
        <v>6</v>
      </c>
      <c r="B9" s="74">
        <v>10</v>
      </c>
      <c r="C9" s="75">
        <v>7.1429999999999993E-2</v>
      </c>
      <c r="D9" s="2"/>
      <c r="E9" s="2"/>
    </row>
    <row r="10" spans="1:5" x14ac:dyDescent="0.3">
      <c r="A10" s="2">
        <v>7</v>
      </c>
      <c r="B10" s="74">
        <v>20</v>
      </c>
      <c r="C10" s="75">
        <v>7.1429999999999993E-2</v>
      </c>
      <c r="D10" s="2"/>
      <c r="E10" s="2"/>
    </row>
    <row r="11" spans="1:5" x14ac:dyDescent="0.3">
      <c r="A11" s="2">
        <v>8</v>
      </c>
      <c r="B11" s="74">
        <v>30</v>
      </c>
      <c r="C11" s="75">
        <v>7.1429999999999993E-2</v>
      </c>
      <c r="D11" s="2"/>
      <c r="E11" s="2"/>
    </row>
    <row r="12" spans="1:5" x14ac:dyDescent="0.3">
      <c r="A12" s="35">
        <v>9</v>
      </c>
      <c r="B12" s="74">
        <v>40</v>
      </c>
      <c r="C12" s="75">
        <v>7.1429999999999993E-2</v>
      </c>
      <c r="D12" s="2"/>
      <c r="E12" s="2"/>
    </row>
    <row r="13" spans="1:5" x14ac:dyDescent="0.3">
      <c r="A13" s="35">
        <v>10</v>
      </c>
      <c r="B13" s="74">
        <v>50</v>
      </c>
      <c r="C13" s="75">
        <v>7.1429999999999993E-2</v>
      </c>
      <c r="D13" s="2"/>
      <c r="E13" s="2"/>
    </row>
    <row r="14" spans="1:5" x14ac:dyDescent="0.3">
      <c r="A14" s="2">
        <v>11</v>
      </c>
      <c r="B14" s="74">
        <v>60</v>
      </c>
      <c r="C14" s="75">
        <v>7.1429999999999993E-2</v>
      </c>
      <c r="D14" s="2"/>
      <c r="E14" s="2"/>
    </row>
    <row r="15" spans="1:5" x14ac:dyDescent="0.3">
      <c r="A15" s="2">
        <v>12</v>
      </c>
      <c r="B15" s="74">
        <v>70</v>
      </c>
      <c r="C15" s="75">
        <v>7.1429999999999993E-2</v>
      </c>
      <c r="D15" s="2"/>
      <c r="E15" s="2"/>
    </row>
    <row r="16" spans="1:5" x14ac:dyDescent="0.3">
      <c r="A16" s="2">
        <v>13</v>
      </c>
      <c r="B16" s="74">
        <v>80</v>
      </c>
      <c r="C16" s="75">
        <v>7.1429999999999993E-2</v>
      </c>
      <c r="D16" s="2"/>
      <c r="E16" s="2"/>
    </row>
    <row r="17" spans="1:5" x14ac:dyDescent="0.3">
      <c r="A17" s="2">
        <v>14</v>
      </c>
      <c r="B17" s="74">
        <v>85</v>
      </c>
      <c r="C17" s="75">
        <v>7.1429999999999993E-2</v>
      </c>
      <c r="D17" s="2"/>
      <c r="E17" s="2"/>
    </row>
    <row r="18" spans="1:5" x14ac:dyDescent="0.3">
      <c r="A18" s="2">
        <v>15</v>
      </c>
      <c r="B18" s="74"/>
      <c r="C18" s="75"/>
      <c r="D18" s="2"/>
      <c r="E18" s="2"/>
    </row>
    <row r="19" spans="1:5" x14ac:dyDescent="0.3">
      <c r="A19" s="2">
        <v>16</v>
      </c>
      <c r="B19" s="74"/>
      <c r="C19" s="75"/>
      <c r="D19" s="2"/>
      <c r="E19" s="2"/>
    </row>
    <row r="20" spans="1:5" x14ac:dyDescent="0.3">
      <c r="A20" s="2">
        <v>17</v>
      </c>
      <c r="B20" s="74"/>
      <c r="C20" s="75"/>
      <c r="D20" s="2"/>
      <c r="E20" s="2"/>
    </row>
    <row r="21" spans="1:5" x14ac:dyDescent="0.3">
      <c r="A21" s="2">
        <v>18</v>
      </c>
      <c r="B21" s="74"/>
      <c r="C21" s="75"/>
      <c r="D21" s="2"/>
      <c r="E21" s="2"/>
    </row>
  </sheetData>
  <mergeCells count="4">
    <mergeCell ref="B1:C1"/>
    <mergeCell ref="A2:A3"/>
    <mergeCell ref="B2:C2"/>
    <mergeCell ref="D2:E2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8930A-DF49-4F18-8309-6CD9EA1F4C29}">
  <sheetPr codeName="Sheet5"/>
  <dimension ref="A1:G14"/>
  <sheetViews>
    <sheetView zoomScaleNormal="100" workbookViewId="0">
      <selection activeCell="E17" sqref="E17"/>
    </sheetView>
  </sheetViews>
  <sheetFormatPr defaultRowHeight="14" x14ac:dyDescent="0.3"/>
  <cols>
    <col min="1" max="1" width="15" bestFit="1" customWidth="1"/>
    <col min="2" max="2" width="24.08203125" bestFit="1" customWidth="1"/>
    <col min="3" max="3" width="13.5" customWidth="1"/>
    <col min="5" max="5" width="32" customWidth="1"/>
    <col min="6" max="6" width="11.25" customWidth="1"/>
    <col min="7" max="7" width="13.08203125" customWidth="1"/>
  </cols>
  <sheetData>
    <row r="1" spans="1:7" x14ac:dyDescent="0.3">
      <c r="A1" s="3" t="s">
        <v>1556</v>
      </c>
      <c r="B1" s="4" t="s">
        <v>1561</v>
      </c>
      <c r="C1" s="6" t="s">
        <v>1326</v>
      </c>
      <c r="D1" s="6" t="s">
        <v>1559</v>
      </c>
      <c r="E1" s="6" t="s">
        <v>1557</v>
      </c>
      <c r="F1" s="6" t="s">
        <v>1558</v>
      </c>
      <c r="G1" s="5" t="s">
        <v>79</v>
      </c>
    </row>
    <row r="2" spans="1:7" ht="70" x14ac:dyDescent="0.3">
      <c r="A2" s="2" t="s">
        <v>80</v>
      </c>
      <c r="B2" s="2" t="s">
        <v>1305</v>
      </c>
      <c r="C2" s="55">
        <v>0.9</v>
      </c>
      <c r="D2" s="2" t="s">
        <v>1560</v>
      </c>
      <c r="E2" s="37" t="s">
        <v>1562</v>
      </c>
      <c r="F2" s="2"/>
      <c r="G2" s="2"/>
    </row>
    <row r="3" spans="1:7" x14ac:dyDescent="0.3">
      <c r="A3" s="2" t="s">
        <v>82</v>
      </c>
      <c r="B3" s="2" t="s">
        <v>1305</v>
      </c>
      <c r="C3" s="55">
        <v>0.99</v>
      </c>
      <c r="D3" s="2"/>
      <c r="E3" s="2"/>
      <c r="F3" s="2"/>
      <c r="G3" s="2"/>
    </row>
    <row r="4" spans="1:7" x14ac:dyDescent="0.3">
      <c r="A4" s="2" t="s">
        <v>83</v>
      </c>
      <c r="B4" s="2" t="s">
        <v>1305</v>
      </c>
      <c r="C4" s="55">
        <v>0.6</v>
      </c>
      <c r="D4" s="2"/>
      <c r="E4" s="2"/>
      <c r="F4" s="2"/>
      <c r="G4" s="2"/>
    </row>
    <row r="5" spans="1:7" x14ac:dyDescent="0.3">
      <c r="A5" s="2" t="s">
        <v>1295</v>
      </c>
      <c r="B5" s="2" t="s">
        <v>1306</v>
      </c>
      <c r="C5" s="55">
        <v>0</v>
      </c>
      <c r="D5" s="2"/>
      <c r="E5" s="2"/>
      <c r="F5" s="2"/>
      <c r="G5" s="2"/>
    </row>
    <row r="6" spans="1:7" x14ac:dyDescent="0.3">
      <c r="A6" s="2"/>
      <c r="B6" s="2"/>
      <c r="C6" s="2"/>
      <c r="D6" s="2"/>
      <c r="E6" s="2"/>
      <c r="F6" s="2"/>
      <c r="G6" s="2"/>
    </row>
    <row r="7" spans="1:7" x14ac:dyDescent="0.3">
      <c r="A7" s="2"/>
      <c r="B7" s="2"/>
      <c r="C7" s="2"/>
      <c r="D7" s="2"/>
      <c r="E7" s="2"/>
      <c r="F7" s="2"/>
      <c r="G7" s="2"/>
    </row>
    <row r="8" spans="1:7" x14ac:dyDescent="0.3">
      <c r="A8" s="2"/>
      <c r="B8" s="2"/>
      <c r="C8" s="2"/>
      <c r="D8" s="2"/>
      <c r="E8" s="2"/>
      <c r="F8" s="2"/>
      <c r="G8" s="2"/>
    </row>
    <row r="9" spans="1:7" x14ac:dyDescent="0.3">
      <c r="A9" s="2"/>
      <c r="B9" s="2"/>
      <c r="C9" s="2"/>
      <c r="D9" s="2"/>
      <c r="E9" s="2"/>
      <c r="F9" s="2"/>
      <c r="G9" s="2"/>
    </row>
    <row r="10" spans="1:7" x14ac:dyDescent="0.3">
      <c r="A10" s="2"/>
      <c r="B10" s="2"/>
      <c r="C10" s="2"/>
      <c r="D10" s="2"/>
      <c r="E10" s="2"/>
      <c r="F10" s="2"/>
      <c r="G10" s="2"/>
    </row>
    <row r="11" spans="1:7" x14ac:dyDescent="0.3">
      <c r="A11" s="2"/>
      <c r="B11" s="2"/>
      <c r="C11" s="2"/>
      <c r="D11" s="2"/>
      <c r="E11" s="2"/>
      <c r="F11" s="2"/>
      <c r="G11" s="2"/>
    </row>
    <row r="12" spans="1:7" x14ac:dyDescent="0.3">
      <c r="A12" s="2"/>
      <c r="B12" s="2"/>
      <c r="C12" s="2"/>
      <c r="D12" s="2"/>
      <c r="E12" s="2"/>
      <c r="F12" s="2"/>
      <c r="G12" s="2"/>
    </row>
    <row r="13" spans="1:7" x14ac:dyDescent="0.3">
      <c r="A13" s="2"/>
      <c r="B13" s="2"/>
      <c r="C13" s="2"/>
      <c r="D13" s="2"/>
      <c r="E13" s="2"/>
      <c r="F13" s="2"/>
      <c r="G13" s="2"/>
    </row>
    <row r="14" spans="1:7" x14ac:dyDescent="0.3">
      <c r="A14" s="2"/>
      <c r="B14" s="2"/>
      <c r="C14" s="2"/>
      <c r="D14" s="2"/>
      <c r="E14" s="2"/>
      <c r="F14" s="2"/>
      <c r="G14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13776-9D6E-445C-A447-58243AD5E998}">
  <sheetPr codeName="Sheet11"/>
  <dimension ref="A1"/>
  <sheetViews>
    <sheetView workbookViewId="0">
      <selection activeCell="F26" sqref="F26"/>
    </sheetView>
  </sheetViews>
  <sheetFormatPr defaultRowHeight="14" x14ac:dyDescent="0.3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454BD-FF6F-4540-A1DA-53D6D5D7D946}">
  <sheetPr codeName="Sheet1"/>
  <dimension ref="A1:DL33"/>
  <sheetViews>
    <sheetView view="pageBreakPreview" zoomScale="80" zoomScaleNormal="90" zoomScaleSheetLayoutView="80" workbookViewId="0">
      <pane xSplit="4" ySplit="2" topLeftCell="DA3" activePane="bottomRight" state="frozen"/>
      <selection pane="topRight" activeCell="E1" sqref="E1"/>
      <selection pane="bottomLeft" activeCell="A2" sqref="A2"/>
      <selection pane="bottomRight" activeCell="DF4" sqref="DF4"/>
    </sheetView>
  </sheetViews>
  <sheetFormatPr defaultRowHeight="14" x14ac:dyDescent="0.3"/>
  <cols>
    <col min="1" max="1" width="13.5" style="2" customWidth="1"/>
    <col min="2" max="2" width="31.5" style="37" customWidth="1"/>
    <col min="3" max="4" width="9" style="2"/>
    <col min="5" max="11" width="9" style="2" customWidth="1"/>
    <col min="12" max="12" width="8.4140625" style="2" hidden="1" customWidth="1"/>
    <col min="13" max="13" width="10.08203125" style="2" hidden="1" customWidth="1"/>
    <col min="14" max="26" width="4.9140625" style="2" hidden="1" customWidth="1"/>
    <col min="27" max="28" width="9" style="2" customWidth="1"/>
    <col min="29" max="29" width="7" style="2" customWidth="1"/>
    <col min="30" max="43" width="5.5" style="2" hidden="1" customWidth="1"/>
    <col min="44" max="46" width="9" style="2" customWidth="1"/>
    <col min="47" max="47" width="4.9140625" style="2" customWidth="1"/>
    <col min="48" max="53" width="5.25" style="2" hidden="1" customWidth="1"/>
    <col min="54" max="54" width="4.83203125" style="2" hidden="1" customWidth="1"/>
    <col min="55" max="55" width="4.6640625" style="2" hidden="1" customWidth="1"/>
    <col min="56" max="61" width="4.83203125" style="2" hidden="1" customWidth="1"/>
    <col min="62" max="62" width="9" style="2" customWidth="1"/>
    <col min="63" max="64" width="11.25" style="2" customWidth="1"/>
    <col min="65" max="65" width="11.08203125" style="2" customWidth="1"/>
    <col min="66" max="66" width="4.25" style="2" customWidth="1"/>
    <col min="67" max="72" width="3.6640625" style="2" customWidth="1"/>
    <col min="73" max="79" width="3.75" style="2" customWidth="1"/>
    <col min="80" max="80" width="4.08203125" style="2" customWidth="1"/>
    <col min="81" max="81" width="4.1640625" style="2" customWidth="1"/>
    <col min="82" max="83" width="4.58203125" style="2" customWidth="1"/>
    <col min="84" max="84" width="4.5" style="2" customWidth="1"/>
    <col min="85" max="93" width="4.08203125" style="2" customWidth="1"/>
    <col min="94" max="109" width="4.33203125" style="2" customWidth="1"/>
    <col min="110" max="110" width="11.25" style="2" customWidth="1"/>
    <col min="111" max="111" width="15.58203125" style="2" customWidth="1"/>
    <col min="112" max="112" width="13.5" style="2" bestFit="1" customWidth="1"/>
  </cols>
  <sheetData>
    <row r="1" spans="1:116" s="149" customFormat="1" ht="14.5" thickBot="1" x14ac:dyDescent="0.35">
      <c r="A1" s="147"/>
      <c r="B1" s="148"/>
    </row>
    <row r="2" spans="1:116" s="146" customFormat="1" ht="98.5" customHeight="1" thickBot="1" x14ac:dyDescent="0.35">
      <c r="A2" s="205" t="s">
        <v>72</v>
      </c>
      <c r="B2" s="206"/>
      <c r="C2" s="222" t="s">
        <v>2</v>
      </c>
      <c r="D2" s="220" t="s">
        <v>22</v>
      </c>
      <c r="E2" s="139" t="s">
        <v>3</v>
      </c>
      <c r="F2" s="140" t="s">
        <v>40</v>
      </c>
      <c r="G2" s="140" t="s">
        <v>4</v>
      </c>
      <c r="H2" s="140" t="s">
        <v>6</v>
      </c>
      <c r="I2" s="140" t="s">
        <v>7</v>
      </c>
      <c r="J2" s="140" t="s">
        <v>5</v>
      </c>
      <c r="K2" s="141" t="s">
        <v>0</v>
      </c>
      <c r="L2" s="210" t="s">
        <v>1355</v>
      </c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2"/>
      <c r="AA2" s="142" t="s">
        <v>10</v>
      </c>
      <c r="AB2" s="142" t="s">
        <v>11</v>
      </c>
      <c r="AC2" s="207" t="s">
        <v>8</v>
      </c>
      <c r="AD2" s="208"/>
      <c r="AE2" s="208"/>
      <c r="AF2" s="208"/>
      <c r="AG2" s="208"/>
      <c r="AH2" s="208"/>
      <c r="AI2" s="208"/>
      <c r="AJ2" s="208"/>
      <c r="AK2" s="208"/>
      <c r="AL2" s="208"/>
      <c r="AM2" s="208"/>
      <c r="AN2" s="208"/>
      <c r="AO2" s="208"/>
      <c r="AP2" s="208"/>
      <c r="AQ2" s="209"/>
      <c r="AR2" s="213" t="s">
        <v>9</v>
      </c>
      <c r="AS2" s="213" t="s">
        <v>12</v>
      </c>
      <c r="AT2" s="213" t="s">
        <v>1471</v>
      </c>
      <c r="AU2" s="207" t="s">
        <v>1470</v>
      </c>
      <c r="AV2" s="208"/>
      <c r="AW2" s="208"/>
      <c r="AX2" s="208"/>
      <c r="AY2" s="208"/>
      <c r="AZ2" s="208"/>
      <c r="BA2" s="208"/>
      <c r="BB2" s="208"/>
      <c r="BC2" s="208"/>
      <c r="BD2" s="208"/>
      <c r="BE2" s="208"/>
      <c r="BF2" s="208"/>
      <c r="BG2" s="208"/>
      <c r="BH2" s="208"/>
      <c r="BI2" s="209"/>
      <c r="BJ2" s="229" t="s">
        <v>1</v>
      </c>
      <c r="BK2" s="227" t="s">
        <v>1288</v>
      </c>
      <c r="BL2" s="227" t="s">
        <v>1289</v>
      </c>
      <c r="BM2" s="231" t="s">
        <v>1290</v>
      </c>
      <c r="BN2" s="232"/>
      <c r="BO2" s="232"/>
      <c r="BP2" s="232"/>
      <c r="BQ2" s="232"/>
      <c r="BR2" s="232"/>
      <c r="BS2" s="232"/>
      <c r="BT2" s="232"/>
      <c r="BU2" s="232"/>
      <c r="BV2" s="232"/>
      <c r="BW2" s="232"/>
      <c r="BX2" s="232"/>
      <c r="BY2" s="232"/>
      <c r="BZ2" s="232"/>
      <c r="CA2" s="233"/>
      <c r="CB2" s="224" t="s">
        <v>14</v>
      </c>
      <c r="CC2" s="225"/>
      <c r="CD2" s="225"/>
      <c r="CE2" s="225"/>
      <c r="CF2" s="225"/>
      <c r="CG2" s="225"/>
      <c r="CH2" s="225"/>
      <c r="CI2" s="225"/>
      <c r="CJ2" s="225"/>
      <c r="CK2" s="225"/>
      <c r="CL2" s="225"/>
      <c r="CM2" s="225"/>
      <c r="CN2" s="225"/>
      <c r="CO2" s="225"/>
      <c r="CP2" s="226"/>
      <c r="CQ2" s="224" t="s">
        <v>1344</v>
      </c>
      <c r="CR2" s="225"/>
      <c r="CS2" s="225"/>
      <c r="CT2" s="225"/>
      <c r="CU2" s="225"/>
      <c r="CV2" s="225"/>
      <c r="CW2" s="225"/>
      <c r="CX2" s="225"/>
      <c r="CY2" s="225"/>
      <c r="CZ2" s="225"/>
      <c r="DA2" s="225"/>
      <c r="DB2" s="225"/>
      <c r="DC2" s="225"/>
      <c r="DD2" s="225"/>
      <c r="DE2" s="226"/>
      <c r="DF2" s="234" t="s">
        <v>1521</v>
      </c>
      <c r="DG2" s="143" t="s">
        <v>21</v>
      </c>
      <c r="DH2" s="144" t="s">
        <v>1291</v>
      </c>
      <c r="DI2" s="218" t="s">
        <v>1468</v>
      </c>
      <c r="DJ2" s="216" t="s">
        <v>1469</v>
      </c>
      <c r="DK2" s="214" t="s">
        <v>1475</v>
      </c>
      <c r="DL2" s="145"/>
    </row>
    <row r="3" spans="1:116" s="93" customFormat="1" ht="23" customHeight="1" x14ac:dyDescent="0.3">
      <c r="A3" s="205" t="s">
        <v>1409</v>
      </c>
      <c r="B3" s="206"/>
      <c r="C3" s="223"/>
      <c r="D3" s="221"/>
      <c r="E3" s="87"/>
      <c r="F3" s="88"/>
      <c r="G3" s="88"/>
      <c r="H3" s="88"/>
      <c r="I3" s="88"/>
      <c r="J3" s="88"/>
      <c r="K3" s="89"/>
      <c r="L3" s="89" t="s">
        <v>1356</v>
      </c>
      <c r="M3" s="89" t="s">
        <v>1357</v>
      </c>
      <c r="N3" s="89" t="s">
        <v>1358</v>
      </c>
      <c r="O3" s="89" t="s">
        <v>1359</v>
      </c>
      <c r="P3" s="89" t="s">
        <v>1360</v>
      </c>
      <c r="Q3" s="89" t="s">
        <v>1361</v>
      </c>
      <c r="R3" s="89" t="s">
        <v>1362</v>
      </c>
      <c r="S3" s="89" t="s">
        <v>1363</v>
      </c>
      <c r="T3" s="89" t="s">
        <v>1364</v>
      </c>
      <c r="U3" s="89" t="s">
        <v>1365</v>
      </c>
      <c r="V3" s="89" t="s">
        <v>1496</v>
      </c>
      <c r="W3" s="89" t="s">
        <v>1497</v>
      </c>
      <c r="X3" s="89" t="s">
        <v>1498</v>
      </c>
      <c r="Y3" s="89" t="s">
        <v>1499</v>
      </c>
      <c r="Z3" s="89" t="s">
        <v>1500</v>
      </c>
      <c r="AA3" s="90"/>
      <c r="AB3" s="90"/>
      <c r="AC3" s="90" t="s">
        <v>1366</v>
      </c>
      <c r="AD3" s="90" t="s">
        <v>1367</v>
      </c>
      <c r="AE3" s="90" t="s">
        <v>1368</v>
      </c>
      <c r="AF3" s="90" t="s">
        <v>1369</v>
      </c>
      <c r="AG3" s="90" t="s">
        <v>1370</v>
      </c>
      <c r="AH3" s="90" t="s">
        <v>1371</v>
      </c>
      <c r="AI3" s="90" t="s">
        <v>1372</v>
      </c>
      <c r="AJ3" s="90" t="s">
        <v>1373</v>
      </c>
      <c r="AK3" s="90" t="s">
        <v>1374</v>
      </c>
      <c r="AL3" s="90" t="s">
        <v>1375</v>
      </c>
      <c r="AM3" s="107" t="s">
        <v>1501</v>
      </c>
      <c r="AN3" s="107" t="s">
        <v>1502</v>
      </c>
      <c r="AO3" s="107" t="s">
        <v>1503</v>
      </c>
      <c r="AP3" s="107" t="s">
        <v>1504</v>
      </c>
      <c r="AQ3" s="107" t="s">
        <v>1505</v>
      </c>
      <c r="AR3" s="213"/>
      <c r="AS3" s="213"/>
      <c r="AT3" s="213"/>
      <c r="AU3" s="99" t="s">
        <v>1386</v>
      </c>
      <c r="AV3" s="99" t="s">
        <v>1387</v>
      </c>
      <c r="AW3" s="99" t="s">
        <v>1388</v>
      </c>
      <c r="AX3" s="99" t="s">
        <v>1389</v>
      </c>
      <c r="AY3" s="99" t="s">
        <v>1390</v>
      </c>
      <c r="AZ3" s="99" t="s">
        <v>1391</v>
      </c>
      <c r="BA3" s="99" t="s">
        <v>1392</v>
      </c>
      <c r="BB3" s="99" t="s">
        <v>1393</v>
      </c>
      <c r="BC3" s="99" t="s">
        <v>1394</v>
      </c>
      <c r="BD3" s="99" t="s">
        <v>1395</v>
      </c>
      <c r="BE3" s="99" t="s">
        <v>1491</v>
      </c>
      <c r="BF3" s="99" t="s">
        <v>1492</v>
      </c>
      <c r="BG3" s="99" t="s">
        <v>1493</v>
      </c>
      <c r="BH3" s="99" t="s">
        <v>1494</v>
      </c>
      <c r="BI3" s="99" t="s">
        <v>1495</v>
      </c>
      <c r="BJ3" s="230"/>
      <c r="BK3" s="228"/>
      <c r="BL3" s="228"/>
      <c r="BM3" s="95" t="s">
        <v>1376</v>
      </c>
      <c r="BN3" s="95" t="s">
        <v>1377</v>
      </c>
      <c r="BO3" s="95" t="s">
        <v>1378</v>
      </c>
      <c r="BP3" s="95" t="s">
        <v>1379</v>
      </c>
      <c r="BQ3" s="95" t="s">
        <v>1380</v>
      </c>
      <c r="BR3" s="95" t="s">
        <v>1381</v>
      </c>
      <c r="BS3" s="95" t="s">
        <v>1382</v>
      </c>
      <c r="BT3" s="95" t="s">
        <v>1383</v>
      </c>
      <c r="BU3" s="95" t="s">
        <v>1384</v>
      </c>
      <c r="BV3" s="95" t="s">
        <v>1385</v>
      </c>
      <c r="BW3" s="109" t="s">
        <v>1486</v>
      </c>
      <c r="BX3" s="109" t="s">
        <v>1487</v>
      </c>
      <c r="BY3" s="109" t="s">
        <v>1488</v>
      </c>
      <c r="BZ3" s="109" t="s">
        <v>1489</v>
      </c>
      <c r="CA3" s="109" t="s">
        <v>1490</v>
      </c>
      <c r="CB3" s="96" t="s">
        <v>1343</v>
      </c>
      <c r="CC3" s="97" t="s">
        <v>1334</v>
      </c>
      <c r="CD3" s="97" t="s">
        <v>1335</v>
      </c>
      <c r="CE3" s="97" t="s">
        <v>1336</v>
      </c>
      <c r="CF3" s="97" t="s">
        <v>1337</v>
      </c>
      <c r="CG3" s="97" t="s">
        <v>1338</v>
      </c>
      <c r="CH3" s="97" t="s">
        <v>1339</v>
      </c>
      <c r="CI3" s="97" t="s">
        <v>1340</v>
      </c>
      <c r="CJ3" s="97" t="s">
        <v>1341</v>
      </c>
      <c r="CK3" s="97" t="s">
        <v>1342</v>
      </c>
      <c r="CL3" s="97" t="s">
        <v>1481</v>
      </c>
      <c r="CM3" s="97" t="s">
        <v>1482</v>
      </c>
      <c r="CN3" s="97" t="s">
        <v>1483</v>
      </c>
      <c r="CO3" s="97" t="s">
        <v>1484</v>
      </c>
      <c r="CP3" s="97" t="s">
        <v>1485</v>
      </c>
      <c r="CQ3" s="98" t="s">
        <v>1345</v>
      </c>
      <c r="CR3" s="98" t="s">
        <v>1346</v>
      </c>
      <c r="CS3" s="98" t="s">
        <v>1347</v>
      </c>
      <c r="CT3" s="98" t="s">
        <v>1348</v>
      </c>
      <c r="CU3" s="98" t="s">
        <v>1349</v>
      </c>
      <c r="CV3" s="98" t="s">
        <v>1350</v>
      </c>
      <c r="CW3" s="98" t="s">
        <v>1351</v>
      </c>
      <c r="CX3" s="98" t="s">
        <v>1352</v>
      </c>
      <c r="CY3" s="98" t="s">
        <v>1353</v>
      </c>
      <c r="CZ3" s="98" t="s">
        <v>1354</v>
      </c>
      <c r="DA3" s="98" t="s">
        <v>1476</v>
      </c>
      <c r="DB3" s="98" t="s">
        <v>1477</v>
      </c>
      <c r="DC3" s="98" t="s">
        <v>1478</v>
      </c>
      <c r="DD3" s="98" t="s">
        <v>1479</v>
      </c>
      <c r="DE3" s="98" t="s">
        <v>1480</v>
      </c>
      <c r="DF3" s="234"/>
      <c r="DG3" s="91"/>
      <c r="DH3" s="92"/>
      <c r="DI3" s="219"/>
      <c r="DJ3" s="217"/>
      <c r="DK3" s="215"/>
      <c r="DL3" s="94"/>
    </row>
    <row r="4" spans="1:116" ht="56" x14ac:dyDescent="0.3">
      <c r="A4" s="61" t="s">
        <v>66</v>
      </c>
      <c r="B4" s="42" t="s">
        <v>16</v>
      </c>
      <c r="C4" s="35" t="e">
        <f>D4*E4*K4*DG4</f>
        <v>#DIV/0!</v>
      </c>
      <c r="D4" s="43"/>
      <c r="E4" s="62" t="e">
        <f>EXP(F4*((G4/H4)^I4-(J4/H4)^I4))</f>
        <v>#DIV/0!</v>
      </c>
      <c r="F4" s="62">
        <v>1.4</v>
      </c>
      <c r="G4" s="44"/>
      <c r="H4" s="44"/>
      <c r="I4" s="35">
        <v>8</v>
      </c>
      <c r="J4" s="35">
        <f>0.5*H4</f>
        <v>0</v>
      </c>
      <c r="K4" s="35">
        <f>SUM(L4:Z4)</f>
        <v>0</v>
      </c>
      <c r="L4" s="35">
        <f>(AA4*EXP(AB4*AC4)+(1-AA4)*EXP(AS4*AC4))/(AA4*EXP(AB4*AR4)+(1-AA4)*EXP(AS4*AR4))*CQ4</f>
        <v>0</v>
      </c>
      <c r="M4" s="35">
        <f>(AA4*EXP(AB4*AD4)+(1-AA4)*EXP(AS4*AD4))/(AA4*EXP(AB4*AR4)+(1-AA4)*EXP(AS4*AR4))*CR4</f>
        <v>0</v>
      </c>
      <c r="N4" s="35">
        <f>(AA4*EXP(AB4*AE4)+(1-AA4)*EXP(AS4*AE4))/(AA4*EXP(AB4*AR4)+(1-AA4)*EXP(AS4*AR4))*CS4</f>
        <v>0</v>
      </c>
      <c r="O4" s="35">
        <f>(AA4*EXP(AB4*AF4)+(1-AA4)*EXP(AS4*AF4))/(AA4*EXP(AB4*AR4)+(1-AA4)*EXP(AS4*AR4))*CT4</f>
        <v>0</v>
      </c>
      <c r="P4" s="35">
        <f>(AA4*EXP(AB4*AG4)+(1-AA4)*EXP(AS4*AG4))/(AA4*EXP(AB4*AR4)+(1-AA4)*EXP(AS4*AR4))*CU4</f>
        <v>0</v>
      </c>
      <c r="Q4" s="35">
        <f>(AA4*EXP(AB4*AH4)+(1-AA4)*EXP(AS4*AH4))/(AA4*EXP(AB4*AR4)+(1-AA4)*EXP(AS4*AR4))*CV4</f>
        <v>0</v>
      </c>
      <c r="R4" s="35">
        <f>(AA4*EXP(AB4*AI4)+(1-AA4)*EXP(AS4*AI4))/(AA4*EXP(AB4*AR4)+(1-AA4)*EXP(AS4*AR4))*CW4</f>
        <v>0</v>
      </c>
      <c r="S4" s="35">
        <f>(AA4*EXP(AB4*AJ4)+(1-AA4)*EXP(AS4*AJ4))/(AA4*EXP(AB4*AR4)+(1-AA4)*EXP(AS4*AR4))*CX4</f>
        <v>0</v>
      </c>
      <c r="T4" s="35">
        <f>(AA4*EXP(AB4*AK4)+(1-AA4)*EXP(AS4*AK4))/(AA4*EXP(AB4*AR4)+(1-AA4)*EXP(AS4*AR4))*CY4</f>
        <v>0</v>
      </c>
      <c r="U4" s="35">
        <f>(AA4*EXP(AB4*AL4)+(1-AA4)*EXP(AS4*AL4))/(AA4*EXP(AB4*AR4)+(1-AA4)*EXP(AS4*AR4))*CZ4</f>
        <v>0</v>
      </c>
      <c r="V4" s="35">
        <f>(AA4*EXP(AB4*AM4)+(1-AA4)*EXP(AS4*AM4))/(AA4*EXP(AB4*AR4)+(1-AA4)*EXP(AS4*AR4))*DA4</f>
        <v>0</v>
      </c>
      <c r="W4" s="35">
        <f>(AA4*EXP(AB4*AN4)+(1-AA4)*EXP(AS4*AN4))/(AA4*EXP(AB4*AR4)+(1-AA4)*EXP(AS4*AR4))*DB4</f>
        <v>0</v>
      </c>
      <c r="X4" s="35">
        <f>(AA4*EXP(AB4*AO4)+(1-AA4)*EXP(AS4*AO4))/(AA4*EXP(AB4*AR4)+(1-AA4)*EXP(AS4*AR4))*DC4</f>
        <v>0</v>
      </c>
      <c r="Y4" s="35">
        <f>(AA4*EXP(AB4*AP4)+(1-AA4)*EXP(AS4*AP4))/(AA4*EXP(AB4*AR4)+(1-AA4)*EXP(AS4*AR4))*DD4</f>
        <v>0</v>
      </c>
      <c r="Z4" s="35">
        <f>(AA4*EXP(AB4*AQ4)+(1-AA4)*EXP(AS4*AQ4))/(AA4*EXP(AB4*AR4)+(1-AA4)*EXP(AS4*AR4))*DE4</f>
        <v>0</v>
      </c>
      <c r="AA4" s="35">
        <v>0.9</v>
      </c>
      <c r="AB4" s="35">
        <v>0.3</v>
      </c>
      <c r="AC4" s="35">
        <f>11605*((1/BJ4)-(1/AU4))</f>
        <v>-5.4324801928635811</v>
      </c>
      <c r="AD4" s="35">
        <f>11605*((1/BJ4)-(1/AV4))</f>
        <v>-5.4324801928635811</v>
      </c>
      <c r="AE4" s="35">
        <f>11605*((1/BJ4)-(1/AW4))</f>
        <v>-5.4324801928635811</v>
      </c>
      <c r="AF4" s="35">
        <f>11605*((1/BJ4)-(1/AX4))</f>
        <v>-5.4324801928635811</v>
      </c>
      <c r="AG4" s="35">
        <f>11605*((1/BJ4)-(1/AY4))</f>
        <v>-5.4324801928635811</v>
      </c>
      <c r="AH4" s="35">
        <f>11605*((1/BJ4)-(1/AZ4))</f>
        <v>-5.4324801928635811</v>
      </c>
      <c r="AI4" s="35">
        <f>11605*((1/BJ4)-(1/BA4))</f>
        <v>-5.4324801928635811</v>
      </c>
      <c r="AJ4" s="35">
        <f>11605*((1/BJ4)-(1/BB4))</f>
        <v>-5.4324801928635811</v>
      </c>
      <c r="AK4" s="35">
        <f>11605*((1/BJ4)-(1/BC4))</f>
        <v>-5.4324801928635811</v>
      </c>
      <c r="AL4" s="35">
        <f>11605*((1/BJ4)-(1/BD4))</f>
        <v>-5.4324801928635811</v>
      </c>
      <c r="AM4" s="35">
        <f>11605*((1/BJ4)-(1/BE4))</f>
        <v>-5.4324801928635811</v>
      </c>
      <c r="AN4" s="35">
        <f>11605*((1/BJ4)-(1/BF4))</f>
        <v>-5.4324801928635811</v>
      </c>
      <c r="AO4" s="35">
        <f>11605*((1/BJ4)-(1/BG4))</f>
        <v>-5.4324801928635811</v>
      </c>
      <c r="AP4" s="35">
        <f>11605*((1/BJ4)-(1/BH4))</f>
        <v>-5.4324801928635811</v>
      </c>
      <c r="AQ4" s="35">
        <f>11605*((1/BJ4)-(1/BI4))</f>
        <v>-5.4324801928635811</v>
      </c>
      <c r="AR4" s="35">
        <f>11605*((1/BJ4)-(1/AT4))</f>
        <v>-5.4324801928635811</v>
      </c>
      <c r="AS4" s="35">
        <v>0.7</v>
      </c>
      <c r="AT4" s="35">
        <f t="shared" ref="AT4:AT6" si="0">BL4+273</f>
        <v>273</v>
      </c>
      <c r="AU4" s="35">
        <f>BM4+273</f>
        <v>273</v>
      </c>
      <c r="AV4" s="35">
        <f t="shared" ref="AV4:BD4" si="1">BN4+273</f>
        <v>273</v>
      </c>
      <c r="AW4" s="35">
        <f t="shared" si="1"/>
        <v>273</v>
      </c>
      <c r="AX4" s="35">
        <f t="shared" si="1"/>
        <v>273</v>
      </c>
      <c r="AY4" s="35">
        <f t="shared" si="1"/>
        <v>273</v>
      </c>
      <c r="AZ4" s="35">
        <f t="shared" si="1"/>
        <v>273</v>
      </c>
      <c r="BA4" s="35">
        <f t="shared" si="1"/>
        <v>273</v>
      </c>
      <c r="BB4" s="35">
        <f t="shared" si="1"/>
        <v>273</v>
      </c>
      <c r="BC4" s="35">
        <f t="shared" si="1"/>
        <v>273</v>
      </c>
      <c r="BD4" s="35">
        <f t="shared" si="1"/>
        <v>273</v>
      </c>
      <c r="BE4" s="35">
        <f t="shared" ref="BE4" si="2">BW4+273</f>
        <v>273</v>
      </c>
      <c r="BF4" s="35">
        <f t="shared" ref="BF4" si="3">BX4+273</f>
        <v>273</v>
      </c>
      <c r="BG4" s="35">
        <f t="shared" ref="BG4" si="4">BY4+273</f>
        <v>273</v>
      </c>
      <c r="BH4" s="35">
        <f t="shared" ref="BH4" si="5">BZ4+273</f>
        <v>273</v>
      </c>
      <c r="BI4" s="35">
        <f t="shared" ref="BI4" si="6">CA4+273</f>
        <v>273</v>
      </c>
      <c r="BJ4" s="35">
        <f>BK4+273</f>
        <v>313</v>
      </c>
      <c r="BK4" s="35">
        <v>40</v>
      </c>
      <c r="BL4" s="45"/>
      <c r="BM4" s="35">
        <f>CB4+DF4</f>
        <v>0</v>
      </c>
      <c r="BN4" s="35">
        <f>CC4+DF4</f>
        <v>0</v>
      </c>
      <c r="BO4" s="35">
        <f>CD4+DF4</f>
        <v>0</v>
      </c>
      <c r="BP4" s="35">
        <f>CE4++DF4</f>
        <v>0</v>
      </c>
      <c r="BQ4" s="35">
        <f>CF4+DF4</f>
        <v>0</v>
      </c>
      <c r="BR4" s="35">
        <f>CG4+DF4</f>
        <v>0</v>
      </c>
      <c r="BS4" s="35">
        <f>CH4+DF4</f>
        <v>0</v>
      </c>
      <c r="BT4" s="35">
        <f>CI4+DF4</f>
        <v>0</v>
      </c>
      <c r="BU4" s="35">
        <f>CJ4+DF4</f>
        <v>0</v>
      </c>
      <c r="BV4" s="35">
        <f>CK4+DF4</f>
        <v>0</v>
      </c>
      <c r="BW4" s="35">
        <f>CL4+DF4</f>
        <v>0</v>
      </c>
      <c r="BX4" s="35">
        <f>CM4+DF4</f>
        <v>0</v>
      </c>
      <c r="BY4" s="35">
        <f>CN4+DF4</f>
        <v>0</v>
      </c>
      <c r="BZ4" s="35">
        <f>CO4+DF4</f>
        <v>0</v>
      </c>
      <c r="CA4" s="35">
        <f>CP4+DF4</f>
        <v>0</v>
      </c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6"/>
      <c r="DH4" s="35" t="s">
        <v>13</v>
      </c>
      <c r="DI4" s="49" t="s">
        <v>13</v>
      </c>
      <c r="DJ4" s="49" t="s">
        <v>13</v>
      </c>
      <c r="DK4" s="49" t="s">
        <v>13</v>
      </c>
    </row>
    <row r="5" spans="1:116" ht="28" x14ac:dyDescent="0.3">
      <c r="A5" s="48" t="s">
        <v>67</v>
      </c>
      <c r="B5" s="37" t="s">
        <v>17</v>
      </c>
      <c r="C5" s="2" t="e">
        <f>D5*E5*K5</f>
        <v>#DIV/0!</v>
      </c>
      <c r="D5" s="38"/>
      <c r="E5" s="49" t="e">
        <f>EXP(F5*((G5/H5)^I5-(J5/H5)^I5))</f>
        <v>#DIV/0!</v>
      </c>
      <c r="F5" s="49">
        <v>1.4</v>
      </c>
      <c r="G5" s="44"/>
      <c r="H5" s="44"/>
      <c r="I5" s="2">
        <v>8</v>
      </c>
      <c r="J5" s="2">
        <f>0.5*H5</f>
        <v>0</v>
      </c>
      <c r="K5" s="35">
        <f t="shared" ref="K5:K33" si="7">SUM(L5:Z5)</f>
        <v>0</v>
      </c>
      <c r="L5" s="35">
        <f t="shared" ref="L5:L31" si="8">(AA5*EXP(AB5*AC5)+(1-AA5)*EXP(AS5*AC5))/(AA5*EXP(AB5*AR5)+(1-AA5)*EXP(AS5*AR5))*CQ5</f>
        <v>0</v>
      </c>
      <c r="M5" s="35">
        <f t="shared" ref="M5:M31" si="9">(AA5*EXP(AB5*AD5)+(1-AA5)*EXP(AS5*AD5))/(AA5*EXP(AB5*AR5)+(1-AA5)*EXP(AS5*AR5))*CR5</f>
        <v>0</v>
      </c>
      <c r="N5" s="35">
        <f t="shared" ref="N5:N31" si="10">(AA5*EXP(AB5*AE5)+(1-AA5)*EXP(AS5*AE5))/(AA5*EXP(AB5*AR5)+(1-AA5)*EXP(AS5*AR5))*CS5</f>
        <v>0</v>
      </c>
      <c r="O5" s="35">
        <f t="shared" ref="O5:O31" si="11">(AA5*EXP(AB5*AF5)+(1-AA5)*EXP(AS5*AF5))/(AA5*EXP(AB5*AR5)+(1-AA5)*EXP(AS5*AR5))*CT5</f>
        <v>0</v>
      </c>
      <c r="P5" s="35">
        <f t="shared" ref="P5:P31" si="12">(AA5*EXP(AB5*AG5)+(1-AA5)*EXP(AS5*AG5))/(AA5*EXP(AB5*AR5)+(1-AA5)*EXP(AS5*AR5))*CU5</f>
        <v>0</v>
      </c>
      <c r="Q5" s="35">
        <f t="shared" ref="Q5:Q31" si="13">(AA5*EXP(AB5*AH5)+(1-AA5)*EXP(AS5*AH5))/(AA5*EXP(AB5*AR5)+(1-AA5)*EXP(AS5*AR5))*CV5</f>
        <v>0</v>
      </c>
      <c r="R5" s="35">
        <f t="shared" ref="R5:R31" si="14">(AA5*EXP(AB5*AI5)+(1-AA5)*EXP(AS5*AI5))/(AA5*EXP(AB5*AR5)+(1-AA5)*EXP(AS5*AR5))*CW5</f>
        <v>0</v>
      </c>
      <c r="S5" s="35">
        <f t="shared" ref="S5:S31" si="15">(AA5*EXP(AB5*AJ5)+(1-AA5)*EXP(AS5*AJ5))/(AA5*EXP(AB5*AR5)+(1-AA5)*EXP(AS5*AR5))*CX5</f>
        <v>0</v>
      </c>
      <c r="T5" s="35">
        <f>(AA5*EXP(AB5*AK5)+(1-AA5)*EXP(AS5*AK5))/(AA5*EXP(AB5*AR5)+(1-AA5)*EXP(AS5*AR5))*CY5</f>
        <v>0</v>
      </c>
      <c r="U5" s="35">
        <f t="shared" ref="U5:U6" si="16">(AA5*EXP(AB5*AL5)+(1-AA5)*EXP(AS5*AL5))/(AA5*EXP(AB5*AR5)+(1-AA5)*EXP(AS5*AR5))*CZ5</f>
        <v>0</v>
      </c>
      <c r="V5" s="35">
        <f t="shared" ref="V5:V6" si="17">(AA5*EXP(AB5*AM5)+(1-AA5)*EXP(AS5*AM5))/(AA5*EXP(AB5*AR5)+(1-AA5)*EXP(AS5*AR5))*DA5</f>
        <v>0</v>
      </c>
      <c r="W5" s="35">
        <f t="shared" ref="W5:W6" si="18">(AA5*EXP(AB5*AN5)+(1-AA5)*EXP(AS5*AN5))/(AA5*EXP(AB5*AR5)+(1-AA5)*EXP(AS5*AR5))*DB5</f>
        <v>0</v>
      </c>
      <c r="X5" s="35">
        <f t="shared" ref="X5:X6" si="19">(AA5*EXP(AB5*AO5)+(1-AA5)*EXP(AS5*AO5))/(AA5*EXP(AB5*AR5)+(1-AA5)*EXP(AS5*AR5))*DC5</f>
        <v>0</v>
      </c>
      <c r="Y5" s="35">
        <f t="shared" ref="Y5:Y6" si="20">(AA5*EXP(AB5*AP5)+(1-AA5)*EXP(AS5*AP5))/(AA5*EXP(AB5*AR5)+(1-AA5)*EXP(AS5*AR5))*DD5</f>
        <v>0</v>
      </c>
      <c r="Z5" s="35">
        <f t="shared" ref="Z5:Z6" si="21">(AA5*EXP(AB5*AQ5)+(1-AA5)*EXP(AS5*AQ5))/(AA5*EXP(AB5*AR5)+(1-AA5)*EXP(AS5*AR5))*DE5</f>
        <v>0</v>
      </c>
      <c r="AA5" s="2">
        <v>0.9</v>
      </c>
      <c r="AB5" s="2">
        <v>0.3</v>
      </c>
      <c r="AC5" s="35">
        <f t="shared" ref="AC5:AC32" si="22">11605*((1/BJ5)-(1/AU5))</f>
        <v>-5.4324801928635811</v>
      </c>
      <c r="AD5" s="35">
        <f t="shared" ref="AD5:AD31" si="23">11605*((1/BJ5)-(1/AV5))</f>
        <v>-5.4324801928635811</v>
      </c>
      <c r="AE5" s="35">
        <f t="shared" ref="AE5:AE31" si="24">11605*((1/BJ5)-(1/AW5))</f>
        <v>-5.4324801928635811</v>
      </c>
      <c r="AF5" s="35">
        <f t="shared" ref="AF5:AF31" si="25">11605*((1/BJ5)-(1/AX5))</f>
        <v>-5.4324801928635811</v>
      </c>
      <c r="AG5" s="35">
        <f t="shared" ref="AG5:AG31" si="26">11605*((1/BJ5)-(1/AY5))</f>
        <v>-5.4324801928635811</v>
      </c>
      <c r="AH5" s="35">
        <f t="shared" ref="AH5:AH31" si="27">11605*((1/BJ5)-(1/AZ5))</f>
        <v>-5.4324801928635811</v>
      </c>
      <c r="AI5" s="35">
        <f t="shared" ref="AI5:AI31" si="28">11605*((1/BJ5)-(1/BA5))</f>
        <v>-5.4324801928635811</v>
      </c>
      <c r="AJ5" s="35">
        <f t="shared" ref="AJ5:AJ31" si="29">11605*((1/BJ5)-(1/BB5))</f>
        <v>-5.4324801928635811</v>
      </c>
      <c r="AK5" s="35">
        <f t="shared" ref="AK5:AK31" si="30">11605*((1/BJ5)-(1/BC5))</f>
        <v>-5.4324801928635811</v>
      </c>
      <c r="AL5" s="35">
        <f t="shared" ref="AL5:AL31" si="31">11605*((1/BJ5)-(1/BD5))</f>
        <v>-5.4324801928635811</v>
      </c>
      <c r="AM5" s="35">
        <f t="shared" ref="AM5:AM9" si="32">11605*((1/BJ5)-(1/BE5))</f>
        <v>-5.4324801928635811</v>
      </c>
      <c r="AN5" s="35">
        <f t="shared" ref="AN5:AN9" si="33">11605*((1/BJ5)-(1/BF5))</f>
        <v>-5.4324801928635811</v>
      </c>
      <c r="AO5" s="35">
        <f t="shared" ref="AO5:AO9" si="34">11605*((1/BJ5)-(1/BG5))</f>
        <v>-5.4324801928635811</v>
      </c>
      <c r="AP5" s="35">
        <f t="shared" ref="AP5:AP9" si="35">11605*((1/BJ5)-(1/BH5))</f>
        <v>-5.4324801928635811</v>
      </c>
      <c r="AQ5" s="35">
        <f t="shared" ref="AQ5:AQ9" si="36">11605*((1/BJ5)-(1/BI5))</f>
        <v>-5.4324801928635811</v>
      </c>
      <c r="AR5" s="2">
        <f>11605*((1/BJ5)-(1/AT5))</f>
        <v>-5.4324801928635811</v>
      </c>
      <c r="AS5" s="2">
        <v>0.7</v>
      </c>
      <c r="AT5" s="2">
        <f t="shared" si="0"/>
        <v>273</v>
      </c>
      <c r="AU5" s="35">
        <f t="shared" ref="AU5:AU31" si="37">BM5+273</f>
        <v>273</v>
      </c>
      <c r="AV5" s="35">
        <f t="shared" ref="AV5:AV31" si="38">BN5+273</f>
        <v>273</v>
      </c>
      <c r="AW5" s="35">
        <f t="shared" ref="AW5:AW31" si="39">BO5+273</f>
        <v>273</v>
      </c>
      <c r="AX5" s="35">
        <f t="shared" ref="AX5:AX31" si="40">BP5+273</f>
        <v>273</v>
      </c>
      <c r="AY5" s="35">
        <f t="shared" ref="AY5:AY31" si="41">BQ5+273</f>
        <v>273</v>
      </c>
      <c r="AZ5" s="35">
        <f t="shared" ref="AZ5:AZ31" si="42">BR5+273</f>
        <v>273</v>
      </c>
      <c r="BA5" s="35">
        <f t="shared" ref="BA5:BA31" si="43">BS5+273</f>
        <v>273</v>
      </c>
      <c r="BB5" s="35">
        <f t="shared" ref="BB5:BB31" si="44">BT5+273</f>
        <v>273</v>
      </c>
      <c r="BC5" s="35">
        <f t="shared" ref="BC5:BC31" si="45">BU5+273</f>
        <v>273</v>
      </c>
      <c r="BD5" s="35">
        <f t="shared" ref="BD5:BD31" si="46">BV5+273</f>
        <v>273</v>
      </c>
      <c r="BE5" s="35">
        <f t="shared" ref="BE5:BE10" si="47">BW5+273</f>
        <v>273</v>
      </c>
      <c r="BF5" s="35">
        <f t="shared" ref="BF5:BF10" si="48">BX5+273</f>
        <v>273</v>
      </c>
      <c r="BG5" s="35">
        <f t="shared" ref="BG5:BG10" si="49">BY5+273</f>
        <v>273</v>
      </c>
      <c r="BH5" s="35">
        <f t="shared" ref="BH5:BH10" si="50">BZ5+273</f>
        <v>273</v>
      </c>
      <c r="BI5" s="35">
        <f t="shared" ref="BI5:BI10" si="51">CA5+273</f>
        <v>273</v>
      </c>
      <c r="BJ5" s="2">
        <f>BK5+273</f>
        <v>313</v>
      </c>
      <c r="BK5" s="2">
        <v>40</v>
      </c>
      <c r="BL5" s="39"/>
      <c r="BM5" s="35">
        <f t="shared" ref="BM5:BM9" si="52">CB5+DF5</f>
        <v>0</v>
      </c>
      <c r="BN5" s="35">
        <f t="shared" ref="BN5:BN9" si="53">CC5+DF5</f>
        <v>0</v>
      </c>
      <c r="BO5" s="35">
        <f t="shared" ref="BO5:BO9" si="54">CD5+DF5</f>
        <v>0</v>
      </c>
      <c r="BP5" s="35">
        <f t="shared" ref="BP5:BP9" si="55">CE5++DF5</f>
        <v>0</v>
      </c>
      <c r="BQ5" s="35">
        <f t="shared" ref="BQ5:BQ9" si="56">CF5+DF5</f>
        <v>0</v>
      </c>
      <c r="BR5" s="35">
        <f t="shared" ref="BR5:BR9" si="57">CG5+DF5</f>
        <v>0</v>
      </c>
      <c r="BS5" s="35">
        <f t="shared" ref="BS5:BS9" si="58">CH5+DF5</f>
        <v>0</v>
      </c>
      <c r="BT5" s="35">
        <f t="shared" ref="BT5:BT9" si="59">CI5+DF5</f>
        <v>0</v>
      </c>
      <c r="BU5" s="35">
        <f t="shared" ref="BU5:BU9" si="60">CJ5+DF5</f>
        <v>0</v>
      </c>
      <c r="BV5" s="35">
        <f t="shared" ref="BV5:BV9" si="61">CK5+DF5</f>
        <v>0</v>
      </c>
      <c r="BW5" s="35">
        <f t="shared" ref="BW5:BW9" si="62">CL5+DF5</f>
        <v>0</v>
      </c>
      <c r="BX5" s="35">
        <f t="shared" ref="BX5:BX9" si="63">CM5+DF5</f>
        <v>0</v>
      </c>
      <c r="BY5" s="35">
        <f t="shared" ref="BY5:BY9" si="64">CN5+DF5</f>
        <v>0</v>
      </c>
      <c r="BZ5" s="35">
        <f t="shared" ref="BZ5:BZ9" si="65">CO5+DF5</f>
        <v>0</v>
      </c>
      <c r="CA5" s="35">
        <f t="shared" ref="CA5:CA9" si="66">CP5+DF5</f>
        <v>0</v>
      </c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39"/>
      <c r="DG5" s="40"/>
      <c r="DH5" s="2" t="s">
        <v>13</v>
      </c>
      <c r="DI5" s="49" t="s">
        <v>13</v>
      </c>
      <c r="DJ5" s="49" t="s">
        <v>13</v>
      </c>
      <c r="DK5" s="49" t="s">
        <v>13</v>
      </c>
    </row>
    <row r="6" spans="1:116" ht="28" x14ac:dyDescent="0.3">
      <c r="A6" s="48" t="s">
        <v>68</v>
      </c>
      <c r="B6" s="37" t="s">
        <v>15</v>
      </c>
      <c r="C6" s="2">
        <f>D6*K6</f>
        <v>0</v>
      </c>
      <c r="D6" s="38"/>
      <c r="E6" s="49" t="s">
        <v>13</v>
      </c>
      <c r="F6" s="49" t="s">
        <v>13</v>
      </c>
      <c r="G6" s="49" t="s">
        <v>13</v>
      </c>
      <c r="H6" s="49" t="s">
        <v>13</v>
      </c>
      <c r="I6" s="49" t="s">
        <v>13</v>
      </c>
      <c r="J6" s="49" t="s">
        <v>13</v>
      </c>
      <c r="K6" s="35">
        <f t="shared" si="7"/>
        <v>0</v>
      </c>
      <c r="L6" s="35">
        <f t="shared" si="8"/>
        <v>0</v>
      </c>
      <c r="M6" s="35">
        <f t="shared" si="9"/>
        <v>0</v>
      </c>
      <c r="N6" s="35">
        <f t="shared" si="10"/>
        <v>0</v>
      </c>
      <c r="O6" s="35">
        <f t="shared" si="11"/>
        <v>0</v>
      </c>
      <c r="P6" s="35">
        <f t="shared" si="12"/>
        <v>0</v>
      </c>
      <c r="Q6" s="35">
        <f t="shared" si="13"/>
        <v>0</v>
      </c>
      <c r="R6" s="35">
        <f t="shared" si="14"/>
        <v>0</v>
      </c>
      <c r="S6" s="35">
        <f t="shared" si="15"/>
        <v>0</v>
      </c>
      <c r="T6" s="35">
        <f t="shared" ref="T6:T31" si="67">(AA6*EXP(AB6*AK6)+(1-AA6)*EXP(AS6*AK6))/(AA6*EXP(AB6*AR6)+(1-AA6)*EXP(AS6*AR6))*CY6</f>
        <v>0</v>
      </c>
      <c r="U6" s="35">
        <f t="shared" si="16"/>
        <v>0</v>
      </c>
      <c r="V6" s="35">
        <f t="shared" si="17"/>
        <v>0</v>
      </c>
      <c r="W6" s="35">
        <f t="shared" si="18"/>
        <v>0</v>
      </c>
      <c r="X6" s="35">
        <f t="shared" si="19"/>
        <v>0</v>
      </c>
      <c r="Y6" s="35">
        <f t="shared" si="20"/>
        <v>0</v>
      </c>
      <c r="Z6" s="35">
        <f t="shared" si="21"/>
        <v>0</v>
      </c>
      <c r="AA6" s="2">
        <v>0.9</v>
      </c>
      <c r="AB6" s="2">
        <v>0.3</v>
      </c>
      <c r="AC6" s="35">
        <f t="shared" si="22"/>
        <v>-5.4324801928635811</v>
      </c>
      <c r="AD6" s="35">
        <f t="shared" si="23"/>
        <v>-5.4324801928635811</v>
      </c>
      <c r="AE6" s="35">
        <f t="shared" si="24"/>
        <v>-5.4324801928635811</v>
      </c>
      <c r="AF6" s="35">
        <f t="shared" si="25"/>
        <v>-5.4324801928635811</v>
      </c>
      <c r="AG6" s="35">
        <f t="shared" si="26"/>
        <v>-5.4324801928635811</v>
      </c>
      <c r="AH6" s="35">
        <f t="shared" si="27"/>
        <v>-5.4324801928635811</v>
      </c>
      <c r="AI6" s="35">
        <f t="shared" si="28"/>
        <v>-5.4324801928635811</v>
      </c>
      <c r="AJ6" s="35">
        <f t="shared" si="29"/>
        <v>-5.4324801928635811</v>
      </c>
      <c r="AK6" s="35">
        <f t="shared" si="30"/>
        <v>-5.4324801928635811</v>
      </c>
      <c r="AL6" s="35">
        <f t="shared" si="31"/>
        <v>-5.4324801928635811</v>
      </c>
      <c r="AM6" s="35">
        <f t="shared" si="32"/>
        <v>-5.4324801928635811</v>
      </c>
      <c r="AN6" s="35">
        <f t="shared" si="33"/>
        <v>-5.4324801928635811</v>
      </c>
      <c r="AO6" s="35">
        <f t="shared" si="34"/>
        <v>-5.4324801928635811</v>
      </c>
      <c r="AP6" s="35">
        <f t="shared" si="35"/>
        <v>-5.4324801928635811</v>
      </c>
      <c r="AQ6" s="35">
        <f t="shared" si="36"/>
        <v>-5.4324801928635811</v>
      </c>
      <c r="AR6" s="2">
        <f>11605*((1/BJ6)-(1/AT6))</f>
        <v>-5.4324801928635811</v>
      </c>
      <c r="AS6" s="2">
        <v>0.7</v>
      </c>
      <c r="AT6" s="2">
        <f t="shared" si="0"/>
        <v>273</v>
      </c>
      <c r="AU6" s="35">
        <f t="shared" si="37"/>
        <v>273</v>
      </c>
      <c r="AV6" s="35">
        <f t="shared" si="38"/>
        <v>273</v>
      </c>
      <c r="AW6" s="35">
        <f t="shared" si="39"/>
        <v>273</v>
      </c>
      <c r="AX6" s="35">
        <f t="shared" si="40"/>
        <v>273</v>
      </c>
      <c r="AY6" s="35">
        <f t="shared" si="41"/>
        <v>273</v>
      </c>
      <c r="AZ6" s="35">
        <f t="shared" si="42"/>
        <v>273</v>
      </c>
      <c r="BA6" s="35">
        <f t="shared" si="43"/>
        <v>273</v>
      </c>
      <c r="BB6" s="35">
        <f t="shared" si="44"/>
        <v>273</v>
      </c>
      <c r="BC6" s="35">
        <f t="shared" si="45"/>
        <v>273</v>
      </c>
      <c r="BD6" s="35">
        <f t="shared" si="46"/>
        <v>273</v>
      </c>
      <c r="BE6" s="35">
        <f t="shared" si="47"/>
        <v>273</v>
      </c>
      <c r="BF6" s="35">
        <f t="shared" si="48"/>
        <v>273</v>
      </c>
      <c r="BG6" s="35">
        <f t="shared" si="49"/>
        <v>273</v>
      </c>
      <c r="BH6" s="35">
        <f t="shared" si="50"/>
        <v>273</v>
      </c>
      <c r="BI6" s="35">
        <f t="shared" si="51"/>
        <v>273</v>
      </c>
      <c r="BJ6" s="2">
        <f>BK6+273</f>
        <v>313</v>
      </c>
      <c r="BK6" s="2">
        <v>40</v>
      </c>
      <c r="BL6" s="39"/>
      <c r="BM6" s="35">
        <f t="shared" si="52"/>
        <v>0</v>
      </c>
      <c r="BN6" s="35">
        <f t="shared" si="53"/>
        <v>0</v>
      </c>
      <c r="BO6" s="35">
        <f t="shared" si="54"/>
        <v>0</v>
      </c>
      <c r="BP6" s="35">
        <f t="shared" si="55"/>
        <v>0</v>
      </c>
      <c r="BQ6" s="35">
        <f t="shared" si="56"/>
        <v>0</v>
      </c>
      <c r="BR6" s="35">
        <f t="shared" si="57"/>
        <v>0</v>
      </c>
      <c r="BS6" s="35">
        <f t="shared" si="58"/>
        <v>0</v>
      </c>
      <c r="BT6" s="35">
        <f t="shared" si="59"/>
        <v>0</v>
      </c>
      <c r="BU6" s="35">
        <f t="shared" si="60"/>
        <v>0</v>
      </c>
      <c r="BV6" s="35">
        <f t="shared" si="61"/>
        <v>0</v>
      </c>
      <c r="BW6" s="35">
        <f t="shared" si="62"/>
        <v>0</v>
      </c>
      <c r="BX6" s="35">
        <f t="shared" si="63"/>
        <v>0</v>
      </c>
      <c r="BY6" s="35">
        <f t="shared" si="64"/>
        <v>0</v>
      </c>
      <c r="BZ6" s="35">
        <f t="shared" si="65"/>
        <v>0</v>
      </c>
      <c r="CA6" s="35">
        <f t="shared" si="66"/>
        <v>0</v>
      </c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  <c r="CS6" s="45"/>
      <c r="CT6" s="45"/>
      <c r="CU6" s="45"/>
      <c r="CV6" s="45"/>
      <c r="CW6" s="45"/>
      <c r="CX6" s="45"/>
      <c r="CY6" s="45"/>
      <c r="CZ6" s="45"/>
      <c r="DA6" s="45"/>
      <c r="DB6" s="45"/>
      <c r="DC6" s="45"/>
      <c r="DD6" s="45"/>
      <c r="DE6" s="45"/>
      <c r="DF6" s="39"/>
      <c r="DG6" s="40"/>
      <c r="DH6" s="2" t="s">
        <v>13</v>
      </c>
      <c r="DI6" s="49" t="s">
        <v>13</v>
      </c>
      <c r="DJ6" s="49" t="s">
        <v>13</v>
      </c>
      <c r="DK6" s="49" t="s">
        <v>13</v>
      </c>
    </row>
    <row r="7" spans="1:116" ht="28" x14ac:dyDescent="0.3">
      <c r="A7" s="48" t="s">
        <v>69</v>
      </c>
      <c r="B7" s="37" t="s">
        <v>18</v>
      </c>
      <c r="C7" s="2">
        <f>D7*K7*DG7</f>
        <v>0</v>
      </c>
      <c r="D7" s="38"/>
      <c r="E7" s="49" t="s">
        <v>13</v>
      </c>
      <c r="F7" s="49" t="s">
        <v>13</v>
      </c>
      <c r="G7" s="49" t="s">
        <v>13</v>
      </c>
      <c r="H7" s="49" t="s">
        <v>13</v>
      </c>
      <c r="I7" s="49" t="s">
        <v>13</v>
      </c>
      <c r="J7" s="49" t="s">
        <v>13</v>
      </c>
      <c r="K7" s="35">
        <f t="shared" si="7"/>
        <v>0</v>
      </c>
      <c r="L7" s="35">
        <f t="shared" si="8"/>
        <v>0</v>
      </c>
      <c r="M7" s="35">
        <f t="shared" si="9"/>
        <v>0</v>
      </c>
      <c r="N7" s="35">
        <f t="shared" si="10"/>
        <v>0</v>
      </c>
      <c r="O7" s="35">
        <f t="shared" si="11"/>
        <v>0</v>
      </c>
      <c r="P7" s="35">
        <f t="shared" si="12"/>
        <v>0</v>
      </c>
      <c r="Q7" s="35">
        <f t="shared" si="13"/>
        <v>0</v>
      </c>
      <c r="R7" s="35">
        <f t="shared" si="14"/>
        <v>0</v>
      </c>
      <c r="S7" s="35">
        <f t="shared" si="15"/>
        <v>0</v>
      </c>
      <c r="T7" s="35">
        <f t="shared" si="67"/>
        <v>0</v>
      </c>
      <c r="U7" s="35">
        <f t="shared" ref="U7:U23" si="68">(AA7*EXP(AB7*AL7)+(1-AA7)*EXP(AS7*AL7))/(AA7*EXP(AB7*AR7)+(1-AA7)*EXP(AS7*AR7))*DE7</f>
        <v>0</v>
      </c>
      <c r="V7" s="35">
        <f t="shared" ref="V7:V12" si="69">(AA7*EXP(AB7*AM7)+(1-AA7)*EXP(AS7*AM7))/(AA7*EXP(AB7*AR7)+(1-AA7)*EXP(AS7*AR7))*DA7</f>
        <v>0</v>
      </c>
      <c r="W7" s="35">
        <f t="shared" ref="W7:W12" si="70">(AA7*EXP(AB7*AN7)+(1-AA7)*EXP(AS7*AN7))/(AA7*EXP(AB7*AR7)+(1-AA7)*EXP(AS7*AR7))*DB7</f>
        <v>0</v>
      </c>
      <c r="X7" s="35">
        <f t="shared" ref="X7:X12" si="71">(AA7*EXP(AB7*AO7)+(1-AA7)*EXP(AS7*AO7))/(AA7*EXP(AB7*AR7)+(1-AA7)*EXP(AS7*AR7))*DC7</f>
        <v>0</v>
      </c>
      <c r="Y7" s="35">
        <f t="shared" ref="Y7:Y12" si="72">(AA7*EXP(AB7*AP7)+(1-AA7)*EXP(AS7*AP7))/(AA7*EXP(AB7*AR7)+(1-AA7)*EXP(AS7*AR7))*DD7</f>
        <v>0</v>
      </c>
      <c r="Z7" s="35">
        <f t="shared" ref="Z7:Z12" si="73">(AA7*EXP(AB7*AQ7)+(1-AA7)*EXP(AS7*AQ7))/(AA7*EXP(AB7*AR7)+(1-AA7)*EXP(AS7*AR7))*DE7</f>
        <v>0</v>
      </c>
      <c r="AA7" s="2">
        <v>1</v>
      </c>
      <c r="AB7" s="2">
        <v>0.4</v>
      </c>
      <c r="AC7" s="35">
        <f t="shared" si="22"/>
        <v>-5.4324801928635811</v>
      </c>
      <c r="AD7" s="35">
        <f t="shared" si="23"/>
        <v>-5.4324801928635811</v>
      </c>
      <c r="AE7" s="35">
        <f t="shared" si="24"/>
        <v>-5.4324801928635811</v>
      </c>
      <c r="AF7" s="35">
        <f t="shared" si="25"/>
        <v>-5.4324801928635811</v>
      </c>
      <c r="AG7" s="35">
        <f t="shared" si="26"/>
        <v>-5.4324801928635811</v>
      </c>
      <c r="AH7" s="35">
        <f t="shared" si="27"/>
        <v>-5.4324801928635811</v>
      </c>
      <c r="AI7" s="35">
        <f t="shared" si="28"/>
        <v>-5.4324801928635811</v>
      </c>
      <c r="AJ7" s="35">
        <f t="shared" si="29"/>
        <v>-5.4324801928635811</v>
      </c>
      <c r="AK7" s="35">
        <f t="shared" si="30"/>
        <v>-5.4324801928635811</v>
      </c>
      <c r="AL7" s="35">
        <f t="shared" si="31"/>
        <v>-5.4324801928635811</v>
      </c>
      <c r="AM7" s="35">
        <f t="shared" si="32"/>
        <v>-5.4324801928635811</v>
      </c>
      <c r="AN7" s="35">
        <f t="shared" si="33"/>
        <v>-5.4324801928635811</v>
      </c>
      <c r="AO7" s="35">
        <f t="shared" si="34"/>
        <v>-5.4324801928635811</v>
      </c>
      <c r="AP7" s="35">
        <f t="shared" si="35"/>
        <v>-5.4324801928635811</v>
      </c>
      <c r="AQ7" s="35">
        <f t="shared" si="36"/>
        <v>-5.4324801928635811</v>
      </c>
      <c r="AR7" s="2">
        <f t="shared" ref="AR7:AR8" si="74">11605*((1/BJ7)-(1/AT7))</f>
        <v>-5.4324801928635811</v>
      </c>
      <c r="AS7" s="2">
        <v>0</v>
      </c>
      <c r="AT7" s="2">
        <f t="shared" ref="AT7:AT8" si="75">BL7+273</f>
        <v>273</v>
      </c>
      <c r="AU7" s="35">
        <f t="shared" si="37"/>
        <v>273</v>
      </c>
      <c r="AV7" s="35">
        <f t="shared" si="38"/>
        <v>273</v>
      </c>
      <c r="AW7" s="35">
        <f t="shared" si="39"/>
        <v>273</v>
      </c>
      <c r="AX7" s="35">
        <f t="shared" si="40"/>
        <v>273</v>
      </c>
      <c r="AY7" s="35">
        <f t="shared" si="41"/>
        <v>273</v>
      </c>
      <c r="AZ7" s="35">
        <f t="shared" si="42"/>
        <v>273</v>
      </c>
      <c r="BA7" s="35">
        <f t="shared" si="43"/>
        <v>273</v>
      </c>
      <c r="BB7" s="35">
        <f t="shared" si="44"/>
        <v>273</v>
      </c>
      <c r="BC7" s="35">
        <f t="shared" si="45"/>
        <v>273</v>
      </c>
      <c r="BD7" s="35">
        <f t="shared" si="46"/>
        <v>273</v>
      </c>
      <c r="BE7" s="35">
        <f t="shared" si="47"/>
        <v>273</v>
      </c>
      <c r="BF7" s="35">
        <f t="shared" si="48"/>
        <v>273</v>
      </c>
      <c r="BG7" s="35">
        <f t="shared" si="49"/>
        <v>273</v>
      </c>
      <c r="BH7" s="35">
        <f t="shared" si="50"/>
        <v>273</v>
      </c>
      <c r="BI7" s="35">
        <f t="shared" si="51"/>
        <v>273</v>
      </c>
      <c r="BJ7" s="2">
        <f t="shared" ref="BJ7:BJ9" si="76">BK7+273</f>
        <v>313</v>
      </c>
      <c r="BK7" s="2">
        <v>40</v>
      </c>
      <c r="BL7" s="39"/>
      <c r="BM7" s="35">
        <f t="shared" si="52"/>
        <v>0</v>
      </c>
      <c r="BN7" s="35">
        <f t="shared" si="53"/>
        <v>0</v>
      </c>
      <c r="BO7" s="35">
        <f t="shared" si="54"/>
        <v>0</v>
      </c>
      <c r="BP7" s="35">
        <f t="shared" si="55"/>
        <v>0</v>
      </c>
      <c r="BQ7" s="35">
        <f t="shared" si="56"/>
        <v>0</v>
      </c>
      <c r="BR7" s="35">
        <f t="shared" si="57"/>
        <v>0</v>
      </c>
      <c r="BS7" s="35">
        <f t="shared" si="58"/>
        <v>0</v>
      </c>
      <c r="BT7" s="35">
        <f t="shared" si="59"/>
        <v>0</v>
      </c>
      <c r="BU7" s="35">
        <f t="shared" si="60"/>
        <v>0</v>
      </c>
      <c r="BV7" s="35">
        <f t="shared" si="61"/>
        <v>0</v>
      </c>
      <c r="BW7" s="35">
        <f t="shared" si="62"/>
        <v>0</v>
      </c>
      <c r="BX7" s="35">
        <f t="shared" si="63"/>
        <v>0</v>
      </c>
      <c r="BY7" s="35">
        <f t="shared" si="64"/>
        <v>0</v>
      </c>
      <c r="BZ7" s="35">
        <f t="shared" si="65"/>
        <v>0</v>
      </c>
      <c r="CA7" s="35">
        <f t="shared" si="66"/>
        <v>0</v>
      </c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  <c r="CS7" s="45"/>
      <c r="CT7" s="45"/>
      <c r="CU7" s="45"/>
      <c r="CV7" s="45"/>
      <c r="CW7" s="45"/>
      <c r="CX7" s="45"/>
      <c r="CY7" s="45"/>
      <c r="CZ7" s="45"/>
      <c r="DA7" s="45"/>
      <c r="DB7" s="45"/>
      <c r="DC7" s="45"/>
      <c r="DD7" s="45"/>
      <c r="DE7" s="45"/>
      <c r="DF7" s="39"/>
      <c r="DG7" s="40"/>
      <c r="DH7" s="2" t="s">
        <v>13</v>
      </c>
      <c r="DI7" s="49" t="s">
        <v>13</v>
      </c>
      <c r="DJ7" s="49" t="s">
        <v>13</v>
      </c>
      <c r="DK7" s="49" t="s">
        <v>13</v>
      </c>
    </row>
    <row r="8" spans="1:116" ht="42" x14ac:dyDescent="0.3">
      <c r="A8" s="48" t="s">
        <v>70</v>
      </c>
      <c r="B8" s="37" t="s">
        <v>19</v>
      </c>
      <c r="C8" s="2">
        <f>D8*K8</f>
        <v>0</v>
      </c>
      <c r="D8" s="38"/>
      <c r="E8" s="49" t="s">
        <v>13</v>
      </c>
      <c r="F8" s="49" t="s">
        <v>13</v>
      </c>
      <c r="G8" s="49" t="s">
        <v>13</v>
      </c>
      <c r="H8" s="49" t="s">
        <v>13</v>
      </c>
      <c r="I8" s="49" t="s">
        <v>13</v>
      </c>
      <c r="J8" s="49" t="s">
        <v>13</v>
      </c>
      <c r="K8" s="35">
        <f t="shared" si="7"/>
        <v>0</v>
      </c>
      <c r="L8" s="35">
        <f t="shared" si="8"/>
        <v>0</v>
      </c>
      <c r="M8" s="35">
        <f t="shared" si="9"/>
        <v>0</v>
      </c>
      <c r="N8" s="35">
        <f>(AA8*EXP(AB8*AE8)+(1-AA8)*EXP(AS8*AE8))/(AA8*EXP(AB8*AR8)+(1-AA8)*EXP(AS8*AR8))*CS8</f>
        <v>0</v>
      </c>
      <c r="O8" s="35">
        <f t="shared" si="11"/>
        <v>0</v>
      </c>
      <c r="P8" s="35">
        <f t="shared" si="12"/>
        <v>0</v>
      </c>
      <c r="Q8" s="35">
        <f t="shared" si="13"/>
        <v>0</v>
      </c>
      <c r="R8" s="35">
        <f t="shared" si="14"/>
        <v>0</v>
      </c>
      <c r="S8" s="35">
        <f t="shared" si="15"/>
        <v>0</v>
      </c>
      <c r="T8" s="35">
        <f t="shared" si="67"/>
        <v>0</v>
      </c>
      <c r="U8" s="35">
        <f t="shared" si="68"/>
        <v>0</v>
      </c>
      <c r="V8" s="35">
        <f t="shared" si="69"/>
        <v>0</v>
      </c>
      <c r="W8" s="35">
        <f t="shared" si="70"/>
        <v>0</v>
      </c>
      <c r="X8" s="35">
        <f t="shared" si="71"/>
        <v>0</v>
      </c>
      <c r="Y8" s="35">
        <f t="shared" si="72"/>
        <v>0</v>
      </c>
      <c r="Z8" s="35">
        <f t="shared" si="73"/>
        <v>0</v>
      </c>
      <c r="AA8" s="2">
        <v>1</v>
      </c>
      <c r="AB8" s="2">
        <v>0.4</v>
      </c>
      <c r="AC8" s="35">
        <f t="shared" si="22"/>
        <v>-5.4324801928635811</v>
      </c>
      <c r="AD8" s="35">
        <f t="shared" si="23"/>
        <v>-5.4324801928635811</v>
      </c>
      <c r="AE8" s="35">
        <f t="shared" si="24"/>
        <v>-5.4324801928635811</v>
      </c>
      <c r="AF8" s="35">
        <f t="shared" si="25"/>
        <v>-5.4324801928635811</v>
      </c>
      <c r="AG8" s="35">
        <f t="shared" si="26"/>
        <v>-5.4324801928635811</v>
      </c>
      <c r="AH8" s="35">
        <f t="shared" si="27"/>
        <v>-5.4324801928635811</v>
      </c>
      <c r="AI8" s="35">
        <f t="shared" si="28"/>
        <v>-5.4324801928635811</v>
      </c>
      <c r="AJ8" s="35">
        <f t="shared" si="29"/>
        <v>-5.4324801928635811</v>
      </c>
      <c r="AK8" s="35">
        <f t="shared" si="30"/>
        <v>-5.4324801928635811</v>
      </c>
      <c r="AL8" s="35">
        <f t="shared" si="31"/>
        <v>-5.4324801928635811</v>
      </c>
      <c r="AM8" s="35">
        <f t="shared" si="32"/>
        <v>-5.4324801928635811</v>
      </c>
      <c r="AN8" s="35">
        <f t="shared" si="33"/>
        <v>-5.4324801928635811</v>
      </c>
      <c r="AO8" s="35">
        <f t="shared" si="34"/>
        <v>-5.4324801928635811</v>
      </c>
      <c r="AP8" s="35">
        <f t="shared" si="35"/>
        <v>-5.4324801928635811</v>
      </c>
      <c r="AQ8" s="35">
        <f t="shared" si="36"/>
        <v>-5.4324801928635811</v>
      </c>
      <c r="AR8" s="2">
        <f t="shared" si="74"/>
        <v>-5.4324801928635811</v>
      </c>
      <c r="AS8" s="2">
        <v>0</v>
      </c>
      <c r="AT8" s="2">
        <f t="shared" si="75"/>
        <v>273</v>
      </c>
      <c r="AU8" s="35">
        <f t="shared" si="37"/>
        <v>273</v>
      </c>
      <c r="AV8" s="35">
        <f t="shared" si="38"/>
        <v>273</v>
      </c>
      <c r="AW8" s="35">
        <f t="shared" si="39"/>
        <v>273</v>
      </c>
      <c r="AX8" s="35">
        <f t="shared" si="40"/>
        <v>273</v>
      </c>
      <c r="AY8" s="35">
        <f t="shared" si="41"/>
        <v>273</v>
      </c>
      <c r="AZ8" s="35">
        <f t="shared" si="42"/>
        <v>273</v>
      </c>
      <c r="BA8" s="35">
        <f t="shared" si="43"/>
        <v>273</v>
      </c>
      <c r="BB8" s="35">
        <f t="shared" si="44"/>
        <v>273</v>
      </c>
      <c r="BC8" s="35">
        <f t="shared" si="45"/>
        <v>273</v>
      </c>
      <c r="BD8" s="35">
        <f t="shared" si="46"/>
        <v>273</v>
      </c>
      <c r="BE8" s="35">
        <f t="shared" si="47"/>
        <v>273</v>
      </c>
      <c r="BF8" s="35">
        <f t="shared" si="48"/>
        <v>273</v>
      </c>
      <c r="BG8" s="35">
        <f t="shared" si="49"/>
        <v>273</v>
      </c>
      <c r="BH8" s="35">
        <f t="shared" si="50"/>
        <v>273</v>
      </c>
      <c r="BI8" s="35">
        <f t="shared" si="51"/>
        <v>273</v>
      </c>
      <c r="BJ8" s="2">
        <f t="shared" si="76"/>
        <v>313</v>
      </c>
      <c r="BK8" s="2">
        <v>40</v>
      </c>
      <c r="BL8" s="39"/>
      <c r="BM8" s="35">
        <f t="shared" si="52"/>
        <v>0</v>
      </c>
      <c r="BN8" s="35">
        <f t="shared" si="53"/>
        <v>0</v>
      </c>
      <c r="BO8" s="35">
        <f t="shared" si="54"/>
        <v>0</v>
      </c>
      <c r="BP8" s="35">
        <f t="shared" si="55"/>
        <v>0</v>
      </c>
      <c r="BQ8" s="35">
        <f t="shared" si="56"/>
        <v>0</v>
      </c>
      <c r="BR8" s="35">
        <f t="shared" si="57"/>
        <v>0</v>
      </c>
      <c r="BS8" s="35">
        <f t="shared" si="58"/>
        <v>0</v>
      </c>
      <c r="BT8" s="35">
        <f t="shared" si="59"/>
        <v>0</v>
      </c>
      <c r="BU8" s="35">
        <f t="shared" si="60"/>
        <v>0</v>
      </c>
      <c r="BV8" s="35">
        <f t="shared" si="61"/>
        <v>0</v>
      </c>
      <c r="BW8" s="35">
        <f t="shared" si="62"/>
        <v>0</v>
      </c>
      <c r="BX8" s="35">
        <f t="shared" si="63"/>
        <v>0</v>
      </c>
      <c r="BY8" s="35">
        <f t="shared" si="64"/>
        <v>0</v>
      </c>
      <c r="BZ8" s="35">
        <f t="shared" si="65"/>
        <v>0</v>
      </c>
      <c r="CA8" s="35">
        <f t="shared" si="66"/>
        <v>0</v>
      </c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  <c r="CS8" s="45"/>
      <c r="CT8" s="45"/>
      <c r="CU8" s="45"/>
      <c r="CV8" s="45"/>
      <c r="CW8" s="45"/>
      <c r="CX8" s="45"/>
      <c r="CY8" s="45"/>
      <c r="CZ8" s="45"/>
      <c r="DA8" s="45"/>
      <c r="DB8" s="45"/>
      <c r="DC8" s="45"/>
      <c r="DD8" s="45"/>
      <c r="DE8" s="45"/>
      <c r="DF8" s="39"/>
      <c r="DG8" s="40"/>
      <c r="DH8" s="2" t="s">
        <v>13</v>
      </c>
      <c r="DI8" s="49" t="s">
        <v>13</v>
      </c>
      <c r="DJ8" s="49" t="s">
        <v>13</v>
      </c>
      <c r="DK8" s="49" t="s">
        <v>13</v>
      </c>
    </row>
    <row r="9" spans="1:116" ht="28" x14ac:dyDescent="0.3">
      <c r="A9" s="48" t="s">
        <v>71</v>
      </c>
      <c r="B9" s="37" t="s">
        <v>20</v>
      </c>
      <c r="C9" s="2">
        <f>D9*K9</f>
        <v>0</v>
      </c>
      <c r="D9" s="38"/>
      <c r="E9" s="49" t="s">
        <v>13</v>
      </c>
      <c r="F9" s="49" t="s">
        <v>13</v>
      </c>
      <c r="G9" s="49" t="s">
        <v>13</v>
      </c>
      <c r="H9" s="49" t="s">
        <v>13</v>
      </c>
      <c r="I9" s="49" t="s">
        <v>13</v>
      </c>
      <c r="J9" s="49" t="s">
        <v>13</v>
      </c>
      <c r="K9" s="35">
        <f t="shared" si="7"/>
        <v>0</v>
      </c>
      <c r="L9" s="35">
        <f t="shared" si="8"/>
        <v>0</v>
      </c>
      <c r="M9" s="35">
        <f t="shared" si="9"/>
        <v>0</v>
      </c>
      <c r="N9" s="35">
        <f t="shared" si="10"/>
        <v>0</v>
      </c>
      <c r="O9" s="35">
        <f t="shared" si="11"/>
        <v>0</v>
      </c>
      <c r="P9" s="35">
        <f t="shared" si="12"/>
        <v>0</v>
      </c>
      <c r="Q9" s="35">
        <f t="shared" si="13"/>
        <v>0</v>
      </c>
      <c r="R9" s="35">
        <f t="shared" si="14"/>
        <v>0</v>
      </c>
      <c r="S9" s="35">
        <f t="shared" si="15"/>
        <v>0</v>
      </c>
      <c r="T9" s="35">
        <f t="shared" si="67"/>
        <v>0</v>
      </c>
      <c r="U9" s="35">
        <f t="shared" si="68"/>
        <v>0</v>
      </c>
      <c r="V9" s="35">
        <f t="shared" si="69"/>
        <v>0</v>
      </c>
      <c r="W9" s="35">
        <f t="shared" si="70"/>
        <v>0</v>
      </c>
      <c r="X9" s="35">
        <f t="shared" si="71"/>
        <v>0</v>
      </c>
      <c r="Y9" s="35">
        <f t="shared" si="72"/>
        <v>0</v>
      </c>
      <c r="Z9" s="35">
        <f t="shared" si="73"/>
        <v>0</v>
      </c>
      <c r="AA9" s="2">
        <v>1</v>
      </c>
      <c r="AB9" s="2">
        <v>0.4</v>
      </c>
      <c r="AC9" s="35">
        <f t="shared" si="22"/>
        <v>-5.4324801928635811</v>
      </c>
      <c r="AD9" s="35">
        <f t="shared" si="23"/>
        <v>-5.4324801928635811</v>
      </c>
      <c r="AE9" s="35">
        <f t="shared" si="24"/>
        <v>-5.4324801928635811</v>
      </c>
      <c r="AF9" s="35">
        <f t="shared" si="25"/>
        <v>-5.4324801928635811</v>
      </c>
      <c r="AG9" s="35">
        <f t="shared" si="26"/>
        <v>-5.4324801928635811</v>
      </c>
      <c r="AH9" s="35">
        <f t="shared" si="27"/>
        <v>-5.4324801928635811</v>
      </c>
      <c r="AI9" s="35">
        <f t="shared" si="28"/>
        <v>-5.4324801928635811</v>
      </c>
      <c r="AJ9" s="35">
        <f t="shared" si="29"/>
        <v>-5.4324801928635811</v>
      </c>
      <c r="AK9" s="35">
        <f t="shared" si="30"/>
        <v>-5.4324801928635811</v>
      </c>
      <c r="AL9" s="35">
        <f t="shared" si="31"/>
        <v>-5.4324801928635811</v>
      </c>
      <c r="AM9" s="35">
        <f t="shared" si="32"/>
        <v>-5.4324801928635811</v>
      </c>
      <c r="AN9" s="35">
        <f t="shared" si="33"/>
        <v>-5.4324801928635811</v>
      </c>
      <c r="AO9" s="35">
        <f t="shared" si="34"/>
        <v>-5.4324801928635811</v>
      </c>
      <c r="AP9" s="35">
        <f t="shared" si="35"/>
        <v>-5.4324801928635811</v>
      </c>
      <c r="AQ9" s="35">
        <f t="shared" si="36"/>
        <v>-5.4324801928635811</v>
      </c>
      <c r="AR9" s="2">
        <f t="shared" ref="AR9" si="77">11605*((1/BJ9)-(1/AT9))</f>
        <v>-5.4324801928635811</v>
      </c>
      <c r="AS9" s="2">
        <v>0</v>
      </c>
      <c r="AT9" s="2">
        <f t="shared" ref="AT9" si="78">BL9+273</f>
        <v>273</v>
      </c>
      <c r="AU9" s="35">
        <f t="shared" si="37"/>
        <v>273</v>
      </c>
      <c r="AV9" s="35">
        <f t="shared" si="38"/>
        <v>273</v>
      </c>
      <c r="AW9" s="35">
        <f t="shared" si="39"/>
        <v>273</v>
      </c>
      <c r="AX9" s="35">
        <f t="shared" si="40"/>
        <v>273</v>
      </c>
      <c r="AY9" s="35">
        <f t="shared" si="41"/>
        <v>273</v>
      </c>
      <c r="AZ9" s="35">
        <f t="shared" si="42"/>
        <v>273</v>
      </c>
      <c r="BA9" s="35">
        <f t="shared" si="43"/>
        <v>273</v>
      </c>
      <c r="BB9" s="35">
        <f t="shared" si="44"/>
        <v>273</v>
      </c>
      <c r="BC9" s="35">
        <f t="shared" si="45"/>
        <v>273</v>
      </c>
      <c r="BD9" s="35">
        <f t="shared" si="46"/>
        <v>273</v>
      </c>
      <c r="BE9" s="35">
        <f t="shared" si="47"/>
        <v>273</v>
      </c>
      <c r="BF9" s="35">
        <f t="shared" si="48"/>
        <v>273</v>
      </c>
      <c r="BG9" s="35">
        <f t="shared" si="49"/>
        <v>273</v>
      </c>
      <c r="BH9" s="35">
        <f t="shared" si="50"/>
        <v>273</v>
      </c>
      <c r="BI9" s="35">
        <f t="shared" si="51"/>
        <v>273</v>
      </c>
      <c r="BJ9" s="2">
        <f t="shared" si="76"/>
        <v>313</v>
      </c>
      <c r="BK9" s="2">
        <v>40</v>
      </c>
      <c r="BL9" s="39"/>
      <c r="BM9" s="35">
        <f t="shared" si="52"/>
        <v>0</v>
      </c>
      <c r="BN9" s="35">
        <f t="shared" si="53"/>
        <v>0</v>
      </c>
      <c r="BO9" s="35">
        <f t="shared" si="54"/>
        <v>0</v>
      </c>
      <c r="BP9" s="35">
        <f t="shared" si="55"/>
        <v>0</v>
      </c>
      <c r="BQ9" s="35">
        <f t="shared" si="56"/>
        <v>0</v>
      </c>
      <c r="BR9" s="35">
        <f t="shared" si="57"/>
        <v>0</v>
      </c>
      <c r="BS9" s="35">
        <f t="shared" si="58"/>
        <v>0</v>
      </c>
      <c r="BT9" s="35">
        <f t="shared" si="59"/>
        <v>0</v>
      </c>
      <c r="BU9" s="35">
        <f t="shared" si="60"/>
        <v>0</v>
      </c>
      <c r="BV9" s="35">
        <f t="shared" si="61"/>
        <v>0</v>
      </c>
      <c r="BW9" s="35">
        <f t="shared" si="62"/>
        <v>0</v>
      </c>
      <c r="BX9" s="35">
        <f t="shared" si="63"/>
        <v>0</v>
      </c>
      <c r="BY9" s="35">
        <f t="shared" si="64"/>
        <v>0</v>
      </c>
      <c r="BZ9" s="35">
        <f t="shared" si="65"/>
        <v>0</v>
      </c>
      <c r="CA9" s="35">
        <f t="shared" si="66"/>
        <v>0</v>
      </c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CZ9" s="45"/>
      <c r="DA9" s="45"/>
      <c r="DB9" s="45"/>
      <c r="DC9" s="45"/>
      <c r="DD9" s="45"/>
      <c r="DE9" s="45"/>
      <c r="DF9" s="39"/>
      <c r="DG9" s="40"/>
      <c r="DH9" s="2" t="s">
        <v>13</v>
      </c>
      <c r="DI9" s="49" t="s">
        <v>13</v>
      </c>
      <c r="DJ9" s="49" t="s">
        <v>13</v>
      </c>
      <c r="DK9" s="49" t="s">
        <v>13</v>
      </c>
    </row>
    <row r="10" spans="1:116" ht="70" x14ac:dyDescent="0.3">
      <c r="A10" s="48" t="s">
        <v>51</v>
      </c>
      <c r="B10" s="37" t="s">
        <v>24</v>
      </c>
      <c r="C10" s="2" t="e">
        <f t="shared" ref="C10:C20" si="79">D10*E10*K10*DH10</f>
        <v>#DIV/0!</v>
      </c>
      <c r="D10" s="38"/>
      <c r="E10" s="49" t="e">
        <f>EXP(F10*((G10/H10)^I10-(J10/H10)^I10))</f>
        <v>#DIV/0!</v>
      </c>
      <c r="F10" s="49">
        <v>3.45</v>
      </c>
      <c r="G10" s="7"/>
      <c r="H10" s="7"/>
      <c r="I10" s="2">
        <v>1.07</v>
      </c>
      <c r="J10" s="2">
        <f>0.5*H10</f>
        <v>0</v>
      </c>
      <c r="K10" s="35">
        <f t="shared" si="7"/>
        <v>0</v>
      </c>
      <c r="L10" s="35">
        <f t="shared" si="8"/>
        <v>0</v>
      </c>
      <c r="M10" s="35">
        <f t="shared" si="9"/>
        <v>0</v>
      </c>
      <c r="N10" s="35">
        <f t="shared" si="10"/>
        <v>0</v>
      </c>
      <c r="O10" s="35">
        <f t="shared" si="11"/>
        <v>0</v>
      </c>
      <c r="P10" s="35">
        <f t="shared" si="12"/>
        <v>0</v>
      </c>
      <c r="Q10" s="35">
        <f t="shared" si="13"/>
        <v>0</v>
      </c>
      <c r="R10" s="35">
        <f t="shared" si="14"/>
        <v>0</v>
      </c>
      <c r="S10" s="35">
        <f t="shared" si="15"/>
        <v>0</v>
      </c>
      <c r="T10" s="35">
        <f t="shared" si="67"/>
        <v>0</v>
      </c>
      <c r="U10" s="35">
        <f t="shared" si="68"/>
        <v>0</v>
      </c>
      <c r="V10" s="35">
        <f t="shared" si="69"/>
        <v>0</v>
      </c>
      <c r="W10" s="35">
        <f t="shared" si="70"/>
        <v>0</v>
      </c>
      <c r="X10" s="35">
        <f t="shared" si="71"/>
        <v>0</v>
      </c>
      <c r="Y10" s="35">
        <f t="shared" si="72"/>
        <v>0</v>
      </c>
      <c r="Z10" s="35">
        <f t="shared" si="73"/>
        <v>0</v>
      </c>
      <c r="AA10" s="2">
        <v>0.999</v>
      </c>
      <c r="AB10" s="2">
        <v>0.5</v>
      </c>
      <c r="AC10" s="35">
        <f t="shared" si="22"/>
        <v>-5.4324801928635811</v>
      </c>
      <c r="AD10" s="35">
        <f t="shared" si="23"/>
        <v>-5.4324801928635811</v>
      </c>
      <c r="AE10" s="35">
        <f t="shared" si="24"/>
        <v>-5.4324801928635811</v>
      </c>
      <c r="AF10" s="35">
        <f t="shared" si="25"/>
        <v>-5.4324801928635811</v>
      </c>
      <c r="AG10" s="35">
        <f t="shared" si="26"/>
        <v>-5.4324801928635811</v>
      </c>
      <c r="AH10" s="35">
        <f t="shared" si="27"/>
        <v>-5.4324801928635811</v>
      </c>
      <c r="AI10" s="35">
        <f t="shared" si="28"/>
        <v>-5.4324801928635811</v>
      </c>
      <c r="AJ10" s="35">
        <f t="shared" si="29"/>
        <v>-5.4324801928635811</v>
      </c>
      <c r="AK10" s="35">
        <f t="shared" si="30"/>
        <v>-5.4324801928635811</v>
      </c>
      <c r="AL10" s="35">
        <f t="shared" si="31"/>
        <v>-5.4324801928635811</v>
      </c>
      <c r="AM10" s="35">
        <f t="shared" ref="AM10:AM15" si="80">11605*((1/BJ10)-(1/BE10))</f>
        <v>-5.4324801928635811</v>
      </c>
      <c r="AN10" s="35">
        <f t="shared" ref="AN10:AN15" si="81">11605*((1/BJ10)-(1/BF10))</f>
        <v>-5.4324801928635811</v>
      </c>
      <c r="AO10" s="35">
        <f t="shared" ref="AO10:AO15" si="82">11605*((1/BJ10)-(1/BG10))</f>
        <v>-5.4324801928635811</v>
      </c>
      <c r="AP10" s="35">
        <f t="shared" ref="AP10:AP15" si="83">11605*((1/BJ10)-(1/BH10))</f>
        <v>-5.4324801928635811</v>
      </c>
      <c r="AQ10" s="35">
        <f t="shared" ref="AQ10:AQ15" si="84">11605*((1/BJ10)-(1/BI10))</f>
        <v>-5.4324801928635811</v>
      </c>
      <c r="AR10" s="2">
        <f t="shared" ref="AR10:AR19" si="85">11605*((1/BJ10)-(1/AT10))</f>
        <v>-5.4324801928635811</v>
      </c>
      <c r="AS10" s="2">
        <v>1.63</v>
      </c>
      <c r="AT10" s="50">
        <f>BL10+273</f>
        <v>273</v>
      </c>
      <c r="AU10" s="35">
        <f t="shared" si="37"/>
        <v>273</v>
      </c>
      <c r="AV10" s="35">
        <f t="shared" si="38"/>
        <v>273</v>
      </c>
      <c r="AW10" s="35">
        <f t="shared" si="39"/>
        <v>273</v>
      </c>
      <c r="AX10" s="35">
        <f t="shared" si="40"/>
        <v>273</v>
      </c>
      <c r="AY10" s="35">
        <f t="shared" si="41"/>
        <v>273</v>
      </c>
      <c r="AZ10" s="35">
        <f t="shared" si="42"/>
        <v>273</v>
      </c>
      <c r="BA10" s="35">
        <f t="shared" si="43"/>
        <v>273</v>
      </c>
      <c r="BB10" s="35">
        <f t="shared" si="44"/>
        <v>273</v>
      </c>
      <c r="BC10" s="35">
        <f t="shared" si="45"/>
        <v>273</v>
      </c>
      <c r="BD10" s="35">
        <f t="shared" si="46"/>
        <v>273</v>
      </c>
      <c r="BE10" s="35">
        <f t="shared" si="47"/>
        <v>273</v>
      </c>
      <c r="BF10" s="35">
        <f t="shared" si="48"/>
        <v>273</v>
      </c>
      <c r="BG10" s="35">
        <f t="shared" si="49"/>
        <v>273</v>
      </c>
      <c r="BH10" s="35">
        <f t="shared" si="50"/>
        <v>273</v>
      </c>
      <c r="BI10" s="35">
        <f t="shared" si="51"/>
        <v>273</v>
      </c>
      <c r="BJ10" s="50">
        <f>BK10+273</f>
        <v>313</v>
      </c>
      <c r="BK10" s="2">
        <v>40</v>
      </c>
      <c r="BL10" s="39"/>
      <c r="BM10" s="35">
        <f t="shared" ref="BM10:BM20" si="86">CB10+DF10</f>
        <v>0</v>
      </c>
      <c r="BN10" s="35">
        <f t="shared" ref="BN10:BN20" si="87">CC10+DF10</f>
        <v>0</v>
      </c>
      <c r="BO10" s="35">
        <f t="shared" ref="BO10:BO20" si="88">CD10+DF10</f>
        <v>0</v>
      </c>
      <c r="BP10" s="35">
        <f t="shared" ref="BP10:BP20" si="89">CE10++DF10</f>
        <v>0</v>
      </c>
      <c r="BQ10" s="35">
        <f t="shared" ref="BQ10:BQ20" si="90">CF10+DF10</f>
        <v>0</v>
      </c>
      <c r="BR10" s="35">
        <f t="shared" ref="BR10:BR20" si="91">CG10+DF10</f>
        <v>0</v>
      </c>
      <c r="BS10" s="35">
        <f t="shared" ref="BS10:BS20" si="92">CH10+DF10</f>
        <v>0</v>
      </c>
      <c r="BT10" s="35">
        <f t="shared" ref="BT10:BT20" si="93">CI10+DF10</f>
        <v>0</v>
      </c>
      <c r="BU10" s="35">
        <f t="shared" ref="BU10:BU20" si="94">CJ10+DF10</f>
        <v>0</v>
      </c>
      <c r="BV10" s="35">
        <f t="shared" ref="BV10:BV20" si="95">CK10+DF10</f>
        <v>0</v>
      </c>
      <c r="BW10" s="35">
        <f t="shared" ref="BW10:BW20" si="96">CL10+DF10</f>
        <v>0</v>
      </c>
      <c r="BX10" s="35">
        <f t="shared" ref="BX10:BX20" si="97">CM10+DF10</f>
        <v>0</v>
      </c>
      <c r="BY10" s="35">
        <f t="shared" ref="BY10:BY20" si="98">CN10+DF10</f>
        <v>0</v>
      </c>
      <c r="BZ10" s="35">
        <f t="shared" ref="BZ10:BZ20" si="99">CO10+DF10</f>
        <v>0</v>
      </c>
      <c r="CA10" s="35">
        <f t="shared" ref="CA10:CA20" si="100">CP10+DF10</f>
        <v>0</v>
      </c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  <c r="DA10" s="45"/>
      <c r="DB10" s="45"/>
      <c r="DC10" s="45"/>
      <c r="DD10" s="45"/>
      <c r="DE10" s="45"/>
      <c r="DF10" s="39"/>
      <c r="DG10" s="2" t="s">
        <v>13</v>
      </c>
      <c r="DH10" s="41"/>
      <c r="DI10" s="49" t="s">
        <v>13</v>
      </c>
      <c r="DJ10" s="49" t="s">
        <v>13</v>
      </c>
      <c r="DK10" s="49" t="s">
        <v>13</v>
      </c>
    </row>
    <row r="11" spans="1:116" ht="28" x14ac:dyDescent="0.3">
      <c r="A11" s="48" t="s">
        <v>52</v>
      </c>
      <c r="B11" s="37" t="s">
        <v>25</v>
      </c>
      <c r="C11" s="2" t="e">
        <f t="shared" si="79"/>
        <v>#DIV/0!</v>
      </c>
      <c r="D11" s="38"/>
      <c r="E11" s="49" t="e">
        <f t="shared" ref="E11:E19" si="101">EXP(F11*((G11/H11)^I11-(J11/H11)^I11))</f>
        <v>#DIV/0!</v>
      </c>
      <c r="F11" s="49">
        <v>4.5599999999999996</v>
      </c>
      <c r="G11" s="7"/>
      <c r="H11" s="7"/>
      <c r="I11" s="2">
        <v>1.5</v>
      </c>
      <c r="J11" s="2">
        <f>0.5*H11</f>
        <v>0</v>
      </c>
      <c r="K11" s="35">
        <f t="shared" si="7"/>
        <v>0</v>
      </c>
      <c r="L11" s="35">
        <f t="shared" si="8"/>
        <v>0</v>
      </c>
      <c r="M11" s="35">
        <f t="shared" si="9"/>
        <v>0</v>
      </c>
      <c r="N11" s="35">
        <f t="shared" si="10"/>
        <v>0</v>
      </c>
      <c r="O11" s="35">
        <f t="shared" si="11"/>
        <v>0</v>
      </c>
      <c r="P11" s="35">
        <f t="shared" si="12"/>
        <v>0</v>
      </c>
      <c r="Q11" s="35">
        <f t="shared" si="13"/>
        <v>0</v>
      </c>
      <c r="R11" s="35">
        <f t="shared" si="14"/>
        <v>0</v>
      </c>
      <c r="S11" s="35">
        <f t="shared" si="15"/>
        <v>0</v>
      </c>
      <c r="T11" s="35">
        <f t="shared" si="67"/>
        <v>0</v>
      </c>
      <c r="U11" s="35">
        <f t="shared" si="68"/>
        <v>0</v>
      </c>
      <c r="V11" s="35">
        <f t="shared" si="69"/>
        <v>0</v>
      </c>
      <c r="W11" s="35">
        <f t="shared" si="70"/>
        <v>0</v>
      </c>
      <c r="X11" s="35">
        <f t="shared" si="71"/>
        <v>0</v>
      </c>
      <c r="Y11" s="35">
        <f t="shared" si="72"/>
        <v>0</v>
      </c>
      <c r="Z11" s="35">
        <f t="shared" si="73"/>
        <v>0</v>
      </c>
      <c r="AA11" s="2">
        <v>0.998</v>
      </c>
      <c r="AB11" s="2">
        <v>0.56999999999999995</v>
      </c>
      <c r="AC11" s="35">
        <f t="shared" si="22"/>
        <v>-5.4324801928635811</v>
      </c>
      <c r="AD11" s="35">
        <f t="shared" si="23"/>
        <v>-5.4324801928635811</v>
      </c>
      <c r="AE11" s="35">
        <f t="shared" si="24"/>
        <v>-5.4324801928635811</v>
      </c>
      <c r="AF11" s="35">
        <f t="shared" si="25"/>
        <v>-5.4324801928635811</v>
      </c>
      <c r="AG11" s="35">
        <f t="shared" si="26"/>
        <v>-5.4324801928635811</v>
      </c>
      <c r="AH11" s="35">
        <f t="shared" si="27"/>
        <v>-5.4324801928635811</v>
      </c>
      <c r="AI11" s="35">
        <f t="shared" si="28"/>
        <v>-5.4324801928635811</v>
      </c>
      <c r="AJ11" s="35">
        <f t="shared" si="29"/>
        <v>-5.4324801928635811</v>
      </c>
      <c r="AK11" s="35">
        <f t="shared" si="30"/>
        <v>-5.4324801928635811</v>
      </c>
      <c r="AL11" s="35">
        <f t="shared" si="31"/>
        <v>-5.4324801928635811</v>
      </c>
      <c r="AM11" s="35">
        <f t="shared" si="80"/>
        <v>-5.4324801928635811</v>
      </c>
      <c r="AN11" s="35">
        <f t="shared" si="81"/>
        <v>-5.4324801928635811</v>
      </c>
      <c r="AO11" s="35">
        <f t="shared" si="82"/>
        <v>-5.4324801928635811</v>
      </c>
      <c r="AP11" s="35">
        <f t="shared" si="83"/>
        <v>-5.4324801928635811</v>
      </c>
      <c r="AQ11" s="35">
        <f t="shared" si="84"/>
        <v>-5.4324801928635811</v>
      </c>
      <c r="AR11" s="2">
        <f t="shared" si="85"/>
        <v>-5.4324801928635811</v>
      </c>
      <c r="AS11" s="2">
        <v>0.84</v>
      </c>
      <c r="AT11" s="2">
        <f t="shared" ref="AT11:AT19" si="102">BL11+273</f>
        <v>273</v>
      </c>
      <c r="AU11" s="35">
        <f t="shared" si="37"/>
        <v>273</v>
      </c>
      <c r="AV11" s="35">
        <f t="shared" si="38"/>
        <v>273</v>
      </c>
      <c r="AW11" s="35">
        <f t="shared" si="39"/>
        <v>273</v>
      </c>
      <c r="AX11" s="35">
        <f t="shared" si="40"/>
        <v>273</v>
      </c>
      <c r="AY11" s="35">
        <f t="shared" si="41"/>
        <v>273</v>
      </c>
      <c r="AZ11" s="35">
        <f t="shared" si="42"/>
        <v>273</v>
      </c>
      <c r="BA11" s="35">
        <f t="shared" si="43"/>
        <v>273</v>
      </c>
      <c r="BB11" s="35">
        <f t="shared" si="44"/>
        <v>273</v>
      </c>
      <c r="BC11" s="35">
        <f t="shared" si="45"/>
        <v>273</v>
      </c>
      <c r="BD11" s="35">
        <f t="shared" si="46"/>
        <v>273</v>
      </c>
      <c r="BE11" s="35">
        <f t="shared" ref="BE11:BE23" si="103">BW11+273</f>
        <v>273</v>
      </c>
      <c r="BF11" s="35">
        <f t="shared" ref="BF11:BF23" si="104">BX11+273</f>
        <v>273</v>
      </c>
      <c r="BG11" s="35">
        <f t="shared" ref="BG11:BG23" si="105">BY11+273</f>
        <v>273</v>
      </c>
      <c r="BH11" s="35">
        <f t="shared" ref="BH11:BH23" si="106">BZ11+273</f>
        <v>273</v>
      </c>
      <c r="BI11" s="35">
        <f t="shared" ref="BI11:BI23" si="107">CA11+273</f>
        <v>273</v>
      </c>
      <c r="BJ11" s="2">
        <f t="shared" ref="BJ11:BJ19" si="108">BK11+273</f>
        <v>313</v>
      </c>
      <c r="BK11" s="2">
        <v>40</v>
      </c>
      <c r="BL11" s="39"/>
      <c r="BM11" s="35">
        <f t="shared" si="86"/>
        <v>0</v>
      </c>
      <c r="BN11" s="35">
        <f t="shared" si="87"/>
        <v>0</v>
      </c>
      <c r="BO11" s="35">
        <f t="shared" si="88"/>
        <v>0</v>
      </c>
      <c r="BP11" s="35">
        <f t="shared" si="89"/>
        <v>0</v>
      </c>
      <c r="BQ11" s="35">
        <f t="shared" si="90"/>
        <v>0</v>
      </c>
      <c r="BR11" s="35">
        <f t="shared" si="91"/>
        <v>0</v>
      </c>
      <c r="BS11" s="35">
        <f t="shared" si="92"/>
        <v>0</v>
      </c>
      <c r="BT11" s="35">
        <f t="shared" si="93"/>
        <v>0</v>
      </c>
      <c r="BU11" s="35">
        <f t="shared" si="94"/>
        <v>0</v>
      </c>
      <c r="BV11" s="35">
        <f t="shared" si="95"/>
        <v>0</v>
      </c>
      <c r="BW11" s="35">
        <f t="shared" si="96"/>
        <v>0</v>
      </c>
      <c r="BX11" s="35">
        <f t="shared" si="97"/>
        <v>0</v>
      </c>
      <c r="BY11" s="35">
        <f t="shared" si="98"/>
        <v>0</v>
      </c>
      <c r="BZ11" s="35">
        <f t="shared" si="99"/>
        <v>0</v>
      </c>
      <c r="CA11" s="35">
        <f t="shared" si="100"/>
        <v>0</v>
      </c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  <c r="DA11" s="45"/>
      <c r="DB11" s="45"/>
      <c r="DC11" s="45"/>
      <c r="DD11" s="45"/>
      <c r="DE11" s="45"/>
      <c r="DF11" s="39"/>
      <c r="DG11" s="2" t="s">
        <v>13</v>
      </c>
      <c r="DH11" s="41"/>
      <c r="DI11" s="49" t="s">
        <v>13</v>
      </c>
      <c r="DJ11" s="49" t="s">
        <v>13</v>
      </c>
      <c r="DK11" s="49" t="s">
        <v>13</v>
      </c>
    </row>
    <row r="12" spans="1:116" ht="42" x14ac:dyDescent="0.3">
      <c r="A12" s="48" t="s">
        <v>53</v>
      </c>
      <c r="B12" s="37" t="s">
        <v>26</v>
      </c>
      <c r="C12" s="2" t="e">
        <f t="shared" si="79"/>
        <v>#DIV/0!</v>
      </c>
      <c r="D12" s="38"/>
      <c r="E12" s="49" t="e">
        <f t="shared" si="101"/>
        <v>#DIV/0!</v>
      </c>
      <c r="F12" s="49">
        <v>4</v>
      </c>
      <c r="G12" s="7"/>
      <c r="H12" s="7"/>
      <c r="I12" s="2">
        <v>1.29</v>
      </c>
      <c r="J12" s="2">
        <f t="shared" ref="J12:J19" si="109">0.5*H12</f>
        <v>0</v>
      </c>
      <c r="K12" s="35">
        <f t="shared" si="7"/>
        <v>0</v>
      </c>
      <c r="L12" s="35">
        <f t="shared" si="8"/>
        <v>0</v>
      </c>
      <c r="M12" s="35">
        <f t="shared" si="9"/>
        <v>0</v>
      </c>
      <c r="N12" s="35">
        <f t="shared" si="10"/>
        <v>0</v>
      </c>
      <c r="O12" s="35">
        <f t="shared" si="11"/>
        <v>0</v>
      </c>
      <c r="P12" s="35">
        <f t="shared" si="12"/>
        <v>0</v>
      </c>
      <c r="Q12" s="35">
        <f t="shared" si="13"/>
        <v>0</v>
      </c>
      <c r="R12" s="35">
        <f t="shared" si="14"/>
        <v>0</v>
      </c>
      <c r="S12" s="35">
        <f t="shared" si="15"/>
        <v>0</v>
      </c>
      <c r="T12" s="35">
        <f t="shared" si="67"/>
        <v>0</v>
      </c>
      <c r="U12" s="35">
        <f t="shared" si="68"/>
        <v>0</v>
      </c>
      <c r="V12" s="35">
        <f t="shared" si="69"/>
        <v>0</v>
      </c>
      <c r="W12" s="35">
        <f t="shared" si="70"/>
        <v>0</v>
      </c>
      <c r="X12" s="35">
        <f t="shared" si="71"/>
        <v>0</v>
      </c>
      <c r="Y12" s="35">
        <f t="shared" si="72"/>
        <v>0</v>
      </c>
      <c r="Z12" s="35">
        <f t="shared" si="73"/>
        <v>0</v>
      </c>
      <c r="AA12" s="2">
        <v>0.999</v>
      </c>
      <c r="AB12" s="2">
        <v>0.5</v>
      </c>
      <c r="AC12" s="35">
        <f t="shared" si="22"/>
        <v>-5.4324801928635811</v>
      </c>
      <c r="AD12" s="35">
        <f t="shared" si="23"/>
        <v>-5.4324801928635811</v>
      </c>
      <c r="AE12" s="35">
        <f t="shared" si="24"/>
        <v>-5.4324801928635811</v>
      </c>
      <c r="AF12" s="35">
        <f t="shared" si="25"/>
        <v>-5.4324801928635811</v>
      </c>
      <c r="AG12" s="35">
        <f t="shared" si="26"/>
        <v>-5.4324801928635811</v>
      </c>
      <c r="AH12" s="35">
        <f t="shared" si="27"/>
        <v>-5.4324801928635811</v>
      </c>
      <c r="AI12" s="35">
        <f t="shared" si="28"/>
        <v>-5.4324801928635811</v>
      </c>
      <c r="AJ12" s="35">
        <f t="shared" si="29"/>
        <v>-5.4324801928635811</v>
      </c>
      <c r="AK12" s="35">
        <f t="shared" si="30"/>
        <v>-5.4324801928635811</v>
      </c>
      <c r="AL12" s="35">
        <f t="shared" si="31"/>
        <v>-5.4324801928635811</v>
      </c>
      <c r="AM12" s="35">
        <f t="shared" si="80"/>
        <v>-5.4324801928635811</v>
      </c>
      <c r="AN12" s="35">
        <f t="shared" si="81"/>
        <v>-5.4324801928635811</v>
      </c>
      <c r="AO12" s="35">
        <f t="shared" si="82"/>
        <v>-5.4324801928635811</v>
      </c>
      <c r="AP12" s="35">
        <f t="shared" si="83"/>
        <v>-5.4324801928635811</v>
      </c>
      <c r="AQ12" s="35">
        <f t="shared" si="84"/>
        <v>-5.4324801928635811</v>
      </c>
      <c r="AR12" s="2">
        <f t="shared" si="85"/>
        <v>-5.4324801928635811</v>
      </c>
      <c r="AS12" s="2">
        <v>1.63</v>
      </c>
      <c r="AT12" s="2">
        <f t="shared" si="102"/>
        <v>273</v>
      </c>
      <c r="AU12" s="35">
        <f t="shared" si="37"/>
        <v>273</v>
      </c>
      <c r="AV12" s="35">
        <f t="shared" si="38"/>
        <v>273</v>
      </c>
      <c r="AW12" s="35">
        <f t="shared" si="39"/>
        <v>273</v>
      </c>
      <c r="AX12" s="35">
        <f t="shared" si="40"/>
        <v>273</v>
      </c>
      <c r="AY12" s="35">
        <f t="shared" si="41"/>
        <v>273</v>
      </c>
      <c r="AZ12" s="35">
        <f t="shared" si="42"/>
        <v>273</v>
      </c>
      <c r="BA12" s="35">
        <f t="shared" si="43"/>
        <v>273</v>
      </c>
      <c r="BB12" s="35">
        <f t="shared" si="44"/>
        <v>273</v>
      </c>
      <c r="BC12" s="35">
        <f t="shared" si="45"/>
        <v>273</v>
      </c>
      <c r="BD12" s="35">
        <f t="shared" si="46"/>
        <v>273</v>
      </c>
      <c r="BE12" s="35">
        <f t="shared" si="103"/>
        <v>273</v>
      </c>
      <c r="BF12" s="35">
        <f t="shared" si="104"/>
        <v>273</v>
      </c>
      <c r="BG12" s="35">
        <f t="shared" si="105"/>
        <v>273</v>
      </c>
      <c r="BH12" s="35">
        <f t="shared" si="106"/>
        <v>273</v>
      </c>
      <c r="BI12" s="35">
        <f t="shared" si="107"/>
        <v>273</v>
      </c>
      <c r="BJ12" s="2">
        <f t="shared" si="108"/>
        <v>313</v>
      </c>
      <c r="BK12" s="2">
        <v>40</v>
      </c>
      <c r="BL12" s="39"/>
      <c r="BM12" s="35">
        <f t="shared" si="86"/>
        <v>0</v>
      </c>
      <c r="BN12" s="35">
        <f t="shared" si="87"/>
        <v>0</v>
      </c>
      <c r="BO12" s="35">
        <f t="shared" si="88"/>
        <v>0</v>
      </c>
      <c r="BP12" s="35">
        <f t="shared" si="89"/>
        <v>0</v>
      </c>
      <c r="BQ12" s="35">
        <f t="shared" si="90"/>
        <v>0</v>
      </c>
      <c r="BR12" s="35">
        <f t="shared" si="91"/>
        <v>0</v>
      </c>
      <c r="BS12" s="35">
        <f t="shared" si="92"/>
        <v>0</v>
      </c>
      <c r="BT12" s="35">
        <f t="shared" si="93"/>
        <v>0</v>
      </c>
      <c r="BU12" s="35">
        <f t="shared" si="94"/>
        <v>0</v>
      </c>
      <c r="BV12" s="35">
        <f t="shared" si="95"/>
        <v>0</v>
      </c>
      <c r="BW12" s="35">
        <f t="shared" si="96"/>
        <v>0</v>
      </c>
      <c r="BX12" s="35">
        <f t="shared" si="97"/>
        <v>0</v>
      </c>
      <c r="BY12" s="35">
        <f t="shared" si="98"/>
        <v>0</v>
      </c>
      <c r="BZ12" s="35">
        <f t="shared" si="99"/>
        <v>0</v>
      </c>
      <c r="CA12" s="35">
        <f t="shared" si="100"/>
        <v>0</v>
      </c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45"/>
      <c r="DB12" s="45"/>
      <c r="DC12" s="45"/>
      <c r="DD12" s="45"/>
      <c r="DE12" s="45"/>
      <c r="DF12" s="39"/>
      <c r="DG12" s="2" t="s">
        <v>13</v>
      </c>
      <c r="DH12" s="41"/>
      <c r="DI12" s="49" t="s">
        <v>13</v>
      </c>
      <c r="DJ12" s="49" t="s">
        <v>13</v>
      </c>
      <c r="DK12" s="49" t="s">
        <v>13</v>
      </c>
    </row>
    <row r="13" spans="1:116" x14ac:dyDescent="0.3">
      <c r="A13" s="48" t="s">
        <v>54</v>
      </c>
      <c r="B13" s="37" t="s">
        <v>27</v>
      </c>
      <c r="C13" s="2" t="e">
        <f t="shared" si="79"/>
        <v>#DIV/0!</v>
      </c>
      <c r="D13" s="38"/>
      <c r="E13" s="49" t="e">
        <f t="shared" si="101"/>
        <v>#DIV/0!</v>
      </c>
      <c r="F13" s="49">
        <v>4.33</v>
      </c>
      <c r="G13" s="7"/>
      <c r="H13" s="7"/>
      <c r="I13" s="2">
        <v>1.1100000000000001</v>
      </c>
      <c r="J13" s="2">
        <f t="shared" si="109"/>
        <v>0</v>
      </c>
      <c r="K13" s="35">
        <f t="shared" si="7"/>
        <v>0</v>
      </c>
      <c r="L13" s="35">
        <f t="shared" si="8"/>
        <v>0</v>
      </c>
      <c r="M13" s="35">
        <f t="shared" si="9"/>
        <v>0</v>
      </c>
      <c r="N13" s="35">
        <f t="shared" si="10"/>
        <v>0</v>
      </c>
      <c r="O13" s="35">
        <f t="shared" si="11"/>
        <v>0</v>
      </c>
      <c r="P13" s="35">
        <f t="shared" si="12"/>
        <v>0</v>
      </c>
      <c r="Q13" s="35">
        <f t="shared" si="13"/>
        <v>0</v>
      </c>
      <c r="R13" s="35">
        <f t="shared" si="14"/>
        <v>0</v>
      </c>
      <c r="S13" s="35">
        <f t="shared" si="15"/>
        <v>0</v>
      </c>
      <c r="T13" s="35">
        <f t="shared" si="67"/>
        <v>0</v>
      </c>
      <c r="U13" s="35">
        <f t="shared" si="68"/>
        <v>0</v>
      </c>
      <c r="V13" s="35">
        <f t="shared" ref="V13:V23" si="110">(AA13*EXP(AB13*AM13)+(1-AA13)*EXP(AS13*AM13))/(AA13*EXP(AB13*AR13)+(1-AA13)*EXP(AS13*AR13))*DA13</f>
        <v>0</v>
      </c>
      <c r="W13" s="35">
        <f t="shared" ref="W13:W23" si="111">(AA13*EXP(AB13*AN13)+(1-AA13)*EXP(AS13*AN13))/(AA13*EXP(AB13*AR13)+(1-AA13)*EXP(AS13*AR13))*DB13</f>
        <v>0</v>
      </c>
      <c r="X13" s="35">
        <f t="shared" ref="X13:X23" si="112">(AA13*EXP(AB13*AO13)+(1-AA13)*EXP(AS13*AO13))/(AA13*EXP(AB13*AR13)+(1-AA13)*EXP(AS13*AR13))*DC13</f>
        <v>0</v>
      </c>
      <c r="Y13" s="35">
        <f t="shared" ref="Y13:Y23" si="113">(AA13*EXP(AB13*AP13)+(1-AA13)*EXP(AS13*AP13))/(AA13*EXP(AB13*AR13)+(1-AA13)*EXP(AS13*AR13))*DD13</f>
        <v>0</v>
      </c>
      <c r="Z13" s="35">
        <f t="shared" ref="Z13:Z23" si="114">(AA13*EXP(AB13*AQ13)+(1-AA13)*EXP(AS13*AQ13))/(AA13*EXP(AB13*AR13)+(1-AA13)*EXP(AS13*AR13))*DE13</f>
        <v>0</v>
      </c>
      <c r="AA13" s="2">
        <v>0.86</v>
      </c>
      <c r="AB13" s="2">
        <v>0.27</v>
      </c>
      <c r="AC13" s="35">
        <f t="shared" si="22"/>
        <v>-5.4324801928635811</v>
      </c>
      <c r="AD13" s="35">
        <f t="shared" si="23"/>
        <v>-5.4324801928635811</v>
      </c>
      <c r="AE13" s="35">
        <f t="shared" si="24"/>
        <v>-5.4324801928635811</v>
      </c>
      <c r="AF13" s="35">
        <f t="shared" si="25"/>
        <v>-5.4324801928635811</v>
      </c>
      <c r="AG13" s="35">
        <f t="shared" si="26"/>
        <v>-5.4324801928635811</v>
      </c>
      <c r="AH13" s="35">
        <f t="shared" si="27"/>
        <v>-5.4324801928635811</v>
      </c>
      <c r="AI13" s="35">
        <f t="shared" si="28"/>
        <v>-5.4324801928635811</v>
      </c>
      <c r="AJ13" s="35">
        <f t="shared" si="29"/>
        <v>-5.4324801928635811</v>
      </c>
      <c r="AK13" s="35">
        <f t="shared" si="30"/>
        <v>-5.4324801928635811</v>
      </c>
      <c r="AL13" s="35">
        <f t="shared" si="31"/>
        <v>-5.4324801928635811</v>
      </c>
      <c r="AM13" s="35">
        <f t="shared" si="80"/>
        <v>-5.4324801928635811</v>
      </c>
      <c r="AN13" s="35">
        <f t="shared" si="81"/>
        <v>-5.4324801928635811</v>
      </c>
      <c r="AO13" s="35">
        <f t="shared" si="82"/>
        <v>-5.4324801928635811</v>
      </c>
      <c r="AP13" s="35">
        <f t="shared" si="83"/>
        <v>-5.4324801928635811</v>
      </c>
      <c r="AQ13" s="35">
        <f t="shared" si="84"/>
        <v>-5.4324801928635811</v>
      </c>
      <c r="AR13" s="2">
        <f t="shared" si="85"/>
        <v>-5.4324801928635811</v>
      </c>
      <c r="AS13" s="2">
        <v>0.84</v>
      </c>
      <c r="AT13" s="2">
        <f t="shared" si="102"/>
        <v>273</v>
      </c>
      <c r="AU13" s="35">
        <f t="shared" si="37"/>
        <v>273</v>
      </c>
      <c r="AV13" s="35">
        <f t="shared" si="38"/>
        <v>273</v>
      </c>
      <c r="AW13" s="35">
        <f t="shared" si="39"/>
        <v>273</v>
      </c>
      <c r="AX13" s="35">
        <f t="shared" si="40"/>
        <v>273</v>
      </c>
      <c r="AY13" s="35">
        <f t="shared" si="41"/>
        <v>273</v>
      </c>
      <c r="AZ13" s="35">
        <f t="shared" si="42"/>
        <v>273</v>
      </c>
      <c r="BA13" s="35">
        <f t="shared" si="43"/>
        <v>273</v>
      </c>
      <c r="BB13" s="35">
        <f t="shared" si="44"/>
        <v>273</v>
      </c>
      <c r="BC13" s="35">
        <f t="shared" si="45"/>
        <v>273</v>
      </c>
      <c r="BD13" s="35">
        <f t="shared" si="46"/>
        <v>273</v>
      </c>
      <c r="BE13" s="35">
        <f t="shared" si="103"/>
        <v>273</v>
      </c>
      <c r="BF13" s="35">
        <f t="shared" si="104"/>
        <v>273</v>
      </c>
      <c r="BG13" s="35">
        <f t="shared" si="105"/>
        <v>273</v>
      </c>
      <c r="BH13" s="35">
        <f t="shared" si="106"/>
        <v>273</v>
      </c>
      <c r="BI13" s="35">
        <f t="shared" si="107"/>
        <v>273</v>
      </c>
      <c r="BJ13" s="2">
        <f t="shared" si="108"/>
        <v>313</v>
      </c>
      <c r="BK13" s="2">
        <v>40</v>
      </c>
      <c r="BL13" s="39"/>
      <c r="BM13" s="35">
        <f t="shared" si="86"/>
        <v>0</v>
      </c>
      <c r="BN13" s="35">
        <f t="shared" si="87"/>
        <v>0</v>
      </c>
      <c r="BO13" s="35">
        <f t="shared" si="88"/>
        <v>0</v>
      </c>
      <c r="BP13" s="35">
        <f t="shared" si="89"/>
        <v>0</v>
      </c>
      <c r="BQ13" s="35">
        <f t="shared" si="90"/>
        <v>0</v>
      </c>
      <c r="BR13" s="35">
        <f t="shared" si="91"/>
        <v>0</v>
      </c>
      <c r="BS13" s="35">
        <f t="shared" si="92"/>
        <v>0</v>
      </c>
      <c r="BT13" s="35">
        <f t="shared" si="93"/>
        <v>0</v>
      </c>
      <c r="BU13" s="35">
        <f t="shared" si="94"/>
        <v>0</v>
      </c>
      <c r="BV13" s="35">
        <f t="shared" si="95"/>
        <v>0</v>
      </c>
      <c r="BW13" s="35">
        <f t="shared" si="96"/>
        <v>0</v>
      </c>
      <c r="BX13" s="35">
        <f t="shared" si="97"/>
        <v>0</v>
      </c>
      <c r="BY13" s="35">
        <f t="shared" si="98"/>
        <v>0</v>
      </c>
      <c r="BZ13" s="35">
        <f t="shared" si="99"/>
        <v>0</v>
      </c>
      <c r="CA13" s="35">
        <f t="shared" si="100"/>
        <v>0</v>
      </c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39"/>
      <c r="DG13" s="2" t="s">
        <v>13</v>
      </c>
      <c r="DH13" s="41"/>
      <c r="DI13" s="49" t="s">
        <v>13</v>
      </c>
      <c r="DJ13" s="49" t="s">
        <v>13</v>
      </c>
      <c r="DK13" s="49" t="s">
        <v>13</v>
      </c>
    </row>
    <row r="14" spans="1:116" x14ac:dyDescent="0.3">
      <c r="A14" s="48" t="s">
        <v>55</v>
      </c>
      <c r="B14" s="37" t="s">
        <v>28</v>
      </c>
      <c r="C14" s="2" t="e">
        <f t="shared" si="79"/>
        <v>#DIV/0!</v>
      </c>
      <c r="D14" s="38"/>
      <c r="E14" s="49" t="e">
        <f t="shared" si="101"/>
        <v>#DIV/0!</v>
      </c>
      <c r="F14" s="49">
        <v>2.98</v>
      </c>
      <c r="G14" s="7"/>
      <c r="H14" s="7"/>
      <c r="I14" s="2">
        <v>1.1200000000000001</v>
      </c>
      <c r="J14" s="2">
        <f t="shared" si="109"/>
        <v>0</v>
      </c>
      <c r="K14" s="35">
        <f t="shared" si="7"/>
        <v>0</v>
      </c>
      <c r="L14" s="35">
        <f t="shared" si="8"/>
        <v>0</v>
      </c>
      <c r="M14" s="35">
        <f t="shared" si="9"/>
        <v>0</v>
      </c>
      <c r="N14" s="35">
        <f t="shared" si="10"/>
        <v>0</v>
      </c>
      <c r="O14" s="35">
        <f t="shared" si="11"/>
        <v>0</v>
      </c>
      <c r="P14" s="35">
        <f t="shared" si="12"/>
        <v>0</v>
      </c>
      <c r="Q14" s="35">
        <f t="shared" si="13"/>
        <v>0</v>
      </c>
      <c r="R14" s="35">
        <f t="shared" si="14"/>
        <v>0</v>
      </c>
      <c r="S14" s="35">
        <f t="shared" si="15"/>
        <v>0</v>
      </c>
      <c r="T14" s="35">
        <f t="shared" si="67"/>
        <v>0</v>
      </c>
      <c r="U14" s="35">
        <f t="shared" si="68"/>
        <v>0</v>
      </c>
      <c r="V14" s="35">
        <f t="shared" si="110"/>
        <v>0</v>
      </c>
      <c r="W14" s="35">
        <f t="shared" si="111"/>
        <v>0</v>
      </c>
      <c r="X14" s="35">
        <f t="shared" si="112"/>
        <v>0</v>
      </c>
      <c r="Y14" s="35">
        <f t="shared" si="113"/>
        <v>0</v>
      </c>
      <c r="Z14" s="35">
        <f t="shared" si="114"/>
        <v>0</v>
      </c>
      <c r="AA14" s="2">
        <v>0.86</v>
      </c>
      <c r="AB14" s="2">
        <v>0.27</v>
      </c>
      <c r="AC14" s="35">
        <f t="shared" si="22"/>
        <v>-5.4324801928635811</v>
      </c>
      <c r="AD14" s="35">
        <f t="shared" si="23"/>
        <v>-5.4324801928635811</v>
      </c>
      <c r="AE14" s="35">
        <f t="shared" si="24"/>
        <v>-5.4324801928635811</v>
      </c>
      <c r="AF14" s="35">
        <f t="shared" si="25"/>
        <v>-5.4324801928635811</v>
      </c>
      <c r="AG14" s="35">
        <f t="shared" si="26"/>
        <v>-5.4324801928635811</v>
      </c>
      <c r="AH14" s="35">
        <f t="shared" si="27"/>
        <v>-5.4324801928635811</v>
      </c>
      <c r="AI14" s="35">
        <f t="shared" si="28"/>
        <v>-5.4324801928635811</v>
      </c>
      <c r="AJ14" s="35">
        <f t="shared" si="29"/>
        <v>-5.4324801928635811</v>
      </c>
      <c r="AK14" s="35">
        <f t="shared" si="30"/>
        <v>-5.4324801928635811</v>
      </c>
      <c r="AL14" s="35">
        <f t="shared" si="31"/>
        <v>-5.4324801928635811</v>
      </c>
      <c r="AM14" s="35">
        <f t="shared" si="80"/>
        <v>-5.4324801928635811</v>
      </c>
      <c r="AN14" s="35">
        <f t="shared" si="81"/>
        <v>-5.4324801928635811</v>
      </c>
      <c r="AO14" s="35">
        <f t="shared" si="82"/>
        <v>-5.4324801928635811</v>
      </c>
      <c r="AP14" s="35">
        <f t="shared" si="83"/>
        <v>-5.4324801928635811</v>
      </c>
      <c r="AQ14" s="35">
        <f t="shared" si="84"/>
        <v>-5.4324801928635811</v>
      </c>
      <c r="AR14" s="2">
        <f t="shared" si="85"/>
        <v>-5.4324801928635811</v>
      </c>
      <c r="AS14" s="2">
        <v>0.84</v>
      </c>
      <c r="AT14" s="2">
        <f t="shared" si="102"/>
        <v>273</v>
      </c>
      <c r="AU14" s="35">
        <f t="shared" si="37"/>
        <v>273</v>
      </c>
      <c r="AV14" s="35">
        <f t="shared" si="38"/>
        <v>273</v>
      </c>
      <c r="AW14" s="35">
        <f t="shared" si="39"/>
        <v>273</v>
      </c>
      <c r="AX14" s="35">
        <f t="shared" si="40"/>
        <v>273</v>
      </c>
      <c r="AY14" s="35">
        <f t="shared" si="41"/>
        <v>273</v>
      </c>
      <c r="AZ14" s="35">
        <f t="shared" si="42"/>
        <v>273</v>
      </c>
      <c r="BA14" s="35">
        <f t="shared" si="43"/>
        <v>273</v>
      </c>
      <c r="BB14" s="35">
        <f t="shared" si="44"/>
        <v>273</v>
      </c>
      <c r="BC14" s="35">
        <f t="shared" si="45"/>
        <v>273</v>
      </c>
      <c r="BD14" s="35">
        <f t="shared" si="46"/>
        <v>273</v>
      </c>
      <c r="BE14" s="35">
        <f t="shared" si="103"/>
        <v>273</v>
      </c>
      <c r="BF14" s="35">
        <f t="shared" si="104"/>
        <v>273</v>
      </c>
      <c r="BG14" s="35">
        <f t="shared" si="105"/>
        <v>273</v>
      </c>
      <c r="BH14" s="35">
        <f t="shared" si="106"/>
        <v>273</v>
      </c>
      <c r="BI14" s="35">
        <f t="shared" si="107"/>
        <v>273</v>
      </c>
      <c r="BJ14" s="2">
        <f t="shared" si="108"/>
        <v>313</v>
      </c>
      <c r="BK14" s="2">
        <v>40</v>
      </c>
      <c r="BL14" s="39"/>
      <c r="BM14" s="35">
        <f t="shared" si="86"/>
        <v>0</v>
      </c>
      <c r="BN14" s="35">
        <f t="shared" si="87"/>
        <v>0</v>
      </c>
      <c r="BO14" s="35">
        <f t="shared" si="88"/>
        <v>0</v>
      </c>
      <c r="BP14" s="35">
        <f t="shared" si="89"/>
        <v>0</v>
      </c>
      <c r="BQ14" s="35">
        <f t="shared" si="90"/>
        <v>0</v>
      </c>
      <c r="BR14" s="35">
        <f t="shared" si="91"/>
        <v>0</v>
      </c>
      <c r="BS14" s="35">
        <f t="shared" si="92"/>
        <v>0</v>
      </c>
      <c r="BT14" s="35">
        <f t="shared" si="93"/>
        <v>0</v>
      </c>
      <c r="BU14" s="35">
        <f t="shared" si="94"/>
        <v>0</v>
      </c>
      <c r="BV14" s="35">
        <f t="shared" si="95"/>
        <v>0</v>
      </c>
      <c r="BW14" s="35">
        <f t="shared" si="96"/>
        <v>0</v>
      </c>
      <c r="BX14" s="35">
        <f t="shared" si="97"/>
        <v>0</v>
      </c>
      <c r="BY14" s="35">
        <f t="shared" si="98"/>
        <v>0</v>
      </c>
      <c r="BZ14" s="35">
        <f t="shared" si="99"/>
        <v>0</v>
      </c>
      <c r="CA14" s="35">
        <f t="shared" si="100"/>
        <v>0</v>
      </c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  <c r="CS14" s="45"/>
      <c r="CT14" s="45"/>
      <c r="CU14" s="45"/>
      <c r="CV14" s="45"/>
      <c r="CW14" s="45"/>
      <c r="CX14" s="45"/>
      <c r="CY14" s="45"/>
      <c r="CZ14" s="45"/>
      <c r="DA14" s="45"/>
      <c r="DB14" s="45"/>
      <c r="DC14" s="45"/>
      <c r="DD14" s="45"/>
      <c r="DE14" s="45"/>
      <c r="DF14" s="39"/>
      <c r="DG14" s="2" t="s">
        <v>13</v>
      </c>
      <c r="DH14" s="41"/>
      <c r="DI14" s="49" t="s">
        <v>13</v>
      </c>
      <c r="DJ14" s="49" t="s">
        <v>13</v>
      </c>
      <c r="DK14" s="49" t="s">
        <v>13</v>
      </c>
    </row>
    <row r="15" spans="1:116" x14ac:dyDescent="0.3">
      <c r="A15" s="48" t="s">
        <v>56</v>
      </c>
      <c r="B15" s="37" t="s">
        <v>29</v>
      </c>
      <c r="C15" s="2" t="e">
        <f t="shared" si="79"/>
        <v>#DIV/0!</v>
      </c>
      <c r="D15" s="38"/>
      <c r="E15" s="49" t="e">
        <f t="shared" si="101"/>
        <v>#DIV/0!</v>
      </c>
      <c r="F15" s="49">
        <v>4</v>
      </c>
      <c r="G15" s="7"/>
      <c r="H15" s="7"/>
      <c r="I15" s="2">
        <v>1</v>
      </c>
      <c r="J15" s="2">
        <f t="shared" si="109"/>
        <v>0</v>
      </c>
      <c r="K15" s="35">
        <f t="shared" si="7"/>
        <v>0</v>
      </c>
      <c r="L15" s="35">
        <f t="shared" si="8"/>
        <v>0</v>
      </c>
      <c r="M15" s="35">
        <f t="shared" si="9"/>
        <v>0</v>
      </c>
      <c r="N15" s="35">
        <f t="shared" si="10"/>
        <v>0</v>
      </c>
      <c r="O15" s="35">
        <f t="shared" si="11"/>
        <v>0</v>
      </c>
      <c r="P15" s="35">
        <f t="shared" si="12"/>
        <v>0</v>
      </c>
      <c r="Q15" s="35">
        <f t="shared" si="13"/>
        <v>0</v>
      </c>
      <c r="R15" s="35">
        <f t="shared" si="14"/>
        <v>0</v>
      </c>
      <c r="S15" s="35">
        <f t="shared" si="15"/>
        <v>0</v>
      </c>
      <c r="T15" s="35">
        <f t="shared" si="67"/>
        <v>0</v>
      </c>
      <c r="U15" s="35">
        <f t="shared" si="68"/>
        <v>0</v>
      </c>
      <c r="V15" s="35">
        <f t="shared" si="110"/>
        <v>0</v>
      </c>
      <c r="W15" s="35">
        <f t="shared" si="111"/>
        <v>0</v>
      </c>
      <c r="X15" s="35">
        <f t="shared" si="112"/>
        <v>0</v>
      </c>
      <c r="Y15" s="35">
        <f t="shared" si="113"/>
        <v>0</v>
      </c>
      <c r="Z15" s="35">
        <f t="shared" si="114"/>
        <v>0</v>
      </c>
      <c r="AA15" s="2">
        <v>1</v>
      </c>
      <c r="AB15" s="2">
        <v>0.35</v>
      </c>
      <c r="AC15" s="35">
        <f t="shared" si="22"/>
        <v>-5.4324801928635811</v>
      </c>
      <c r="AD15" s="35">
        <f t="shared" si="23"/>
        <v>-5.4324801928635811</v>
      </c>
      <c r="AE15" s="35">
        <f t="shared" si="24"/>
        <v>-5.4324801928635811</v>
      </c>
      <c r="AF15" s="35">
        <f t="shared" si="25"/>
        <v>-5.4324801928635811</v>
      </c>
      <c r="AG15" s="35">
        <f t="shared" si="26"/>
        <v>-5.4324801928635811</v>
      </c>
      <c r="AH15" s="35">
        <f t="shared" si="27"/>
        <v>-5.4324801928635811</v>
      </c>
      <c r="AI15" s="35">
        <f t="shared" si="28"/>
        <v>-5.4324801928635811</v>
      </c>
      <c r="AJ15" s="35">
        <f t="shared" si="29"/>
        <v>-5.4324801928635811</v>
      </c>
      <c r="AK15" s="35">
        <f t="shared" si="30"/>
        <v>-5.4324801928635811</v>
      </c>
      <c r="AL15" s="35">
        <f t="shared" si="31"/>
        <v>-5.4324801928635811</v>
      </c>
      <c r="AM15" s="35">
        <f t="shared" si="80"/>
        <v>-5.4324801928635811</v>
      </c>
      <c r="AN15" s="35">
        <f t="shared" si="81"/>
        <v>-5.4324801928635811</v>
      </c>
      <c r="AO15" s="35">
        <f t="shared" si="82"/>
        <v>-5.4324801928635811</v>
      </c>
      <c r="AP15" s="35">
        <f t="shared" si="83"/>
        <v>-5.4324801928635811</v>
      </c>
      <c r="AQ15" s="35">
        <f t="shared" si="84"/>
        <v>-5.4324801928635811</v>
      </c>
      <c r="AR15" s="2">
        <f t="shared" si="85"/>
        <v>-5.4324801928635811</v>
      </c>
      <c r="AS15" s="2">
        <v>0</v>
      </c>
      <c r="AT15" s="2">
        <f t="shared" si="102"/>
        <v>273</v>
      </c>
      <c r="AU15" s="35">
        <f t="shared" si="37"/>
        <v>273</v>
      </c>
      <c r="AV15" s="35">
        <f t="shared" si="38"/>
        <v>273</v>
      </c>
      <c r="AW15" s="35">
        <f t="shared" si="39"/>
        <v>273</v>
      </c>
      <c r="AX15" s="35">
        <f t="shared" si="40"/>
        <v>273</v>
      </c>
      <c r="AY15" s="35">
        <f t="shared" si="41"/>
        <v>273</v>
      </c>
      <c r="AZ15" s="35">
        <f t="shared" si="42"/>
        <v>273</v>
      </c>
      <c r="BA15" s="35">
        <f t="shared" si="43"/>
        <v>273</v>
      </c>
      <c r="BB15" s="35">
        <f t="shared" si="44"/>
        <v>273</v>
      </c>
      <c r="BC15" s="35">
        <f t="shared" si="45"/>
        <v>273</v>
      </c>
      <c r="BD15" s="35">
        <f t="shared" si="46"/>
        <v>273</v>
      </c>
      <c r="BE15" s="35">
        <f t="shared" si="103"/>
        <v>273</v>
      </c>
      <c r="BF15" s="35">
        <f t="shared" si="104"/>
        <v>273</v>
      </c>
      <c r="BG15" s="35">
        <f t="shared" si="105"/>
        <v>273</v>
      </c>
      <c r="BH15" s="35">
        <f t="shared" si="106"/>
        <v>273</v>
      </c>
      <c r="BI15" s="35">
        <f t="shared" si="107"/>
        <v>273</v>
      </c>
      <c r="BJ15" s="2">
        <f t="shared" si="108"/>
        <v>313</v>
      </c>
      <c r="BK15" s="2">
        <v>40</v>
      </c>
      <c r="BL15" s="39"/>
      <c r="BM15" s="35">
        <f t="shared" si="86"/>
        <v>0</v>
      </c>
      <c r="BN15" s="35">
        <f t="shared" si="87"/>
        <v>0</v>
      </c>
      <c r="BO15" s="35">
        <f t="shared" si="88"/>
        <v>0</v>
      </c>
      <c r="BP15" s="35">
        <f t="shared" si="89"/>
        <v>0</v>
      </c>
      <c r="BQ15" s="35">
        <f t="shared" si="90"/>
        <v>0</v>
      </c>
      <c r="BR15" s="35">
        <f t="shared" si="91"/>
        <v>0</v>
      </c>
      <c r="BS15" s="35">
        <f t="shared" si="92"/>
        <v>0</v>
      </c>
      <c r="BT15" s="35">
        <f t="shared" si="93"/>
        <v>0</v>
      </c>
      <c r="BU15" s="35">
        <f t="shared" si="94"/>
        <v>0</v>
      </c>
      <c r="BV15" s="35">
        <f t="shared" si="95"/>
        <v>0</v>
      </c>
      <c r="BW15" s="35">
        <f t="shared" si="96"/>
        <v>0</v>
      </c>
      <c r="BX15" s="35">
        <f t="shared" si="97"/>
        <v>0</v>
      </c>
      <c r="BY15" s="35">
        <f t="shared" si="98"/>
        <v>0</v>
      </c>
      <c r="BZ15" s="35">
        <f t="shared" si="99"/>
        <v>0</v>
      </c>
      <c r="CA15" s="35">
        <f t="shared" si="100"/>
        <v>0</v>
      </c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  <c r="CS15" s="45"/>
      <c r="CT15" s="45"/>
      <c r="CU15" s="45"/>
      <c r="CV15" s="45"/>
      <c r="CW15" s="45"/>
      <c r="CX15" s="45"/>
      <c r="CY15" s="45"/>
      <c r="CZ15" s="45"/>
      <c r="DA15" s="45"/>
      <c r="DB15" s="45"/>
      <c r="DC15" s="45"/>
      <c r="DD15" s="45"/>
      <c r="DE15" s="45"/>
      <c r="DF15" s="39"/>
      <c r="DG15" s="2" t="s">
        <v>13</v>
      </c>
      <c r="DH15" s="41"/>
      <c r="DI15" s="49" t="s">
        <v>13</v>
      </c>
      <c r="DJ15" s="49" t="s">
        <v>13</v>
      </c>
      <c r="DK15" s="49" t="s">
        <v>13</v>
      </c>
    </row>
    <row r="16" spans="1:116" ht="28" x14ac:dyDescent="0.3">
      <c r="A16" s="48" t="s">
        <v>57</v>
      </c>
      <c r="B16" s="37" t="s">
        <v>30</v>
      </c>
      <c r="C16" s="2" t="e">
        <f t="shared" si="79"/>
        <v>#DIV/0!</v>
      </c>
      <c r="D16" s="38"/>
      <c r="E16" s="49" t="e">
        <f t="shared" si="101"/>
        <v>#DIV/0!</v>
      </c>
      <c r="F16" s="49">
        <v>1.36</v>
      </c>
      <c r="G16" s="7"/>
      <c r="H16" s="7"/>
      <c r="I16" s="2">
        <v>1</v>
      </c>
      <c r="J16" s="2">
        <f>0.8*H16</f>
        <v>0</v>
      </c>
      <c r="K16" s="35">
        <f t="shared" si="7"/>
        <v>0</v>
      </c>
      <c r="L16" s="35">
        <f t="shared" si="8"/>
        <v>0</v>
      </c>
      <c r="M16" s="35">
        <f t="shared" si="9"/>
        <v>0</v>
      </c>
      <c r="N16" s="35">
        <f t="shared" si="10"/>
        <v>0</v>
      </c>
      <c r="O16" s="35">
        <f t="shared" si="11"/>
        <v>0</v>
      </c>
      <c r="P16" s="35">
        <f t="shared" si="12"/>
        <v>0</v>
      </c>
      <c r="Q16" s="35">
        <f t="shared" si="13"/>
        <v>0</v>
      </c>
      <c r="R16" s="35">
        <f t="shared" si="14"/>
        <v>0</v>
      </c>
      <c r="S16" s="35">
        <f t="shared" si="15"/>
        <v>0</v>
      </c>
      <c r="T16" s="35">
        <f t="shared" si="67"/>
        <v>0</v>
      </c>
      <c r="U16" s="35">
        <f t="shared" si="68"/>
        <v>0</v>
      </c>
      <c r="V16" s="35">
        <f t="shared" si="110"/>
        <v>0</v>
      </c>
      <c r="W16" s="35">
        <f t="shared" si="111"/>
        <v>0</v>
      </c>
      <c r="X16" s="35">
        <f t="shared" si="112"/>
        <v>0</v>
      </c>
      <c r="Y16" s="35">
        <f t="shared" si="113"/>
        <v>0</v>
      </c>
      <c r="Z16" s="35">
        <f t="shared" si="114"/>
        <v>0</v>
      </c>
      <c r="AA16" s="2">
        <v>0.87</v>
      </c>
      <c r="AB16" s="2">
        <v>0.5</v>
      </c>
      <c r="AC16" s="35">
        <f t="shared" si="22"/>
        <v>-5.4324801928635811</v>
      </c>
      <c r="AD16" s="35">
        <f t="shared" si="23"/>
        <v>-5.4324801928635811</v>
      </c>
      <c r="AE16" s="35">
        <f t="shared" si="24"/>
        <v>-5.4324801928635811</v>
      </c>
      <c r="AF16" s="35">
        <f t="shared" si="25"/>
        <v>-5.4324801928635811</v>
      </c>
      <c r="AG16" s="35">
        <f t="shared" si="26"/>
        <v>-5.4324801928635811</v>
      </c>
      <c r="AH16" s="35">
        <f t="shared" si="27"/>
        <v>-5.4324801928635811</v>
      </c>
      <c r="AI16" s="35">
        <f t="shared" si="28"/>
        <v>-5.4324801928635811</v>
      </c>
      <c r="AJ16" s="35">
        <f t="shared" si="29"/>
        <v>-5.4324801928635811</v>
      </c>
      <c r="AK16" s="35">
        <f t="shared" si="30"/>
        <v>-5.4324801928635811</v>
      </c>
      <c r="AL16" s="35">
        <f t="shared" si="31"/>
        <v>-5.4324801928635811</v>
      </c>
      <c r="AM16" s="35">
        <f t="shared" ref="AM16:AM23" si="115">11605*((1/BJ16)-(1/BE16))</f>
        <v>-5.4324801928635811</v>
      </c>
      <c r="AN16" s="35">
        <f t="shared" ref="AN16:AN23" si="116">11605*((1/BJ16)-(1/BF16))</f>
        <v>-5.4324801928635811</v>
      </c>
      <c r="AO16" s="35">
        <f t="shared" ref="AO16:AO23" si="117">11605*((1/BJ16)-(1/BG16))</f>
        <v>-5.4324801928635811</v>
      </c>
      <c r="AP16" s="35">
        <f t="shared" ref="AP16:AP23" si="118">11605*((1/BJ16)-(1/BH16))</f>
        <v>-5.4324801928635811</v>
      </c>
      <c r="AQ16" s="35">
        <f t="shared" ref="AQ16:AQ23" si="119">11605*((1/BJ16)-(1/BI16))</f>
        <v>-5.4324801928635811</v>
      </c>
      <c r="AR16" s="2">
        <f t="shared" si="85"/>
        <v>-5.4324801928635811</v>
      </c>
      <c r="AS16" s="2">
        <v>0.95</v>
      </c>
      <c r="AT16" s="2">
        <f t="shared" si="102"/>
        <v>273</v>
      </c>
      <c r="AU16" s="35">
        <f t="shared" si="37"/>
        <v>273</v>
      </c>
      <c r="AV16" s="35">
        <f t="shared" si="38"/>
        <v>273</v>
      </c>
      <c r="AW16" s="35">
        <f t="shared" si="39"/>
        <v>273</v>
      </c>
      <c r="AX16" s="35">
        <f t="shared" si="40"/>
        <v>273</v>
      </c>
      <c r="AY16" s="35">
        <f t="shared" si="41"/>
        <v>273</v>
      </c>
      <c r="AZ16" s="35">
        <f t="shared" si="42"/>
        <v>273</v>
      </c>
      <c r="BA16" s="35">
        <f t="shared" si="43"/>
        <v>273</v>
      </c>
      <c r="BB16" s="35">
        <f t="shared" si="44"/>
        <v>273</v>
      </c>
      <c r="BC16" s="35">
        <f t="shared" si="45"/>
        <v>273</v>
      </c>
      <c r="BD16" s="35">
        <f t="shared" si="46"/>
        <v>273</v>
      </c>
      <c r="BE16" s="35">
        <f t="shared" si="103"/>
        <v>273</v>
      </c>
      <c r="BF16" s="35">
        <f t="shared" si="104"/>
        <v>273</v>
      </c>
      <c r="BG16" s="35">
        <f t="shared" si="105"/>
        <v>273</v>
      </c>
      <c r="BH16" s="35">
        <f t="shared" si="106"/>
        <v>273</v>
      </c>
      <c r="BI16" s="35">
        <f t="shared" si="107"/>
        <v>273</v>
      </c>
      <c r="BJ16" s="2">
        <f t="shared" si="108"/>
        <v>313</v>
      </c>
      <c r="BK16" s="2">
        <v>40</v>
      </c>
      <c r="BL16" s="39"/>
      <c r="BM16" s="35">
        <f t="shared" si="86"/>
        <v>0</v>
      </c>
      <c r="BN16" s="35">
        <f t="shared" si="87"/>
        <v>0</v>
      </c>
      <c r="BO16" s="35">
        <f t="shared" si="88"/>
        <v>0</v>
      </c>
      <c r="BP16" s="35">
        <f t="shared" si="89"/>
        <v>0</v>
      </c>
      <c r="BQ16" s="35">
        <f t="shared" si="90"/>
        <v>0</v>
      </c>
      <c r="BR16" s="35">
        <f t="shared" si="91"/>
        <v>0</v>
      </c>
      <c r="BS16" s="35">
        <f t="shared" si="92"/>
        <v>0</v>
      </c>
      <c r="BT16" s="35">
        <f t="shared" si="93"/>
        <v>0</v>
      </c>
      <c r="BU16" s="35">
        <f t="shared" si="94"/>
        <v>0</v>
      </c>
      <c r="BV16" s="35">
        <f t="shared" si="95"/>
        <v>0</v>
      </c>
      <c r="BW16" s="35">
        <f t="shared" si="96"/>
        <v>0</v>
      </c>
      <c r="BX16" s="35">
        <f t="shared" si="97"/>
        <v>0</v>
      </c>
      <c r="BY16" s="35">
        <f t="shared" si="98"/>
        <v>0</v>
      </c>
      <c r="BZ16" s="35">
        <f t="shared" si="99"/>
        <v>0</v>
      </c>
      <c r="CA16" s="35">
        <f t="shared" si="100"/>
        <v>0</v>
      </c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  <c r="CS16" s="45"/>
      <c r="CT16" s="45"/>
      <c r="CU16" s="45"/>
      <c r="CV16" s="45"/>
      <c r="CW16" s="45"/>
      <c r="CX16" s="45"/>
      <c r="CY16" s="45"/>
      <c r="CZ16" s="45"/>
      <c r="DA16" s="45"/>
      <c r="DB16" s="45"/>
      <c r="DC16" s="45"/>
      <c r="DD16" s="45"/>
      <c r="DE16" s="45"/>
      <c r="DF16" s="39"/>
      <c r="DG16" s="2" t="s">
        <v>13</v>
      </c>
      <c r="DH16" s="41"/>
      <c r="DI16" s="49" t="s">
        <v>13</v>
      </c>
      <c r="DJ16" s="49" t="s">
        <v>13</v>
      </c>
      <c r="DK16" s="49" t="s">
        <v>13</v>
      </c>
    </row>
    <row r="17" spans="1:115" x14ac:dyDescent="0.3">
      <c r="A17" s="48" t="s">
        <v>58</v>
      </c>
      <c r="B17" s="37" t="s">
        <v>31</v>
      </c>
      <c r="C17" s="2" t="e">
        <f t="shared" si="79"/>
        <v>#DIV/0!</v>
      </c>
      <c r="D17" s="38"/>
      <c r="E17" s="49" t="e">
        <f t="shared" si="101"/>
        <v>#DIV/0!</v>
      </c>
      <c r="F17" s="49">
        <v>3</v>
      </c>
      <c r="G17" s="7"/>
      <c r="H17" s="7"/>
      <c r="I17" s="2">
        <v>1.9</v>
      </c>
      <c r="J17" s="2">
        <f>0.8*H17</f>
        <v>0</v>
      </c>
      <c r="K17" s="35">
        <f t="shared" si="7"/>
        <v>0</v>
      </c>
      <c r="L17" s="35">
        <f t="shared" si="8"/>
        <v>0</v>
      </c>
      <c r="M17" s="35">
        <f t="shared" si="9"/>
        <v>0</v>
      </c>
      <c r="N17" s="35">
        <f t="shared" si="10"/>
        <v>0</v>
      </c>
      <c r="O17" s="35">
        <f t="shared" si="11"/>
        <v>0</v>
      </c>
      <c r="P17" s="35">
        <f t="shared" si="12"/>
        <v>0</v>
      </c>
      <c r="Q17" s="35">
        <f t="shared" si="13"/>
        <v>0</v>
      </c>
      <c r="R17" s="35">
        <f t="shared" si="14"/>
        <v>0</v>
      </c>
      <c r="S17" s="35">
        <f t="shared" si="15"/>
        <v>0</v>
      </c>
      <c r="T17" s="35">
        <f t="shared" si="67"/>
        <v>0</v>
      </c>
      <c r="U17" s="35">
        <f t="shared" si="68"/>
        <v>0</v>
      </c>
      <c r="V17" s="35">
        <f t="shared" si="110"/>
        <v>0</v>
      </c>
      <c r="W17" s="35">
        <f t="shared" si="111"/>
        <v>0</v>
      </c>
      <c r="X17" s="35">
        <f t="shared" si="112"/>
        <v>0</v>
      </c>
      <c r="Y17" s="35">
        <f t="shared" si="113"/>
        <v>0</v>
      </c>
      <c r="Z17" s="35">
        <f t="shared" si="114"/>
        <v>0</v>
      </c>
      <c r="AA17" s="2">
        <v>0.4</v>
      </c>
      <c r="AB17" s="2">
        <v>0.14000000000000001</v>
      </c>
      <c r="AC17" s="35">
        <f t="shared" si="22"/>
        <v>-5.4324801928635811</v>
      </c>
      <c r="AD17" s="35">
        <f t="shared" si="23"/>
        <v>-5.4324801928635811</v>
      </c>
      <c r="AE17" s="35">
        <f t="shared" si="24"/>
        <v>-5.4324801928635811</v>
      </c>
      <c r="AF17" s="35">
        <f t="shared" si="25"/>
        <v>-5.4324801928635811</v>
      </c>
      <c r="AG17" s="35">
        <f t="shared" si="26"/>
        <v>-5.4324801928635811</v>
      </c>
      <c r="AH17" s="35">
        <f t="shared" si="27"/>
        <v>-5.4324801928635811</v>
      </c>
      <c r="AI17" s="35">
        <f t="shared" si="28"/>
        <v>-5.4324801928635811</v>
      </c>
      <c r="AJ17" s="35">
        <f t="shared" si="29"/>
        <v>-5.4324801928635811</v>
      </c>
      <c r="AK17" s="35">
        <f t="shared" si="30"/>
        <v>-5.4324801928635811</v>
      </c>
      <c r="AL17" s="35">
        <f t="shared" si="31"/>
        <v>-5.4324801928635811</v>
      </c>
      <c r="AM17" s="35">
        <f t="shared" si="115"/>
        <v>-5.4324801928635811</v>
      </c>
      <c r="AN17" s="35">
        <f t="shared" si="116"/>
        <v>-5.4324801928635811</v>
      </c>
      <c r="AO17" s="35">
        <f t="shared" si="117"/>
        <v>-5.4324801928635811</v>
      </c>
      <c r="AP17" s="35">
        <f t="shared" si="118"/>
        <v>-5.4324801928635811</v>
      </c>
      <c r="AQ17" s="35">
        <f t="shared" si="119"/>
        <v>-5.4324801928635811</v>
      </c>
      <c r="AR17" s="2">
        <f t="shared" si="85"/>
        <v>-5.4324801928635811</v>
      </c>
      <c r="AS17" s="2">
        <v>0</v>
      </c>
      <c r="AT17" s="2">
        <f t="shared" si="102"/>
        <v>273</v>
      </c>
      <c r="AU17" s="35">
        <f t="shared" si="37"/>
        <v>273</v>
      </c>
      <c r="AV17" s="35">
        <f t="shared" si="38"/>
        <v>273</v>
      </c>
      <c r="AW17" s="35">
        <f t="shared" si="39"/>
        <v>273</v>
      </c>
      <c r="AX17" s="35">
        <f t="shared" si="40"/>
        <v>273</v>
      </c>
      <c r="AY17" s="35">
        <f t="shared" si="41"/>
        <v>273</v>
      </c>
      <c r="AZ17" s="35">
        <f t="shared" si="42"/>
        <v>273</v>
      </c>
      <c r="BA17" s="35">
        <f t="shared" si="43"/>
        <v>273</v>
      </c>
      <c r="BB17" s="35">
        <f t="shared" si="44"/>
        <v>273</v>
      </c>
      <c r="BC17" s="35">
        <f t="shared" si="45"/>
        <v>273</v>
      </c>
      <c r="BD17" s="35">
        <f t="shared" si="46"/>
        <v>273</v>
      </c>
      <c r="BE17" s="35">
        <f t="shared" si="103"/>
        <v>273</v>
      </c>
      <c r="BF17" s="35">
        <f t="shared" si="104"/>
        <v>273</v>
      </c>
      <c r="BG17" s="35">
        <f t="shared" si="105"/>
        <v>273</v>
      </c>
      <c r="BH17" s="35">
        <f t="shared" si="106"/>
        <v>273</v>
      </c>
      <c r="BI17" s="35">
        <f t="shared" si="107"/>
        <v>273</v>
      </c>
      <c r="BJ17" s="2">
        <f t="shared" si="108"/>
        <v>313</v>
      </c>
      <c r="BK17" s="2">
        <v>40</v>
      </c>
      <c r="BL17" s="39"/>
      <c r="BM17" s="35">
        <f t="shared" si="86"/>
        <v>0</v>
      </c>
      <c r="BN17" s="35">
        <f t="shared" si="87"/>
        <v>0</v>
      </c>
      <c r="BO17" s="35">
        <f t="shared" si="88"/>
        <v>0</v>
      </c>
      <c r="BP17" s="35">
        <f t="shared" si="89"/>
        <v>0</v>
      </c>
      <c r="BQ17" s="35">
        <f t="shared" si="90"/>
        <v>0</v>
      </c>
      <c r="BR17" s="35">
        <f t="shared" si="91"/>
        <v>0</v>
      </c>
      <c r="BS17" s="35">
        <f t="shared" si="92"/>
        <v>0</v>
      </c>
      <c r="BT17" s="35">
        <f t="shared" si="93"/>
        <v>0</v>
      </c>
      <c r="BU17" s="35">
        <f t="shared" si="94"/>
        <v>0</v>
      </c>
      <c r="BV17" s="35">
        <f t="shared" si="95"/>
        <v>0</v>
      </c>
      <c r="BW17" s="35">
        <f t="shared" si="96"/>
        <v>0</v>
      </c>
      <c r="BX17" s="35">
        <f t="shared" si="97"/>
        <v>0</v>
      </c>
      <c r="BY17" s="35">
        <f t="shared" si="98"/>
        <v>0</v>
      </c>
      <c r="BZ17" s="35">
        <f t="shared" si="99"/>
        <v>0</v>
      </c>
      <c r="CA17" s="35">
        <f t="shared" si="100"/>
        <v>0</v>
      </c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5"/>
      <c r="DD17" s="45"/>
      <c r="DE17" s="45"/>
      <c r="DF17" s="39"/>
      <c r="DG17" s="2" t="s">
        <v>13</v>
      </c>
      <c r="DH17" s="41"/>
      <c r="DI17" s="49" t="s">
        <v>13</v>
      </c>
      <c r="DJ17" s="49" t="s">
        <v>13</v>
      </c>
      <c r="DK17" s="49" t="s">
        <v>13</v>
      </c>
    </row>
    <row r="18" spans="1:115" ht="28" x14ac:dyDescent="0.3">
      <c r="A18" s="48" t="s">
        <v>59</v>
      </c>
      <c r="B18" s="37" t="s">
        <v>32</v>
      </c>
      <c r="C18" s="2" t="e">
        <f t="shared" si="79"/>
        <v>#DIV/0!</v>
      </c>
      <c r="D18" s="38"/>
      <c r="E18" s="49" t="e">
        <f t="shared" si="101"/>
        <v>#DIV/0!</v>
      </c>
      <c r="F18" s="49">
        <v>1.05</v>
      </c>
      <c r="G18" s="7"/>
      <c r="H18" s="7"/>
      <c r="I18" s="2">
        <v>1</v>
      </c>
      <c r="J18" s="2">
        <f t="shared" si="109"/>
        <v>0</v>
      </c>
      <c r="K18" s="35">
        <f t="shared" si="7"/>
        <v>0</v>
      </c>
      <c r="L18" s="35">
        <f t="shared" si="8"/>
        <v>0</v>
      </c>
      <c r="M18" s="35">
        <f t="shared" si="9"/>
        <v>0</v>
      </c>
      <c r="N18" s="35">
        <f t="shared" si="10"/>
        <v>0</v>
      </c>
      <c r="O18" s="35">
        <f t="shared" si="11"/>
        <v>0</v>
      </c>
      <c r="P18" s="35">
        <f t="shared" si="12"/>
        <v>0</v>
      </c>
      <c r="Q18" s="35">
        <f t="shared" si="13"/>
        <v>0</v>
      </c>
      <c r="R18" s="35">
        <f t="shared" si="14"/>
        <v>0</v>
      </c>
      <c r="S18" s="35">
        <f t="shared" si="15"/>
        <v>0</v>
      </c>
      <c r="T18" s="35">
        <f t="shared" si="67"/>
        <v>0</v>
      </c>
      <c r="U18" s="35">
        <f t="shared" si="68"/>
        <v>0</v>
      </c>
      <c r="V18" s="35">
        <f t="shared" si="110"/>
        <v>0</v>
      </c>
      <c r="W18" s="35">
        <f t="shared" si="111"/>
        <v>0</v>
      </c>
      <c r="X18" s="35">
        <f t="shared" si="112"/>
        <v>0</v>
      </c>
      <c r="Y18" s="35">
        <f t="shared" si="113"/>
        <v>0</v>
      </c>
      <c r="Z18" s="35">
        <f t="shared" si="114"/>
        <v>0</v>
      </c>
      <c r="AA18" s="2">
        <v>0.35</v>
      </c>
      <c r="AB18" s="2">
        <v>0.54</v>
      </c>
      <c r="AC18" s="35">
        <f t="shared" si="22"/>
        <v>-5.4324801928635811</v>
      </c>
      <c r="AD18" s="35">
        <f t="shared" si="23"/>
        <v>-5.4324801928635811</v>
      </c>
      <c r="AE18" s="35">
        <f t="shared" si="24"/>
        <v>-5.4324801928635811</v>
      </c>
      <c r="AF18" s="35">
        <f t="shared" si="25"/>
        <v>-5.4324801928635811</v>
      </c>
      <c r="AG18" s="35">
        <f t="shared" si="26"/>
        <v>-5.4324801928635811</v>
      </c>
      <c r="AH18" s="35">
        <f t="shared" si="27"/>
        <v>-5.4324801928635811</v>
      </c>
      <c r="AI18" s="35">
        <f t="shared" si="28"/>
        <v>-5.4324801928635811</v>
      </c>
      <c r="AJ18" s="35">
        <f t="shared" si="29"/>
        <v>-5.4324801928635811</v>
      </c>
      <c r="AK18" s="35">
        <f t="shared" si="30"/>
        <v>-5.4324801928635811</v>
      </c>
      <c r="AL18" s="35">
        <f t="shared" si="31"/>
        <v>-5.4324801928635811</v>
      </c>
      <c r="AM18" s="35">
        <f t="shared" si="115"/>
        <v>-5.4324801928635811</v>
      </c>
      <c r="AN18" s="35">
        <f t="shared" si="116"/>
        <v>-5.4324801928635811</v>
      </c>
      <c r="AO18" s="35">
        <f t="shared" si="117"/>
        <v>-5.4324801928635811</v>
      </c>
      <c r="AP18" s="35">
        <f t="shared" si="118"/>
        <v>-5.4324801928635811</v>
      </c>
      <c r="AQ18" s="35">
        <f t="shared" si="119"/>
        <v>-5.4324801928635811</v>
      </c>
      <c r="AR18" s="2">
        <f t="shared" si="85"/>
        <v>-5.4324801928635811</v>
      </c>
      <c r="AS18" s="2">
        <v>0</v>
      </c>
      <c r="AT18" s="2">
        <f t="shared" si="102"/>
        <v>273</v>
      </c>
      <c r="AU18" s="35">
        <f t="shared" si="37"/>
        <v>273</v>
      </c>
      <c r="AV18" s="35">
        <f t="shared" si="38"/>
        <v>273</v>
      </c>
      <c r="AW18" s="35">
        <f t="shared" si="39"/>
        <v>273</v>
      </c>
      <c r="AX18" s="35">
        <f t="shared" si="40"/>
        <v>273</v>
      </c>
      <c r="AY18" s="35">
        <f t="shared" si="41"/>
        <v>273</v>
      </c>
      <c r="AZ18" s="35">
        <f t="shared" si="42"/>
        <v>273</v>
      </c>
      <c r="BA18" s="35">
        <f t="shared" si="43"/>
        <v>273</v>
      </c>
      <c r="BB18" s="35">
        <f t="shared" si="44"/>
        <v>273</v>
      </c>
      <c r="BC18" s="35">
        <f t="shared" si="45"/>
        <v>273</v>
      </c>
      <c r="BD18" s="35">
        <f t="shared" si="46"/>
        <v>273</v>
      </c>
      <c r="BE18" s="35">
        <f t="shared" si="103"/>
        <v>273</v>
      </c>
      <c r="BF18" s="35">
        <f t="shared" si="104"/>
        <v>273</v>
      </c>
      <c r="BG18" s="35">
        <f t="shared" si="105"/>
        <v>273</v>
      </c>
      <c r="BH18" s="35">
        <f t="shared" si="106"/>
        <v>273</v>
      </c>
      <c r="BI18" s="35">
        <f t="shared" si="107"/>
        <v>273</v>
      </c>
      <c r="BJ18" s="2">
        <f t="shared" si="108"/>
        <v>313</v>
      </c>
      <c r="BK18" s="2">
        <v>40</v>
      </c>
      <c r="BL18" s="39"/>
      <c r="BM18" s="35">
        <f t="shared" si="86"/>
        <v>0</v>
      </c>
      <c r="BN18" s="35">
        <f t="shared" si="87"/>
        <v>0</v>
      </c>
      <c r="BO18" s="35">
        <f t="shared" si="88"/>
        <v>0</v>
      </c>
      <c r="BP18" s="35">
        <f t="shared" si="89"/>
        <v>0</v>
      </c>
      <c r="BQ18" s="35">
        <f t="shared" si="90"/>
        <v>0</v>
      </c>
      <c r="BR18" s="35">
        <f t="shared" si="91"/>
        <v>0</v>
      </c>
      <c r="BS18" s="35">
        <f t="shared" si="92"/>
        <v>0</v>
      </c>
      <c r="BT18" s="35">
        <f t="shared" si="93"/>
        <v>0</v>
      </c>
      <c r="BU18" s="35">
        <f t="shared" si="94"/>
        <v>0</v>
      </c>
      <c r="BV18" s="35">
        <f t="shared" si="95"/>
        <v>0</v>
      </c>
      <c r="BW18" s="35">
        <f t="shared" si="96"/>
        <v>0</v>
      </c>
      <c r="BX18" s="35">
        <f t="shared" si="97"/>
        <v>0</v>
      </c>
      <c r="BY18" s="35">
        <f t="shared" si="98"/>
        <v>0</v>
      </c>
      <c r="BZ18" s="35">
        <f t="shared" si="99"/>
        <v>0</v>
      </c>
      <c r="CA18" s="35">
        <f t="shared" si="100"/>
        <v>0</v>
      </c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  <c r="CS18" s="45"/>
      <c r="CT18" s="45"/>
      <c r="CU18" s="45"/>
      <c r="CV18" s="45"/>
      <c r="CW18" s="45"/>
      <c r="CX18" s="45"/>
      <c r="CY18" s="45"/>
      <c r="CZ18" s="45"/>
      <c r="DA18" s="45"/>
      <c r="DB18" s="45"/>
      <c r="DC18" s="45"/>
      <c r="DD18" s="45"/>
      <c r="DE18" s="45"/>
      <c r="DF18" s="39"/>
      <c r="DG18" s="2" t="s">
        <v>13</v>
      </c>
      <c r="DH18" s="41"/>
      <c r="DI18" s="49" t="s">
        <v>13</v>
      </c>
      <c r="DJ18" s="49" t="s">
        <v>13</v>
      </c>
      <c r="DK18" s="49" t="s">
        <v>13</v>
      </c>
    </row>
    <row r="19" spans="1:115" x14ac:dyDescent="0.3">
      <c r="A19" s="48" t="s">
        <v>60</v>
      </c>
      <c r="B19" s="37" t="s">
        <v>33</v>
      </c>
      <c r="C19" s="2" t="e">
        <f t="shared" si="79"/>
        <v>#DIV/0!</v>
      </c>
      <c r="D19" s="38"/>
      <c r="E19" s="49" t="e">
        <f t="shared" si="101"/>
        <v>#DIV/0!</v>
      </c>
      <c r="F19" s="49">
        <v>9.8000000000000007</v>
      </c>
      <c r="G19" s="7"/>
      <c r="H19" s="7"/>
      <c r="I19" s="2">
        <v>1.04</v>
      </c>
      <c r="J19" s="2">
        <f t="shared" si="109"/>
        <v>0</v>
      </c>
      <c r="K19" s="35">
        <f t="shared" si="7"/>
        <v>0</v>
      </c>
      <c r="L19" s="35">
        <f t="shared" si="8"/>
        <v>0</v>
      </c>
      <c r="M19" s="35">
        <f t="shared" si="9"/>
        <v>0</v>
      </c>
      <c r="N19" s="35">
        <f t="shared" si="10"/>
        <v>0</v>
      </c>
      <c r="O19" s="35">
        <f t="shared" si="11"/>
        <v>0</v>
      </c>
      <c r="P19" s="35">
        <f t="shared" si="12"/>
        <v>0</v>
      </c>
      <c r="Q19" s="35">
        <f t="shared" si="13"/>
        <v>0</v>
      </c>
      <c r="R19" s="35">
        <f t="shared" si="14"/>
        <v>0</v>
      </c>
      <c r="S19" s="35">
        <f t="shared" si="15"/>
        <v>0</v>
      </c>
      <c r="T19" s="35">
        <f t="shared" si="67"/>
        <v>0</v>
      </c>
      <c r="U19" s="35">
        <f t="shared" si="68"/>
        <v>0</v>
      </c>
      <c r="V19" s="35">
        <f t="shared" si="110"/>
        <v>0</v>
      </c>
      <c r="W19" s="35">
        <f t="shared" si="111"/>
        <v>0</v>
      </c>
      <c r="X19" s="35">
        <f t="shared" si="112"/>
        <v>0</v>
      </c>
      <c r="Y19" s="35">
        <f t="shared" si="113"/>
        <v>0</v>
      </c>
      <c r="Z19" s="35">
        <f t="shared" si="114"/>
        <v>0</v>
      </c>
      <c r="AA19" s="2">
        <v>0.96099999999999997</v>
      </c>
      <c r="AB19" s="2">
        <v>0.27</v>
      </c>
      <c r="AC19" s="35">
        <f t="shared" si="22"/>
        <v>-5.4324801928635811</v>
      </c>
      <c r="AD19" s="35">
        <f t="shared" si="23"/>
        <v>-5.4324801928635811</v>
      </c>
      <c r="AE19" s="35">
        <f t="shared" si="24"/>
        <v>-5.4324801928635811</v>
      </c>
      <c r="AF19" s="35">
        <f t="shared" si="25"/>
        <v>-5.4324801928635811</v>
      </c>
      <c r="AG19" s="35">
        <f t="shared" si="26"/>
        <v>-5.4324801928635811</v>
      </c>
      <c r="AH19" s="35">
        <f t="shared" si="27"/>
        <v>-5.4324801928635811</v>
      </c>
      <c r="AI19" s="35">
        <f t="shared" si="28"/>
        <v>-5.4324801928635811</v>
      </c>
      <c r="AJ19" s="35">
        <f t="shared" si="29"/>
        <v>-5.4324801928635811</v>
      </c>
      <c r="AK19" s="35">
        <f t="shared" si="30"/>
        <v>-5.4324801928635811</v>
      </c>
      <c r="AL19" s="35">
        <f t="shared" si="31"/>
        <v>-5.4324801928635811</v>
      </c>
      <c r="AM19" s="35">
        <f t="shared" si="115"/>
        <v>-5.4324801928635811</v>
      </c>
      <c r="AN19" s="35">
        <f t="shared" si="116"/>
        <v>-5.4324801928635811</v>
      </c>
      <c r="AO19" s="35">
        <f t="shared" si="117"/>
        <v>-5.4324801928635811</v>
      </c>
      <c r="AP19" s="35">
        <f t="shared" si="118"/>
        <v>-5.4324801928635811</v>
      </c>
      <c r="AQ19" s="35">
        <f t="shared" si="119"/>
        <v>-5.4324801928635811</v>
      </c>
      <c r="AR19" s="2">
        <f t="shared" si="85"/>
        <v>-5.4324801928635811</v>
      </c>
      <c r="AS19" s="2">
        <v>1.1000000000000001</v>
      </c>
      <c r="AT19" s="2">
        <f t="shared" si="102"/>
        <v>273</v>
      </c>
      <c r="AU19" s="35">
        <f t="shared" si="37"/>
        <v>273</v>
      </c>
      <c r="AV19" s="35">
        <f t="shared" si="38"/>
        <v>273</v>
      </c>
      <c r="AW19" s="35">
        <f t="shared" si="39"/>
        <v>273</v>
      </c>
      <c r="AX19" s="35">
        <f t="shared" si="40"/>
        <v>273</v>
      </c>
      <c r="AY19" s="35">
        <f t="shared" si="41"/>
        <v>273</v>
      </c>
      <c r="AZ19" s="35">
        <f t="shared" si="42"/>
        <v>273</v>
      </c>
      <c r="BA19" s="35">
        <f t="shared" si="43"/>
        <v>273</v>
      </c>
      <c r="BB19" s="35">
        <f t="shared" si="44"/>
        <v>273</v>
      </c>
      <c r="BC19" s="35">
        <f t="shared" si="45"/>
        <v>273</v>
      </c>
      <c r="BD19" s="35">
        <f t="shared" si="46"/>
        <v>273</v>
      </c>
      <c r="BE19" s="35">
        <f t="shared" si="103"/>
        <v>273</v>
      </c>
      <c r="BF19" s="35">
        <f t="shared" si="104"/>
        <v>273</v>
      </c>
      <c r="BG19" s="35">
        <f t="shared" si="105"/>
        <v>273</v>
      </c>
      <c r="BH19" s="35">
        <f t="shared" si="106"/>
        <v>273</v>
      </c>
      <c r="BI19" s="35">
        <f t="shared" si="107"/>
        <v>273</v>
      </c>
      <c r="BJ19" s="2">
        <f t="shared" si="108"/>
        <v>313</v>
      </c>
      <c r="BK19" s="2">
        <v>40</v>
      </c>
      <c r="BL19" s="39"/>
      <c r="BM19" s="35">
        <f t="shared" si="86"/>
        <v>0</v>
      </c>
      <c r="BN19" s="35">
        <f t="shared" si="87"/>
        <v>0</v>
      </c>
      <c r="BO19" s="35">
        <f t="shared" si="88"/>
        <v>0</v>
      </c>
      <c r="BP19" s="35">
        <f t="shared" si="89"/>
        <v>0</v>
      </c>
      <c r="BQ19" s="35">
        <f t="shared" si="90"/>
        <v>0</v>
      </c>
      <c r="BR19" s="35">
        <f t="shared" si="91"/>
        <v>0</v>
      </c>
      <c r="BS19" s="35">
        <f t="shared" si="92"/>
        <v>0</v>
      </c>
      <c r="BT19" s="35">
        <f t="shared" si="93"/>
        <v>0</v>
      </c>
      <c r="BU19" s="35">
        <f t="shared" si="94"/>
        <v>0</v>
      </c>
      <c r="BV19" s="35">
        <f t="shared" si="95"/>
        <v>0</v>
      </c>
      <c r="BW19" s="35">
        <f t="shared" si="96"/>
        <v>0</v>
      </c>
      <c r="BX19" s="35">
        <f t="shared" si="97"/>
        <v>0</v>
      </c>
      <c r="BY19" s="35">
        <f t="shared" si="98"/>
        <v>0</v>
      </c>
      <c r="BZ19" s="35">
        <f t="shared" si="99"/>
        <v>0</v>
      </c>
      <c r="CA19" s="35">
        <f t="shared" si="100"/>
        <v>0</v>
      </c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  <c r="CM19" s="45"/>
      <c r="CN19" s="45"/>
      <c r="CO19" s="45"/>
      <c r="CP19" s="45"/>
      <c r="CQ19" s="45"/>
      <c r="CR19" s="45"/>
      <c r="CS19" s="45"/>
      <c r="CT19" s="45"/>
      <c r="CU19" s="45"/>
      <c r="CV19" s="45"/>
      <c r="CW19" s="45"/>
      <c r="CX19" s="45"/>
      <c r="CY19" s="45"/>
      <c r="CZ19" s="45"/>
      <c r="DA19" s="45"/>
      <c r="DB19" s="45"/>
      <c r="DC19" s="45"/>
      <c r="DD19" s="45"/>
      <c r="DE19" s="45"/>
      <c r="DF19" s="39"/>
      <c r="DG19" s="2" t="s">
        <v>13</v>
      </c>
      <c r="DH19" s="41"/>
      <c r="DI19" s="49" t="s">
        <v>13</v>
      </c>
      <c r="DJ19" s="49" t="s">
        <v>13</v>
      </c>
      <c r="DK19" s="49" t="s">
        <v>13</v>
      </c>
    </row>
    <row r="20" spans="1:115" x14ac:dyDescent="0.3">
      <c r="A20" s="48" t="s">
        <v>61</v>
      </c>
      <c r="B20" s="37" t="s">
        <v>34</v>
      </c>
      <c r="C20" s="2">
        <f t="shared" si="79"/>
        <v>0</v>
      </c>
      <c r="D20" s="38"/>
      <c r="E20" s="51"/>
      <c r="F20" s="51"/>
      <c r="G20" s="7"/>
      <c r="H20" s="7"/>
      <c r="I20" s="7"/>
      <c r="J20" s="7"/>
      <c r="K20" s="35">
        <f t="shared" si="7"/>
        <v>0</v>
      </c>
      <c r="L20" s="35">
        <f t="shared" si="8"/>
        <v>0</v>
      </c>
      <c r="M20" s="35">
        <f t="shared" si="9"/>
        <v>0</v>
      </c>
      <c r="N20" s="35">
        <f t="shared" si="10"/>
        <v>0</v>
      </c>
      <c r="O20" s="35">
        <f t="shared" si="11"/>
        <v>0</v>
      </c>
      <c r="P20" s="35">
        <f t="shared" si="12"/>
        <v>0</v>
      </c>
      <c r="Q20" s="35">
        <f t="shared" si="13"/>
        <v>0</v>
      </c>
      <c r="R20" s="35">
        <f t="shared" si="14"/>
        <v>0</v>
      </c>
      <c r="S20" s="35">
        <f t="shared" si="15"/>
        <v>0</v>
      </c>
      <c r="T20" s="35">
        <f t="shared" si="67"/>
        <v>0</v>
      </c>
      <c r="U20" s="35">
        <f t="shared" si="68"/>
        <v>0</v>
      </c>
      <c r="V20" s="35">
        <f t="shared" si="110"/>
        <v>0</v>
      </c>
      <c r="W20" s="35">
        <f t="shared" si="111"/>
        <v>0</v>
      </c>
      <c r="X20" s="35">
        <f t="shared" si="112"/>
        <v>0</v>
      </c>
      <c r="Y20" s="35">
        <f t="shared" si="113"/>
        <v>0</v>
      </c>
      <c r="Z20" s="35">
        <f t="shared" si="114"/>
        <v>0</v>
      </c>
      <c r="AA20" s="2">
        <v>1</v>
      </c>
      <c r="AB20" s="2">
        <v>0.15</v>
      </c>
      <c r="AC20" s="35">
        <f t="shared" si="22"/>
        <v>-5.4324801928635811</v>
      </c>
      <c r="AD20" s="35">
        <f t="shared" si="23"/>
        <v>-5.4324801928635811</v>
      </c>
      <c r="AE20" s="35">
        <f t="shared" si="24"/>
        <v>-5.4324801928635811</v>
      </c>
      <c r="AF20" s="35">
        <f t="shared" si="25"/>
        <v>-5.4324801928635811</v>
      </c>
      <c r="AG20" s="35">
        <f t="shared" si="26"/>
        <v>-5.4324801928635811</v>
      </c>
      <c r="AH20" s="35">
        <f t="shared" si="27"/>
        <v>-5.4324801928635811</v>
      </c>
      <c r="AI20" s="35">
        <f t="shared" si="28"/>
        <v>-5.4324801928635811</v>
      </c>
      <c r="AJ20" s="35">
        <f t="shared" si="29"/>
        <v>-5.4324801928635811</v>
      </c>
      <c r="AK20" s="35">
        <f t="shared" si="30"/>
        <v>-5.4324801928635811</v>
      </c>
      <c r="AL20" s="35">
        <f t="shared" si="31"/>
        <v>-5.4324801928635811</v>
      </c>
      <c r="AM20" s="35">
        <f t="shared" si="115"/>
        <v>-5.4324801928635811</v>
      </c>
      <c r="AN20" s="35">
        <f t="shared" si="116"/>
        <v>-5.4324801928635811</v>
      </c>
      <c r="AO20" s="35">
        <f t="shared" si="117"/>
        <v>-5.4324801928635811</v>
      </c>
      <c r="AP20" s="35">
        <f t="shared" si="118"/>
        <v>-5.4324801928635811</v>
      </c>
      <c r="AQ20" s="35">
        <f t="shared" si="119"/>
        <v>-5.4324801928635811</v>
      </c>
      <c r="AR20" s="2">
        <f t="shared" ref="AR20" si="120">11605*((1/BJ20)-(1/AT20))</f>
        <v>-5.4324801928635811</v>
      </c>
      <c r="AS20" s="2">
        <v>0</v>
      </c>
      <c r="AT20" s="2">
        <f t="shared" ref="AT20" si="121">BL20+273</f>
        <v>273</v>
      </c>
      <c r="AU20" s="35">
        <f t="shared" si="37"/>
        <v>273</v>
      </c>
      <c r="AV20" s="35">
        <f t="shared" si="38"/>
        <v>273</v>
      </c>
      <c r="AW20" s="35">
        <f t="shared" si="39"/>
        <v>273</v>
      </c>
      <c r="AX20" s="35">
        <f t="shared" si="40"/>
        <v>273</v>
      </c>
      <c r="AY20" s="35">
        <f t="shared" si="41"/>
        <v>273</v>
      </c>
      <c r="AZ20" s="35">
        <f t="shared" si="42"/>
        <v>273</v>
      </c>
      <c r="BA20" s="35">
        <f t="shared" si="43"/>
        <v>273</v>
      </c>
      <c r="BB20" s="35">
        <f t="shared" si="44"/>
        <v>273</v>
      </c>
      <c r="BC20" s="35">
        <f t="shared" si="45"/>
        <v>273</v>
      </c>
      <c r="BD20" s="35">
        <f t="shared" si="46"/>
        <v>273</v>
      </c>
      <c r="BE20" s="35">
        <f t="shared" si="103"/>
        <v>273</v>
      </c>
      <c r="BF20" s="35">
        <f t="shared" si="104"/>
        <v>273</v>
      </c>
      <c r="BG20" s="35">
        <f t="shared" si="105"/>
        <v>273</v>
      </c>
      <c r="BH20" s="35">
        <f t="shared" si="106"/>
        <v>273</v>
      </c>
      <c r="BI20" s="35">
        <f t="shared" si="107"/>
        <v>273</v>
      </c>
      <c r="BJ20" s="2">
        <f t="shared" ref="BJ20" si="122">BK20+273</f>
        <v>313</v>
      </c>
      <c r="BK20" s="2">
        <v>40</v>
      </c>
      <c r="BL20" s="39"/>
      <c r="BM20" s="35">
        <f t="shared" si="86"/>
        <v>0</v>
      </c>
      <c r="BN20" s="35">
        <f t="shared" si="87"/>
        <v>0</v>
      </c>
      <c r="BO20" s="35">
        <f t="shared" si="88"/>
        <v>0</v>
      </c>
      <c r="BP20" s="35">
        <f t="shared" si="89"/>
        <v>0</v>
      </c>
      <c r="BQ20" s="35">
        <f t="shared" si="90"/>
        <v>0</v>
      </c>
      <c r="BR20" s="35">
        <f t="shared" si="91"/>
        <v>0</v>
      </c>
      <c r="BS20" s="35">
        <f t="shared" si="92"/>
        <v>0</v>
      </c>
      <c r="BT20" s="35">
        <f t="shared" si="93"/>
        <v>0</v>
      </c>
      <c r="BU20" s="35">
        <f t="shared" si="94"/>
        <v>0</v>
      </c>
      <c r="BV20" s="35">
        <f t="shared" si="95"/>
        <v>0</v>
      </c>
      <c r="BW20" s="35">
        <f t="shared" si="96"/>
        <v>0</v>
      </c>
      <c r="BX20" s="35">
        <f t="shared" si="97"/>
        <v>0</v>
      </c>
      <c r="BY20" s="35">
        <f t="shared" si="98"/>
        <v>0</v>
      </c>
      <c r="BZ20" s="35">
        <f t="shared" si="99"/>
        <v>0</v>
      </c>
      <c r="CA20" s="35">
        <f t="shared" si="100"/>
        <v>0</v>
      </c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  <c r="CS20" s="45"/>
      <c r="CT20" s="45"/>
      <c r="CU20" s="45"/>
      <c r="CV20" s="45"/>
      <c r="CW20" s="45"/>
      <c r="CX20" s="45"/>
      <c r="CY20" s="45"/>
      <c r="CZ20" s="45"/>
      <c r="DA20" s="45"/>
      <c r="DB20" s="45"/>
      <c r="DC20" s="45"/>
      <c r="DD20" s="45"/>
      <c r="DE20" s="45"/>
      <c r="DF20" s="39"/>
      <c r="DG20" s="2" t="s">
        <v>13</v>
      </c>
      <c r="DH20" s="41"/>
      <c r="DI20" s="49" t="s">
        <v>13</v>
      </c>
      <c r="DJ20" s="49" t="s">
        <v>13</v>
      </c>
      <c r="DK20" s="49" t="s">
        <v>13</v>
      </c>
    </row>
    <row r="21" spans="1:115" x14ac:dyDescent="0.3">
      <c r="A21" s="37" t="s">
        <v>62</v>
      </c>
      <c r="B21" s="37" t="s">
        <v>37</v>
      </c>
      <c r="C21" s="2">
        <f>D21*K21</f>
        <v>0</v>
      </c>
      <c r="D21" s="38"/>
      <c r="E21" s="49" t="s">
        <v>13</v>
      </c>
      <c r="F21" s="49" t="s">
        <v>13</v>
      </c>
      <c r="G21" s="49" t="s">
        <v>13</v>
      </c>
      <c r="H21" s="49" t="s">
        <v>13</v>
      </c>
      <c r="I21" s="49" t="s">
        <v>13</v>
      </c>
      <c r="J21" s="49" t="s">
        <v>13</v>
      </c>
      <c r="K21" s="35">
        <f t="shared" si="7"/>
        <v>0</v>
      </c>
      <c r="L21" s="35">
        <f t="shared" si="8"/>
        <v>0</v>
      </c>
      <c r="M21" s="35">
        <f t="shared" si="9"/>
        <v>0</v>
      </c>
      <c r="N21" s="35">
        <f t="shared" si="10"/>
        <v>0</v>
      </c>
      <c r="O21" s="35">
        <f t="shared" si="11"/>
        <v>0</v>
      </c>
      <c r="P21" s="35">
        <f t="shared" si="12"/>
        <v>0</v>
      </c>
      <c r="Q21" s="35">
        <f t="shared" si="13"/>
        <v>0</v>
      </c>
      <c r="R21" s="35">
        <f t="shared" si="14"/>
        <v>0</v>
      </c>
      <c r="S21" s="35">
        <f t="shared" si="15"/>
        <v>0</v>
      </c>
      <c r="T21" s="35">
        <f t="shared" si="67"/>
        <v>0</v>
      </c>
      <c r="U21" s="35">
        <f t="shared" si="68"/>
        <v>0</v>
      </c>
      <c r="V21" s="35">
        <f t="shared" si="110"/>
        <v>0</v>
      </c>
      <c r="W21" s="35">
        <f t="shared" si="111"/>
        <v>0</v>
      </c>
      <c r="X21" s="35">
        <f t="shared" si="112"/>
        <v>0</v>
      </c>
      <c r="Y21" s="35">
        <f t="shared" si="113"/>
        <v>0</v>
      </c>
      <c r="Z21" s="35">
        <f t="shared" si="114"/>
        <v>0</v>
      </c>
      <c r="AA21" s="2">
        <v>0.873</v>
      </c>
      <c r="AB21" s="2">
        <v>0.16</v>
      </c>
      <c r="AC21" s="35">
        <f t="shared" si="22"/>
        <v>-5.4324801928635811</v>
      </c>
      <c r="AD21" s="35">
        <f t="shared" si="23"/>
        <v>-5.4324801928635811</v>
      </c>
      <c r="AE21" s="35">
        <f t="shared" si="24"/>
        <v>-5.4324801928635811</v>
      </c>
      <c r="AF21" s="35">
        <f t="shared" si="25"/>
        <v>-5.4324801928635811</v>
      </c>
      <c r="AG21" s="35">
        <f t="shared" si="26"/>
        <v>-5.4324801928635811</v>
      </c>
      <c r="AH21" s="35">
        <f t="shared" si="27"/>
        <v>-5.4324801928635811</v>
      </c>
      <c r="AI21" s="35">
        <f t="shared" si="28"/>
        <v>-5.4324801928635811</v>
      </c>
      <c r="AJ21" s="35">
        <f t="shared" si="29"/>
        <v>-5.4324801928635811</v>
      </c>
      <c r="AK21" s="35">
        <f t="shared" si="30"/>
        <v>-5.4324801928635811</v>
      </c>
      <c r="AL21" s="35">
        <f t="shared" si="31"/>
        <v>-5.4324801928635811</v>
      </c>
      <c r="AM21" s="35">
        <f t="shared" si="115"/>
        <v>-5.4324801928635811</v>
      </c>
      <c r="AN21" s="35">
        <f t="shared" si="116"/>
        <v>-5.4324801928635811</v>
      </c>
      <c r="AO21" s="35">
        <f t="shared" si="117"/>
        <v>-5.4324801928635811</v>
      </c>
      <c r="AP21" s="35">
        <f t="shared" si="118"/>
        <v>-5.4324801928635811</v>
      </c>
      <c r="AQ21" s="35">
        <f t="shared" si="119"/>
        <v>-5.4324801928635811</v>
      </c>
      <c r="AR21" s="2">
        <f t="shared" ref="AR21:AR23" si="123">11605*((1/BJ21)-(1/AT21))</f>
        <v>-5.4324801928635811</v>
      </c>
      <c r="AS21" s="2">
        <v>0.44</v>
      </c>
      <c r="AT21" s="2">
        <f t="shared" ref="AT21:AT23" si="124">BL21+273</f>
        <v>273</v>
      </c>
      <c r="AU21" s="35">
        <f t="shared" si="37"/>
        <v>273</v>
      </c>
      <c r="AV21" s="35">
        <f t="shared" si="38"/>
        <v>273</v>
      </c>
      <c r="AW21" s="35">
        <f t="shared" si="39"/>
        <v>273</v>
      </c>
      <c r="AX21" s="35">
        <f t="shared" si="40"/>
        <v>273</v>
      </c>
      <c r="AY21" s="35">
        <f t="shared" si="41"/>
        <v>273</v>
      </c>
      <c r="AZ21" s="35">
        <f t="shared" si="42"/>
        <v>273</v>
      </c>
      <c r="BA21" s="35">
        <f t="shared" si="43"/>
        <v>273</v>
      </c>
      <c r="BB21" s="35">
        <f t="shared" si="44"/>
        <v>273</v>
      </c>
      <c r="BC21" s="35">
        <f t="shared" si="45"/>
        <v>273</v>
      </c>
      <c r="BD21" s="35">
        <f t="shared" si="46"/>
        <v>273</v>
      </c>
      <c r="BE21" s="35">
        <f t="shared" si="103"/>
        <v>273</v>
      </c>
      <c r="BF21" s="35">
        <f t="shared" si="104"/>
        <v>273</v>
      </c>
      <c r="BG21" s="35">
        <f t="shared" si="105"/>
        <v>273</v>
      </c>
      <c r="BH21" s="35">
        <f t="shared" si="106"/>
        <v>273</v>
      </c>
      <c r="BI21" s="35">
        <f t="shared" si="107"/>
        <v>273</v>
      </c>
      <c r="BJ21" s="2">
        <f t="shared" ref="BJ21:BJ23" si="125">BK21+273</f>
        <v>313</v>
      </c>
      <c r="BK21" s="2">
        <v>40</v>
      </c>
      <c r="BL21" s="39"/>
      <c r="BM21" s="35">
        <f t="shared" ref="BM21:BM23" si="126">CB21+DF21</f>
        <v>0</v>
      </c>
      <c r="BN21" s="35">
        <f t="shared" ref="BN21:BN23" si="127">CC21+DF21</f>
        <v>0</v>
      </c>
      <c r="BO21" s="35">
        <f t="shared" ref="BO21:BO23" si="128">CD21+DF21</f>
        <v>0</v>
      </c>
      <c r="BP21" s="35">
        <f t="shared" ref="BP21:BP23" si="129">CE21++DF21</f>
        <v>0</v>
      </c>
      <c r="BQ21" s="35">
        <f t="shared" ref="BQ21:BQ23" si="130">CF21+DF21</f>
        <v>0</v>
      </c>
      <c r="BR21" s="35">
        <f t="shared" ref="BR21:BR23" si="131">CG21+DF21</f>
        <v>0</v>
      </c>
      <c r="BS21" s="35">
        <f t="shared" ref="BS21:BS23" si="132">CH21+DF21</f>
        <v>0</v>
      </c>
      <c r="BT21" s="35">
        <f t="shared" ref="BT21:BT23" si="133">CI21+DF21</f>
        <v>0</v>
      </c>
      <c r="BU21" s="35">
        <f t="shared" ref="BU21:BU23" si="134">CJ21+DF21</f>
        <v>0</v>
      </c>
      <c r="BV21" s="35">
        <f t="shared" ref="BV21:BV23" si="135">CK21+DF21</f>
        <v>0</v>
      </c>
      <c r="BW21" s="35">
        <f t="shared" ref="BW21:BW23" si="136">CL21+DF21</f>
        <v>0</v>
      </c>
      <c r="BX21" s="35">
        <f t="shared" ref="BX21:BX23" si="137">CM21+DF21</f>
        <v>0</v>
      </c>
      <c r="BY21" s="35">
        <f t="shared" ref="BY21:BY23" si="138">CN21+DF21</f>
        <v>0</v>
      </c>
      <c r="BZ21" s="35">
        <f t="shared" ref="BZ21:BZ23" si="139">CO21+DF21</f>
        <v>0</v>
      </c>
      <c r="CA21" s="35">
        <f t="shared" ref="CA21:CA23" si="140">CP21+DF21</f>
        <v>0</v>
      </c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45"/>
      <c r="DD21" s="45"/>
      <c r="DE21" s="45"/>
      <c r="DF21" s="39"/>
      <c r="DG21" s="2" t="s">
        <v>13</v>
      </c>
      <c r="DH21" s="2" t="s">
        <v>13</v>
      </c>
      <c r="DI21" s="49" t="s">
        <v>13</v>
      </c>
      <c r="DJ21" s="49" t="s">
        <v>13</v>
      </c>
      <c r="DK21" s="49" t="s">
        <v>13</v>
      </c>
    </row>
    <row r="22" spans="1:115" x14ac:dyDescent="0.3">
      <c r="A22" s="37" t="s">
        <v>63</v>
      </c>
      <c r="B22" s="37" t="s">
        <v>36</v>
      </c>
      <c r="C22" s="2">
        <f t="shared" ref="C22:C23" si="141">D22*K22</f>
        <v>0</v>
      </c>
      <c r="D22" s="38"/>
      <c r="E22" s="49" t="s">
        <v>13</v>
      </c>
      <c r="F22" s="49" t="s">
        <v>13</v>
      </c>
      <c r="G22" s="49" t="s">
        <v>13</v>
      </c>
      <c r="H22" s="49" t="s">
        <v>13</v>
      </c>
      <c r="I22" s="49" t="s">
        <v>13</v>
      </c>
      <c r="J22" s="49" t="s">
        <v>13</v>
      </c>
      <c r="K22" s="35">
        <f t="shared" si="7"/>
        <v>0</v>
      </c>
      <c r="L22" s="35">
        <f t="shared" si="8"/>
        <v>0</v>
      </c>
      <c r="M22" s="35">
        <f t="shared" si="9"/>
        <v>0</v>
      </c>
      <c r="N22" s="35">
        <f t="shared" si="10"/>
        <v>0</v>
      </c>
      <c r="O22" s="35">
        <f t="shared" si="11"/>
        <v>0</v>
      </c>
      <c r="P22" s="35">
        <f t="shared" si="12"/>
        <v>0</v>
      </c>
      <c r="Q22" s="35">
        <f t="shared" si="13"/>
        <v>0</v>
      </c>
      <c r="R22" s="35">
        <f t="shared" si="14"/>
        <v>0</v>
      </c>
      <c r="S22" s="35">
        <f t="shared" si="15"/>
        <v>0</v>
      </c>
      <c r="T22" s="35">
        <f t="shared" si="67"/>
        <v>0</v>
      </c>
      <c r="U22" s="35">
        <f t="shared" si="68"/>
        <v>0</v>
      </c>
      <c r="V22" s="35">
        <f t="shared" si="110"/>
        <v>0</v>
      </c>
      <c r="W22" s="35">
        <f t="shared" si="111"/>
        <v>0</v>
      </c>
      <c r="X22" s="35">
        <f t="shared" si="112"/>
        <v>0</v>
      </c>
      <c r="Y22" s="35">
        <f t="shared" si="113"/>
        <v>0</v>
      </c>
      <c r="Z22" s="35">
        <f t="shared" si="114"/>
        <v>0</v>
      </c>
      <c r="AA22" s="2">
        <v>0.996</v>
      </c>
      <c r="AB22" s="2">
        <v>0.06</v>
      </c>
      <c r="AC22" s="35">
        <f t="shared" si="22"/>
        <v>-5.4324801928635811</v>
      </c>
      <c r="AD22" s="35">
        <f t="shared" si="23"/>
        <v>-5.4324801928635811</v>
      </c>
      <c r="AE22" s="35">
        <f t="shared" si="24"/>
        <v>-5.4324801928635811</v>
      </c>
      <c r="AF22" s="35">
        <f t="shared" si="25"/>
        <v>-5.4324801928635811</v>
      </c>
      <c r="AG22" s="35">
        <f t="shared" si="26"/>
        <v>-5.4324801928635811</v>
      </c>
      <c r="AH22" s="35">
        <f t="shared" si="27"/>
        <v>-5.4324801928635811</v>
      </c>
      <c r="AI22" s="35">
        <f t="shared" si="28"/>
        <v>-5.4324801928635811</v>
      </c>
      <c r="AJ22" s="35">
        <f t="shared" si="29"/>
        <v>-5.4324801928635811</v>
      </c>
      <c r="AK22" s="35">
        <f t="shared" si="30"/>
        <v>-5.4324801928635811</v>
      </c>
      <c r="AL22" s="35">
        <f t="shared" si="31"/>
        <v>-5.4324801928635811</v>
      </c>
      <c r="AM22" s="35">
        <f t="shared" si="115"/>
        <v>-5.4324801928635811</v>
      </c>
      <c r="AN22" s="35">
        <f t="shared" si="116"/>
        <v>-5.4324801928635811</v>
      </c>
      <c r="AO22" s="35">
        <f t="shared" si="117"/>
        <v>-5.4324801928635811</v>
      </c>
      <c r="AP22" s="35">
        <f t="shared" si="118"/>
        <v>-5.4324801928635811</v>
      </c>
      <c r="AQ22" s="35">
        <f t="shared" si="119"/>
        <v>-5.4324801928635811</v>
      </c>
      <c r="AR22" s="2">
        <f t="shared" si="123"/>
        <v>-5.4324801928635811</v>
      </c>
      <c r="AS22" s="2">
        <v>1.1299999999999999</v>
      </c>
      <c r="AT22" s="2">
        <f t="shared" si="124"/>
        <v>273</v>
      </c>
      <c r="AU22" s="35">
        <f t="shared" si="37"/>
        <v>273</v>
      </c>
      <c r="AV22" s="35">
        <f t="shared" si="38"/>
        <v>273</v>
      </c>
      <c r="AW22" s="35">
        <f t="shared" si="39"/>
        <v>273</v>
      </c>
      <c r="AX22" s="35">
        <f t="shared" si="40"/>
        <v>273</v>
      </c>
      <c r="AY22" s="35">
        <f t="shared" si="41"/>
        <v>273</v>
      </c>
      <c r="AZ22" s="35">
        <f t="shared" si="42"/>
        <v>273</v>
      </c>
      <c r="BA22" s="35">
        <f t="shared" si="43"/>
        <v>273</v>
      </c>
      <c r="BB22" s="35">
        <f t="shared" si="44"/>
        <v>273</v>
      </c>
      <c r="BC22" s="35">
        <f t="shared" si="45"/>
        <v>273</v>
      </c>
      <c r="BD22" s="35">
        <f t="shared" si="46"/>
        <v>273</v>
      </c>
      <c r="BE22" s="35">
        <f t="shared" si="103"/>
        <v>273</v>
      </c>
      <c r="BF22" s="35">
        <f t="shared" si="104"/>
        <v>273</v>
      </c>
      <c r="BG22" s="35">
        <f t="shared" si="105"/>
        <v>273</v>
      </c>
      <c r="BH22" s="35">
        <f t="shared" si="106"/>
        <v>273</v>
      </c>
      <c r="BI22" s="35">
        <f t="shared" si="107"/>
        <v>273</v>
      </c>
      <c r="BJ22" s="2">
        <f t="shared" si="125"/>
        <v>313</v>
      </c>
      <c r="BK22" s="2">
        <v>40</v>
      </c>
      <c r="BL22" s="39"/>
      <c r="BM22" s="35">
        <f t="shared" si="126"/>
        <v>0</v>
      </c>
      <c r="BN22" s="35">
        <f t="shared" si="127"/>
        <v>0</v>
      </c>
      <c r="BO22" s="35">
        <f t="shared" si="128"/>
        <v>0</v>
      </c>
      <c r="BP22" s="35">
        <f t="shared" si="129"/>
        <v>0</v>
      </c>
      <c r="BQ22" s="35">
        <f t="shared" si="130"/>
        <v>0</v>
      </c>
      <c r="BR22" s="35">
        <f t="shared" si="131"/>
        <v>0</v>
      </c>
      <c r="BS22" s="35">
        <f t="shared" si="132"/>
        <v>0</v>
      </c>
      <c r="BT22" s="35">
        <f t="shared" si="133"/>
        <v>0</v>
      </c>
      <c r="BU22" s="35">
        <f t="shared" si="134"/>
        <v>0</v>
      </c>
      <c r="BV22" s="35">
        <f t="shared" si="135"/>
        <v>0</v>
      </c>
      <c r="BW22" s="35">
        <f t="shared" si="136"/>
        <v>0</v>
      </c>
      <c r="BX22" s="35">
        <f t="shared" si="137"/>
        <v>0</v>
      </c>
      <c r="BY22" s="35">
        <f t="shared" si="138"/>
        <v>0</v>
      </c>
      <c r="BZ22" s="35">
        <f t="shared" si="139"/>
        <v>0</v>
      </c>
      <c r="CA22" s="35">
        <f t="shared" si="140"/>
        <v>0</v>
      </c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  <c r="CQ22" s="45"/>
      <c r="CR22" s="45"/>
      <c r="CS22" s="45"/>
      <c r="CT22" s="45"/>
      <c r="CU22" s="45"/>
      <c r="CV22" s="45"/>
      <c r="CW22" s="45"/>
      <c r="CX22" s="45"/>
      <c r="CY22" s="45"/>
      <c r="CZ22" s="45"/>
      <c r="DA22" s="45"/>
      <c r="DB22" s="45"/>
      <c r="DC22" s="45"/>
      <c r="DD22" s="45"/>
      <c r="DE22" s="45"/>
      <c r="DF22" s="39"/>
      <c r="DG22" s="2" t="s">
        <v>13</v>
      </c>
      <c r="DH22" s="2" t="s">
        <v>13</v>
      </c>
      <c r="DI22" s="49" t="s">
        <v>13</v>
      </c>
      <c r="DJ22" s="49" t="s">
        <v>13</v>
      </c>
      <c r="DK22" s="49" t="s">
        <v>13</v>
      </c>
    </row>
    <row r="23" spans="1:115" x14ac:dyDescent="0.3">
      <c r="A23" s="37" t="s">
        <v>64</v>
      </c>
      <c r="B23" s="37" t="s">
        <v>35</v>
      </c>
      <c r="C23" s="2">
        <f t="shared" si="141"/>
        <v>0</v>
      </c>
      <c r="D23" s="38"/>
      <c r="E23" s="49" t="s">
        <v>13</v>
      </c>
      <c r="F23" s="49" t="s">
        <v>13</v>
      </c>
      <c r="G23" s="49" t="s">
        <v>13</v>
      </c>
      <c r="H23" s="49" t="s">
        <v>13</v>
      </c>
      <c r="I23" s="49" t="s">
        <v>13</v>
      </c>
      <c r="J23" s="49" t="s">
        <v>13</v>
      </c>
      <c r="K23" s="35">
        <f t="shared" si="7"/>
        <v>0</v>
      </c>
      <c r="L23" s="35">
        <f t="shared" si="8"/>
        <v>0</v>
      </c>
      <c r="M23" s="35">
        <f t="shared" si="9"/>
        <v>0</v>
      </c>
      <c r="N23" s="35">
        <f t="shared" si="10"/>
        <v>0</v>
      </c>
      <c r="O23" s="35">
        <f t="shared" si="11"/>
        <v>0</v>
      </c>
      <c r="P23" s="35">
        <f t="shared" si="12"/>
        <v>0</v>
      </c>
      <c r="Q23" s="35">
        <f t="shared" si="13"/>
        <v>0</v>
      </c>
      <c r="R23" s="35">
        <f t="shared" si="14"/>
        <v>0</v>
      </c>
      <c r="S23" s="35">
        <f t="shared" si="15"/>
        <v>0</v>
      </c>
      <c r="T23" s="35">
        <f t="shared" si="67"/>
        <v>0</v>
      </c>
      <c r="U23" s="35">
        <f t="shared" si="68"/>
        <v>0</v>
      </c>
      <c r="V23" s="35">
        <f t="shared" si="110"/>
        <v>0</v>
      </c>
      <c r="W23" s="35">
        <f t="shared" si="111"/>
        <v>0</v>
      </c>
      <c r="X23" s="35">
        <f t="shared" si="112"/>
        <v>0</v>
      </c>
      <c r="Y23" s="35">
        <f t="shared" si="113"/>
        <v>0</v>
      </c>
      <c r="Z23" s="35">
        <f t="shared" si="114"/>
        <v>0</v>
      </c>
      <c r="AA23" s="2">
        <v>0.996</v>
      </c>
      <c r="AB23" s="2">
        <v>0.06</v>
      </c>
      <c r="AC23" s="35">
        <f t="shared" si="22"/>
        <v>-5.4324801928635811</v>
      </c>
      <c r="AD23" s="35">
        <f t="shared" si="23"/>
        <v>-5.4324801928635811</v>
      </c>
      <c r="AE23" s="35">
        <f t="shared" si="24"/>
        <v>-5.4324801928635811</v>
      </c>
      <c r="AF23" s="35">
        <f t="shared" si="25"/>
        <v>-5.4324801928635811</v>
      </c>
      <c r="AG23" s="35">
        <f t="shared" si="26"/>
        <v>-5.4324801928635811</v>
      </c>
      <c r="AH23" s="35">
        <f t="shared" si="27"/>
        <v>-5.4324801928635811</v>
      </c>
      <c r="AI23" s="35">
        <f t="shared" si="28"/>
        <v>-5.4324801928635811</v>
      </c>
      <c r="AJ23" s="35">
        <f t="shared" si="29"/>
        <v>-5.4324801928635811</v>
      </c>
      <c r="AK23" s="35">
        <f t="shared" si="30"/>
        <v>-5.4324801928635811</v>
      </c>
      <c r="AL23" s="35">
        <f t="shared" si="31"/>
        <v>-5.4324801928635811</v>
      </c>
      <c r="AM23" s="35">
        <f t="shared" si="115"/>
        <v>-5.4324801928635811</v>
      </c>
      <c r="AN23" s="35">
        <f t="shared" si="116"/>
        <v>-5.4324801928635811</v>
      </c>
      <c r="AO23" s="35">
        <f t="shared" si="117"/>
        <v>-5.4324801928635811</v>
      </c>
      <c r="AP23" s="35">
        <f t="shared" si="118"/>
        <v>-5.4324801928635811</v>
      </c>
      <c r="AQ23" s="35">
        <f t="shared" si="119"/>
        <v>-5.4324801928635811</v>
      </c>
      <c r="AR23" s="2">
        <f t="shared" si="123"/>
        <v>-5.4324801928635811</v>
      </c>
      <c r="AS23" s="2">
        <v>1.1299999999999999</v>
      </c>
      <c r="AT23" s="2">
        <f t="shared" si="124"/>
        <v>273</v>
      </c>
      <c r="AU23" s="35">
        <f t="shared" si="37"/>
        <v>273</v>
      </c>
      <c r="AV23" s="35">
        <f t="shared" si="38"/>
        <v>273</v>
      </c>
      <c r="AW23" s="35">
        <f t="shared" si="39"/>
        <v>273</v>
      </c>
      <c r="AX23" s="35">
        <f t="shared" si="40"/>
        <v>273</v>
      </c>
      <c r="AY23" s="35">
        <f t="shared" si="41"/>
        <v>273</v>
      </c>
      <c r="AZ23" s="35">
        <f t="shared" si="42"/>
        <v>273</v>
      </c>
      <c r="BA23" s="35">
        <f t="shared" si="43"/>
        <v>273</v>
      </c>
      <c r="BB23" s="35">
        <f t="shared" si="44"/>
        <v>273</v>
      </c>
      <c r="BC23" s="35">
        <f t="shared" si="45"/>
        <v>273</v>
      </c>
      <c r="BD23" s="35">
        <f t="shared" si="46"/>
        <v>273</v>
      </c>
      <c r="BE23" s="35">
        <f t="shared" si="103"/>
        <v>273</v>
      </c>
      <c r="BF23" s="35">
        <f t="shared" si="104"/>
        <v>273</v>
      </c>
      <c r="BG23" s="35">
        <f t="shared" si="105"/>
        <v>273</v>
      </c>
      <c r="BH23" s="35">
        <f t="shared" si="106"/>
        <v>273</v>
      </c>
      <c r="BI23" s="35">
        <f t="shared" si="107"/>
        <v>273</v>
      </c>
      <c r="BJ23" s="2">
        <f t="shared" si="125"/>
        <v>313</v>
      </c>
      <c r="BK23" s="2">
        <v>40</v>
      </c>
      <c r="BL23" s="39"/>
      <c r="BM23" s="35">
        <f t="shared" si="126"/>
        <v>0</v>
      </c>
      <c r="BN23" s="35">
        <f t="shared" si="127"/>
        <v>0</v>
      </c>
      <c r="BO23" s="35">
        <f t="shared" si="128"/>
        <v>0</v>
      </c>
      <c r="BP23" s="35">
        <f t="shared" si="129"/>
        <v>0</v>
      </c>
      <c r="BQ23" s="35">
        <f t="shared" si="130"/>
        <v>0</v>
      </c>
      <c r="BR23" s="35">
        <f t="shared" si="131"/>
        <v>0</v>
      </c>
      <c r="BS23" s="35">
        <f t="shared" si="132"/>
        <v>0</v>
      </c>
      <c r="BT23" s="35">
        <f t="shared" si="133"/>
        <v>0</v>
      </c>
      <c r="BU23" s="35">
        <f t="shared" si="134"/>
        <v>0</v>
      </c>
      <c r="BV23" s="35">
        <f t="shared" si="135"/>
        <v>0</v>
      </c>
      <c r="BW23" s="35">
        <f t="shared" si="136"/>
        <v>0</v>
      </c>
      <c r="BX23" s="35">
        <f t="shared" si="137"/>
        <v>0</v>
      </c>
      <c r="BY23" s="35">
        <f t="shared" si="138"/>
        <v>0</v>
      </c>
      <c r="BZ23" s="35">
        <f t="shared" si="139"/>
        <v>0</v>
      </c>
      <c r="CA23" s="35">
        <f t="shared" si="140"/>
        <v>0</v>
      </c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  <c r="CS23" s="45"/>
      <c r="CT23" s="45"/>
      <c r="CU23" s="45"/>
      <c r="CV23" s="45"/>
      <c r="CW23" s="45"/>
      <c r="CX23" s="45"/>
      <c r="CY23" s="45"/>
      <c r="CZ23" s="45"/>
      <c r="DA23" s="45"/>
      <c r="DB23" s="45"/>
      <c r="DC23" s="45"/>
      <c r="DD23" s="45"/>
      <c r="DE23" s="45"/>
      <c r="DF23" s="39"/>
      <c r="DG23" s="2" t="s">
        <v>13</v>
      </c>
      <c r="DH23" s="2" t="s">
        <v>13</v>
      </c>
      <c r="DI23" s="49" t="s">
        <v>13</v>
      </c>
      <c r="DJ23" s="49" t="s">
        <v>13</v>
      </c>
      <c r="DK23" s="49" t="s">
        <v>13</v>
      </c>
    </row>
    <row r="24" spans="1:115" x14ac:dyDescent="0.3">
      <c r="A24" s="37" t="s">
        <v>65</v>
      </c>
      <c r="B24" s="37" t="s">
        <v>23</v>
      </c>
      <c r="C24" s="2">
        <f>D24</f>
        <v>0</v>
      </c>
      <c r="D24" s="38"/>
      <c r="E24" s="49" t="s">
        <v>13</v>
      </c>
      <c r="F24" s="49" t="s">
        <v>13</v>
      </c>
      <c r="G24" s="49" t="s">
        <v>13</v>
      </c>
      <c r="H24" s="49" t="s">
        <v>13</v>
      </c>
      <c r="I24" s="49" t="s">
        <v>13</v>
      </c>
      <c r="J24" s="49" t="s">
        <v>13</v>
      </c>
      <c r="K24" s="49" t="s">
        <v>13</v>
      </c>
      <c r="L24" s="49" t="s">
        <v>13</v>
      </c>
      <c r="M24" s="49" t="s">
        <v>13</v>
      </c>
      <c r="N24" s="49" t="s">
        <v>13</v>
      </c>
      <c r="O24" s="49" t="s">
        <v>13</v>
      </c>
      <c r="P24" s="49" t="s">
        <v>13</v>
      </c>
      <c r="Q24" s="49" t="s">
        <v>13</v>
      </c>
      <c r="R24" s="49" t="s">
        <v>13</v>
      </c>
      <c r="S24" s="49" t="s">
        <v>13</v>
      </c>
      <c r="T24" s="49" t="s">
        <v>13</v>
      </c>
      <c r="U24" s="49" t="s">
        <v>13</v>
      </c>
      <c r="V24" s="49" t="s">
        <v>13</v>
      </c>
      <c r="W24" s="49" t="s">
        <v>13</v>
      </c>
      <c r="X24" s="49" t="s">
        <v>13</v>
      </c>
      <c r="Y24" s="49" t="s">
        <v>13</v>
      </c>
      <c r="Z24" s="49" t="s">
        <v>13</v>
      </c>
      <c r="AA24" s="49" t="s">
        <v>13</v>
      </c>
      <c r="AB24" s="49" t="s">
        <v>13</v>
      </c>
      <c r="AC24" s="49" t="s">
        <v>13</v>
      </c>
      <c r="AD24" s="49" t="s">
        <v>13</v>
      </c>
      <c r="AE24" s="49" t="s">
        <v>13</v>
      </c>
      <c r="AF24" s="49" t="s">
        <v>13</v>
      </c>
      <c r="AG24" s="49" t="s">
        <v>13</v>
      </c>
      <c r="AH24" s="49" t="s">
        <v>13</v>
      </c>
      <c r="AI24" s="49" t="s">
        <v>13</v>
      </c>
      <c r="AJ24" s="49" t="s">
        <v>13</v>
      </c>
      <c r="AK24" s="49" t="s">
        <v>13</v>
      </c>
      <c r="AL24" s="49" t="s">
        <v>13</v>
      </c>
      <c r="AM24" s="49" t="s">
        <v>13</v>
      </c>
      <c r="AN24" s="49" t="s">
        <v>13</v>
      </c>
      <c r="AO24" s="49" t="s">
        <v>13</v>
      </c>
      <c r="AP24" s="49" t="s">
        <v>13</v>
      </c>
      <c r="AQ24" s="49" t="s">
        <v>13</v>
      </c>
      <c r="AR24" s="49" t="s">
        <v>13</v>
      </c>
      <c r="AS24" s="49" t="s">
        <v>13</v>
      </c>
      <c r="AT24" s="49" t="s">
        <v>13</v>
      </c>
      <c r="AU24" s="49" t="s">
        <v>13</v>
      </c>
      <c r="AV24" s="49" t="s">
        <v>13</v>
      </c>
      <c r="AW24" s="49" t="s">
        <v>13</v>
      </c>
      <c r="AX24" s="49" t="s">
        <v>13</v>
      </c>
      <c r="AY24" s="49" t="s">
        <v>13</v>
      </c>
      <c r="AZ24" s="49" t="s">
        <v>13</v>
      </c>
      <c r="BA24" s="49" t="s">
        <v>13</v>
      </c>
      <c r="BB24" s="49" t="s">
        <v>13</v>
      </c>
      <c r="BC24" s="49" t="s">
        <v>13</v>
      </c>
      <c r="BD24" s="49" t="s">
        <v>13</v>
      </c>
      <c r="BE24" s="49" t="s">
        <v>13</v>
      </c>
      <c r="BF24" s="49" t="s">
        <v>13</v>
      </c>
      <c r="BG24" s="49" t="s">
        <v>13</v>
      </c>
      <c r="BH24" s="49" t="s">
        <v>13</v>
      </c>
      <c r="BI24" s="49" t="s">
        <v>13</v>
      </c>
      <c r="BJ24" s="49" t="s">
        <v>13</v>
      </c>
      <c r="BK24" s="49" t="s">
        <v>13</v>
      </c>
      <c r="BL24" s="49" t="s">
        <v>13</v>
      </c>
      <c r="BM24" s="49" t="s">
        <v>13</v>
      </c>
      <c r="BN24" s="49" t="s">
        <v>13</v>
      </c>
      <c r="BO24" s="49" t="s">
        <v>13</v>
      </c>
      <c r="BP24" s="49" t="s">
        <v>13</v>
      </c>
      <c r="BQ24" s="49" t="s">
        <v>13</v>
      </c>
      <c r="BR24" s="49" t="s">
        <v>13</v>
      </c>
      <c r="BS24" s="49" t="s">
        <v>13</v>
      </c>
      <c r="BT24" s="49" t="s">
        <v>13</v>
      </c>
      <c r="BU24" s="49" t="s">
        <v>13</v>
      </c>
      <c r="BV24" s="49" t="s">
        <v>13</v>
      </c>
      <c r="BW24" s="49" t="s">
        <v>13</v>
      </c>
      <c r="BX24" s="49" t="s">
        <v>13</v>
      </c>
      <c r="BY24" s="49" t="s">
        <v>13</v>
      </c>
      <c r="BZ24" s="49" t="s">
        <v>13</v>
      </c>
      <c r="CA24" s="49" t="s">
        <v>13</v>
      </c>
      <c r="CB24" s="45"/>
      <c r="CC24" s="45"/>
      <c r="CD24" s="45"/>
      <c r="CE24" s="45"/>
      <c r="CF24" s="45"/>
      <c r="CG24" s="45"/>
      <c r="CH24" s="45"/>
      <c r="CI24" s="45"/>
      <c r="CJ24" s="45"/>
      <c r="CK24" s="45"/>
      <c r="CL24" s="45"/>
      <c r="CM24" s="45"/>
      <c r="CN24" s="45"/>
      <c r="CO24" s="45"/>
      <c r="CP24" s="45"/>
      <c r="CQ24" s="45"/>
      <c r="CR24" s="45"/>
      <c r="CS24" s="45"/>
      <c r="CT24" s="45"/>
      <c r="CU24" s="45"/>
      <c r="CV24" s="45"/>
      <c r="CW24" s="45"/>
      <c r="CX24" s="45"/>
      <c r="CY24" s="45"/>
      <c r="CZ24" s="45"/>
      <c r="DA24" s="45"/>
      <c r="DB24" s="45"/>
      <c r="DC24" s="45"/>
      <c r="DD24" s="45"/>
      <c r="DE24" s="45"/>
      <c r="DF24" s="49" t="s">
        <v>13</v>
      </c>
      <c r="DG24" s="49" t="s">
        <v>13</v>
      </c>
      <c r="DH24" s="49" t="s">
        <v>13</v>
      </c>
      <c r="DI24" s="49" t="s">
        <v>13</v>
      </c>
      <c r="DJ24" s="49" t="s">
        <v>13</v>
      </c>
      <c r="DK24" s="49" t="s">
        <v>13</v>
      </c>
    </row>
    <row r="25" spans="1:115" ht="37.5" customHeight="1" x14ac:dyDescent="0.3">
      <c r="A25" s="76" t="s">
        <v>1307</v>
      </c>
      <c r="B25" s="37" t="s">
        <v>38</v>
      </c>
      <c r="C25" s="2">
        <f>D25*K25</f>
        <v>0</v>
      </c>
      <c r="D25" s="38"/>
      <c r="E25" s="49" t="s">
        <v>13</v>
      </c>
      <c r="F25" s="49" t="s">
        <v>13</v>
      </c>
      <c r="G25" s="49" t="s">
        <v>13</v>
      </c>
      <c r="H25" s="49" t="s">
        <v>13</v>
      </c>
      <c r="I25" s="49" t="s">
        <v>13</v>
      </c>
      <c r="J25" s="49" t="s">
        <v>13</v>
      </c>
      <c r="K25" s="35">
        <f t="shared" si="7"/>
        <v>0</v>
      </c>
      <c r="L25" s="35">
        <f t="shared" si="8"/>
        <v>0</v>
      </c>
      <c r="M25" s="35">
        <f t="shared" si="9"/>
        <v>0</v>
      </c>
      <c r="N25" s="35">
        <f t="shared" si="10"/>
        <v>0</v>
      </c>
      <c r="O25" s="35">
        <f t="shared" si="11"/>
        <v>0</v>
      </c>
      <c r="P25" s="35">
        <f t="shared" si="12"/>
        <v>0</v>
      </c>
      <c r="Q25" s="35">
        <f t="shared" si="13"/>
        <v>0</v>
      </c>
      <c r="R25" s="35">
        <f t="shared" si="14"/>
        <v>0</v>
      </c>
      <c r="S25" s="35">
        <f t="shared" si="15"/>
        <v>0</v>
      </c>
      <c r="T25" s="35">
        <f t="shared" si="67"/>
        <v>0</v>
      </c>
      <c r="U25" s="35">
        <f t="shared" ref="U25" si="142">(AA25*EXP(AB25*AL25)+(1-AA25)*EXP(AS25*AL25))/(AA25*EXP(AB25*AR25)+(1-AA25)*EXP(AS25*AR25))*DE25</f>
        <v>0</v>
      </c>
      <c r="V25" s="35">
        <f t="shared" ref="V25" si="143">(AA25*EXP(AB25*AM25)+(1-AA25)*EXP(AS25*AM25))/(AA25*EXP(AB25*AR25)+(1-AA25)*EXP(AS25*AR25))*DA25</f>
        <v>0</v>
      </c>
      <c r="W25" s="35">
        <f t="shared" ref="W25" si="144">(AA25*EXP(AB25*AN25)+(1-AA25)*EXP(AS25*AN25))/(AA25*EXP(AB25*AR25)+(1-AA25)*EXP(AS25*AR25))*DB25</f>
        <v>0</v>
      </c>
      <c r="X25" s="35">
        <f t="shared" ref="X25" si="145">(AA25*EXP(AB25*AO25)+(1-AA25)*EXP(AS25*AO25))/(AA25*EXP(AB25*AR25)+(1-AA25)*EXP(AS25*AR25))*DC25</f>
        <v>0</v>
      </c>
      <c r="Y25" s="35">
        <f t="shared" ref="Y25" si="146">(AA25*EXP(AB25*AP25)+(1-AA25)*EXP(AS25*AP25))/(AA25*EXP(AB25*AR25)+(1-AA25)*EXP(AS25*AR25))*DD25</f>
        <v>0</v>
      </c>
      <c r="Z25" s="35">
        <f t="shared" ref="Z25" si="147">(AA25*EXP(AB25*AQ25)+(1-AA25)*EXP(AS25*AQ25))/(AA25*EXP(AB25*AR25)+(1-AA25)*EXP(AS25*AR25))*DE25</f>
        <v>0</v>
      </c>
      <c r="AA25" s="2">
        <v>0.996</v>
      </c>
      <c r="AB25" s="2">
        <v>0.06</v>
      </c>
      <c r="AC25" s="35">
        <f t="shared" si="22"/>
        <v>-5.4324801928635811</v>
      </c>
      <c r="AD25" s="35">
        <f t="shared" si="23"/>
        <v>-5.4324801928635811</v>
      </c>
      <c r="AE25" s="35">
        <f t="shared" si="24"/>
        <v>-5.4324801928635811</v>
      </c>
      <c r="AF25" s="35">
        <f t="shared" si="25"/>
        <v>-5.4324801928635811</v>
      </c>
      <c r="AG25" s="35">
        <f t="shared" si="26"/>
        <v>-5.4324801928635811</v>
      </c>
      <c r="AH25" s="35">
        <f t="shared" si="27"/>
        <v>-5.4324801928635811</v>
      </c>
      <c r="AI25" s="35">
        <f t="shared" si="28"/>
        <v>-5.4324801928635811</v>
      </c>
      <c r="AJ25" s="35">
        <f t="shared" si="29"/>
        <v>-5.4324801928635811</v>
      </c>
      <c r="AK25" s="35">
        <f t="shared" si="30"/>
        <v>-5.4324801928635811</v>
      </c>
      <c r="AL25" s="35">
        <f t="shared" si="31"/>
        <v>-5.4324801928635811</v>
      </c>
      <c r="AM25" s="35">
        <f t="shared" ref="AM25" si="148">11605*((1/BJ25)-(1/BE25))</f>
        <v>-5.4324801928635811</v>
      </c>
      <c r="AN25" s="35">
        <f t="shared" ref="AN25" si="149">11605*((1/BJ25)-(1/BF25))</f>
        <v>-5.4324801928635811</v>
      </c>
      <c r="AO25" s="35">
        <f t="shared" ref="AO25" si="150">11605*((1/BJ25)-(1/BG25))</f>
        <v>-5.4324801928635811</v>
      </c>
      <c r="AP25" s="35">
        <f t="shared" ref="AP25" si="151">11605*((1/BJ25)-(1/BH25))</f>
        <v>-5.4324801928635811</v>
      </c>
      <c r="AQ25" s="35">
        <f t="shared" ref="AQ25" si="152">11605*((1/BJ25)-(1/BI25))</f>
        <v>-5.4324801928635811</v>
      </c>
      <c r="AR25" s="2">
        <f t="shared" ref="AR25:AR26" si="153">11605*((1/BJ25)-(1/AT25))</f>
        <v>-5.4324801928635811</v>
      </c>
      <c r="AS25" s="2">
        <v>1.1299999999999999</v>
      </c>
      <c r="AT25" s="2">
        <f t="shared" ref="AT25:AT26" si="154">BL25+273</f>
        <v>273</v>
      </c>
      <c r="AU25" s="35">
        <f t="shared" si="37"/>
        <v>273</v>
      </c>
      <c r="AV25" s="35">
        <f t="shared" si="38"/>
        <v>273</v>
      </c>
      <c r="AW25" s="35">
        <f t="shared" si="39"/>
        <v>273</v>
      </c>
      <c r="AX25" s="35">
        <f t="shared" si="40"/>
        <v>273</v>
      </c>
      <c r="AY25" s="35">
        <f t="shared" si="41"/>
        <v>273</v>
      </c>
      <c r="AZ25" s="35">
        <f t="shared" si="42"/>
        <v>273</v>
      </c>
      <c r="BA25" s="35">
        <f t="shared" si="43"/>
        <v>273</v>
      </c>
      <c r="BB25" s="35">
        <f t="shared" si="44"/>
        <v>273</v>
      </c>
      <c r="BC25" s="35">
        <f t="shared" si="45"/>
        <v>273</v>
      </c>
      <c r="BD25" s="35">
        <f t="shared" si="46"/>
        <v>273</v>
      </c>
      <c r="BE25" s="35">
        <f t="shared" ref="BE25" si="155">BW25+273</f>
        <v>273</v>
      </c>
      <c r="BF25" s="35">
        <f t="shared" ref="BF25" si="156">BX25+273</f>
        <v>273</v>
      </c>
      <c r="BG25" s="35">
        <f t="shared" ref="BG25" si="157">BY25+273</f>
        <v>273</v>
      </c>
      <c r="BH25" s="35">
        <f t="shared" ref="BH25" si="158">BZ25+273</f>
        <v>273</v>
      </c>
      <c r="BI25" s="35">
        <f t="shared" ref="BI25" si="159">CA25+273</f>
        <v>273</v>
      </c>
      <c r="BJ25" s="2">
        <f t="shared" ref="BJ25:BJ26" si="160">BK25+273</f>
        <v>313</v>
      </c>
      <c r="BK25" s="2">
        <v>40</v>
      </c>
      <c r="BL25" s="39"/>
      <c r="BM25" s="35">
        <f t="shared" ref="BM25" si="161">CB25+DF25</f>
        <v>0</v>
      </c>
      <c r="BN25" s="35">
        <f t="shared" ref="BN25" si="162">CC25+DF25</f>
        <v>0</v>
      </c>
      <c r="BO25" s="35">
        <f t="shared" ref="BO25" si="163">CD25+DF25</f>
        <v>0</v>
      </c>
      <c r="BP25" s="35">
        <f t="shared" ref="BP25" si="164">CE25++DF25</f>
        <v>0</v>
      </c>
      <c r="BQ25" s="35">
        <f t="shared" ref="BQ25" si="165">CF25+DF25</f>
        <v>0</v>
      </c>
      <c r="BR25" s="35">
        <f t="shared" ref="BR25" si="166">CG25+DF25</f>
        <v>0</v>
      </c>
      <c r="BS25" s="35">
        <f t="shared" ref="BS25" si="167">CH25+DF25</f>
        <v>0</v>
      </c>
      <c r="BT25" s="35">
        <f t="shared" ref="BT25" si="168">CI25+DF25</f>
        <v>0</v>
      </c>
      <c r="BU25" s="35">
        <f t="shared" ref="BU25" si="169">CJ25+DF25</f>
        <v>0</v>
      </c>
      <c r="BV25" s="35">
        <f t="shared" ref="BV25" si="170">CK25+DF25</f>
        <v>0</v>
      </c>
      <c r="BW25" s="35">
        <f t="shared" ref="BW25" si="171">CL25+DF25</f>
        <v>0</v>
      </c>
      <c r="BX25" s="35">
        <f t="shared" ref="BX25" si="172">CM25+DF25</f>
        <v>0</v>
      </c>
      <c r="BY25" s="35">
        <f t="shared" ref="BY25" si="173">CN25+DF25</f>
        <v>0</v>
      </c>
      <c r="BZ25" s="35">
        <f t="shared" ref="BZ25" si="174">CO25+DF25</f>
        <v>0</v>
      </c>
      <c r="CA25" s="35">
        <f t="shared" ref="CA25" si="175">CP25+DF25</f>
        <v>0</v>
      </c>
      <c r="CB25" s="45"/>
      <c r="CC25" s="45"/>
      <c r="CD25" s="45"/>
      <c r="CE25" s="45"/>
      <c r="CF25" s="45"/>
      <c r="CG25" s="45"/>
      <c r="CH25" s="45"/>
      <c r="CI25" s="45"/>
      <c r="CJ25" s="45"/>
      <c r="CK25" s="45"/>
      <c r="CL25" s="45"/>
      <c r="CM25" s="45"/>
      <c r="CN25" s="45"/>
      <c r="CO25" s="45"/>
      <c r="CP25" s="45"/>
      <c r="CQ25" s="45"/>
      <c r="CR25" s="45"/>
      <c r="CS25" s="45"/>
      <c r="CT25" s="45"/>
      <c r="CU25" s="45"/>
      <c r="CV25" s="45"/>
      <c r="CW25" s="45"/>
      <c r="CX25" s="45"/>
      <c r="CY25" s="45"/>
      <c r="CZ25" s="45"/>
      <c r="DA25" s="45"/>
      <c r="DB25" s="45"/>
      <c r="DC25" s="45"/>
      <c r="DD25" s="45"/>
      <c r="DE25" s="45"/>
      <c r="DF25" s="39"/>
      <c r="DG25" s="49" t="s">
        <v>13</v>
      </c>
      <c r="DH25" s="49" t="s">
        <v>13</v>
      </c>
      <c r="DI25" s="49" t="s">
        <v>13</v>
      </c>
      <c r="DJ25" s="49" t="s">
        <v>13</v>
      </c>
      <c r="DK25" s="49" t="s">
        <v>13</v>
      </c>
    </row>
    <row r="26" spans="1:115" ht="37.5" customHeight="1" x14ac:dyDescent="0.3">
      <c r="A26" s="77" t="s">
        <v>1308</v>
      </c>
      <c r="B26" s="37" t="s">
        <v>39</v>
      </c>
      <c r="C26" s="2">
        <f>D26*K26</f>
        <v>0</v>
      </c>
      <c r="D26" s="38"/>
      <c r="E26" s="49" t="s">
        <v>13</v>
      </c>
      <c r="F26" s="49" t="s">
        <v>13</v>
      </c>
      <c r="G26" s="49" t="s">
        <v>13</v>
      </c>
      <c r="H26" s="49" t="s">
        <v>13</v>
      </c>
      <c r="I26" s="49" t="s">
        <v>13</v>
      </c>
      <c r="J26" s="49" t="s">
        <v>13</v>
      </c>
      <c r="K26" s="35">
        <f t="shared" si="7"/>
        <v>0</v>
      </c>
      <c r="L26" s="35">
        <f t="shared" si="8"/>
        <v>0</v>
      </c>
      <c r="M26" s="35">
        <f t="shared" si="9"/>
        <v>0</v>
      </c>
      <c r="N26" s="35">
        <f t="shared" si="10"/>
        <v>0</v>
      </c>
      <c r="O26" s="35">
        <f t="shared" si="11"/>
        <v>0</v>
      </c>
      <c r="P26" s="35">
        <f t="shared" si="12"/>
        <v>0</v>
      </c>
      <c r="Q26" s="35">
        <f t="shared" si="13"/>
        <v>0</v>
      </c>
      <c r="R26" s="35">
        <f t="shared" si="14"/>
        <v>0</v>
      </c>
      <c r="S26" s="35">
        <f t="shared" si="15"/>
        <v>0</v>
      </c>
      <c r="T26" s="35">
        <f t="shared" si="67"/>
        <v>0</v>
      </c>
      <c r="U26" s="35">
        <f t="shared" ref="U26:U29" si="176">(AA26*EXP(AB26*AL26)+(1-AA26)*EXP(AS26*AL26))/(AA26*EXP(AB26*AR26)+(1-AA26)*EXP(AS26*AR26))*DE26</f>
        <v>0</v>
      </c>
      <c r="V26" s="35">
        <f t="shared" ref="V26:V29" si="177">(AA26*EXP(AB26*AM26)+(1-AA26)*EXP(AS26*AM26))/(AA26*EXP(AB26*AR26)+(1-AA26)*EXP(AS26*AR26))*DA26</f>
        <v>0</v>
      </c>
      <c r="W26" s="35">
        <f t="shared" ref="W26:W29" si="178">(AA26*EXP(AB26*AN26)+(1-AA26)*EXP(AS26*AN26))/(AA26*EXP(AB26*AR26)+(1-AA26)*EXP(AS26*AR26))*DB26</f>
        <v>0</v>
      </c>
      <c r="X26" s="35">
        <f t="shared" ref="X26:X29" si="179">(AA26*EXP(AB26*AO26)+(1-AA26)*EXP(AS26*AO26))/(AA26*EXP(AB26*AR26)+(1-AA26)*EXP(AS26*AR26))*DC26</f>
        <v>0</v>
      </c>
      <c r="Y26" s="35">
        <f t="shared" ref="Y26:Y29" si="180">(AA26*EXP(AB26*AP26)+(1-AA26)*EXP(AS26*AP26))/(AA26*EXP(AB26*AR26)+(1-AA26)*EXP(AS26*AR26))*DD26</f>
        <v>0</v>
      </c>
      <c r="Z26" s="35">
        <f t="shared" ref="Z26:Z29" si="181">(AA26*EXP(AB26*AQ26)+(1-AA26)*EXP(AS26*AQ26))/(AA26*EXP(AB26*AR26)+(1-AA26)*EXP(AS26*AR26))*DE26</f>
        <v>0</v>
      </c>
      <c r="AA26" s="2">
        <v>0.996</v>
      </c>
      <c r="AB26" s="2">
        <v>0.06</v>
      </c>
      <c r="AC26" s="35">
        <f t="shared" si="22"/>
        <v>-5.4324801928635811</v>
      </c>
      <c r="AD26" s="35">
        <f t="shared" si="23"/>
        <v>-5.4324801928635811</v>
      </c>
      <c r="AE26" s="35">
        <f t="shared" si="24"/>
        <v>-5.4324801928635811</v>
      </c>
      <c r="AF26" s="35">
        <f t="shared" si="25"/>
        <v>-5.4324801928635811</v>
      </c>
      <c r="AG26" s="35">
        <f t="shared" si="26"/>
        <v>-5.4324801928635811</v>
      </c>
      <c r="AH26" s="35">
        <f t="shared" si="27"/>
        <v>-5.4324801928635811</v>
      </c>
      <c r="AI26" s="35">
        <f t="shared" si="28"/>
        <v>-5.4324801928635811</v>
      </c>
      <c r="AJ26" s="35">
        <f t="shared" si="29"/>
        <v>-5.4324801928635811</v>
      </c>
      <c r="AK26" s="35">
        <f t="shared" si="30"/>
        <v>-5.4324801928635811</v>
      </c>
      <c r="AL26" s="35">
        <f t="shared" si="31"/>
        <v>-5.4324801928635811</v>
      </c>
      <c r="AM26" s="35">
        <f t="shared" ref="AM26:AM28" si="182">11605*((1/BJ26)-(1/BE26))</f>
        <v>-5.4324801928635811</v>
      </c>
      <c r="AN26" s="35">
        <f t="shared" ref="AN26:AN28" si="183">11605*((1/BJ26)-(1/BF26))</f>
        <v>-5.4324801928635811</v>
      </c>
      <c r="AO26" s="35">
        <f t="shared" ref="AO26:AO28" si="184">11605*((1/BJ26)-(1/BG26))</f>
        <v>-5.4324801928635811</v>
      </c>
      <c r="AP26" s="35">
        <f t="shared" ref="AP26:AP28" si="185">11605*((1/BJ26)-(1/BH26))</f>
        <v>-5.4324801928635811</v>
      </c>
      <c r="AQ26" s="35">
        <f t="shared" ref="AQ26:AQ28" si="186">11605*((1/BJ26)-(1/BI26))</f>
        <v>-5.4324801928635811</v>
      </c>
      <c r="AR26" s="2">
        <f t="shared" si="153"/>
        <v>-5.4324801928635811</v>
      </c>
      <c r="AS26" s="2">
        <v>1.1299999999999999</v>
      </c>
      <c r="AT26" s="2">
        <f t="shared" si="154"/>
        <v>273</v>
      </c>
      <c r="AU26" s="35">
        <f t="shared" si="37"/>
        <v>273</v>
      </c>
      <c r="AV26" s="35">
        <f t="shared" si="38"/>
        <v>273</v>
      </c>
      <c r="AW26" s="35">
        <f t="shared" si="39"/>
        <v>273</v>
      </c>
      <c r="AX26" s="35">
        <f t="shared" si="40"/>
        <v>273</v>
      </c>
      <c r="AY26" s="35">
        <f t="shared" si="41"/>
        <v>273</v>
      </c>
      <c r="AZ26" s="35">
        <f t="shared" si="42"/>
        <v>273</v>
      </c>
      <c r="BA26" s="35">
        <f t="shared" si="43"/>
        <v>273</v>
      </c>
      <c r="BB26" s="35">
        <f t="shared" si="44"/>
        <v>273</v>
      </c>
      <c r="BC26" s="35">
        <f t="shared" si="45"/>
        <v>273</v>
      </c>
      <c r="BD26" s="35">
        <f t="shared" si="46"/>
        <v>273</v>
      </c>
      <c r="BE26" s="35">
        <f t="shared" ref="BE26:BE27" si="187">BW26+273</f>
        <v>273</v>
      </c>
      <c r="BF26" s="35">
        <f t="shared" ref="BF26:BF27" si="188">BX26+273</f>
        <v>273</v>
      </c>
      <c r="BG26" s="35">
        <f t="shared" ref="BG26:BG27" si="189">BY26+273</f>
        <v>273</v>
      </c>
      <c r="BH26" s="35">
        <f t="shared" ref="BH26:BH27" si="190">BZ26+273</f>
        <v>273</v>
      </c>
      <c r="BI26" s="35">
        <f t="shared" ref="BI26:BI27" si="191">CA26+273</f>
        <v>273</v>
      </c>
      <c r="BJ26" s="2">
        <f t="shared" si="160"/>
        <v>313</v>
      </c>
      <c r="BK26" s="2">
        <v>40</v>
      </c>
      <c r="BL26" s="39"/>
      <c r="BM26" s="35">
        <f t="shared" ref="BM26:BM29" si="192">CB26+DF26</f>
        <v>0</v>
      </c>
      <c r="BN26" s="35">
        <f t="shared" ref="BN26:BN29" si="193">CC26+DF26</f>
        <v>0</v>
      </c>
      <c r="BO26" s="35">
        <f t="shared" ref="BO26:BO29" si="194">CD26+DF26</f>
        <v>0</v>
      </c>
      <c r="BP26" s="35">
        <f t="shared" ref="BP26:BP29" si="195">CE26++DF26</f>
        <v>0</v>
      </c>
      <c r="BQ26" s="35">
        <f t="shared" ref="BQ26:BQ29" si="196">CF26+DF26</f>
        <v>0</v>
      </c>
      <c r="BR26" s="35">
        <f t="shared" ref="BR26:BR29" si="197">CG26+DF26</f>
        <v>0</v>
      </c>
      <c r="BS26" s="35">
        <f t="shared" ref="BS26:BS29" si="198">CH26+DF26</f>
        <v>0</v>
      </c>
      <c r="BT26" s="35">
        <f t="shared" ref="BT26:BT29" si="199">CI26+DF26</f>
        <v>0</v>
      </c>
      <c r="BU26" s="35">
        <f t="shared" ref="BU26:BU29" si="200">CJ26+DF26</f>
        <v>0</v>
      </c>
      <c r="BV26" s="35">
        <f t="shared" ref="BV26:BV29" si="201">CK26+DF26</f>
        <v>0</v>
      </c>
      <c r="BW26" s="35">
        <f t="shared" ref="BW26:BW29" si="202">CL26+DF26</f>
        <v>0</v>
      </c>
      <c r="BX26" s="35">
        <f t="shared" ref="BX26:BX29" si="203">CM26+DF26</f>
        <v>0</v>
      </c>
      <c r="BY26" s="35">
        <f t="shared" ref="BY26:BY29" si="204">CN26+DF26</f>
        <v>0</v>
      </c>
      <c r="BZ26" s="35">
        <f t="shared" ref="BZ26:BZ29" si="205">CO26+DF26</f>
        <v>0</v>
      </c>
      <c r="CA26" s="35">
        <f t="shared" ref="CA26:CA29" si="206">CP26+DF26</f>
        <v>0</v>
      </c>
      <c r="CB26" s="45"/>
      <c r="CC26" s="45"/>
      <c r="CD26" s="45"/>
      <c r="CE26" s="45"/>
      <c r="CF26" s="45"/>
      <c r="CG26" s="45"/>
      <c r="CH26" s="45"/>
      <c r="CI26" s="45"/>
      <c r="CJ26" s="45"/>
      <c r="CK26" s="45"/>
      <c r="CL26" s="45"/>
      <c r="CM26" s="45"/>
      <c r="CN26" s="45"/>
      <c r="CO26" s="45"/>
      <c r="CP26" s="45"/>
      <c r="CQ26" s="45"/>
      <c r="CR26" s="45"/>
      <c r="CS26" s="45"/>
      <c r="CT26" s="45"/>
      <c r="CU26" s="45"/>
      <c r="CV26" s="45"/>
      <c r="CW26" s="45"/>
      <c r="CX26" s="45"/>
      <c r="CY26" s="45"/>
      <c r="CZ26" s="45"/>
      <c r="DA26" s="45"/>
      <c r="DB26" s="45"/>
      <c r="DC26" s="45"/>
      <c r="DD26" s="45"/>
      <c r="DE26" s="45"/>
      <c r="DF26" s="39"/>
      <c r="DG26" s="49" t="s">
        <v>13</v>
      </c>
      <c r="DH26" s="49" t="s">
        <v>13</v>
      </c>
      <c r="DI26" s="49" t="s">
        <v>13</v>
      </c>
      <c r="DJ26" s="49" t="s">
        <v>13</v>
      </c>
      <c r="DK26" s="49" t="s">
        <v>13</v>
      </c>
    </row>
    <row r="27" spans="1:115" ht="42" x14ac:dyDescent="0.3">
      <c r="A27" s="48" t="s">
        <v>46</v>
      </c>
      <c r="B27" s="37" t="s">
        <v>42</v>
      </c>
      <c r="C27" s="2">
        <f>D27*E27*K27</f>
        <v>0</v>
      </c>
      <c r="D27" s="38"/>
      <c r="E27" s="2">
        <f>EXP(F27*(G27^I27-J27^I27))</f>
        <v>0.60653065971263342</v>
      </c>
      <c r="F27" s="2">
        <v>0.1</v>
      </c>
      <c r="G27" s="7"/>
      <c r="H27" s="7"/>
      <c r="I27" s="2">
        <v>1</v>
      </c>
      <c r="J27" s="2">
        <v>5</v>
      </c>
      <c r="K27" s="35">
        <f t="shared" si="7"/>
        <v>0</v>
      </c>
      <c r="L27" s="35">
        <f t="shared" si="8"/>
        <v>0</v>
      </c>
      <c r="M27" s="35">
        <f t="shared" si="9"/>
        <v>0</v>
      </c>
      <c r="N27" s="35">
        <f t="shared" si="10"/>
        <v>0</v>
      </c>
      <c r="O27" s="35">
        <f t="shared" si="11"/>
        <v>0</v>
      </c>
      <c r="P27" s="35">
        <f t="shared" si="12"/>
        <v>0</v>
      </c>
      <c r="Q27" s="35">
        <f t="shared" si="13"/>
        <v>0</v>
      </c>
      <c r="R27" s="35">
        <f t="shared" si="14"/>
        <v>0</v>
      </c>
      <c r="S27" s="35">
        <f t="shared" si="15"/>
        <v>0</v>
      </c>
      <c r="T27" s="35">
        <f t="shared" si="67"/>
        <v>0</v>
      </c>
      <c r="U27" s="35">
        <f t="shared" si="176"/>
        <v>0</v>
      </c>
      <c r="V27" s="35">
        <f t="shared" si="177"/>
        <v>0</v>
      </c>
      <c r="W27" s="35">
        <f t="shared" si="178"/>
        <v>0</v>
      </c>
      <c r="X27" s="35">
        <f t="shared" si="179"/>
        <v>0</v>
      </c>
      <c r="Y27" s="35">
        <f t="shared" si="180"/>
        <v>0</v>
      </c>
      <c r="Z27" s="35">
        <f t="shared" si="181"/>
        <v>0</v>
      </c>
      <c r="AA27" s="2">
        <v>0.9</v>
      </c>
      <c r="AB27" s="2">
        <v>0.3</v>
      </c>
      <c r="AC27" s="35">
        <f t="shared" si="22"/>
        <v>-5.4324801928635811</v>
      </c>
      <c r="AD27" s="35">
        <f t="shared" si="23"/>
        <v>-5.4324801928635811</v>
      </c>
      <c r="AE27" s="35">
        <f t="shared" si="24"/>
        <v>-5.4324801928635811</v>
      </c>
      <c r="AF27" s="35">
        <f t="shared" si="25"/>
        <v>-5.4324801928635811</v>
      </c>
      <c r="AG27" s="35">
        <f t="shared" si="26"/>
        <v>-5.4324801928635811</v>
      </c>
      <c r="AH27" s="35">
        <f t="shared" si="27"/>
        <v>-5.4324801928635811</v>
      </c>
      <c r="AI27" s="35">
        <f t="shared" si="28"/>
        <v>-5.4324801928635811</v>
      </c>
      <c r="AJ27" s="35">
        <f t="shared" si="29"/>
        <v>-5.4324801928635811</v>
      </c>
      <c r="AK27" s="35">
        <f t="shared" si="30"/>
        <v>-5.4324801928635811</v>
      </c>
      <c r="AL27" s="35">
        <f t="shared" si="31"/>
        <v>-5.4324801928635811</v>
      </c>
      <c r="AM27" s="35">
        <f t="shared" si="182"/>
        <v>-5.4324801928635811</v>
      </c>
      <c r="AN27" s="35">
        <f t="shared" si="183"/>
        <v>-5.4324801928635811</v>
      </c>
      <c r="AO27" s="35">
        <f t="shared" si="184"/>
        <v>-5.4324801928635811</v>
      </c>
      <c r="AP27" s="35">
        <f t="shared" si="185"/>
        <v>-5.4324801928635811</v>
      </c>
      <c r="AQ27" s="35">
        <f t="shared" si="186"/>
        <v>-5.4324801928635811</v>
      </c>
      <c r="AR27" s="2">
        <f t="shared" ref="AR27:AR28" si="207">11605*((1/BJ27)-(1/AT27))</f>
        <v>-5.4324801928635811</v>
      </c>
      <c r="AS27" s="2">
        <v>0.7</v>
      </c>
      <c r="AT27" s="2">
        <f t="shared" ref="AT27:AT28" si="208">BL27+273</f>
        <v>273</v>
      </c>
      <c r="AU27" s="35">
        <f t="shared" si="37"/>
        <v>273</v>
      </c>
      <c r="AV27" s="35">
        <f t="shared" si="38"/>
        <v>273</v>
      </c>
      <c r="AW27" s="35">
        <f t="shared" si="39"/>
        <v>273</v>
      </c>
      <c r="AX27" s="35">
        <f t="shared" si="40"/>
        <v>273</v>
      </c>
      <c r="AY27" s="35">
        <f t="shared" si="41"/>
        <v>273</v>
      </c>
      <c r="AZ27" s="35">
        <f t="shared" si="42"/>
        <v>273</v>
      </c>
      <c r="BA27" s="35">
        <f t="shared" si="43"/>
        <v>273</v>
      </c>
      <c r="BB27" s="35">
        <f t="shared" si="44"/>
        <v>273</v>
      </c>
      <c r="BC27" s="35">
        <f t="shared" si="45"/>
        <v>273</v>
      </c>
      <c r="BD27" s="35">
        <f t="shared" si="46"/>
        <v>273</v>
      </c>
      <c r="BE27" s="35">
        <f t="shared" si="187"/>
        <v>273</v>
      </c>
      <c r="BF27" s="35">
        <f t="shared" si="188"/>
        <v>273</v>
      </c>
      <c r="BG27" s="35">
        <f t="shared" si="189"/>
        <v>273</v>
      </c>
      <c r="BH27" s="35">
        <f t="shared" si="190"/>
        <v>273</v>
      </c>
      <c r="BI27" s="35">
        <f t="shared" si="191"/>
        <v>273</v>
      </c>
      <c r="BJ27" s="2">
        <f t="shared" ref="BJ27:BJ28" si="209">BK27+273</f>
        <v>313</v>
      </c>
      <c r="BK27" s="2">
        <v>40</v>
      </c>
      <c r="BL27" s="39"/>
      <c r="BM27" s="35">
        <f t="shared" si="192"/>
        <v>0</v>
      </c>
      <c r="BN27" s="35">
        <f t="shared" si="193"/>
        <v>0</v>
      </c>
      <c r="BO27" s="35">
        <f t="shared" si="194"/>
        <v>0</v>
      </c>
      <c r="BP27" s="35">
        <f t="shared" si="195"/>
        <v>0</v>
      </c>
      <c r="BQ27" s="35">
        <f t="shared" si="196"/>
        <v>0</v>
      </c>
      <c r="BR27" s="35">
        <f t="shared" si="197"/>
        <v>0</v>
      </c>
      <c r="BS27" s="35">
        <f t="shared" si="198"/>
        <v>0</v>
      </c>
      <c r="BT27" s="35">
        <f t="shared" si="199"/>
        <v>0</v>
      </c>
      <c r="BU27" s="35">
        <f t="shared" si="200"/>
        <v>0</v>
      </c>
      <c r="BV27" s="35">
        <f t="shared" si="201"/>
        <v>0</v>
      </c>
      <c r="BW27" s="35">
        <f t="shared" si="202"/>
        <v>0</v>
      </c>
      <c r="BX27" s="35">
        <f t="shared" si="203"/>
        <v>0</v>
      </c>
      <c r="BY27" s="35">
        <f t="shared" si="204"/>
        <v>0</v>
      </c>
      <c r="BZ27" s="35">
        <f t="shared" si="205"/>
        <v>0</v>
      </c>
      <c r="CA27" s="35">
        <f t="shared" si="206"/>
        <v>0</v>
      </c>
      <c r="CB27" s="45"/>
      <c r="CC27" s="45"/>
      <c r="CD27" s="45"/>
      <c r="CE27" s="45"/>
      <c r="CF27" s="45"/>
      <c r="CG27" s="45"/>
      <c r="CH27" s="45"/>
      <c r="CI27" s="45"/>
      <c r="CJ27" s="45"/>
      <c r="CK27" s="45"/>
      <c r="CL27" s="45"/>
      <c r="CM27" s="45"/>
      <c r="CN27" s="45"/>
      <c r="CO27" s="45"/>
      <c r="CP27" s="45"/>
      <c r="CQ27" s="45"/>
      <c r="CR27" s="45"/>
      <c r="CS27" s="45"/>
      <c r="CT27" s="45"/>
      <c r="CU27" s="45"/>
      <c r="CV27" s="45"/>
      <c r="CW27" s="45"/>
      <c r="CX27" s="45"/>
      <c r="CY27" s="45"/>
      <c r="CZ27" s="45"/>
      <c r="DA27" s="45"/>
      <c r="DB27" s="45"/>
      <c r="DC27" s="45"/>
      <c r="DD27" s="45"/>
      <c r="DE27" s="45"/>
      <c r="DF27" s="39"/>
      <c r="DG27" s="49" t="s">
        <v>13</v>
      </c>
      <c r="DH27" s="49" t="s">
        <v>13</v>
      </c>
      <c r="DI27" s="49" t="s">
        <v>13</v>
      </c>
      <c r="DJ27" s="49" t="s">
        <v>13</v>
      </c>
      <c r="DK27" s="49" t="s">
        <v>13</v>
      </c>
    </row>
    <row r="28" spans="1:115" ht="56" x14ac:dyDescent="0.3">
      <c r="A28" s="48" t="s">
        <v>47</v>
      </c>
      <c r="B28" s="52" t="s">
        <v>43</v>
      </c>
      <c r="C28" s="2" t="e">
        <f>D28*E28*K28*DG28</f>
        <v>#DIV/0!</v>
      </c>
      <c r="D28" s="38"/>
      <c r="E28" s="49" t="e">
        <f t="shared" ref="E28" si="210">EXP(F28*((G28/H28)^I28-(J28/H28)^I28))</f>
        <v>#DIV/0!</v>
      </c>
      <c r="F28" s="49">
        <v>1.4</v>
      </c>
      <c r="G28" s="7"/>
      <c r="H28" s="7"/>
      <c r="I28" s="2">
        <v>4.4000000000000004</v>
      </c>
      <c r="J28" s="2">
        <f>0.7*H28</f>
        <v>0</v>
      </c>
      <c r="K28" s="35">
        <f t="shared" si="7"/>
        <v>0</v>
      </c>
      <c r="L28" s="35">
        <f t="shared" si="8"/>
        <v>0</v>
      </c>
      <c r="M28" s="35">
        <f t="shared" si="9"/>
        <v>0</v>
      </c>
      <c r="N28" s="35">
        <f t="shared" si="10"/>
        <v>0</v>
      </c>
      <c r="O28" s="35">
        <f t="shared" si="11"/>
        <v>0</v>
      </c>
      <c r="P28" s="35">
        <f t="shared" si="12"/>
        <v>0</v>
      </c>
      <c r="Q28" s="35">
        <f t="shared" si="13"/>
        <v>0</v>
      </c>
      <c r="R28" s="35">
        <f t="shared" si="14"/>
        <v>0</v>
      </c>
      <c r="S28" s="35">
        <f t="shared" si="15"/>
        <v>0</v>
      </c>
      <c r="T28" s="35">
        <f t="shared" si="67"/>
        <v>0</v>
      </c>
      <c r="U28" s="35">
        <f t="shared" si="176"/>
        <v>0</v>
      </c>
      <c r="V28" s="35">
        <f t="shared" si="177"/>
        <v>0</v>
      </c>
      <c r="W28" s="35">
        <f t="shared" si="178"/>
        <v>0</v>
      </c>
      <c r="X28" s="35">
        <f t="shared" si="179"/>
        <v>0</v>
      </c>
      <c r="Y28" s="35">
        <f t="shared" si="180"/>
        <v>0</v>
      </c>
      <c r="Z28" s="35">
        <f t="shared" si="181"/>
        <v>0</v>
      </c>
      <c r="AA28" s="2">
        <v>0.9</v>
      </c>
      <c r="AB28" s="2">
        <v>0.3</v>
      </c>
      <c r="AC28" s="35">
        <f t="shared" si="22"/>
        <v>-5.4324801928635811</v>
      </c>
      <c r="AD28" s="35">
        <f t="shared" si="23"/>
        <v>-5.4324801928635811</v>
      </c>
      <c r="AE28" s="35">
        <f t="shared" si="24"/>
        <v>-5.4324801928635811</v>
      </c>
      <c r="AF28" s="35">
        <f t="shared" si="25"/>
        <v>-5.4324801928635811</v>
      </c>
      <c r="AG28" s="35">
        <f t="shared" si="26"/>
        <v>-5.4324801928635811</v>
      </c>
      <c r="AH28" s="35">
        <f t="shared" si="27"/>
        <v>-5.4324801928635811</v>
      </c>
      <c r="AI28" s="35">
        <f t="shared" si="28"/>
        <v>-5.4324801928635811</v>
      </c>
      <c r="AJ28" s="35">
        <f t="shared" si="29"/>
        <v>-5.4324801928635811</v>
      </c>
      <c r="AK28" s="35">
        <f t="shared" si="30"/>
        <v>-5.4324801928635811</v>
      </c>
      <c r="AL28" s="35">
        <f t="shared" si="31"/>
        <v>-5.4324801928635811</v>
      </c>
      <c r="AM28" s="35">
        <f t="shared" si="182"/>
        <v>-5.4324801928635811</v>
      </c>
      <c r="AN28" s="35">
        <f t="shared" si="183"/>
        <v>-5.4324801928635811</v>
      </c>
      <c r="AO28" s="35">
        <f t="shared" si="184"/>
        <v>-5.4324801928635811</v>
      </c>
      <c r="AP28" s="35">
        <f t="shared" si="185"/>
        <v>-5.4324801928635811</v>
      </c>
      <c r="AQ28" s="35">
        <f t="shared" si="186"/>
        <v>-5.4324801928635811</v>
      </c>
      <c r="AR28" s="2">
        <f t="shared" si="207"/>
        <v>-5.4324801928635811</v>
      </c>
      <c r="AS28" s="2">
        <v>0.7</v>
      </c>
      <c r="AT28" s="2">
        <f t="shared" si="208"/>
        <v>273</v>
      </c>
      <c r="AU28" s="35">
        <f t="shared" si="37"/>
        <v>273</v>
      </c>
      <c r="AV28" s="35">
        <f t="shared" si="38"/>
        <v>273</v>
      </c>
      <c r="AW28" s="35">
        <f t="shared" si="39"/>
        <v>273</v>
      </c>
      <c r="AX28" s="35">
        <f t="shared" si="40"/>
        <v>273</v>
      </c>
      <c r="AY28" s="35">
        <f t="shared" si="41"/>
        <v>273</v>
      </c>
      <c r="AZ28" s="35">
        <f t="shared" si="42"/>
        <v>273</v>
      </c>
      <c r="BA28" s="35">
        <f t="shared" si="43"/>
        <v>273</v>
      </c>
      <c r="BB28" s="35">
        <f t="shared" si="44"/>
        <v>273</v>
      </c>
      <c r="BC28" s="35">
        <f t="shared" si="45"/>
        <v>273</v>
      </c>
      <c r="BD28" s="35">
        <f t="shared" si="46"/>
        <v>273</v>
      </c>
      <c r="BE28" s="35">
        <f t="shared" ref="BE28:BE29" si="211">BW28+273</f>
        <v>273</v>
      </c>
      <c r="BF28" s="35">
        <f t="shared" ref="BF28:BF29" si="212">BX28+273</f>
        <v>273</v>
      </c>
      <c r="BG28" s="35">
        <f t="shared" ref="BG28:BG29" si="213">BY28+273</f>
        <v>273</v>
      </c>
      <c r="BH28" s="35">
        <f t="shared" ref="BH28:BH29" si="214">BZ28+273</f>
        <v>273</v>
      </c>
      <c r="BI28" s="35">
        <f t="shared" ref="BI28:BI29" si="215">CA28+273</f>
        <v>273</v>
      </c>
      <c r="BJ28" s="2">
        <f t="shared" si="209"/>
        <v>313</v>
      </c>
      <c r="BK28" s="2">
        <v>40</v>
      </c>
      <c r="BL28" s="39"/>
      <c r="BM28" s="35">
        <f t="shared" si="192"/>
        <v>0</v>
      </c>
      <c r="BN28" s="35">
        <f t="shared" si="193"/>
        <v>0</v>
      </c>
      <c r="BO28" s="35">
        <f t="shared" si="194"/>
        <v>0</v>
      </c>
      <c r="BP28" s="35">
        <f t="shared" si="195"/>
        <v>0</v>
      </c>
      <c r="BQ28" s="35">
        <f t="shared" si="196"/>
        <v>0</v>
      </c>
      <c r="BR28" s="35">
        <f t="shared" si="197"/>
        <v>0</v>
      </c>
      <c r="BS28" s="35">
        <f t="shared" si="198"/>
        <v>0</v>
      </c>
      <c r="BT28" s="35">
        <f t="shared" si="199"/>
        <v>0</v>
      </c>
      <c r="BU28" s="35">
        <f t="shared" si="200"/>
        <v>0</v>
      </c>
      <c r="BV28" s="35">
        <f t="shared" si="201"/>
        <v>0</v>
      </c>
      <c r="BW28" s="35">
        <f t="shared" si="202"/>
        <v>0</v>
      </c>
      <c r="BX28" s="35">
        <f t="shared" si="203"/>
        <v>0</v>
      </c>
      <c r="BY28" s="35">
        <f t="shared" si="204"/>
        <v>0</v>
      </c>
      <c r="BZ28" s="35">
        <f t="shared" si="205"/>
        <v>0</v>
      </c>
      <c r="CA28" s="35">
        <f t="shared" si="206"/>
        <v>0</v>
      </c>
      <c r="CB28" s="45"/>
      <c r="CC28" s="45"/>
      <c r="CD28" s="45"/>
      <c r="CE28" s="45"/>
      <c r="CF28" s="45"/>
      <c r="CG28" s="45"/>
      <c r="CH28" s="45"/>
      <c r="CI28" s="45"/>
      <c r="CJ28" s="45"/>
      <c r="CK28" s="45"/>
      <c r="CL28" s="45"/>
      <c r="CM28" s="45"/>
      <c r="CN28" s="45"/>
      <c r="CO28" s="45"/>
      <c r="CP28" s="45"/>
      <c r="CQ28" s="45"/>
      <c r="CR28" s="45"/>
      <c r="CS28" s="45"/>
      <c r="CT28" s="45"/>
      <c r="CU28" s="45"/>
      <c r="CV28" s="45"/>
      <c r="CW28" s="45"/>
      <c r="CX28" s="45"/>
      <c r="CY28" s="45"/>
      <c r="CZ28" s="45"/>
      <c r="DA28" s="45"/>
      <c r="DB28" s="45"/>
      <c r="DC28" s="45"/>
      <c r="DD28" s="45"/>
      <c r="DE28" s="45"/>
      <c r="DF28" s="39"/>
      <c r="DG28" s="40"/>
      <c r="DH28" s="49" t="s">
        <v>13</v>
      </c>
      <c r="DI28" s="49" t="s">
        <v>13</v>
      </c>
      <c r="DJ28" s="49" t="s">
        <v>13</v>
      </c>
      <c r="DK28" s="49" t="s">
        <v>13</v>
      </c>
    </row>
    <row r="29" spans="1:115" ht="42" x14ac:dyDescent="0.3">
      <c r="A29" s="48" t="s">
        <v>48</v>
      </c>
      <c r="B29" s="52" t="s">
        <v>45</v>
      </c>
      <c r="C29" s="2">
        <f>D29*K29*DG29</f>
        <v>0</v>
      </c>
      <c r="D29" s="38"/>
      <c r="E29" s="49" t="s">
        <v>13</v>
      </c>
      <c r="F29" s="49" t="s">
        <v>13</v>
      </c>
      <c r="G29" s="49" t="s">
        <v>13</v>
      </c>
      <c r="H29" s="49" t="s">
        <v>13</v>
      </c>
      <c r="I29" s="49" t="s">
        <v>13</v>
      </c>
      <c r="J29" s="49" t="s">
        <v>13</v>
      </c>
      <c r="K29" s="35">
        <f t="shared" si="7"/>
        <v>0</v>
      </c>
      <c r="L29" s="35">
        <f t="shared" si="8"/>
        <v>0</v>
      </c>
      <c r="M29" s="35">
        <f t="shared" si="9"/>
        <v>0</v>
      </c>
      <c r="N29" s="35">
        <f t="shared" si="10"/>
        <v>0</v>
      </c>
      <c r="O29" s="35">
        <f t="shared" si="11"/>
        <v>0</v>
      </c>
      <c r="P29" s="35">
        <f t="shared" si="12"/>
        <v>0</v>
      </c>
      <c r="Q29" s="35">
        <f t="shared" si="13"/>
        <v>0</v>
      </c>
      <c r="R29" s="35">
        <f t="shared" si="14"/>
        <v>0</v>
      </c>
      <c r="S29" s="35">
        <f t="shared" si="15"/>
        <v>0</v>
      </c>
      <c r="T29" s="35">
        <f t="shared" si="67"/>
        <v>0</v>
      </c>
      <c r="U29" s="35">
        <f t="shared" si="176"/>
        <v>0</v>
      </c>
      <c r="V29" s="35">
        <f t="shared" si="177"/>
        <v>0</v>
      </c>
      <c r="W29" s="35">
        <f t="shared" si="178"/>
        <v>0</v>
      </c>
      <c r="X29" s="35">
        <f t="shared" si="179"/>
        <v>0</v>
      </c>
      <c r="Y29" s="35">
        <f t="shared" si="180"/>
        <v>0</v>
      </c>
      <c r="Z29" s="35">
        <f t="shared" si="181"/>
        <v>0</v>
      </c>
      <c r="AA29" s="2">
        <v>0.9</v>
      </c>
      <c r="AB29" s="2">
        <v>0.3</v>
      </c>
      <c r="AC29" s="35">
        <f t="shared" si="22"/>
        <v>-5.4324801928635811</v>
      </c>
      <c r="AD29" s="35">
        <f t="shared" si="23"/>
        <v>-5.4324801928635811</v>
      </c>
      <c r="AE29" s="35">
        <f t="shared" si="24"/>
        <v>-5.4324801928635811</v>
      </c>
      <c r="AF29" s="35">
        <f t="shared" si="25"/>
        <v>-5.4324801928635811</v>
      </c>
      <c r="AG29" s="35">
        <f t="shared" si="26"/>
        <v>-5.4324801928635811</v>
      </c>
      <c r="AH29" s="35">
        <f t="shared" si="27"/>
        <v>-5.4324801928635811</v>
      </c>
      <c r="AI29" s="35">
        <f t="shared" si="28"/>
        <v>-5.4324801928635811</v>
      </c>
      <c r="AJ29" s="35">
        <f t="shared" si="29"/>
        <v>-5.4324801928635811</v>
      </c>
      <c r="AK29" s="35">
        <f t="shared" si="30"/>
        <v>-5.4324801928635811</v>
      </c>
      <c r="AL29" s="35">
        <f t="shared" si="31"/>
        <v>-5.4324801928635811</v>
      </c>
      <c r="AM29" s="35">
        <f t="shared" ref="AM29:AM33" si="216">11605*((1/BJ29)-(1/BE29))</f>
        <v>-5.4324801928635811</v>
      </c>
      <c r="AN29" s="35">
        <f t="shared" ref="AN29:AN33" si="217">11605*((1/BJ29)-(1/BF29))</f>
        <v>-5.4324801928635811</v>
      </c>
      <c r="AO29" s="35">
        <f t="shared" ref="AO29:AO33" si="218">11605*((1/BJ29)-(1/BG29))</f>
        <v>-5.4324801928635811</v>
      </c>
      <c r="AP29" s="35">
        <f t="shared" ref="AP29:AP33" si="219">11605*((1/BJ29)-(1/BH29))</f>
        <v>-5.4324801928635811</v>
      </c>
      <c r="AQ29" s="35">
        <f t="shared" ref="AQ29:AQ33" si="220">11605*((1/BJ29)-(1/BI29))</f>
        <v>-5.4324801928635811</v>
      </c>
      <c r="AR29" s="2">
        <f t="shared" ref="AR29:AR30" si="221">11605*((1/BJ29)-(1/AT29))</f>
        <v>-5.4324801928635811</v>
      </c>
      <c r="AS29" s="2">
        <v>0.7</v>
      </c>
      <c r="AT29" s="2">
        <f t="shared" ref="AT29:AT30" si="222">BL29+273</f>
        <v>273</v>
      </c>
      <c r="AU29" s="35">
        <f t="shared" si="37"/>
        <v>273</v>
      </c>
      <c r="AV29" s="35">
        <f t="shared" si="38"/>
        <v>273</v>
      </c>
      <c r="AW29" s="35">
        <f t="shared" si="39"/>
        <v>273</v>
      </c>
      <c r="AX29" s="35">
        <f t="shared" si="40"/>
        <v>273</v>
      </c>
      <c r="AY29" s="35">
        <f t="shared" si="41"/>
        <v>273</v>
      </c>
      <c r="AZ29" s="35">
        <f t="shared" si="42"/>
        <v>273</v>
      </c>
      <c r="BA29" s="35">
        <f t="shared" si="43"/>
        <v>273</v>
      </c>
      <c r="BB29" s="35">
        <f t="shared" si="44"/>
        <v>273</v>
      </c>
      <c r="BC29" s="35">
        <f t="shared" si="45"/>
        <v>273</v>
      </c>
      <c r="BD29" s="35">
        <f t="shared" si="46"/>
        <v>273</v>
      </c>
      <c r="BE29" s="35">
        <f t="shared" si="211"/>
        <v>273</v>
      </c>
      <c r="BF29" s="35">
        <f t="shared" si="212"/>
        <v>273</v>
      </c>
      <c r="BG29" s="35">
        <f t="shared" si="213"/>
        <v>273</v>
      </c>
      <c r="BH29" s="35">
        <f t="shared" si="214"/>
        <v>273</v>
      </c>
      <c r="BI29" s="35">
        <f t="shared" si="215"/>
        <v>273</v>
      </c>
      <c r="BJ29" s="2">
        <f t="shared" ref="BJ29:BJ30" si="223">BK29+273</f>
        <v>313</v>
      </c>
      <c r="BK29" s="2">
        <v>40</v>
      </c>
      <c r="BL29" s="39"/>
      <c r="BM29" s="35">
        <f t="shared" si="192"/>
        <v>0</v>
      </c>
      <c r="BN29" s="35">
        <f t="shared" si="193"/>
        <v>0</v>
      </c>
      <c r="BO29" s="35">
        <f t="shared" si="194"/>
        <v>0</v>
      </c>
      <c r="BP29" s="35">
        <f t="shared" si="195"/>
        <v>0</v>
      </c>
      <c r="BQ29" s="35">
        <f t="shared" si="196"/>
        <v>0</v>
      </c>
      <c r="BR29" s="35">
        <f t="shared" si="197"/>
        <v>0</v>
      </c>
      <c r="BS29" s="35">
        <f t="shared" si="198"/>
        <v>0</v>
      </c>
      <c r="BT29" s="35">
        <f t="shared" si="199"/>
        <v>0</v>
      </c>
      <c r="BU29" s="35">
        <f t="shared" si="200"/>
        <v>0</v>
      </c>
      <c r="BV29" s="35">
        <f t="shared" si="201"/>
        <v>0</v>
      </c>
      <c r="BW29" s="35">
        <f t="shared" si="202"/>
        <v>0</v>
      </c>
      <c r="BX29" s="35">
        <f t="shared" si="203"/>
        <v>0</v>
      </c>
      <c r="BY29" s="35">
        <f t="shared" si="204"/>
        <v>0</v>
      </c>
      <c r="BZ29" s="35">
        <f t="shared" si="205"/>
        <v>0</v>
      </c>
      <c r="CA29" s="35">
        <f t="shared" si="206"/>
        <v>0</v>
      </c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  <c r="CS29" s="45"/>
      <c r="CT29" s="45"/>
      <c r="CU29" s="45"/>
      <c r="CV29" s="45"/>
      <c r="CW29" s="45"/>
      <c r="CX29" s="45"/>
      <c r="CY29" s="45"/>
      <c r="CZ29" s="45"/>
      <c r="DA29" s="45"/>
      <c r="DB29" s="45"/>
      <c r="DC29" s="45"/>
      <c r="DD29" s="45"/>
      <c r="DE29" s="45"/>
      <c r="DF29" s="39"/>
      <c r="DG29" s="40"/>
      <c r="DH29" s="49" t="s">
        <v>13</v>
      </c>
      <c r="DI29" s="49" t="s">
        <v>13</v>
      </c>
      <c r="DJ29" s="49" t="s">
        <v>13</v>
      </c>
      <c r="DK29" s="49" t="s">
        <v>13</v>
      </c>
    </row>
    <row r="30" spans="1:115" ht="28" x14ac:dyDescent="0.3">
      <c r="A30" s="48" t="s">
        <v>49</v>
      </c>
      <c r="B30" s="37" t="s">
        <v>41</v>
      </c>
      <c r="C30" s="2">
        <f>D30*K30</f>
        <v>0</v>
      </c>
      <c r="D30" s="38"/>
      <c r="E30" s="49" t="s">
        <v>13</v>
      </c>
      <c r="F30" s="49" t="s">
        <v>13</v>
      </c>
      <c r="G30" s="49" t="s">
        <v>13</v>
      </c>
      <c r="H30" s="49" t="s">
        <v>13</v>
      </c>
      <c r="I30" s="49" t="s">
        <v>13</v>
      </c>
      <c r="J30" s="49" t="s">
        <v>13</v>
      </c>
      <c r="K30" s="35">
        <f t="shared" si="7"/>
        <v>0</v>
      </c>
      <c r="L30" s="35">
        <f t="shared" si="8"/>
        <v>0</v>
      </c>
      <c r="M30" s="35">
        <f t="shared" si="9"/>
        <v>0</v>
      </c>
      <c r="N30" s="35">
        <f t="shared" si="10"/>
        <v>0</v>
      </c>
      <c r="O30" s="35">
        <f t="shared" si="11"/>
        <v>0</v>
      </c>
      <c r="P30" s="35">
        <f t="shared" si="12"/>
        <v>0</v>
      </c>
      <c r="Q30" s="35">
        <f t="shared" si="13"/>
        <v>0</v>
      </c>
      <c r="R30" s="35">
        <f t="shared" si="14"/>
        <v>0</v>
      </c>
      <c r="S30" s="35">
        <f t="shared" si="15"/>
        <v>0</v>
      </c>
      <c r="T30" s="35">
        <f t="shared" si="67"/>
        <v>0</v>
      </c>
      <c r="U30" s="35">
        <f t="shared" ref="U30:U31" si="224">(AA30*EXP(AB30*AL30)+(1-AA30)*EXP(AS30*AL30))/(AA30*EXP(AB30*AR30)+(1-AA30)*EXP(AS30*AR30))*DE30</f>
        <v>0</v>
      </c>
      <c r="V30" s="35">
        <f t="shared" ref="V30:V31" si="225">(AA30*EXP(AB30*AM30)+(1-AA30)*EXP(AS30*AM30))/(AA30*EXP(AB30*AR30)+(1-AA30)*EXP(AS30*AR30))*DA30</f>
        <v>0</v>
      </c>
      <c r="W30" s="35">
        <f t="shared" ref="W30:W31" si="226">(AA30*EXP(AB30*AN30)+(1-AA30)*EXP(AS30*AN30))/(AA30*EXP(AB30*AR30)+(1-AA30)*EXP(AS30*AR30))*DB30</f>
        <v>0</v>
      </c>
      <c r="X30" s="35">
        <f t="shared" ref="X30:X31" si="227">(AA30*EXP(AB30*AO30)+(1-AA30)*EXP(AS30*AO30))/(AA30*EXP(AB30*AR30)+(1-AA30)*EXP(AS30*AR30))*DC30</f>
        <v>0</v>
      </c>
      <c r="Y30" s="35">
        <f t="shared" ref="Y30:Y31" si="228">(AA30*EXP(AB30*AP30)+(1-AA30)*EXP(AS30*AP30))/(AA30*EXP(AB30*AR30)+(1-AA30)*EXP(AS30*AR30))*DD30</f>
        <v>0</v>
      </c>
      <c r="Z30" s="35">
        <f t="shared" ref="Z30:Z31" si="229">(AA30*EXP(AB30*AQ30)+(1-AA30)*EXP(AS30*AQ30))/(AA30*EXP(AB30*AR30)+(1-AA30)*EXP(AS30*AR30))*DE30</f>
        <v>0</v>
      </c>
      <c r="AA30" s="2">
        <v>0.3</v>
      </c>
      <c r="AB30" s="2">
        <v>0.3</v>
      </c>
      <c r="AC30" s="35">
        <f t="shared" si="22"/>
        <v>-5.4324801928635811</v>
      </c>
      <c r="AD30" s="35">
        <f t="shared" si="23"/>
        <v>-5.4324801928635811</v>
      </c>
      <c r="AE30" s="35">
        <f t="shared" si="24"/>
        <v>-5.4324801928635811</v>
      </c>
      <c r="AF30" s="35">
        <f t="shared" si="25"/>
        <v>-5.4324801928635811</v>
      </c>
      <c r="AG30" s="35">
        <f t="shared" si="26"/>
        <v>-5.4324801928635811</v>
      </c>
      <c r="AH30" s="35">
        <f t="shared" si="27"/>
        <v>-5.4324801928635811</v>
      </c>
      <c r="AI30" s="35">
        <f t="shared" si="28"/>
        <v>-5.4324801928635811</v>
      </c>
      <c r="AJ30" s="35">
        <f t="shared" si="29"/>
        <v>-5.4324801928635811</v>
      </c>
      <c r="AK30" s="35">
        <f t="shared" si="30"/>
        <v>-5.4324801928635811</v>
      </c>
      <c r="AL30" s="35">
        <f t="shared" si="31"/>
        <v>-5.4324801928635811</v>
      </c>
      <c r="AM30" s="35">
        <f t="shared" si="216"/>
        <v>-5.4324801928635811</v>
      </c>
      <c r="AN30" s="35">
        <f t="shared" si="217"/>
        <v>-5.4324801928635811</v>
      </c>
      <c r="AO30" s="35">
        <f t="shared" si="218"/>
        <v>-5.4324801928635811</v>
      </c>
      <c r="AP30" s="35">
        <f t="shared" si="219"/>
        <v>-5.4324801928635811</v>
      </c>
      <c r="AQ30" s="35">
        <f t="shared" si="220"/>
        <v>-5.4324801928635811</v>
      </c>
      <c r="AR30" s="2">
        <f t="shared" si="221"/>
        <v>-5.4324801928635811</v>
      </c>
      <c r="AS30" s="2">
        <v>0.6</v>
      </c>
      <c r="AT30" s="2">
        <f t="shared" si="222"/>
        <v>273</v>
      </c>
      <c r="AU30" s="35">
        <f t="shared" si="37"/>
        <v>273</v>
      </c>
      <c r="AV30" s="35">
        <f t="shared" si="38"/>
        <v>273</v>
      </c>
      <c r="AW30" s="35">
        <f t="shared" si="39"/>
        <v>273</v>
      </c>
      <c r="AX30" s="35">
        <f t="shared" si="40"/>
        <v>273</v>
      </c>
      <c r="AY30" s="35">
        <f t="shared" si="41"/>
        <v>273</v>
      </c>
      <c r="AZ30" s="35">
        <f t="shared" si="42"/>
        <v>273</v>
      </c>
      <c r="BA30" s="35">
        <f t="shared" si="43"/>
        <v>273</v>
      </c>
      <c r="BB30" s="35">
        <f t="shared" si="44"/>
        <v>273</v>
      </c>
      <c r="BC30" s="35">
        <f t="shared" si="45"/>
        <v>273</v>
      </c>
      <c r="BD30" s="35">
        <f t="shared" si="46"/>
        <v>273</v>
      </c>
      <c r="BE30" s="35">
        <f t="shared" ref="BE30:BE33" si="230">BW30+273</f>
        <v>273</v>
      </c>
      <c r="BF30" s="35">
        <f t="shared" ref="BF30:BF33" si="231">BX30+273</f>
        <v>273</v>
      </c>
      <c r="BG30" s="35">
        <f t="shared" ref="BG30:BG33" si="232">BY30+273</f>
        <v>273</v>
      </c>
      <c r="BH30" s="35">
        <f t="shared" ref="BH30:BH33" si="233">BZ30+273</f>
        <v>273</v>
      </c>
      <c r="BI30" s="35">
        <f t="shared" ref="BI30:BI33" si="234">CA30+273</f>
        <v>273</v>
      </c>
      <c r="BJ30" s="2">
        <f t="shared" si="223"/>
        <v>313</v>
      </c>
      <c r="BK30" s="2">
        <v>40</v>
      </c>
      <c r="BL30" s="39"/>
      <c r="BM30" s="35">
        <f t="shared" ref="BM30:BM33" si="235">CB30+DF30</f>
        <v>0</v>
      </c>
      <c r="BN30" s="35">
        <f t="shared" ref="BN30:BN33" si="236">CC30+DF30</f>
        <v>0</v>
      </c>
      <c r="BO30" s="35">
        <f t="shared" ref="BO30:BO33" si="237">CD30+DF30</f>
        <v>0</v>
      </c>
      <c r="BP30" s="35">
        <f t="shared" ref="BP30:BP33" si="238">CE30++DF30</f>
        <v>0</v>
      </c>
      <c r="BQ30" s="35">
        <f t="shared" ref="BQ30:BQ33" si="239">CF30+DF30</f>
        <v>0</v>
      </c>
      <c r="BR30" s="35">
        <f t="shared" ref="BR30:BR33" si="240">CG30+DF30</f>
        <v>0</v>
      </c>
      <c r="BS30" s="35">
        <f t="shared" ref="BS30:BS33" si="241">CH30+DF30</f>
        <v>0</v>
      </c>
      <c r="BT30" s="35">
        <f t="shared" ref="BT30:BT33" si="242">CI30+DF30</f>
        <v>0</v>
      </c>
      <c r="BU30" s="35">
        <f t="shared" ref="BU30:BU33" si="243">CJ30+DF30</f>
        <v>0</v>
      </c>
      <c r="BV30" s="35">
        <f t="shared" ref="BV30:BV33" si="244">CK30+DF30</f>
        <v>0</v>
      </c>
      <c r="BW30" s="35">
        <f t="shared" ref="BW30:BW33" si="245">CL30+DF30</f>
        <v>0</v>
      </c>
      <c r="BX30" s="35">
        <f t="shared" ref="BX30:BX33" si="246">CM30+DF30</f>
        <v>0</v>
      </c>
      <c r="BY30" s="35">
        <f t="shared" ref="BY30:BY33" si="247">CN30+DF30</f>
        <v>0</v>
      </c>
      <c r="BZ30" s="35">
        <f t="shared" ref="BZ30:BZ33" si="248">CO30+DF30</f>
        <v>0</v>
      </c>
      <c r="CA30" s="35">
        <f t="shared" ref="CA30:CA33" si="249">CP30+DF30</f>
        <v>0</v>
      </c>
      <c r="CB30" s="45"/>
      <c r="CC30" s="45"/>
      <c r="CD30" s="45"/>
      <c r="CE30" s="45"/>
      <c r="CF30" s="45"/>
      <c r="CG30" s="45"/>
      <c r="CH30" s="45"/>
      <c r="CI30" s="45"/>
      <c r="CJ30" s="45"/>
      <c r="CK30" s="45"/>
      <c r="CL30" s="45"/>
      <c r="CM30" s="45"/>
      <c r="CN30" s="45"/>
      <c r="CO30" s="45"/>
      <c r="CP30" s="45"/>
      <c r="CQ30" s="45"/>
      <c r="CR30" s="45"/>
      <c r="CS30" s="45"/>
      <c r="CT30" s="45"/>
      <c r="CU30" s="45"/>
      <c r="CV30" s="45"/>
      <c r="CW30" s="45"/>
      <c r="CX30" s="45"/>
      <c r="CY30" s="45"/>
      <c r="CZ30" s="45"/>
      <c r="DA30" s="45"/>
      <c r="DB30" s="45"/>
      <c r="DC30" s="45"/>
      <c r="DD30" s="45"/>
      <c r="DE30" s="45"/>
      <c r="DF30" s="39"/>
      <c r="DG30" s="49" t="s">
        <v>13</v>
      </c>
      <c r="DH30" s="49" t="s">
        <v>13</v>
      </c>
      <c r="DI30" s="49" t="s">
        <v>13</v>
      </c>
      <c r="DJ30" s="49" t="s">
        <v>13</v>
      </c>
      <c r="DK30" s="49" t="s">
        <v>13</v>
      </c>
    </row>
    <row r="31" spans="1:115" ht="28" x14ac:dyDescent="0.3">
      <c r="A31" s="48" t="s">
        <v>50</v>
      </c>
      <c r="B31" s="37" t="s">
        <v>44</v>
      </c>
      <c r="C31" s="2">
        <f>D31*K31</f>
        <v>0</v>
      </c>
      <c r="D31" s="38"/>
      <c r="E31" s="49" t="s">
        <v>13</v>
      </c>
      <c r="F31" s="49" t="s">
        <v>13</v>
      </c>
      <c r="G31" s="49" t="s">
        <v>13</v>
      </c>
      <c r="H31" s="49" t="s">
        <v>13</v>
      </c>
      <c r="I31" s="49" t="s">
        <v>13</v>
      </c>
      <c r="J31" s="49" t="s">
        <v>13</v>
      </c>
      <c r="K31" s="35">
        <f t="shared" si="7"/>
        <v>0</v>
      </c>
      <c r="L31" s="35">
        <f t="shared" si="8"/>
        <v>0</v>
      </c>
      <c r="M31" s="35">
        <f t="shared" si="9"/>
        <v>0</v>
      </c>
      <c r="N31" s="35">
        <f t="shared" si="10"/>
        <v>0</v>
      </c>
      <c r="O31" s="35">
        <f t="shared" si="11"/>
        <v>0</v>
      </c>
      <c r="P31" s="35">
        <f t="shared" si="12"/>
        <v>0</v>
      </c>
      <c r="Q31" s="35">
        <f t="shared" si="13"/>
        <v>0</v>
      </c>
      <c r="R31" s="35">
        <f t="shared" si="14"/>
        <v>0</v>
      </c>
      <c r="S31" s="35">
        <f t="shared" si="15"/>
        <v>0</v>
      </c>
      <c r="T31" s="35">
        <f t="shared" si="67"/>
        <v>0</v>
      </c>
      <c r="U31" s="35">
        <f t="shared" si="224"/>
        <v>0</v>
      </c>
      <c r="V31" s="35">
        <f t="shared" si="225"/>
        <v>0</v>
      </c>
      <c r="W31" s="35">
        <f t="shared" si="226"/>
        <v>0</v>
      </c>
      <c r="X31" s="35">
        <f t="shared" si="227"/>
        <v>0</v>
      </c>
      <c r="Y31" s="35">
        <f t="shared" si="228"/>
        <v>0</v>
      </c>
      <c r="Z31" s="35">
        <f t="shared" si="229"/>
        <v>0</v>
      </c>
      <c r="AA31" s="2">
        <v>0.9</v>
      </c>
      <c r="AB31" s="2">
        <v>0.3</v>
      </c>
      <c r="AC31" s="35">
        <f t="shared" si="22"/>
        <v>-5.4324801928635811</v>
      </c>
      <c r="AD31" s="35">
        <f t="shared" si="23"/>
        <v>-5.4324801928635811</v>
      </c>
      <c r="AE31" s="35">
        <f t="shared" si="24"/>
        <v>-5.4324801928635811</v>
      </c>
      <c r="AF31" s="35">
        <f t="shared" si="25"/>
        <v>-5.4324801928635811</v>
      </c>
      <c r="AG31" s="35">
        <f t="shared" si="26"/>
        <v>-5.4324801928635811</v>
      </c>
      <c r="AH31" s="35">
        <f t="shared" si="27"/>
        <v>-5.4324801928635811</v>
      </c>
      <c r="AI31" s="35">
        <f t="shared" si="28"/>
        <v>-5.4324801928635811</v>
      </c>
      <c r="AJ31" s="35">
        <f t="shared" si="29"/>
        <v>-5.4324801928635811</v>
      </c>
      <c r="AK31" s="35">
        <f t="shared" si="30"/>
        <v>-5.4324801928635811</v>
      </c>
      <c r="AL31" s="35">
        <f t="shared" si="31"/>
        <v>-5.4324801928635811</v>
      </c>
      <c r="AM31" s="35">
        <f t="shared" si="216"/>
        <v>-5.4324801928635811</v>
      </c>
      <c r="AN31" s="35">
        <f t="shared" si="217"/>
        <v>-5.4324801928635811</v>
      </c>
      <c r="AO31" s="35">
        <f t="shared" si="218"/>
        <v>-5.4324801928635811</v>
      </c>
      <c r="AP31" s="35">
        <f t="shared" si="219"/>
        <v>-5.4324801928635811</v>
      </c>
      <c r="AQ31" s="35">
        <f t="shared" si="220"/>
        <v>-5.4324801928635811</v>
      </c>
      <c r="AR31" s="2">
        <f t="shared" ref="AR31" si="250">11605*((1/BJ31)-(1/AT31))</f>
        <v>-5.4324801928635811</v>
      </c>
      <c r="AS31" s="2">
        <v>0.7</v>
      </c>
      <c r="AT31" s="2">
        <f t="shared" ref="AT31" si="251">BL31+273</f>
        <v>273</v>
      </c>
      <c r="AU31" s="35">
        <f t="shared" si="37"/>
        <v>273</v>
      </c>
      <c r="AV31" s="35">
        <f t="shared" si="38"/>
        <v>273</v>
      </c>
      <c r="AW31" s="35">
        <f t="shared" si="39"/>
        <v>273</v>
      </c>
      <c r="AX31" s="35">
        <f t="shared" si="40"/>
        <v>273</v>
      </c>
      <c r="AY31" s="35">
        <f t="shared" si="41"/>
        <v>273</v>
      </c>
      <c r="AZ31" s="35">
        <f t="shared" si="42"/>
        <v>273</v>
      </c>
      <c r="BA31" s="35">
        <f t="shared" si="43"/>
        <v>273</v>
      </c>
      <c r="BB31" s="35">
        <f t="shared" si="44"/>
        <v>273</v>
      </c>
      <c r="BC31" s="35">
        <f t="shared" si="45"/>
        <v>273</v>
      </c>
      <c r="BD31" s="35">
        <f t="shared" si="46"/>
        <v>273</v>
      </c>
      <c r="BE31" s="35">
        <f t="shared" si="230"/>
        <v>273</v>
      </c>
      <c r="BF31" s="35">
        <f t="shared" si="231"/>
        <v>273</v>
      </c>
      <c r="BG31" s="35">
        <f t="shared" si="232"/>
        <v>273</v>
      </c>
      <c r="BH31" s="35">
        <f t="shared" si="233"/>
        <v>273</v>
      </c>
      <c r="BI31" s="35">
        <f t="shared" si="234"/>
        <v>273</v>
      </c>
      <c r="BJ31" s="2">
        <f t="shared" ref="BJ31:BJ33" si="252">BK31+273</f>
        <v>313</v>
      </c>
      <c r="BK31" s="2">
        <v>40</v>
      </c>
      <c r="BL31" s="39"/>
      <c r="BM31" s="35">
        <f t="shared" si="235"/>
        <v>0</v>
      </c>
      <c r="BN31" s="35">
        <f t="shared" si="236"/>
        <v>0</v>
      </c>
      <c r="BO31" s="35">
        <f t="shared" si="237"/>
        <v>0</v>
      </c>
      <c r="BP31" s="35">
        <f t="shared" si="238"/>
        <v>0</v>
      </c>
      <c r="BQ31" s="35">
        <f t="shared" si="239"/>
        <v>0</v>
      </c>
      <c r="BR31" s="35">
        <f t="shared" si="240"/>
        <v>0</v>
      </c>
      <c r="BS31" s="35">
        <f t="shared" si="241"/>
        <v>0</v>
      </c>
      <c r="BT31" s="35">
        <f t="shared" si="242"/>
        <v>0</v>
      </c>
      <c r="BU31" s="35">
        <f t="shared" si="243"/>
        <v>0</v>
      </c>
      <c r="BV31" s="35">
        <f t="shared" si="244"/>
        <v>0</v>
      </c>
      <c r="BW31" s="35">
        <f t="shared" si="245"/>
        <v>0</v>
      </c>
      <c r="BX31" s="35">
        <f t="shared" si="246"/>
        <v>0</v>
      </c>
      <c r="BY31" s="35">
        <f t="shared" si="247"/>
        <v>0</v>
      </c>
      <c r="BZ31" s="35">
        <f t="shared" si="248"/>
        <v>0</v>
      </c>
      <c r="CA31" s="35">
        <f t="shared" si="249"/>
        <v>0</v>
      </c>
      <c r="CB31" s="45"/>
      <c r="CC31" s="45"/>
      <c r="CD31" s="45"/>
      <c r="CE31" s="45"/>
      <c r="CF31" s="45"/>
      <c r="CG31" s="45"/>
      <c r="CH31" s="45"/>
      <c r="CI31" s="45"/>
      <c r="CJ31" s="45"/>
      <c r="CK31" s="45"/>
      <c r="CL31" s="45"/>
      <c r="CM31" s="45"/>
      <c r="CN31" s="45"/>
      <c r="CO31" s="45"/>
      <c r="CP31" s="45"/>
      <c r="CQ31" s="45"/>
      <c r="CR31" s="45"/>
      <c r="CS31" s="45"/>
      <c r="CT31" s="45"/>
      <c r="CU31" s="45"/>
      <c r="CV31" s="45"/>
      <c r="CW31" s="45"/>
      <c r="CX31" s="45"/>
      <c r="CY31" s="45"/>
      <c r="CZ31" s="45"/>
      <c r="DA31" s="45"/>
      <c r="DB31" s="45"/>
      <c r="DC31" s="45"/>
      <c r="DD31" s="45"/>
      <c r="DE31" s="45"/>
      <c r="DF31" s="39"/>
      <c r="DG31" s="40"/>
      <c r="DH31" s="49" t="s">
        <v>13</v>
      </c>
      <c r="DI31" s="49" t="s">
        <v>13</v>
      </c>
      <c r="DJ31" s="49" t="s">
        <v>13</v>
      </c>
      <c r="DK31" s="49" t="s">
        <v>13</v>
      </c>
    </row>
    <row r="32" spans="1:115" x14ac:dyDescent="0.3">
      <c r="A32" s="2" t="s">
        <v>1467</v>
      </c>
      <c r="B32" s="37" t="s">
        <v>1472</v>
      </c>
      <c r="C32" s="2">
        <f>D32*K32*DI32*DJ32*DK32</f>
        <v>0</v>
      </c>
      <c r="D32" s="38"/>
      <c r="E32" s="49" t="s">
        <v>13</v>
      </c>
      <c r="F32" s="49" t="s">
        <v>13</v>
      </c>
      <c r="G32" s="49" t="s">
        <v>13</v>
      </c>
      <c r="H32" s="49" t="s">
        <v>13</v>
      </c>
      <c r="I32" s="49" t="s">
        <v>13</v>
      </c>
      <c r="J32" s="49" t="s">
        <v>13</v>
      </c>
      <c r="K32" s="35">
        <f t="shared" si="7"/>
        <v>0</v>
      </c>
      <c r="L32" s="35">
        <f>(AA32*EXP(AB32*AC32))*CQ32</f>
        <v>0</v>
      </c>
      <c r="M32" s="35">
        <f>(AA32*EXP(AB32*AD32))*CR32</f>
        <v>0</v>
      </c>
      <c r="N32" s="35">
        <f>(AA32*EXP(AB32*AE32))*CS32</f>
        <v>0</v>
      </c>
      <c r="O32" s="35">
        <f>(AA32*EXP(AB32*AF32))*CT32</f>
        <v>0</v>
      </c>
      <c r="P32" s="35">
        <f>(AA32*EXP(AB32*AG32))*CU32</f>
        <v>0</v>
      </c>
      <c r="Q32" s="35">
        <f>(AA32*EXP(AB32*AH32))*CV32</f>
        <v>0</v>
      </c>
      <c r="R32" s="35">
        <f>(AA32*EXP(AB32*AI32))*CW32</f>
        <v>0</v>
      </c>
      <c r="S32" s="35">
        <f>(AA32*EXP(AB32*AJ32))*CX32</f>
        <v>0</v>
      </c>
      <c r="T32" s="35">
        <f>(AA32*EXP(AB32*AK32))*CY32</f>
        <v>0</v>
      </c>
      <c r="U32" s="35">
        <f>(AA32*EXP(AB32*AL32))*CZ32</f>
        <v>0</v>
      </c>
      <c r="V32" s="35">
        <f>(AA32*EXP(AB32*AM32))*DA32</f>
        <v>0</v>
      </c>
      <c r="W32" s="35">
        <f>(AA32*EXP(AB32*AN32))*DB32</f>
        <v>0</v>
      </c>
      <c r="X32" s="35">
        <f>(AA32*EXP(AB32*AO32))*DC32</f>
        <v>0</v>
      </c>
      <c r="Y32" s="35">
        <f>(AA32*EXP(AB32*AP32))*DD32</f>
        <v>0</v>
      </c>
      <c r="Z32" s="35">
        <f>(AA32*EXP(AB32*AQ32))*DE32</f>
        <v>0</v>
      </c>
      <c r="AA32" s="2">
        <v>1</v>
      </c>
      <c r="AB32" s="2">
        <v>0.17499999999999999</v>
      </c>
      <c r="AC32" s="2">
        <f t="shared" si="22"/>
        <v>-5.4324801928635811</v>
      </c>
      <c r="AD32" s="35">
        <f t="shared" ref="AD32" si="253">11605*((1/BJ32)-(1/AV32))</f>
        <v>-5.4324801928635811</v>
      </c>
      <c r="AE32" s="35">
        <f t="shared" ref="AE32" si="254">11605*((1/BJ32)-(1/AW32))</f>
        <v>-5.4324801928635811</v>
      </c>
      <c r="AF32" s="35">
        <f t="shared" ref="AF32" si="255">11605*((1/BJ32)-(1/AX32))</f>
        <v>-5.4324801928635811</v>
      </c>
      <c r="AG32" s="35">
        <f t="shared" ref="AG32" si="256">11605*((1/BJ32)-(1/AY32))</f>
        <v>-5.4324801928635811</v>
      </c>
      <c r="AH32" s="35">
        <f t="shared" ref="AH32" si="257">11605*((1/BJ32)-(1/AZ32))</f>
        <v>-5.4324801928635811</v>
      </c>
      <c r="AI32" s="35">
        <f t="shared" ref="AI32" si="258">11605*((1/BJ32)-(1/BA32))</f>
        <v>-5.4324801928635811</v>
      </c>
      <c r="AJ32" s="35">
        <f t="shared" ref="AJ32" si="259">11605*((1/BJ32)-(1/BB32))</f>
        <v>-5.4324801928635811</v>
      </c>
      <c r="AK32" s="35">
        <f t="shared" ref="AK32" si="260">11605*((1/BJ32)-(1/BC32))</f>
        <v>-5.4324801928635811</v>
      </c>
      <c r="AL32" s="35">
        <f t="shared" ref="AL32" si="261">11605*((1/BJ32)-(1/BD32))</f>
        <v>-5.4324801928635811</v>
      </c>
      <c r="AM32" s="35">
        <f t="shared" si="216"/>
        <v>-5.4324801928635811</v>
      </c>
      <c r="AN32" s="35">
        <f t="shared" si="217"/>
        <v>-5.4324801928635811</v>
      </c>
      <c r="AO32" s="35">
        <f t="shared" si="218"/>
        <v>-5.4324801928635811</v>
      </c>
      <c r="AP32" s="35">
        <f t="shared" si="219"/>
        <v>-5.4324801928635811</v>
      </c>
      <c r="AQ32" s="35">
        <f t="shared" si="220"/>
        <v>-5.4324801928635811</v>
      </c>
      <c r="AR32" s="2" t="s">
        <v>13</v>
      </c>
      <c r="AS32" s="2" t="s">
        <v>13</v>
      </c>
      <c r="AT32" s="2" t="s">
        <v>13</v>
      </c>
      <c r="AU32" s="35">
        <f t="shared" ref="AU32:AU33" si="262">BM32+273</f>
        <v>273</v>
      </c>
      <c r="AV32" s="35">
        <f t="shared" ref="AV32:AV33" si="263">BN32+273</f>
        <v>273</v>
      </c>
      <c r="AW32" s="35">
        <f t="shared" ref="AW32:AW33" si="264">BO32+273</f>
        <v>273</v>
      </c>
      <c r="AX32" s="35">
        <f t="shared" ref="AX32:AX33" si="265">BP32+273</f>
        <v>273</v>
      </c>
      <c r="AY32" s="35">
        <f t="shared" ref="AY32:AY33" si="266">BQ32+273</f>
        <v>273</v>
      </c>
      <c r="AZ32" s="35">
        <f t="shared" ref="AZ32:AZ33" si="267">BR32+273</f>
        <v>273</v>
      </c>
      <c r="BA32" s="35">
        <f t="shared" ref="BA32:BA33" si="268">BS32+273</f>
        <v>273</v>
      </c>
      <c r="BB32" s="35">
        <f t="shared" ref="BB32:BB33" si="269">BT32+273</f>
        <v>273</v>
      </c>
      <c r="BC32" s="35">
        <f t="shared" ref="BC32:BC33" si="270">BU32+273</f>
        <v>273</v>
      </c>
      <c r="BD32" s="35">
        <f t="shared" ref="BD32:BD33" si="271">BV32+273</f>
        <v>273</v>
      </c>
      <c r="BE32" s="35">
        <f t="shared" si="230"/>
        <v>273</v>
      </c>
      <c r="BF32" s="35">
        <f t="shared" si="231"/>
        <v>273</v>
      </c>
      <c r="BG32" s="35">
        <f t="shared" si="232"/>
        <v>273</v>
      </c>
      <c r="BH32" s="35">
        <f t="shared" si="233"/>
        <v>273</v>
      </c>
      <c r="BI32" s="35">
        <f t="shared" si="234"/>
        <v>273</v>
      </c>
      <c r="BJ32" s="2">
        <f t="shared" si="252"/>
        <v>313</v>
      </c>
      <c r="BK32" s="2">
        <v>40</v>
      </c>
      <c r="BL32" s="2" t="s">
        <v>13</v>
      </c>
      <c r="BM32" s="35">
        <f t="shared" si="235"/>
        <v>0</v>
      </c>
      <c r="BN32" s="35">
        <f t="shared" si="236"/>
        <v>0</v>
      </c>
      <c r="BO32" s="35">
        <f t="shared" si="237"/>
        <v>0</v>
      </c>
      <c r="BP32" s="35">
        <f t="shared" si="238"/>
        <v>0</v>
      </c>
      <c r="BQ32" s="35">
        <f t="shared" si="239"/>
        <v>0</v>
      </c>
      <c r="BR32" s="35">
        <f t="shared" si="240"/>
        <v>0</v>
      </c>
      <c r="BS32" s="35">
        <f t="shared" si="241"/>
        <v>0</v>
      </c>
      <c r="BT32" s="35">
        <f t="shared" si="242"/>
        <v>0</v>
      </c>
      <c r="BU32" s="35">
        <f t="shared" si="243"/>
        <v>0</v>
      </c>
      <c r="BV32" s="35">
        <f t="shared" si="244"/>
        <v>0</v>
      </c>
      <c r="BW32" s="35">
        <f t="shared" si="245"/>
        <v>0</v>
      </c>
      <c r="BX32" s="35">
        <f t="shared" si="246"/>
        <v>0</v>
      </c>
      <c r="BY32" s="35">
        <f t="shared" si="247"/>
        <v>0</v>
      </c>
      <c r="BZ32" s="35">
        <f t="shared" si="248"/>
        <v>0</v>
      </c>
      <c r="CA32" s="35">
        <f t="shared" si="249"/>
        <v>0</v>
      </c>
      <c r="CB32" s="45"/>
      <c r="CC32" s="45"/>
      <c r="CD32" s="45"/>
      <c r="CE32" s="45"/>
      <c r="CF32" s="45"/>
      <c r="CG32" s="45"/>
      <c r="CH32" s="45"/>
      <c r="CI32" s="45"/>
      <c r="CJ32" s="45"/>
      <c r="CK32" s="45"/>
      <c r="CL32" s="45"/>
      <c r="CM32" s="45"/>
      <c r="CN32" s="45"/>
      <c r="CO32" s="45"/>
      <c r="CP32" s="45"/>
      <c r="CQ32" s="45"/>
      <c r="CR32" s="45"/>
      <c r="CS32" s="45"/>
      <c r="CT32" s="45"/>
      <c r="CU32" s="45"/>
      <c r="CV32" s="45"/>
      <c r="CW32" s="45"/>
      <c r="CX32" s="45"/>
      <c r="CY32" s="45"/>
      <c r="CZ32" s="45"/>
      <c r="DA32" s="45"/>
      <c r="DB32" s="45"/>
      <c r="DC32" s="45"/>
      <c r="DD32" s="45"/>
      <c r="DE32" s="45"/>
      <c r="DF32" s="39"/>
      <c r="DG32" s="49" t="s">
        <v>13</v>
      </c>
      <c r="DH32" s="49" t="s">
        <v>13</v>
      </c>
      <c r="DI32" s="104"/>
      <c r="DJ32" s="105"/>
      <c r="DK32" s="106"/>
    </row>
    <row r="33" spans="1:115" ht="28" x14ac:dyDescent="0.3">
      <c r="A33" s="2" t="s">
        <v>1474</v>
      </c>
      <c r="B33" s="37" t="s">
        <v>1473</v>
      </c>
      <c r="C33" s="2">
        <f>D33*K33*DI33*DJ33*DK33</f>
        <v>0</v>
      </c>
      <c r="D33" s="38"/>
      <c r="E33" s="49" t="s">
        <v>13</v>
      </c>
      <c r="F33" s="49" t="s">
        <v>13</v>
      </c>
      <c r="G33" s="49" t="s">
        <v>13</v>
      </c>
      <c r="H33" s="49" t="s">
        <v>13</v>
      </c>
      <c r="I33" s="49" t="s">
        <v>13</v>
      </c>
      <c r="J33" s="49" t="s">
        <v>13</v>
      </c>
      <c r="K33" s="35">
        <f t="shared" si="7"/>
        <v>0</v>
      </c>
      <c r="L33" s="35">
        <f>(AA33*EXP(AB33*AC33)+(1-AA33)*EXP(AS33*AC33))*CQ33</f>
        <v>0</v>
      </c>
      <c r="M33" s="35">
        <f>(AA33*EXP(AB33*AD33)+(1-AA33)*EXP(AS33*AD33))*CR33</f>
        <v>0</v>
      </c>
      <c r="N33" s="35">
        <f>(AA33*EXP(AB33*AE33)+(1-AA33)*EXP(AS33*AE33))*CS33</f>
        <v>0</v>
      </c>
      <c r="O33" s="35">
        <f>(AA33*EXP(AB33*AF33)+(1-AA33)*EXP(AS33*AF33))*CT33</f>
        <v>0</v>
      </c>
      <c r="P33" s="35">
        <f>(AA33*EXP(AB33*AG33)+(1-AA33)*EXP(AS33*AG33))*CU33</f>
        <v>0</v>
      </c>
      <c r="Q33" s="35">
        <f>(AA33*EXP(AB33*AH33)+(1-AA33)*EXP(AS33*AH33))*CV33</f>
        <v>0</v>
      </c>
      <c r="R33" s="35">
        <f>(AA33*EXP(AB33*AI33)+(1-AA33)*EXP(AS33*AI33))*CW33</f>
        <v>0</v>
      </c>
      <c r="S33" s="35">
        <f>(AA33*EXP(AB33*AJ33)+(1-AA33)*EXP(AS33*AJ33))*CX33</f>
        <v>0</v>
      </c>
      <c r="T33" s="35">
        <f>(AA33*EXP(AB33*AK33)+(1-AA33)*EXP(AS33*AK33))*CY33</f>
        <v>0</v>
      </c>
      <c r="U33" s="35">
        <f>(AA33*EXP(AB33*AL33))*CZ33</f>
        <v>0</v>
      </c>
      <c r="V33" s="35">
        <f>(AA33*EXP(AB33*AM33))*DA33</f>
        <v>0</v>
      </c>
      <c r="W33" s="35">
        <f>(AA33*EXP(AB33*AN33))*DB33</f>
        <v>0</v>
      </c>
      <c r="X33" s="35">
        <f>(AA33*EXP(AB33*AO33))*DC33</f>
        <v>0</v>
      </c>
      <c r="Y33" s="35">
        <f>(AA33*EXP(AB33*AP33))*DD33</f>
        <v>0</v>
      </c>
      <c r="Z33" s="35">
        <f>(AA33*EXP(AB33*AQ33))*DE33</f>
        <v>0</v>
      </c>
      <c r="AA33" s="2">
        <v>6.0000000000000001E-3</v>
      </c>
      <c r="AB33" s="2">
        <v>0.64600000000000002</v>
      </c>
      <c r="AC33" s="2">
        <f t="shared" ref="AC33" si="272">11605*((1/BJ33)-(1/AU33))</f>
        <v>-5.4324801928635811</v>
      </c>
      <c r="AD33" s="35">
        <f t="shared" ref="AD33" si="273">11605*((1/BJ33)-(1/AV33))</f>
        <v>-5.4324801928635811</v>
      </c>
      <c r="AE33" s="35">
        <f t="shared" ref="AE33" si="274">11605*((1/BJ33)-(1/AW33))</f>
        <v>-5.4324801928635811</v>
      </c>
      <c r="AF33" s="35">
        <f t="shared" ref="AF33" si="275">11605*((1/BJ33)-(1/AX33))</f>
        <v>-5.4324801928635811</v>
      </c>
      <c r="AG33" s="35">
        <f t="shared" ref="AG33" si="276">11605*((1/BJ33)-(1/AY33))</f>
        <v>-5.4324801928635811</v>
      </c>
      <c r="AH33" s="35">
        <f t="shared" ref="AH33" si="277">11605*((1/BJ33)-(1/AZ33))</f>
        <v>-5.4324801928635811</v>
      </c>
      <c r="AI33" s="35">
        <f t="shared" ref="AI33" si="278">11605*((1/BJ33)-(1/BA33))</f>
        <v>-5.4324801928635811</v>
      </c>
      <c r="AJ33" s="35">
        <f t="shared" ref="AJ33" si="279">11605*((1/BJ33)-(1/BB33))</f>
        <v>-5.4324801928635811</v>
      </c>
      <c r="AK33" s="35">
        <f t="shared" ref="AK33" si="280">11605*((1/BJ33)-(1/BC33))</f>
        <v>-5.4324801928635811</v>
      </c>
      <c r="AL33" s="35">
        <f t="shared" ref="AL33" si="281">11605*((1/BJ33)-(1/BD33))</f>
        <v>-5.4324801928635811</v>
      </c>
      <c r="AM33" s="35">
        <f t="shared" si="216"/>
        <v>-5.4324801928635811</v>
      </c>
      <c r="AN33" s="35">
        <f t="shared" si="217"/>
        <v>-5.4324801928635811</v>
      </c>
      <c r="AO33" s="35">
        <f t="shared" si="218"/>
        <v>-5.4324801928635811</v>
      </c>
      <c r="AP33" s="35">
        <f t="shared" si="219"/>
        <v>-5.4324801928635811</v>
      </c>
      <c r="AQ33" s="35">
        <f t="shared" si="220"/>
        <v>-5.4324801928635811</v>
      </c>
      <c r="AR33" s="2" t="s">
        <v>13</v>
      </c>
      <c r="AS33" s="2">
        <v>0</v>
      </c>
      <c r="AT33" s="2" t="s">
        <v>13</v>
      </c>
      <c r="AU33" s="35">
        <f t="shared" si="262"/>
        <v>273</v>
      </c>
      <c r="AV33" s="35">
        <f t="shared" si="263"/>
        <v>273</v>
      </c>
      <c r="AW33" s="35">
        <f t="shared" si="264"/>
        <v>273</v>
      </c>
      <c r="AX33" s="35">
        <f t="shared" si="265"/>
        <v>273</v>
      </c>
      <c r="AY33" s="35">
        <f t="shared" si="266"/>
        <v>273</v>
      </c>
      <c r="AZ33" s="35">
        <f t="shared" si="267"/>
        <v>273</v>
      </c>
      <c r="BA33" s="35">
        <f t="shared" si="268"/>
        <v>273</v>
      </c>
      <c r="BB33" s="35">
        <f t="shared" si="269"/>
        <v>273</v>
      </c>
      <c r="BC33" s="35">
        <f t="shared" si="270"/>
        <v>273</v>
      </c>
      <c r="BD33" s="35">
        <f t="shared" si="271"/>
        <v>273</v>
      </c>
      <c r="BE33" s="35">
        <f t="shared" si="230"/>
        <v>273</v>
      </c>
      <c r="BF33" s="35">
        <f t="shared" si="231"/>
        <v>273</v>
      </c>
      <c r="BG33" s="35">
        <f t="shared" si="232"/>
        <v>273</v>
      </c>
      <c r="BH33" s="35">
        <f t="shared" si="233"/>
        <v>273</v>
      </c>
      <c r="BI33" s="35">
        <f t="shared" si="234"/>
        <v>273</v>
      </c>
      <c r="BJ33" s="2">
        <f t="shared" si="252"/>
        <v>313</v>
      </c>
      <c r="BK33" s="2">
        <v>40</v>
      </c>
      <c r="BL33" s="2" t="s">
        <v>13</v>
      </c>
      <c r="BM33" s="35">
        <f t="shared" si="235"/>
        <v>0</v>
      </c>
      <c r="BN33" s="35">
        <f t="shared" si="236"/>
        <v>0</v>
      </c>
      <c r="BO33" s="35">
        <f t="shared" si="237"/>
        <v>0</v>
      </c>
      <c r="BP33" s="35">
        <f t="shared" si="238"/>
        <v>0</v>
      </c>
      <c r="BQ33" s="35">
        <f t="shared" si="239"/>
        <v>0</v>
      </c>
      <c r="BR33" s="35">
        <f t="shared" si="240"/>
        <v>0</v>
      </c>
      <c r="BS33" s="35">
        <f t="shared" si="241"/>
        <v>0</v>
      </c>
      <c r="BT33" s="35">
        <f t="shared" si="242"/>
        <v>0</v>
      </c>
      <c r="BU33" s="35">
        <f t="shared" si="243"/>
        <v>0</v>
      </c>
      <c r="BV33" s="35">
        <f t="shared" si="244"/>
        <v>0</v>
      </c>
      <c r="BW33" s="35">
        <f t="shared" si="245"/>
        <v>0</v>
      </c>
      <c r="BX33" s="35">
        <f t="shared" si="246"/>
        <v>0</v>
      </c>
      <c r="BY33" s="35">
        <f t="shared" si="247"/>
        <v>0</v>
      </c>
      <c r="BZ33" s="35">
        <f t="shared" si="248"/>
        <v>0</v>
      </c>
      <c r="CA33" s="35">
        <f t="shared" si="249"/>
        <v>0</v>
      </c>
      <c r="CB33" s="45"/>
      <c r="CC33" s="45"/>
      <c r="CD33" s="45"/>
      <c r="CE33" s="45"/>
      <c r="CF33" s="45"/>
      <c r="CG33" s="45"/>
      <c r="CH33" s="45"/>
      <c r="CI33" s="45"/>
      <c r="CJ33" s="45"/>
      <c r="CK33" s="45"/>
      <c r="CL33" s="45"/>
      <c r="CM33" s="45"/>
      <c r="CN33" s="45"/>
      <c r="CO33" s="45"/>
      <c r="CP33" s="45"/>
      <c r="CQ33" s="45"/>
      <c r="CR33" s="45"/>
      <c r="CS33" s="45"/>
      <c r="CT33" s="45"/>
      <c r="CU33" s="45"/>
      <c r="CV33" s="45"/>
      <c r="CW33" s="45"/>
      <c r="CX33" s="45"/>
      <c r="CY33" s="45"/>
      <c r="CZ33" s="45"/>
      <c r="DA33" s="45"/>
      <c r="DB33" s="45"/>
      <c r="DC33" s="45"/>
      <c r="DD33" s="45"/>
      <c r="DE33" s="45"/>
      <c r="DF33" s="39"/>
      <c r="DI33" s="104"/>
      <c r="DJ33" s="105"/>
      <c r="DK33" s="106"/>
    </row>
  </sheetData>
  <mergeCells count="20">
    <mergeCell ref="DK2:DK3"/>
    <mergeCell ref="DJ2:DJ3"/>
    <mergeCell ref="DI2:DI3"/>
    <mergeCell ref="D2:D3"/>
    <mergeCell ref="C2:C3"/>
    <mergeCell ref="CQ2:DE2"/>
    <mergeCell ref="BK2:BK3"/>
    <mergeCell ref="BJ2:BJ3"/>
    <mergeCell ref="CB2:CP2"/>
    <mergeCell ref="BL2:BL3"/>
    <mergeCell ref="BM2:CA2"/>
    <mergeCell ref="DF2:DF3"/>
    <mergeCell ref="A2:B2"/>
    <mergeCell ref="A3:B3"/>
    <mergeCell ref="AU2:BI2"/>
    <mergeCell ref="AC2:AQ2"/>
    <mergeCell ref="L2:Z2"/>
    <mergeCell ref="AT2:AT3"/>
    <mergeCell ref="AS2:AS3"/>
    <mergeCell ref="AR2:AR3"/>
  </mergeCells>
  <phoneticPr fontId="1" type="noConversion"/>
  <dataValidations count="67">
    <dataValidation type="list" allowBlank="1" showInputMessage="1" showErrorMessage="1" sqref="AA4:AA6" xr:uid="{2C8B7194-5DF4-4205-B50F-1D720B9D4884}">
      <formula1>"0.9, "</formula1>
    </dataValidation>
    <dataValidation type="list" allowBlank="1" showInputMessage="1" showErrorMessage="1" sqref="AB4:AB6" xr:uid="{A87E9FEC-7041-4B41-8304-857044580356}">
      <formula1>"0.3, "</formula1>
    </dataValidation>
    <dataValidation type="list" allowBlank="1" showInputMessage="1" showErrorMessage="1" sqref="AS4:AS6" xr:uid="{73A3A6F8-7B97-4B42-9A96-CF5667B7AE62}">
      <formula1>"0.7, "</formula1>
    </dataValidation>
    <dataValidation type="list" allowBlank="1" showInputMessage="1" showErrorMessage="1" sqref="BK4:BK23 BK25:BK31" xr:uid="{F454F1B5-42FA-4E15-8ABE-AF27A02BF924}">
      <formula1>"40,"</formula1>
    </dataValidation>
    <dataValidation type="list" allowBlank="1" showInputMessage="1" showErrorMessage="1" sqref="F4:F5" xr:uid="{C301292B-2F4F-4570-8DDC-5403D51F7EA0}">
      <formula1>"1.4,"</formula1>
    </dataValidation>
    <dataValidation type="list" allowBlank="1" showInputMessage="1" showErrorMessage="1" sqref="I4:I5" xr:uid="{0ED3B42F-19AF-49E4-ABFA-5D419B12FB30}">
      <formula1>"8,"</formula1>
    </dataValidation>
    <dataValidation type="list" allowBlank="1" showInputMessage="1" showErrorMessage="1" sqref="AA7:AA9 AA15" xr:uid="{3E552F67-624F-42E9-B606-D858289E285C}">
      <formula1>"1,"</formula1>
    </dataValidation>
    <dataValidation type="list" allowBlank="1" showInputMessage="1" showErrorMessage="1" sqref="AB7:AB9" xr:uid="{259F8A97-BF23-4204-8AD2-8E46C7C94740}">
      <formula1>"0.4,"</formula1>
    </dataValidation>
    <dataValidation type="list" allowBlank="1" showInputMessage="1" showErrorMessage="1" sqref="E6:J9 DH4:DH9 E21:J26 DG21:DH23 DG25:DH26 E29:J33 DH27:DH32 DG27 DG30 DI25:DK31 DG32 AR32:AT32 AR33 AT33 BL32:BL33 DI4:DK23 K24:CA24 DF24:DK24 DF10:DG20" xr:uid="{69D31E62-950D-4026-985B-5E2A62E211DB}">
      <formula1>"-"</formula1>
    </dataValidation>
    <dataValidation type="list" allowBlank="1" showInputMessage="1" showErrorMessage="1" sqref="AS7:AS9 AS15 AS17:AS18 AS20" xr:uid="{597BF083-4A6E-4B73-ABAB-ADAB37056DF7}">
      <formula1>"0,"</formula1>
    </dataValidation>
    <dataValidation type="list" allowBlank="1" showInputMessage="1" showErrorMessage="1" sqref="DG4:DG9 DH10:DH20 DG28:DG29 DG31" xr:uid="{A854FC75-823C-474E-88A6-3372B195EF10}">
      <formula1>"1, 2"</formula1>
    </dataValidation>
    <dataValidation type="list" allowBlank="1" showInputMessage="1" showErrorMessage="1" sqref="F10" xr:uid="{9750B247-085C-44A0-8E63-F9312FBD81C8}">
      <formula1>"3.45"</formula1>
    </dataValidation>
    <dataValidation type="list" allowBlank="1" showInputMessage="1" showErrorMessage="1" sqref="I10" xr:uid="{1CEDDF9B-5CD9-4994-BC14-44A4B8AA6476}">
      <formula1>"1.07,"</formula1>
    </dataValidation>
    <dataValidation type="list" allowBlank="1" showInputMessage="1" showErrorMessage="1" sqref="F11" xr:uid="{C5F0CC20-07A8-4C9A-8510-4B998EF34C68}">
      <formula1>"4.56,"</formula1>
    </dataValidation>
    <dataValidation type="list" allowBlank="1" showInputMessage="1" showErrorMessage="1" sqref="I11" xr:uid="{64AF9333-24A1-4948-8CA0-AF8D1C87A854}">
      <formula1>"1.5,"</formula1>
    </dataValidation>
    <dataValidation type="list" allowBlank="1" showInputMessage="1" showErrorMessage="1" sqref="F12 F15" xr:uid="{FF8F9EB5-CBC2-4327-B21E-168DBF93B562}">
      <formula1>"4"</formula1>
    </dataValidation>
    <dataValidation type="list" allowBlank="1" showInputMessage="1" showErrorMessage="1" sqref="I12" xr:uid="{CDA89627-F666-4CED-8186-80F62C5A8F3A}">
      <formula1>"1.29,"</formula1>
    </dataValidation>
    <dataValidation type="list" allowBlank="1" showInputMessage="1" showErrorMessage="1" sqref="F13" xr:uid="{DD00C8BB-D5B0-436E-AD8B-8C04B2A60B42}">
      <formula1>"4.33"</formula1>
    </dataValidation>
    <dataValidation type="list" allowBlank="1" showInputMessage="1" showErrorMessage="1" sqref="I13" xr:uid="{266436BC-0719-4C44-B9D1-6E6A5F2634C8}">
      <formula1>"1.11"</formula1>
    </dataValidation>
    <dataValidation type="list" allowBlank="1" showInputMessage="1" showErrorMessage="1" sqref="F14" xr:uid="{462B1387-8507-4504-9FCF-EF60F5ACA408}">
      <formula1>"2.98"</formula1>
    </dataValidation>
    <dataValidation type="list" allowBlank="1" showInputMessage="1" showErrorMessage="1" sqref="I14" xr:uid="{6DE849DE-900E-4349-AE22-19B58EC5EF6C}">
      <formula1>"1.12"</formula1>
    </dataValidation>
    <dataValidation type="list" allowBlank="1" showInputMessage="1" showErrorMessage="1" sqref="I15:I16 I18 AA20 I27 AA32" xr:uid="{3FCCDB10-A97F-4916-8C08-8F38E5942E2D}">
      <formula1>"1"</formula1>
    </dataValidation>
    <dataValidation type="list" allowBlank="1" showInputMessage="1" showErrorMessage="1" sqref="F16" xr:uid="{8C7096DA-91AF-43CA-AAAA-5BFDF377B128}">
      <formula1>"1.36"</formula1>
    </dataValidation>
    <dataValidation type="list" allowBlank="1" showInputMessage="1" showErrorMessage="1" sqref="F17" xr:uid="{6DA2FA3A-3BD4-4F10-86CC-32B0DD0FB7F5}">
      <formula1>"3"</formula1>
    </dataValidation>
    <dataValidation type="list" allowBlank="1" showInputMessage="1" showErrorMessage="1" sqref="I17" xr:uid="{F46FB043-E409-410A-AFDA-83041033B579}">
      <formula1>"1.9"</formula1>
    </dataValidation>
    <dataValidation type="list" allowBlank="1" showInputMessage="1" showErrorMessage="1" sqref="F18" xr:uid="{97C94670-9438-4ED4-BBC1-3C17ABDCD309}">
      <formula1>"1.05"</formula1>
    </dataValidation>
    <dataValidation type="list" allowBlank="1" showInputMessage="1" showErrorMessage="1" sqref="F19:F20" xr:uid="{A8CDACBC-5AEF-466D-826D-585ADCCA5017}">
      <formula1>"9.8"</formula1>
    </dataValidation>
    <dataValidation type="list" allowBlank="1" showInputMessage="1" showErrorMessage="1" sqref="I19:I20" xr:uid="{E57ADE39-D049-45C5-80F9-7F4FF1BDC271}">
      <formula1>"1.04"</formula1>
    </dataValidation>
    <dataValidation type="list" allowBlank="1" showInputMessage="1" showErrorMessage="1" sqref="AA10 AA12" xr:uid="{02D7EE6B-D3CB-4EB1-A05D-83ED228AE45B}">
      <formula1>"0.999"</formula1>
    </dataValidation>
    <dataValidation type="list" allowBlank="1" showInputMessage="1" showErrorMessage="1" sqref="AB10 AB12 AB16" xr:uid="{B4054196-89AA-4CFE-B0C5-7CF3B68546BE}">
      <formula1>"0.5"</formula1>
    </dataValidation>
    <dataValidation type="list" allowBlank="1" showInputMessage="1" showErrorMessage="1" sqref="AS10 AS12" xr:uid="{DAD4B076-0EF1-45D5-AD51-3B9D3C859B49}">
      <formula1>"1.63"</formula1>
    </dataValidation>
    <dataValidation type="list" allowBlank="1" showInputMessage="1" showErrorMessage="1" sqref="AA11" xr:uid="{CD5647E5-6CEC-4B4D-8A4F-9C73D9E8EEFE}">
      <formula1>"0.998"</formula1>
    </dataValidation>
    <dataValidation type="list" allowBlank="1" showInputMessage="1" showErrorMessage="1" sqref="AB11" xr:uid="{D003209C-F337-4F14-9BA9-51A05657ED85}">
      <formula1>"0.57"</formula1>
    </dataValidation>
    <dataValidation type="list" allowBlank="1" showInputMessage="1" showErrorMessage="1" sqref="AS11 AS13:AS14" xr:uid="{DFC1830F-CCFA-442E-9AD1-643C5BE97FDC}">
      <formula1>"0.84"</formula1>
    </dataValidation>
    <dataValidation type="list" allowBlank="1" showInputMessage="1" showErrorMessage="1" sqref="AA13:AA14" xr:uid="{3D801B43-742B-4B5D-BC65-20D26EFCCC10}">
      <formula1>"0.86"</formula1>
    </dataValidation>
    <dataValidation type="list" allowBlank="1" showInputMessage="1" showErrorMessage="1" sqref="AB13:AB14 AB19" xr:uid="{0BCC2FA3-579C-4DAB-86D2-EAF0F0F02B84}">
      <formula1>"0.27"</formula1>
    </dataValidation>
    <dataValidation type="list" allowBlank="1" showInputMessage="1" showErrorMessage="1" sqref="AB15 AA18" xr:uid="{D30CE143-2435-4CF8-9A31-B5D2F8B25490}">
      <formula1>"0.35"</formula1>
    </dataValidation>
    <dataValidation type="list" allowBlank="1" showInputMessage="1" showErrorMessage="1" sqref="AA16" xr:uid="{A0E07A9A-96DD-4755-8859-0DE56950E69B}">
      <formula1>"0.87"</formula1>
    </dataValidation>
    <dataValidation type="list" allowBlank="1" showInputMessage="1" showErrorMessage="1" sqref="AS16" xr:uid="{223AEB34-CBC5-4D9C-BBFA-7D660E798210}">
      <formula1>"0.95"</formula1>
    </dataValidation>
    <dataValidation type="list" allowBlank="1" showInputMessage="1" showErrorMessage="1" sqref="AA17" xr:uid="{77529DA5-6904-4D4F-BF20-86E609AA9125}">
      <formula1>"0.4"</formula1>
    </dataValidation>
    <dataValidation type="list" allowBlank="1" showInputMessage="1" showErrorMessage="1" sqref="AB17" xr:uid="{8408F0CA-F839-41DA-9ED0-B5F19D729186}">
      <formula1>"0.14"</formula1>
    </dataValidation>
    <dataValidation type="list" allowBlank="1" showInputMessage="1" showErrorMessage="1" sqref="AB18" xr:uid="{F61165B8-C4A4-4245-9EAE-BE8265544733}">
      <formula1>"0.54"</formula1>
    </dataValidation>
    <dataValidation type="list" allowBlank="1" showInputMessage="1" showErrorMessage="1" sqref="AA19" xr:uid="{63006C08-9BCC-4389-984B-C7E089674570}">
      <formula1>"0.961"</formula1>
    </dataValidation>
    <dataValidation type="list" allowBlank="1" showInputMessage="1" showErrorMessage="1" sqref="AS19" xr:uid="{8DCBBACC-FDA0-4B18-82B7-8CA9BDFCA569}">
      <formula1>"1.1"</formula1>
    </dataValidation>
    <dataValidation type="list" allowBlank="1" showInputMessage="1" showErrorMessage="1" sqref="AB20" xr:uid="{F3A3011A-D2CB-43C3-89B6-9415D6604209}">
      <formula1>"0.15"</formula1>
    </dataValidation>
    <dataValidation type="list" allowBlank="1" showInputMessage="1" showErrorMessage="1" sqref="AA21" xr:uid="{30D653EB-8505-4503-A39C-C2EBFE5B9840}">
      <formula1>"0.873"</formula1>
    </dataValidation>
    <dataValidation type="list" allowBlank="1" showInputMessage="1" showErrorMessage="1" sqref="AA22:AA23 AA25:AA26" xr:uid="{CACFA577-9BAB-4CCF-B6F9-BA6079853313}">
      <formula1>"0.996"</formula1>
    </dataValidation>
    <dataValidation type="list" allowBlank="1" showInputMessage="1" showErrorMessage="1" sqref="AB21" xr:uid="{9183FFD1-17ED-4410-955D-E001025C6CD9}">
      <formula1>"0.16"</formula1>
    </dataValidation>
    <dataValidation type="list" allowBlank="1" showInputMessage="1" showErrorMessage="1" sqref="AB22:AB23 AB25:AB26" xr:uid="{96A41E5A-DB99-4BAE-A34B-55C4818E5211}">
      <formula1>"0.06"</formula1>
    </dataValidation>
    <dataValidation type="list" allowBlank="1" showInputMessage="1" showErrorMessage="1" sqref="AS21" xr:uid="{450838ED-1249-4369-873D-3C4F6CB2F087}">
      <formula1>"0.44"</formula1>
    </dataValidation>
    <dataValidation type="list" allowBlank="1" showInputMessage="1" showErrorMessage="1" sqref="AS22:AS23 AS25:AS26" xr:uid="{BDDA1BF9-F4DC-419A-B7F2-E404BF7C29EC}">
      <formula1>"1.13"</formula1>
    </dataValidation>
    <dataValidation type="list" allowBlank="1" showInputMessage="1" showErrorMessage="1" sqref="J27" xr:uid="{0FD2700D-A3B8-4CF2-95E5-46ACED7A5970}">
      <formula1>"5"</formula1>
    </dataValidation>
    <dataValidation type="list" allowBlank="1" showInputMessage="1" showErrorMessage="1" sqref="F27" xr:uid="{B4EC9E76-CFB5-4FAD-B96A-2A36E859FFDA}">
      <formula1>"0.1"</formula1>
    </dataValidation>
    <dataValidation type="list" allowBlank="1" showInputMessage="1" showErrorMessage="1" sqref="F28" xr:uid="{C343DF54-6799-4BDC-8048-6E8DD506C652}">
      <formula1>"1.4"</formula1>
    </dataValidation>
    <dataValidation type="list" allowBlank="1" showInputMessage="1" showErrorMessage="1" sqref="I28" xr:uid="{24307FA3-564F-44C1-9B03-1A16347E227C}">
      <formula1>"4.4"</formula1>
    </dataValidation>
    <dataValidation type="list" allowBlank="1" showInputMessage="1" showErrorMessage="1" sqref="AA27:AA29 AA31" xr:uid="{BB17C417-7D83-4919-951D-32AD8EBEDC83}">
      <formula1>"0.9"</formula1>
    </dataValidation>
    <dataValidation type="list" allowBlank="1" showInputMessage="1" showErrorMessage="1" sqref="AB27:AB31 AA30" xr:uid="{FBC6B0C0-226A-4133-9490-1518FAD1A17E}">
      <formula1>"0.3"</formula1>
    </dataValidation>
    <dataValidation type="list" allowBlank="1" showInputMessage="1" showErrorMessage="1" sqref="AS27:AS29 AS31" xr:uid="{B66967D3-9255-48AA-B113-8F662BEF7507}">
      <formula1>"0.7"</formula1>
    </dataValidation>
    <dataValidation type="list" allowBlank="1" showInputMessage="1" showErrorMessage="1" sqref="AS30" xr:uid="{B5F45D07-6D1F-4855-8FCC-1E0AADECC42E}">
      <formula1>"0.6"</formula1>
    </dataValidation>
    <dataValidation type="list" allowBlank="1" showInputMessage="1" showErrorMessage="1" sqref="AA33" xr:uid="{D7753FEE-3586-4E53-A734-34D4AABFF6FE}">
      <formula1>"0.006"</formula1>
    </dataValidation>
    <dataValidation type="custom" allowBlank="1" showInputMessage="1" showErrorMessage="1" sqref="J28" xr:uid="{42E7EE6D-8070-49B8-BE57-B3DC87774397}">
      <formula1>0.7*H28</formula1>
    </dataValidation>
    <dataValidation type="custom" allowBlank="1" showInputMessage="1" showErrorMessage="1" sqref="AA34" xr:uid="{A3555F10-6358-4D5D-A216-9C9798A81600}">
      <formula1>0.7*H28</formula1>
    </dataValidation>
    <dataValidation type="list" allowBlank="1" showInputMessage="1" showErrorMessage="1" sqref="AB32" xr:uid="{F07A67D8-0633-4113-99F4-612D730575A1}">
      <formula1>"0.175"</formula1>
    </dataValidation>
    <dataValidation type="list" allowBlank="1" showInputMessage="1" showErrorMessage="1" sqref="AB33" xr:uid="{8837B2C6-2611-403B-81AF-0BCCC38C5B19}">
      <formula1>"0.646"</formula1>
    </dataValidation>
    <dataValidation type="list" allowBlank="1" showInputMessage="1" showErrorMessage="1" sqref="AS33" xr:uid="{DD53B2C0-37C3-4CD0-8BE3-FD8D412CB977}">
      <formula1>"0"</formula1>
    </dataValidation>
    <dataValidation type="list" allowBlank="1" showInputMessage="1" showErrorMessage="1" sqref="BK32:BK33" xr:uid="{734AC662-8D43-457C-9C47-D661C4777094}">
      <formula1>"40"</formula1>
    </dataValidation>
    <dataValidation type="list" allowBlank="1" showInputMessage="1" showErrorMessage="1" sqref="DK32:DK33" xr:uid="{46E230A9-F0E1-4156-B28B-C38E2B2D68C6}">
      <formula1>"1, 5"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</sheetPr>
  <dimension ref="A1:DL43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4" sqref="I4"/>
    </sheetView>
  </sheetViews>
  <sheetFormatPr defaultRowHeight="14" x14ac:dyDescent="0.3"/>
  <cols>
    <col min="1" max="1" width="10.4140625" style="2" customWidth="1"/>
    <col min="2" max="2" width="23.75" style="2" customWidth="1"/>
    <col min="3" max="3" width="10.6640625" style="2" customWidth="1"/>
    <col min="4" max="4" width="12.58203125" style="37" customWidth="1"/>
    <col min="5" max="5" width="12.83203125" style="100" customWidth="1"/>
    <col min="6" max="6" width="9" style="78"/>
    <col min="7" max="7" width="9" style="2"/>
    <col min="8" max="8" width="12" style="7" customWidth="1"/>
    <col min="9" max="9" width="10.4140625" style="7" customWidth="1"/>
    <col min="10" max="11" width="9" style="78"/>
    <col min="12" max="12" width="7.75" style="2" customWidth="1"/>
    <col min="13" max="21" width="4.08203125" style="2" hidden="1" customWidth="1"/>
    <col min="22" max="22" width="5" style="2" hidden="1" customWidth="1"/>
    <col min="23" max="27" width="5" style="78" hidden="1" customWidth="1"/>
    <col min="28" max="29" width="8.6640625" style="78" customWidth="1"/>
    <col min="30" max="30" width="8.6640625" customWidth="1"/>
    <col min="31" max="35" width="8.6640625" hidden="1" customWidth="1"/>
    <col min="36" max="37" width="0" hidden="1" customWidth="1"/>
    <col min="38" max="44" width="8.6640625" hidden="1" customWidth="1"/>
    <col min="45" max="46" width="8.6640625" customWidth="1"/>
    <col min="47" max="47" width="6.9140625" bestFit="1" customWidth="1"/>
    <col min="48" max="48" width="9.58203125" customWidth="1"/>
    <col min="49" max="49" width="4.83203125" hidden="1" customWidth="1"/>
    <col min="50" max="50" width="4.83203125" style="119" hidden="1" customWidth="1"/>
    <col min="51" max="56" width="4.83203125" hidden="1" customWidth="1"/>
    <col min="57" max="60" width="5.75" hidden="1" customWidth="1"/>
    <col min="61" max="62" width="4.08203125" style="119" hidden="1" customWidth="1"/>
    <col min="63" max="63" width="6.9140625" style="119" customWidth="1"/>
    <col min="64" max="64" width="9.75" style="119" customWidth="1"/>
    <col min="65" max="65" width="12.5" style="101" customWidth="1"/>
    <col min="66" max="66" width="8.83203125" style="119" customWidth="1"/>
    <col min="67" max="67" width="3.4140625" style="119" hidden="1" customWidth="1"/>
    <col min="68" max="69" width="2.75" style="119" hidden="1" customWidth="1"/>
    <col min="70" max="70" width="3.75" style="119" hidden="1" customWidth="1"/>
    <col min="71" max="71" width="5.1640625" style="119" hidden="1" customWidth="1"/>
    <col min="72" max="72" width="4.1640625" style="119" hidden="1" customWidth="1"/>
    <col min="73" max="75" width="5.1640625" style="119" hidden="1" customWidth="1"/>
    <col min="76" max="79" width="3.25" style="119" hidden="1" customWidth="1"/>
    <col min="80" max="80" width="2.6640625" style="119" hidden="1" customWidth="1"/>
    <col min="81" max="85" width="4.08203125" style="101" bestFit="1" customWidth="1"/>
    <col min="86" max="89" width="3.1640625" style="101" bestFit="1" customWidth="1"/>
    <col min="90" max="95" width="3.75" style="101" bestFit="1" customWidth="1"/>
    <col min="96" max="96" width="3.75" style="101" customWidth="1"/>
    <col min="97" max="97" width="3.83203125" style="101" customWidth="1"/>
    <col min="98" max="98" width="4" style="101" customWidth="1"/>
    <col min="99" max="99" width="4.08203125" style="101" customWidth="1"/>
    <col min="100" max="100" width="3.83203125" style="101" customWidth="1"/>
    <col min="101" max="101" width="3.6640625" style="101" customWidth="1"/>
    <col min="102" max="103" width="3.83203125" style="101" customWidth="1"/>
    <col min="104" max="104" width="3.58203125" style="101" customWidth="1"/>
    <col min="105" max="110" width="4.25" style="101" bestFit="1" customWidth="1"/>
  </cols>
  <sheetData>
    <row r="1" spans="1:116" s="118" customFormat="1" ht="43" customHeight="1" thickBot="1" x14ac:dyDescent="0.35">
      <c r="A1" s="240" t="s">
        <v>1514</v>
      </c>
      <c r="B1" s="241"/>
      <c r="C1" s="242"/>
      <c r="D1" s="113" t="s">
        <v>1403</v>
      </c>
      <c r="E1" s="114" t="s">
        <v>1512</v>
      </c>
      <c r="F1" s="114" t="s">
        <v>1402</v>
      </c>
      <c r="G1" s="113" t="s">
        <v>1402</v>
      </c>
      <c r="H1" s="115" t="s">
        <v>1400</v>
      </c>
      <c r="I1" s="116" t="s">
        <v>1401</v>
      </c>
      <c r="J1" s="114" t="s">
        <v>1402</v>
      </c>
      <c r="K1" s="113" t="s">
        <v>1402</v>
      </c>
      <c r="L1" s="113" t="s">
        <v>1402</v>
      </c>
      <c r="M1" s="250" t="s">
        <v>1396</v>
      </c>
      <c r="N1" s="251"/>
      <c r="O1" s="251"/>
      <c r="P1" s="251"/>
      <c r="Q1" s="251"/>
      <c r="R1" s="251"/>
      <c r="S1" s="251"/>
      <c r="T1" s="251"/>
      <c r="U1" s="251"/>
      <c r="V1" s="251"/>
      <c r="W1" s="251"/>
      <c r="X1" s="251"/>
      <c r="Y1" s="251"/>
      <c r="Z1" s="251"/>
      <c r="AA1" s="252"/>
      <c r="AB1" s="113" t="s">
        <v>1402</v>
      </c>
      <c r="AC1" s="113" t="s">
        <v>1402</v>
      </c>
      <c r="AD1" s="249" t="s">
        <v>1397</v>
      </c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O1" s="249"/>
      <c r="AP1" s="249"/>
      <c r="AQ1" s="249"/>
      <c r="AR1" s="249"/>
      <c r="AS1" s="113" t="s">
        <v>1402</v>
      </c>
      <c r="AT1" s="113" t="s">
        <v>1402</v>
      </c>
      <c r="AU1" s="113" t="s">
        <v>1402</v>
      </c>
      <c r="AV1" s="249" t="s">
        <v>1398</v>
      </c>
      <c r="AW1" s="249"/>
      <c r="AX1" s="249"/>
      <c r="AY1" s="249"/>
      <c r="AZ1" s="249"/>
      <c r="BA1" s="249"/>
      <c r="BB1" s="249"/>
      <c r="BC1" s="249"/>
      <c r="BD1" s="249"/>
      <c r="BE1" s="249"/>
      <c r="BF1" s="249"/>
      <c r="BG1" s="249"/>
      <c r="BH1" s="249"/>
      <c r="BI1" s="249"/>
      <c r="BJ1" s="249"/>
      <c r="BK1" s="114" t="s">
        <v>1510</v>
      </c>
      <c r="BL1" s="114" t="s">
        <v>1510</v>
      </c>
      <c r="BM1" s="120" t="s">
        <v>1509</v>
      </c>
      <c r="BN1" s="253" t="s">
        <v>1508</v>
      </c>
      <c r="BO1" s="253"/>
      <c r="BP1" s="253"/>
      <c r="BQ1" s="253"/>
      <c r="BR1" s="253"/>
      <c r="BS1" s="253"/>
      <c r="BT1" s="253"/>
      <c r="BU1" s="253"/>
      <c r="BV1" s="253"/>
      <c r="BW1" s="253"/>
      <c r="BX1" s="253"/>
      <c r="BY1" s="253"/>
      <c r="BZ1" s="253"/>
      <c r="CA1" s="253"/>
      <c r="CB1" s="254"/>
      <c r="CC1" s="260" t="s">
        <v>1507</v>
      </c>
      <c r="CD1" s="261"/>
      <c r="CE1" s="261"/>
      <c r="CF1" s="261"/>
      <c r="CG1" s="261"/>
      <c r="CH1" s="261"/>
      <c r="CI1" s="261"/>
      <c r="CJ1" s="261"/>
      <c r="CK1" s="261"/>
      <c r="CL1" s="261"/>
      <c r="CM1" s="261"/>
      <c r="CN1" s="261"/>
      <c r="CO1" s="261"/>
      <c r="CP1" s="261"/>
      <c r="CQ1" s="262"/>
      <c r="CR1" s="259" t="s">
        <v>1506</v>
      </c>
      <c r="CS1" s="259"/>
      <c r="CT1" s="259"/>
      <c r="CU1" s="259"/>
      <c r="CV1" s="259"/>
      <c r="CW1" s="259"/>
      <c r="CX1" s="259"/>
      <c r="CY1" s="259"/>
      <c r="CZ1" s="259"/>
      <c r="DA1" s="259"/>
      <c r="DB1" s="259"/>
      <c r="DC1" s="259"/>
      <c r="DD1" s="259"/>
      <c r="DE1" s="259"/>
      <c r="DF1" s="259"/>
      <c r="DG1" s="117" t="s">
        <v>1399</v>
      </c>
      <c r="DH1" s="117" t="s">
        <v>1399</v>
      </c>
      <c r="DI1" s="117" t="s">
        <v>1399</v>
      </c>
      <c r="DJ1" s="117" t="s">
        <v>1399</v>
      </c>
      <c r="DK1" s="117" t="s">
        <v>1399</v>
      </c>
      <c r="DL1" s="117" t="s">
        <v>1399</v>
      </c>
    </row>
    <row r="2" spans="1:116" s="63" customFormat="1" ht="73" customHeight="1" thickBot="1" x14ac:dyDescent="0.35">
      <c r="A2" s="237" t="s">
        <v>1513</v>
      </c>
      <c r="B2" s="238"/>
      <c r="C2" s="239"/>
      <c r="D2" s="222" t="s">
        <v>2</v>
      </c>
      <c r="E2" s="220" t="s">
        <v>22</v>
      </c>
      <c r="F2" s="243" t="s">
        <v>3</v>
      </c>
      <c r="G2" s="235" t="s">
        <v>40</v>
      </c>
      <c r="H2" s="235" t="s">
        <v>4</v>
      </c>
      <c r="I2" s="235" t="s">
        <v>6</v>
      </c>
      <c r="J2" s="235" t="s">
        <v>7</v>
      </c>
      <c r="K2" s="235" t="s">
        <v>5</v>
      </c>
      <c r="L2" s="245" t="s">
        <v>0</v>
      </c>
      <c r="M2" s="256" t="s">
        <v>1355</v>
      </c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8"/>
      <c r="AB2" s="229" t="s">
        <v>10</v>
      </c>
      <c r="AC2" s="229" t="s">
        <v>11</v>
      </c>
      <c r="AD2" s="213" t="s">
        <v>8</v>
      </c>
      <c r="AE2" s="213"/>
      <c r="AF2" s="213"/>
      <c r="AG2" s="213"/>
      <c r="AH2" s="213"/>
      <c r="AI2" s="213"/>
      <c r="AJ2" s="213"/>
      <c r="AK2" s="213"/>
      <c r="AL2" s="213"/>
      <c r="AM2" s="213"/>
      <c r="AN2" s="213"/>
      <c r="AO2" s="213"/>
      <c r="AP2" s="213"/>
      <c r="AQ2" s="213"/>
      <c r="AR2" s="213"/>
      <c r="AS2" s="213" t="s">
        <v>9</v>
      </c>
      <c r="AT2" s="213" t="s">
        <v>12</v>
      </c>
      <c r="AU2" s="213" t="s">
        <v>1471</v>
      </c>
      <c r="AV2" s="213" t="s">
        <v>1470</v>
      </c>
      <c r="AW2" s="213"/>
      <c r="AX2" s="213"/>
      <c r="AY2" s="213"/>
      <c r="AZ2" s="213"/>
      <c r="BA2" s="213"/>
      <c r="BB2" s="213"/>
      <c r="BC2" s="213"/>
      <c r="BD2" s="213"/>
      <c r="BE2" s="213"/>
      <c r="BF2" s="213"/>
      <c r="BG2" s="213"/>
      <c r="BH2" s="213"/>
      <c r="BI2" s="213"/>
      <c r="BJ2" s="213"/>
      <c r="BK2" s="213" t="s">
        <v>1</v>
      </c>
      <c r="BL2" s="213" t="s">
        <v>1288</v>
      </c>
      <c r="BM2" s="234" t="s">
        <v>1289</v>
      </c>
      <c r="BN2" s="247" t="s">
        <v>1511</v>
      </c>
      <c r="BO2" s="247"/>
      <c r="BP2" s="247"/>
      <c r="BQ2" s="247"/>
      <c r="BR2" s="247"/>
      <c r="BS2" s="247"/>
      <c r="BT2" s="247"/>
      <c r="BU2" s="247"/>
      <c r="BV2" s="247"/>
      <c r="BW2" s="247"/>
      <c r="BX2" s="247"/>
      <c r="BY2" s="247"/>
      <c r="BZ2" s="247"/>
      <c r="CA2" s="247"/>
      <c r="CB2" s="248"/>
      <c r="CC2" s="234" t="s">
        <v>14</v>
      </c>
      <c r="CD2" s="234"/>
      <c r="CE2" s="234"/>
      <c r="CF2" s="234"/>
      <c r="CG2" s="234"/>
      <c r="CH2" s="234"/>
      <c r="CI2" s="234"/>
      <c r="CJ2" s="234"/>
      <c r="CK2" s="234"/>
      <c r="CL2" s="234"/>
      <c r="CM2" s="234"/>
      <c r="CN2" s="234"/>
      <c r="CO2" s="234"/>
      <c r="CP2" s="234"/>
      <c r="CQ2" s="234"/>
      <c r="CR2" s="224" t="s">
        <v>1344</v>
      </c>
      <c r="CS2" s="225"/>
      <c r="CT2" s="225"/>
      <c r="CU2" s="225"/>
      <c r="CV2" s="225"/>
      <c r="CW2" s="225"/>
      <c r="CX2" s="225"/>
      <c r="CY2" s="225"/>
      <c r="CZ2" s="225"/>
      <c r="DA2" s="225"/>
      <c r="DB2" s="225"/>
      <c r="DC2" s="225"/>
      <c r="DD2" s="225"/>
      <c r="DE2" s="225"/>
      <c r="DF2" s="226"/>
      <c r="DG2" s="227" t="s">
        <v>1521</v>
      </c>
      <c r="DH2" s="268" t="s">
        <v>21</v>
      </c>
      <c r="DI2" s="266" t="s">
        <v>1515</v>
      </c>
      <c r="DJ2" s="218" t="s">
        <v>1468</v>
      </c>
      <c r="DK2" s="216" t="s">
        <v>1469</v>
      </c>
      <c r="DL2" s="214" t="s">
        <v>1475</v>
      </c>
    </row>
    <row r="3" spans="1:116" s="93" customFormat="1" ht="70.5" customHeight="1" x14ac:dyDescent="0.3">
      <c r="A3" s="103" t="s">
        <v>1407</v>
      </c>
      <c r="B3" s="103" t="s">
        <v>1408</v>
      </c>
      <c r="C3" s="82" t="s">
        <v>1409</v>
      </c>
      <c r="D3" s="223"/>
      <c r="E3" s="221"/>
      <c r="F3" s="244"/>
      <c r="G3" s="236"/>
      <c r="H3" s="236"/>
      <c r="I3" s="236"/>
      <c r="J3" s="236"/>
      <c r="K3" s="236"/>
      <c r="L3" s="246"/>
      <c r="M3" s="89" t="s">
        <v>1356</v>
      </c>
      <c r="N3" s="89" t="s">
        <v>1357</v>
      </c>
      <c r="O3" s="89" t="s">
        <v>1358</v>
      </c>
      <c r="P3" s="89" t="s">
        <v>1359</v>
      </c>
      <c r="Q3" s="89" t="s">
        <v>1360</v>
      </c>
      <c r="R3" s="89" t="s">
        <v>1361</v>
      </c>
      <c r="S3" s="89" t="s">
        <v>1362</v>
      </c>
      <c r="T3" s="89" t="s">
        <v>1363</v>
      </c>
      <c r="U3" s="89" t="s">
        <v>1364</v>
      </c>
      <c r="V3" s="89" t="s">
        <v>1365</v>
      </c>
      <c r="W3" s="89" t="s">
        <v>1496</v>
      </c>
      <c r="X3" s="89" t="s">
        <v>1497</v>
      </c>
      <c r="Y3" s="89" t="s">
        <v>1498</v>
      </c>
      <c r="Z3" s="89" t="s">
        <v>1499</v>
      </c>
      <c r="AA3" s="89" t="s">
        <v>1500</v>
      </c>
      <c r="AB3" s="255"/>
      <c r="AC3" s="255"/>
      <c r="AD3" s="108" t="s">
        <v>1366</v>
      </c>
      <c r="AE3" s="108" t="s">
        <v>1367</v>
      </c>
      <c r="AF3" s="108" t="s">
        <v>1368</v>
      </c>
      <c r="AG3" s="108" t="s">
        <v>1369</v>
      </c>
      <c r="AH3" s="108" t="s">
        <v>1370</v>
      </c>
      <c r="AI3" s="108" t="s">
        <v>1371</v>
      </c>
      <c r="AJ3" s="108" t="s">
        <v>1372</v>
      </c>
      <c r="AK3" s="108" t="s">
        <v>1373</v>
      </c>
      <c r="AL3" s="108" t="s">
        <v>1374</v>
      </c>
      <c r="AM3" s="108" t="s">
        <v>1375</v>
      </c>
      <c r="AN3" s="108" t="s">
        <v>1501</v>
      </c>
      <c r="AO3" s="108" t="s">
        <v>1502</v>
      </c>
      <c r="AP3" s="108" t="s">
        <v>1503</v>
      </c>
      <c r="AQ3" s="108" t="s">
        <v>1504</v>
      </c>
      <c r="AR3" s="108" t="s">
        <v>1505</v>
      </c>
      <c r="AS3" s="213"/>
      <c r="AT3" s="213"/>
      <c r="AU3" s="213"/>
      <c r="AV3" s="102" t="s">
        <v>1386</v>
      </c>
      <c r="AW3" s="102" t="s">
        <v>1387</v>
      </c>
      <c r="AX3" s="102" t="s">
        <v>1388</v>
      </c>
      <c r="AY3" s="102" t="s">
        <v>1389</v>
      </c>
      <c r="AZ3" s="102" t="s">
        <v>1390</v>
      </c>
      <c r="BA3" s="102" t="s">
        <v>1391</v>
      </c>
      <c r="BB3" s="102" t="s">
        <v>1392</v>
      </c>
      <c r="BC3" s="102" t="s">
        <v>1393</v>
      </c>
      <c r="BD3" s="102" t="s">
        <v>1394</v>
      </c>
      <c r="BE3" s="102" t="s">
        <v>1395</v>
      </c>
      <c r="BF3" s="102" t="s">
        <v>1491</v>
      </c>
      <c r="BG3" s="102" t="s">
        <v>1492</v>
      </c>
      <c r="BH3" s="102" t="s">
        <v>1493</v>
      </c>
      <c r="BI3" s="102" t="s">
        <v>1494</v>
      </c>
      <c r="BJ3" s="102" t="s">
        <v>1495</v>
      </c>
      <c r="BK3" s="213"/>
      <c r="BL3" s="213"/>
      <c r="BM3" s="234"/>
      <c r="BN3" s="110" t="s">
        <v>1376</v>
      </c>
      <c r="BO3" s="109" t="s">
        <v>1377</v>
      </c>
      <c r="BP3" s="109" t="s">
        <v>1378</v>
      </c>
      <c r="BQ3" s="109" t="s">
        <v>1379</v>
      </c>
      <c r="BR3" s="109" t="s">
        <v>1380</v>
      </c>
      <c r="BS3" s="109" t="s">
        <v>1381</v>
      </c>
      <c r="BT3" s="109" t="s">
        <v>1382</v>
      </c>
      <c r="BU3" s="109" t="s">
        <v>1383</v>
      </c>
      <c r="BV3" s="109" t="s">
        <v>1384</v>
      </c>
      <c r="BW3" s="109" t="s">
        <v>1385</v>
      </c>
      <c r="BX3" s="109" t="s">
        <v>1486</v>
      </c>
      <c r="BY3" s="109" t="s">
        <v>1487</v>
      </c>
      <c r="BZ3" s="109" t="s">
        <v>1488</v>
      </c>
      <c r="CA3" s="109" t="s">
        <v>1489</v>
      </c>
      <c r="CB3" s="109" t="s">
        <v>1490</v>
      </c>
      <c r="CC3" s="97" t="s">
        <v>1343</v>
      </c>
      <c r="CD3" s="97" t="s">
        <v>1334</v>
      </c>
      <c r="CE3" s="97" t="s">
        <v>1335</v>
      </c>
      <c r="CF3" s="97" t="s">
        <v>1336</v>
      </c>
      <c r="CG3" s="97" t="s">
        <v>1337</v>
      </c>
      <c r="CH3" s="97" t="s">
        <v>1338</v>
      </c>
      <c r="CI3" s="97" t="s">
        <v>1339</v>
      </c>
      <c r="CJ3" s="111" t="s">
        <v>1340</v>
      </c>
      <c r="CK3" s="111" t="s">
        <v>1341</v>
      </c>
      <c r="CL3" s="111" t="s">
        <v>1342</v>
      </c>
      <c r="CM3" s="111" t="s">
        <v>1481</v>
      </c>
      <c r="CN3" s="111" t="s">
        <v>1482</v>
      </c>
      <c r="CO3" s="111" t="s">
        <v>1483</v>
      </c>
      <c r="CP3" s="111" t="s">
        <v>1484</v>
      </c>
      <c r="CQ3" s="111" t="s">
        <v>1485</v>
      </c>
      <c r="CR3" s="112" t="s">
        <v>1345</v>
      </c>
      <c r="CS3" s="112" t="s">
        <v>1346</v>
      </c>
      <c r="CT3" s="112" t="s">
        <v>1347</v>
      </c>
      <c r="CU3" s="112" t="s">
        <v>1348</v>
      </c>
      <c r="CV3" s="112" t="s">
        <v>1349</v>
      </c>
      <c r="CW3" s="112" t="s">
        <v>1350</v>
      </c>
      <c r="CX3" s="112" t="s">
        <v>1351</v>
      </c>
      <c r="CY3" s="112" t="s">
        <v>1352</v>
      </c>
      <c r="CZ3" s="112" t="s">
        <v>1353</v>
      </c>
      <c r="DA3" s="112" t="s">
        <v>1354</v>
      </c>
      <c r="DB3" s="112" t="s">
        <v>1476</v>
      </c>
      <c r="DC3" s="112" t="s">
        <v>1477</v>
      </c>
      <c r="DD3" s="112" t="s">
        <v>1478</v>
      </c>
      <c r="DE3" s="112" t="s">
        <v>1479</v>
      </c>
      <c r="DF3" s="112" t="s">
        <v>1480</v>
      </c>
      <c r="DG3" s="228"/>
      <c r="DH3" s="269"/>
      <c r="DI3" s="267"/>
      <c r="DJ3" s="265"/>
      <c r="DK3" s="264"/>
      <c r="DL3" s="263"/>
    </row>
    <row r="4" spans="1:116" x14ac:dyDescent="0.3">
      <c r="A4" s="53" t="s">
        <v>1404</v>
      </c>
      <c r="B4" s="53" t="s">
        <v>1406</v>
      </c>
      <c r="C4" s="53" t="s">
        <v>56</v>
      </c>
      <c r="D4" s="37">
        <f t="shared" ref="D4:D5" si="0">E4*F4*L4*DI4</f>
        <v>1.1726717051392932</v>
      </c>
      <c r="E4" s="100">
        <v>2</v>
      </c>
      <c r="F4" s="78">
        <f t="shared" ref="F4:F5" si="1">EXP(G4*((H4/I4)^J4-(K4/I4)^J4))</f>
        <v>0.47236655274101469</v>
      </c>
      <c r="G4" s="2">
        <v>4</v>
      </c>
      <c r="H4" s="7">
        <v>5</v>
      </c>
      <c r="I4" s="7">
        <v>16</v>
      </c>
      <c r="J4" s="78">
        <v>1</v>
      </c>
      <c r="K4" s="78">
        <f t="shared" ref="K4:K5" si="2">0.5*I4</f>
        <v>8</v>
      </c>
      <c r="L4" s="2">
        <f t="shared" ref="L4:L5" si="3">SUM(M4:AA4)</f>
        <v>1.2412730096305487</v>
      </c>
      <c r="M4" s="2">
        <f t="shared" ref="M4:M5" si="4">(AB4*EXP(AC4*AD4)+(1-AB4)*EXP(AT4*AD4))/(AB4*EXP(AC4*AS4)+(1-AB4)*EXP(AT4*AS4))*CR4</f>
        <v>8.2922105779518736E-4</v>
      </c>
      <c r="N4" s="2">
        <f t="shared" ref="N4:N5" si="5">(AB4*EXP(AC4*AE4)+(1-AB4)*EXP(AT4*AE4))/(AB4*EXP(AC4*AS4)+(1-AB4)*EXP(AT4*AS4))*CS4</f>
        <v>1.69912659929103E-3</v>
      </c>
      <c r="O4" s="2">
        <f t="shared" ref="O4:O5" si="6">(AB4*EXP(AC4*AF4)+(1-AB4)*EXP(AT4*AF4))/(AB4*EXP(AC4*AS4)+(1-AB4)*EXP(AT4*AS4))*CT4</f>
        <v>3.289669500517347E-3</v>
      </c>
      <c r="P4" s="2">
        <f t="shared" ref="P4:P5" si="7">(AB4*EXP(AC4*AG4)+(1-AB4)*EXP(AT4*AG4))/(AB4*EXP(AC4*AS4)+(1-AB4)*EXP(AT4*AS4))*CU4</f>
        <v>6.0570239387632771E-3</v>
      </c>
      <c r="Q4" s="2">
        <f t="shared" ref="Q4:Q5" si="8">(AB4*EXP(AC4*AH4)+(1-AB4)*EXP(AT4*AH4))/(AB4*EXP(AC4*AS4)+(1-AB4)*EXP(AT4*AS4))*CV4</f>
        <v>1.0664599535915274E-2</v>
      </c>
      <c r="R4" s="2">
        <f t="shared" ref="R4:R5" si="9">(AB4*EXP(AC4*AI4)+(1-AB4)*EXP(AT4*AI4))/(AB4*EXP(AC4*AS4)+(1-AB4)*EXP(AT4*AS4))*CW4</f>
        <v>1.8041261350034712E-2</v>
      </c>
      <c r="S4" s="2">
        <f t="shared" ref="S4:S5" si="10">(AB4*EXP(AC4*AJ4)+(1-AB4)*EXP(AT4*AJ4))/(AB4*EXP(AC4*AS4)+(1-AB4)*EXP(AT4*AS4))*CX4</f>
        <v>2.9444494354300774E-2</v>
      </c>
      <c r="T4" s="2">
        <f t="shared" ref="T4:T5" si="11">(AB4*EXP(AC4*AK4)+(1-AB4)*EXP(AT4*AK4))/(AB4*EXP(AC4*AS4)+(1-AB4)*EXP(AT4*AS4))*CY4</f>
        <v>4.6526377903358986E-2</v>
      </c>
      <c r="U4" s="2">
        <f t="shared" ref="U4:U5" si="12">(AB4*EXP(AC4*AL4)+(1-AB4)*EXP(AT4*AL4))/(AB4*EXP(AC4*AS4)+(1-AB4)*EXP(AT4*AS4))*CZ4</f>
        <v>7.1400000000000005E-2</v>
      </c>
      <c r="V4" s="2">
        <f t="shared" ref="V4:V5" si="13">(AB4*EXP(AC4*AM4)+(1-AB4)*EXP(AT4*AM4))/(AB4*EXP(AC4*AS4)+(1-AB4)*EXP(AT4*AS4))*DF4</f>
        <v>0</v>
      </c>
      <c r="W4" s="78">
        <f t="shared" ref="W4:W5" si="14">(AB4*EXP(AC4*AN4)+(1-AB4)*EXP(AT4*AN4))/(AB4*EXP(AC4*AS4)+(1-AB4)*EXP(AT4*AS4))*DB4</f>
        <v>0.15566207668476584</v>
      </c>
      <c r="X4" s="78">
        <f t="shared" ref="X4:X5" si="15">(AB4*EXP(AC4*AO4)+(1-AB4)*EXP(AT4*AO4))/(AB4*EXP(AC4*AS4)+(1-AB4)*EXP(AT4*AS4))*DC4</f>
        <v>0.22213786338235642</v>
      </c>
      <c r="Y4" s="78">
        <f t="shared" ref="Y4:Y5" si="16">(AB4*EXP(AC4*AP4)+(1-AB4)*EXP(AT4*AP4))/(AB4*EXP(AC4*AS4)+(1-AB4)*EXP(AT4*AS4))*DD4</f>
        <v>0.31067923846830375</v>
      </c>
      <c r="Z4" s="78">
        <f t="shared" ref="Z4:Z5" si="17">(AB4*EXP(AC4*AQ4)+(1-AB4)*EXP(AT4*AQ4))/(AB4*EXP(AC4*AS4)+(1-AB4)*EXP(AT4*AS4))*DE4</f>
        <v>0.36484205685514598</v>
      </c>
      <c r="AA4" s="78">
        <f t="shared" ref="AA4:AA5" si="18">(AB4*EXP(AC4*AR4)+(1-AB4)*EXP(AT4*AR4))/(AB4*EXP(AC4*AS4)+(1-AB4)*EXP(AT4*AS4))*DF4</f>
        <v>0</v>
      </c>
      <c r="AB4" s="78">
        <v>1</v>
      </c>
      <c r="AC4" s="78">
        <v>0.35</v>
      </c>
      <c r="AD4" s="2">
        <f t="shared" ref="AD4:AD5" si="19">11605*((1/BK4)-(1/AV4))</f>
        <v>-12.730189636495771</v>
      </c>
      <c r="AE4" s="126">
        <f t="shared" ref="AE4:AE5" si="20">11605*((1/BK4)-(1/AW4))</f>
        <v>-10.680524329796611</v>
      </c>
      <c r="AF4" s="2">
        <f t="shared" ref="AF4:AF5" si="21">11605*((1/BK4)-(1/AX4))</f>
        <v>-8.7928879010973731</v>
      </c>
      <c r="AG4" s="2">
        <f t="shared" ref="AG4:AG5" si="22">11605*((1/BK4)-(1/AY4))</f>
        <v>-7.0487979688771745</v>
      </c>
      <c r="AH4" s="2">
        <f t="shared" ref="AH4:AH5" si="23">11605*((1/BK4)-(1/AZ4))</f>
        <v>-5.4324801928635811</v>
      </c>
      <c r="AI4" s="2">
        <f t="shared" ref="AI4:AI5" si="24">11605*((1/BK4)-(1/BA4))</f>
        <v>-3.9303898215152584</v>
      </c>
      <c r="AJ4" s="2">
        <f t="shared" ref="AJ4:AJ5" si="25">11605*((1/BK4)-(1/BB4))</f>
        <v>-2.5308312161292803</v>
      </c>
      <c r="AK4" s="2">
        <f t="shared" ref="AK4:AK5" si="26">11605*((1/BK4)-(1/BC4))</f>
        <v>-1.2236527167093727</v>
      </c>
      <c r="AL4" s="2">
        <f t="shared" ref="AL4:AL5" si="27">11605*((1/BK4)-(1/BD4))</f>
        <v>0</v>
      </c>
      <c r="AM4" s="2">
        <f t="shared" ref="AM4:AM5" si="28">11605*((1/BK4)-(1/BE4))</f>
        <v>1.1478847466344833</v>
      </c>
      <c r="AN4" s="2">
        <f t="shared" ref="AN4:AN5" si="29">11605*((1/BK4)-(1/BF4))</f>
        <v>2.2268274664440786</v>
      </c>
      <c r="AO4" s="2">
        <f t="shared" ref="AO4:AO5" si="30">11605*((1/BK4)-(1/BG4))</f>
        <v>3.2428580743114215</v>
      </c>
      <c r="AP4" s="2">
        <f t="shared" ref="AP4:AP5" si="31">11605*((1/BK4)-(1/BH4))</f>
        <v>4.201323208645201</v>
      </c>
      <c r="AQ4" s="2">
        <f t="shared" ref="AQ4:AQ5" si="32">11605*((1/BK4)-(1/BI4))</f>
        <v>4.6604761989754913</v>
      </c>
      <c r="AR4" s="2">
        <f t="shared" ref="AR4:AR5" si="33">11605*((1/BK4)-(1/BJ4))</f>
        <v>-5.4324801928635811</v>
      </c>
      <c r="AS4" s="2">
        <f t="shared" ref="AS4:AS5" si="34">11605*((1/BK4)-(1/AU4))</f>
        <v>0</v>
      </c>
      <c r="AT4" s="2">
        <v>0</v>
      </c>
      <c r="AU4" s="2">
        <f t="shared" ref="AU4:BJ5" si="35">BM4+273</f>
        <v>313</v>
      </c>
      <c r="AV4" s="2">
        <f t="shared" si="35"/>
        <v>233</v>
      </c>
      <c r="AW4" s="2">
        <f t="shared" si="35"/>
        <v>243</v>
      </c>
      <c r="AX4" s="78">
        <f t="shared" si="35"/>
        <v>253</v>
      </c>
      <c r="AY4" s="2">
        <f t="shared" si="35"/>
        <v>263</v>
      </c>
      <c r="AZ4" s="2">
        <f t="shared" si="35"/>
        <v>273</v>
      </c>
      <c r="BA4" s="2">
        <f t="shared" si="35"/>
        <v>283</v>
      </c>
      <c r="BB4" s="2">
        <f t="shared" si="35"/>
        <v>293</v>
      </c>
      <c r="BC4" s="2">
        <f t="shared" si="35"/>
        <v>303</v>
      </c>
      <c r="BD4" s="2">
        <f t="shared" si="35"/>
        <v>313</v>
      </c>
      <c r="BE4" s="2">
        <f t="shared" si="35"/>
        <v>323</v>
      </c>
      <c r="BF4" s="2">
        <f t="shared" si="35"/>
        <v>333</v>
      </c>
      <c r="BG4" s="2">
        <f t="shared" si="35"/>
        <v>343</v>
      </c>
      <c r="BH4" s="2">
        <f t="shared" si="35"/>
        <v>353</v>
      </c>
      <c r="BI4" s="78">
        <f t="shared" si="35"/>
        <v>358</v>
      </c>
      <c r="BJ4" s="78">
        <f t="shared" si="35"/>
        <v>273</v>
      </c>
      <c r="BK4" s="78">
        <f t="shared" ref="BK4:BK5" si="36">BL4+273</f>
        <v>313</v>
      </c>
      <c r="BL4" s="78">
        <v>40</v>
      </c>
      <c r="BM4" s="39">
        <v>40</v>
      </c>
      <c r="BN4" s="78">
        <f>CC4+DG4</f>
        <v>-40</v>
      </c>
      <c r="BO4" s="78">
        <f>CD4+DG4</f>
        <v>-30</v>
      </c>
      <c r="BP4" s="78">
        <f>CE4+DG4</f>
        <v>-20</v>
      </c>
      <c r="BQ4" s="78">
        <f>CF4+DG4</f>
        <v>-10</v>
      </c>
      <c r="BR4" s="78">
        <f>CG4+DG4</f>
        <v>0</v>
      </c>
      <c r="BS4" s="78">
        <f>CH4+DG4</f>
        <v>10</v>
      </c>
      <c r="BT4" s="78">
        <f>CI4+DG4</f>
        <v>20</v>
      </c>
      <c r="BU4" s="78">
        <f>CJ4+DG4</f>
        <v>30</v>
      </c>
      <c r="BV4" s="78">
        <f>CK4+DG4</f>
        <v>40</v>
      </c>
      <c r="BW4" s="78">
        <f>CL4+DG4</f>
        <v>50</v>
      </c>
      <c r="BX4" s="78">
        <f>CM4+DG4</f>
        <v>60</v>
      </c>
      <c r="BY4" s="78">
        <f>CN4+DG4</f>
        <v>70</v>
      </c>
      <c r="BZ4" s="78">
        <f>CO4+DG4</f>
        <v>80</v>
      </c>
      <c r="CA4" s="78">
        <f>CP4+DG4</f>
        <v>85</v>
      </c>
      <c r="CB4" s="78">
        <f>CQ4+DG4</f>
        <v>0</v>
      </c>
      <c r="CC4" s="39">
        <v>-40</v>
      </c>
      <c r="CD4" s="39">
        <v>-30</v>
      </c>
      <c r="CE4" s="121">
        <v>-20</v>
      </c>
      <c r="CF4" s="39">
        <v>-10</v>
      </c>
      <c r="CG4" s="39">
        <v>0</v>
      </c>
      <c r="CH4" s="39">
        <v>10</v>
      </c>
      <c r="CI4" s="39">
        <v>20</v>
      </c>
      <c r="CJ4" s="39">
        <v>30</v>
      </c>
      <c r="CK4" s="39">
        <v>40</v>
      </c>
      <c r="CL4" s="39">
        <v>50</v>
      </c>
      <c r="CM4" s="39">
        <v>60</v>
      </c>
      <c r="CN4" s="39">
        <v>70</v>
      </c>
      <c r="CO4" s="39">
        <v>80</v>
      </c>
      <c r="CP4" s="39">
        <v>85</v>
      </c>
      <c r="CQ4" s="39">
        <v>0</v>
      </c>
      <c r="CR4" s="122">
        <v>7.1400000000000005E-2</v>
      </c>
      <c r="CS4" s="122">
        <v>7.1400000000000005E-2</v>
      </c>
      <c r="CT4" s="122">
        <v>7.1400000000000005E-2</v>
      </c>
      <c r="CU4" s="122">
        <v>7.1400000000000005E-2</v>
      </c>
      <c r="CV4" s="122">
        <v>7.1400000000000005E-2</v>
      </c>
      <c r="CW4" s="122">
        <v>7.1400000000000005E-2</v>
      </c>
      <c r="CX4" s="122">
        <v>7.1400000000000005E-2</v>
      </c>
      <c r="CY4" s="122">
        <v>7.1400000000000005E-2</v>
      </c>
      <c r="CZ4" s="122">
        <v>7.1400000000000005E-2</v>
      </c>
      <c r="DA4" s="122">
        <v>7.1400000000000005E-2</v>
      </c>
      <c r="DB4" s="122">
        <v>7.1400000000000005E-2</v>
      </c>
      <c r="DC4" s="122">
        <v>7.1400000000000005E-2</v>
      </c>
      <c r="DD4" s="122">
        <v>7.1400000000000005E-2</v>
      </c>
      <c r="DE4" s="122">
        <v>7.1400000000000005E-2</v>
      </c>
      <c r="DF4" s="122">
        <v>0</v>
      </c>
      <c r="DG4" s="2">
        <v>0</v>
      </c>
      <c r="DH4" s="2" t="s">
        <v>13</v>
      </c>
      <c r="DI4" s="2">
        <v>1</v>
      </c>
      <c r="DJ4" s="2" t="s">
        <v>13</v>
      </c>
      <c r="DK4" s="2" t="s">
        <v>13</v>
      </c>
      <c r="DL4" s="2" t="s">
        <v>13</v>
      </c>
    </row>
    <row r="5" spans="1:116" x14ac:dyDescent="0.3">
      <c r="A5" s="53" t="s">
        <v>1405</v>
      </c>
      <c r="B5" s="53" t="s">
        <v>1406</v>
      </c>
      <c r="C5" s="53" t="s">
        <v>56</v>
      </c>
      <c r="D5" s="37">
        <f t="shared" si="0"/>
        <v>1.1726717051392932</v>
      </c>
      <c r="E5" s="100">
        <v>2</v>
      </c>
      <c r="F5" s="78">
        <f t="shared" si="1"/>
        <v>0.47236655274101469</v>
      </c>
      <c r="G5" s="2">
        <v>4</v>
      </c>
      <c r="H5" s="7">
        <v>5</v>
      </c>
      <c r="I5" s="7">
        <v>16</v>
      </c>
      <c r="J5" s="78">
        <v>1</v>
      </c>
      <c r="K5" s="78">
        <f t="shared" si="2"/>
        <v>8</v>
      </c>
      <c r="L5" s="2">
        <f t="shared" si="3"/>
        <v>1.2412730096305487</v>
      </c>
      <c r="M5" s="2">
        <f t="shared" si="4"/>
        <v>8.2922105779518736E-4</v>
      </c>
      <c r="N5" s="2">
        <f t="shared" si="5"/>
        <v>1.69912659929103E-3</v>
      </c>
      <c r="O5" s="2">
        <f t="shared" si="6"/>
        <v>3.289669500517347E-3</v>
      </c>
      <c r="P5" s="2">
        <f t="shared" si="7"/>
        <v>6.0570239387632771E-3</v>
      </c>
      <c r="Q5" s="2">
        <f t="shared" si="8"/>
        <v>1.0664599535915274E-2</v>
      </c>
      <c r="R5" s="2">
        <f t="shared" si="9"/>
        <v>1.8041261350034712E-2</v>
      </c>
      <c r="S5" s="2">
        <f t="shared" si="10"/>
        <v>2.9444494354300774E-2</v>
      </c>
      <c r="T5" s="2">
        <f t="shared" si="11"/>
        <v>4.6526377903358986E-2</v>
      </c>
      <c r="U5" s="2">
        <f t="shared" si="12"/>
        <v>7.1400000000000005E-2</v>
      </c>
      <c r="V5" s="2">
        <f t="shared" si="13"/>
        <v>0</v>
      </c>
      <c r="W5" s="78">
        <f t="shared" si="14"/>
        <v>0.15566207668476584</v>
      </c>
      <c r="X5" s="78">
        <f t="shared" si="15"/>
        <v>0.22213786338235642</v>
      </c>
      <c r="Y5" s="78">
        <f t="shared" si="16"/>
        <v>0.31067923846830375</v>
      </c>
      <c r="Z5" s="78">
        <f t="shared" si="17"/>
        <v>0.36484205685514598</v>
      </c>
      <c r="AA5" s="78">
        <f t="shared" si="18"/>
        <v>0</v>
      </c>
      <c r="AB5" s="78">
        <v>1</v>
      </c>
      <c r="AC5" s="78">
        <v>0.35</v>
      </c>
      <c r="AD5" s="2">
        <f t="shared" si="19"/>
        <v>-12.730189636495771</v>
      </c>
      <c r="AE5" s="126">
        <f t="shared" si="20"/>
        <v>-10.680524329796611</v>
      </c>
      <c r="AF5" s="2">
        <f t="shared" si="21"/>
        <v>-8.7928879010973731</v>
      </c>
      <c r="AG5" s="2">
        <f t="shared" si="22"/>
        <v>-7.0487979688771745</v>
      </c>
      <c r="AH5" s="2">
        <f t="shared" si="23"/>
        <v>-5.4324801928635811</v>
      </c>
      <c r="AI5" s="2">
        <f t="shared" si="24"/>
        <v>-3.9303898215152584</v>
      </c>
      <c r="AJ5" s="2">
        <f t="shared" si="25"/>
        <v>-2.5308312161292803</v>
      </c>
      <c r="AK5" s="2">
        <f t="shared" si="26"/>
        <v>-1.2236527167093727</v>
      </c>
      <c r="AL5" s="2">
        <f t="shared" si="27"/>
        <v>0</v>
      </c>
      <c r="AM5" s="2">
        <f t="shared" si="28"/>
        <v>1.1478847466344833</v>
      </c>
      <c r="AN5" s="2">
        <f t="shared" si="29"/>
        <v>2.2268274664440786</v>
      </c>
      <c r="AO5" s="2">
        <f t="shared" si="30"/>
        <v>3.2428580743114215</v>
      </c>
      <c r="AP5" s="2">
        <f t="shared" si="31"/>
        <v>4.201323208645201</v>
      </c>
      <c r="AQ5" s="2">
        <f t="shared" si="32"/>
        <v>4.6604761989754913</v>
      </c>
      <c r="AR5" s="2">
        <f t="shared" si="33"/>
        <v>-5.4324801928635811</v>
      </c>
      <c r="AS5" s="2">
        <f t="shared" si="34"/>
        <v>0</v>
      </c>
      <c r="AT5" s="2">
        <v>0</v>
      </c>
      <c r="AU5" s="2">
        <f t="shared" si="35"/>
        <v>313</v>
      </c>
      <c r="AV5" s="2">
        <f t="shared" si="35"/>
        <v>233</v>
      </c>
      <c r="AW5" s="2">
        <f t="shared" si="35"/>
        <v>243</v>
      </c>
      <c r="AX5" s="78">
        <f t="shared" si="35"/>
        <v>253</v>
      </c>
      <c r="AY5" s="2">
        <f t="shared" si="35"/>
        <v>263</v>
      </c>
      <c r="AZ5" s="2">
        <f t="shared" si="35"/>
        <v>273</v>
      </c>
      <c r="BA5" s="2">
        <f t="shared" si="35"/>
        <v>283</v>
      </c>
      <c r="BB5" s="2">
        <f t="shared" si="35"/>
        <v>293</v>
      </c>
      <c r="BC5" s="2">
        <f t="shared" si="35"/>
        <v>303</v>
      </c>
      <c r="BD5" s="2">
        <f t="shared" si="35"/>
        <v>313</v>
      </c>
      <c r="BE5" s="2">
        <f t="shared" si="35"/>
        <v>323</v>
      </c>
      <c r="BF5" s="2">
        <f t="shared" si="35"/>
        <v>333</v>
      </c>
      <c r="BG5" s="2">
        <f t="shared" si="35"/>
        <v>343</v>
      </c>
      <c r="BH5" s="2">
        <f t="shared" si="35"/>
        <v>353</v>
      </c>
      <c r="BI5" s="78">
        <f t="shared" si="35"/>
        <v>358</v>
      </c>
      <c r="BJ5" s="78">
        <f t="shared" si="35"/>
        <v>273</v>
      </c>
      <c r="BK5" s="78">
        <f t="shared" si="36"/>
        <v>313</v>
      </c>
      <c r="BL5" s="78">
        <v>40</v>
      </c>
      <c r="BM5" s="39">
        <v>40</v>
      </c>
      <c r="BN5" s="78">
        <f t="shared" ref="BN5" si="37">CC5+DG5</f>
        <v>-40</v>
      </c>
      <c r="BO5" s="78">
        <f t="shared" ref="BO5" si="38">CD5+DG5</f>
        <v>-30</v>
      </c>
      <c r="BP5" s="78">
        <f t="shared" ref="BP5" si="39">CE5+DG5</f>
        <v>-20</v>
      </c>
      <c r="BQ5" s="78">
        <f t="shared" ref="BQ5" si="40">CF5+DG5</f>
        <v>-10</v>
      </c>
      <c r="BR5" s="78">
        <f t="shared" ref="BR5" si="41">CG5+DG5</f>
        <v>0</v>
      </c>
      <c r="BS5" s="78">
        <f t="shared" ref="BS5" si="42">CH5+DG5</f>
        <v>10</v>
      </c>
      <c r="BT5" s="78">
        <f t="shared" ref="BT5" si="43">CI5+DG5</f>
        <v>20</v>
      </c>
      <c r="BU5" s="78">
        <f t="shared" ref="BU5" si="44">CJ5+DG5</f>
        <v>30</v>
      </c>
      <c r="BV5" s="78">
        <f t="shared" ref="BV5" si="45">CK5+DG5</f>
        <v>40</v>
      </c>
      <c r="BW5" s="78">
        <f t="shared" ref="BW5" si="46">CL5+DG5</f>
        <v>50</v>
      </c>
      <c r="BX5" s="78">
        <f t="shared" ref="BX5" si="47">CM5+DG5</f>
        <v>60</v>
      </c>
      <c r="BY5" s="78">
        <f t="shared" ref="BY5" si="48">CN5+DG5</f>
        <v>70</v>
      </c>
      <c r="BZ5" s="78">
        <f t="shared" ref="BZ5" si="49">CO5+DG5</f>
        <v>80</v>
      </c>
      <c r="CA5" s="78">
        <f t="shared" ref="CA5" si="50">CP5+DG5</f>
        <v>85</v>
      </c>
      <c r="CB5" s="78">
        <f t="shared" ref="CB5" si="51">CQ5+DG5</f>
        <v>0</v>
      </c>
      <c r="CC5" s="39">
        <v>-40</v>
      </c>
      <c r="CD5" s="39">
        <v>-30</v>
      </c>
      <c r="CE5" s="121">
        <v>-20</v>
      </c>
      <c r="CF5" s="39">
        <v>-10</v>
      </c>
      <c r="CG5" s="39">
        <v>0</v>
      </c>
      <c r="CH5" s="39">
        <v>10</v>
      </c>
      <c r="CI5" s="39">
        <v>20</v>
      </c>
      <c r="CJ5" s="39">
        <v>30</v>
      </c>
      <c r="CK5" s="39">
        <v>40</v>
      </c>
      <c r="CL5" s="39">
        <v>50</v>
      </c>
      <c r="CM5" s="39">
        <v>60</v>
      </c>
      <c r="CN5" s="39">
        <v>70</v>
      </c>
      <c r="CO5" s="39">
        <v>80</v>
      </c>
      <c r="CP5" s="39">
        <v>85</v>
      </c>
      <c r="CQ5" s="39">
        <v>0</v>
      </c>
      <c r="CR5" s="122">
        <v>7.1400000000000005E-2</v>
      </c>
      <c r="CS5" s="122">
        <v>7.1400000000000005E-2</v>
      </c>
      <c r="CT5" s="122">
        <v>7.1400000000000005E-2</v>
      </c>
      <c r="CU5" s="122">
        <v>7.1400000000000005E-2</v>
      </c>
      <c r="CV5" s="122">
        <v>7.1400000000000005E-2</v>
      </c>
      <c r="CW5" s="122">
        <v>7.1400000000000005E-2</v>
      </c>
      <c r="CX5" s="122">
        <v>7.1400000000000005E-2</v>
      </c>
      <c r="CY5" s="122">
        <v>7.1400000000000005E-2</v>
      </c>
      <c r="CZ5" s="122">
        <v>7.1400000000000005E-2</v>
      </c>
      <c r="DA5" s="122">
        <v>7.1400000000000005E-2</v>
      </c>
      <c r="DB5" s="122">
        <v>7.1400000000000005E-2</v>
      </c>
      <c r="DC5" s="122">
        <v>7.1400000000000005E-2</v>
      </c>
      <c r="DD5" s="122">
        <v>7.1400000000000005E-2</v>
      </c>
      <c r="DE5" s="122">
        <v>7.1400000000000005E-2</v>
      </c>
      <c r="DF5" s="122">
        <v>0</v>
      </c>
      <c r="DG5" s="2">
        <v>0</v>
      </c>
      <c r="DH5" s="2" t="s">
        <v>13</v>
      </c>
      <c r="DI5" s="2">
        <v>1</v>
      </c>
      <c r="DJ5" s="2" t="s">
        <v>13</v>
      </c>
      <c r="DK5" s="2" t="s">
        <v>13</v>
      </c>
      <c r="DL5" s="2" t="s">
        <v>13</v>
      </c>
    </row>
    <row r="6" spans="1:116" x14ac:dyDescent="0.3">
      <c r="A6" s="53" t="s">
        <v>1410</v>
      </c>
      <c r="B6" s="53" t="s">
        <v>1412</v>
      </c>
      <c r="C6" s="53" t="s">
        <v>56</v>
      </c>
      <c r="D6" s="2">
        <f t="shared" ref="D6:D12" si="52">E6*F6*L6*DI6</f>
        <v>0.50121739705030821</v>
      </c>
      <c r="E6" s="38">
        <v>2</v>
      </c>
      <c r="F6" s="78">
        <f t="shared" ref="F6:F12" si="53">EXP(G6*((H6/I6)^J6-(K6/I6)^J6))</f>
        <v>0.20189651799465538</v>
      </c>
      <c r="G6" s="2">
        <v>4</v>
      </c>
      <c r="H6" s="7">
        <v>5</v>
      </c>
      <c r="I6" s="7">
        <v>50</v>
      </c>
      <c r="J6" s="78">
        <v>1</v>
      </c>
      <c r="K6" s="78">
        <f t="shared" ref="K6:K11" si="54">0.5*I6</f>
        <v>25</v>
      </c>
      <c r="L6" s="2">
        <f t="shared" ref="L6:L18" si="55">SUM(M6:AA6)</f>
        <v>1.2412730096305487</v>
      </c>
      <c r="M6" s="2">
        <f t="shared" ref="M6:M18" si="56">(AB6*EXP(AC6*AD6)+(1-AB6)*EXP(AT6*AD6))/(AB6*EXP(AC6*AS6)+(1-AB6)*EXP(AT6*AS6))*CR6</f>
        <v>8.2922105779518736E-4</v>
      </c>
      <c r="N6" s="2">
        <f t="shared" ref="N6:N18" si="57">(AB6*EXP(AC6*AE6)+(1-AB6)*EXP(AT6*AE6))/(AB6*EXP(AC6*AS6)+(1-AB6)*EXP(AT6*AS6))*CS6</f>
        <v>1.69912659929103E-3</v>
      </c>
      <c r="O6" s="2">
        <f t="shared" ref="O6:O18" si="58">(AB6*EXP(AC6*AF6)+(1-AB6)*EXP(AT6*AF6))/(AB6*EXP(AC6*AS6)+(1-AB6)*EXP(AT6*AS6))*CT6</f>
        <v>3.289669500517347E-3</v>
      </c>
      <c r="P6" s="2">
        <f t="shared" ref="P6:P18" si="59">(AB6*EXP(AC6*AG6)+(1-AB6)*EXP(AT6*AG6))/(AB6*EXP(AC6*AS6)+(1-AB6)*EXP(AT6*AS6))*CU6</f>
        <v>6.0570239387632771E-3</v>
      </c>
      <c r="Q6" s="2">
        <f t="shared" ref="Q6:Q18" si="60">(AB6*EXP(AC6*AH6)+(1-AB6)*EXP(AT6*AH6))/(AB6*EXP(AC6*AS6)+(1-AB6)*EXP(AT6*AS6))*CV6</f>
        <v>1.0664599535915274E-2</v>
      </c>
      <c r="R6" s="2">
        <f t="shared" ref="R6:R18" si="61">(AB6*EXP(AC6*AI6)+(1-AB6)*EXP(AT6*AI6))/(AB6*EXP(AC6*AS6)+(1-AB6)*EXP(AT6*AS6))*CW6</f>
        <v>1.8041261350034712E-2</v>
      </c>
      <c r="S6" s="2">
        <f t="shared" ref="S6:S18" si="62">(AB6*EXP(AC6*AJ6)+(1-AB6)*EXP(AT6*AJ6))/(AB6*EXP(AC6*AS6)+(1-AB6)*EXP(AT6*AS6))*CX6</f>
        <v>2.9444494354300774E-2</v>
      </c>
      <c r="T6" s="2">
        <f t="shared" ref="T6:T18" si="63">(AB6*EXP(AC6*AK6)+(1-AB6)*EXP(AT6*AK6))/(AB6*EXP(AC6*AS6)+(1-AB6)*EXP(AT6*AS6))*CY6</f>
        <v>4.6526377903358986E-2</v>
      </c>
      <c r="U6" s="2">
        <f t="shared" ref="U6:U18" si="64">(AB6*EXP(AC6*AL6)+(1-AB6)*EXP(AT6*AL6))/(AB6*EXP(AC6*AS6)+(1-AB6)*EXP(AT6*AS6))*CZ6</f>
        <v>7.1400000000000005E-2</v>
      </c>
      <c r="V6" s="2">
        <f t="shared" ref="V6:V18" si="65">(AB6*EXP(AC6*AM6)+(1-AB6)*EXP(AT6*AM6))/(AB6*EXP(AC6*AS6)+(1-AB6)*EXP(AT6*AS6))*DF6</f>
        <v>0</v>
      </c>
      <c r="W6" s="78">
        <f t="shared" ref="W6:W18" si="66">(AB6*EXP(AC6*AN6)+(1-AB6)*EXP(AT6*AN6))/(AB6*EXP(AC6*AS6)+(1-AB6)*EXP(AT6*AS6))*DB6</f>
        <v>0.15566207668476584</v>
      </c>
      <c r="X6" s="78">
        <f t="shared" ref="X6:X18" si="67">(AB6*EXP(AC6*AO6)+(1-AB6)*EXP(AT6*AO6))/(AB6*EXP(AC6*AS6)+(1-AB6)*EXP(AT6*AS6))*DC6</f>
        <v>0.22213786338235642</v>
      </c>
      <c r="Y6" s="78">
        <f t="shared" ref="Y6:Y18" si="68">(AB6*EXP(AC6*AP6)+(1-AB6)*EXP(AT6*AP6))/(AB6*EXP(AC6*AS6)+(1-AB6)*EXP(AT6*AS6))*DD6</f>
        <v>0.31067923846830375</v>
      </c>
      <c r="Z6" s="78">
        <f t="shared" ref="Z6:Z18" si="69">(AB6*EXP(AC6*AQ6)+(1-AB6)*EXP(AT6*AQ6))/(AB6*EXP(AC6*AS6)+(1-AB6)*EXP(AT6*AS6))*DE6</f>
        <v>0.36484205685514598</v>
      </c>
      <c r="AA6" s="78">
        <f t="shared" ref="AA6:AA18" si="70">(AB6*EXP(AC6*AR6)+(1-AB6)*EXP(AT6*AR6))/(AB6*EXP(AC6*AS6)+(1-AB6)*EXP(AT6*AS6))*DF6</f>
        <v>0</v>
      </c>
      <c r="AB6" s="78">
        <v>1</v>
      </c>
      <c r="AC6" s="78">
        <v>0.35</v>
      </c>
      <c r="AD6" s="2">
        <f t="shared" ref="AD6:AD18" si="71">11605*((1/BK6)-(1/AV6))</f>
        <v>-12.730189636495771</v>
      </c>
      <c r="AE6">
        <f t="shared" ref="AE6:AE18" si="72">11605*((1/BK6)-(1/AW6))</f>
        <v>-10.680524329796611</v>
      </c>
      <c r="AF6">
        <f t="shared" ref="AF6:AF18" si="73">11605*((1/BK6)-(1/AX6))</f>
        <v>-8.7928879010973731</v>
      </c>
      <c r="AG6">
        <f t="shared" ref="AG6:AG18" si="74">11605*((1/BK6)-(1/AY6))</f>
        <v>-7.0487979688771745</v>
      </c>
      <c r="AH6">
        <f t="shared" ref="AH6:AH18" si="75">11605*((1/BK6)-(1/AZ6))</f>
        <v>-5.4324801928635811</v>
      </c>
      <c r="AI6" s="2">
        <f t="shared" ref="AI6:AI18" si="76">11605*((1/BK6)-(1/BA6))</f>
        <v>-3.9303898215152584</v>
      </c>
      <c r="AJ6" s="2">
        <f t="shared" ref="AJ6:AJ18" si="77">11605*((1/BK6)-(1/BB6))</f>
        <v>-2.5308312161292803</v>
      </c>
      <c r="AK6" s="2">
        <f t="shared" ref="AK6:AK18" si="78">11605*((1/BK6)-(1/BC6))</f>
        <v>-1.2236527167093727</v>
      </c>
      <c r="AL6" s="2">
        <f t="shared" ref="AL6:AL18" si="79">11605*((1/BK6)-(1/BD6))</f>
        <v>0</v>
      </c>
      <c r="AM6" s="2">
        <f t="shared" ref="AM6:AM18" si="80">11605*((1/BK6)-(1/BE6))</f>
        <v>1.1478847466344833</v>
      </c>
      <c r="AN6" s="2">
        <f t="shared" ref="AN6:AN18" si="81">11605*((1/BK6)-(1/BF6))</f>
        <v>2.2268274664440786</v>
      </c>
      <c r="AO6" s="2">
        <f t="shared" ref="AO6:AO18" si="82">11605*((1/BK6)-(1/BG6))</f>
        <v>3.2428580743114215</v>
      </c>
      <c r="AP6" s="2">
        <f t="shared" ref="AP6:AP18" si="83">11605*((1/BK6)-(1/BH6))</f>
        <v>4.201323208645201</v>
      </c>
      <c r="AQ6" s="2">
        <f t="shared" ref="AQ6:AQ18" si="84">11605*((1/BK6)-(1/BI6))</f>
        <v>4.6604761989754913</v>
      </c>
      <c r="AR6" s="2">
        <f t="shared" ref="AR6:AR18" si="85">11605*((1/BK6)-(1/BJ6))</f>
        <v>-5.4324801928635811</v>
      </c>
      <c r="AS6" s="2">
        <f t="shared" ref="AS6:AS18" si="86">11605*((1/BK6)-(1/AU6))</f>
        <v>0</v>
      </c>
      <c r="AT6" s="2">
        <v>0</v>
      </c>
      <c r="AU6" s="2">
        <f t="shared" ref="AU6:BI11" si="87">BM6+273</f>
        <v>313</v>
      </c>
      <c r="AV6" s="2">
        <f t="shared" si="87"/>
        <v>233</v>
      </c>
      <c r="AW6" s="2">
        <f t="shared" si="87"/>
        <v>243</v>
      </c>
      <c r="AX6" s="78">
        <f t="shared" si="87"/>
        <v>253</v>
      </c>
      <c r="AY6" s="2">
        <f t="shared" si="87"/>
        <v>263</v>
      </c>
      <c r="AZ6" s="2">
        <f t="shared" si="87"/>
        <v>273</v>
      </c>
      <c r="BA6" s="2">
        <f t="shared" si="87"/>
        <v>283</v>
      </c>
      <c r="BB6" s="2">
        <f t="shared" si="87"/>
        <v>293</v>
      </c>
      <c r="BC6" s="2">
        <f t="shared" si="87"/>
        <v>303</v>
      </c>
      <c r="BD6" s="2">
        <f t="shared" si="87"/>
        <v>313</v>
      </c>
      <c r="BE6" s="2">
        <f t="shared" si="87"/>
        <v>323</v>
      </c>
      <c r="BF6" s="2">
        <f t="shared" si="87"/>
        <v>333</v>
      </c>
      <c r="BG6" s="2">
        <f t="shared" si="87"/>
        <v>343</v>
      </c>
      <c r="BH6" s="2">
        <f t="shared" si="87"/>
        <v>353</v>
      </c>
      <c r="BI6" s="78">
        <f t="shared" si="87"/>
        <v>358</v>
      </c>
      <c r="BJ6" s="78">
        <f t="shared" ref="BJ6:BJ11" si="88">CB6+273</f>
        <v>273</v>
      </c>
      <c r="BK6" s="78">
        <f t="shared" ref="BK6:BK18" si="89">BL6+273</f>
        <v>313</v>
      </c>
      <c r="BL6" s="78">
        <v>40</v>
      </c>
      <c r="BM6" s="39">
        <v>40</v>
      </c>
      <c r="BN6" s="78">
        <f t="shared" ref="BN6:BN11" si="90">CC6+DG6</f>
        <v>-40</v>
      </c>
      <c r="BO6" s="78">
        <f t="shared" ref="BO6:BO11" si="91">CD6+DG6</f>
        <v>-30</v>
      </c>
      <c r="BP6" s="78">
        <f t="shared" ref="BP6:BP11" si="92">CE6+DG6</f>
        <v>-20</v>
      </c>
      <c r="BQ6" s="78">
        <f t="shared" ref="BQ6:BQ11" si="93">CF6+DG6</f>
        <v>-10</v>
      </c>
      <c r="BR6" s="78">
        <f t="shared" ref="BR6:BR11" si="94">CG6+DG6</f>
        <v>0</v>
      </c>
      <c r="BS6" s="78">
        <f t="shared" ref="BS6:BS11" si="95">CH6+DG6</f>
        <v>10</v>
      </c>
      <c r="BT6" s="78">
        <f t="shared" ref="BT6:BT11" si="96">CI6+DG6</f>
        <v>20</v>
      </c>
      <c r="BU6" s="78">
        <f t="shared" ref="BU6:BU11" si="97">CJ6+DG6</f>
        <v>30</v>
      </c>
      <c r="BV6" s="78">
        <f t="shared" ref="BV6:BV11" si="98">CK6+DG6</f>
        <v>40</v>
      </c>
      <c r="BW6" s="78">
        <f t="shared" ref="BW6:BW11" si="99">CL6+DG6</f>
        <v>50</v>
      </c>
      <c r="BX6" s="78">
        <f t="shared" ref="BX6:BX11" si="100">CM6+DG6</f>
        <v>60</v>
      </c>
      <c r="BY6" s="78">
        <f t="shared" ref="BY6:BY11" si="101">CN6+DG6</f>
        <v>70</v>
      </c>
      <c r="BZ6" s="78">
        <f t="shared" ref="BZ6:BZ11" si="102">CO6+DG6</f>
        <v>80</v>
      </c>
      <c r="CA6" s="78">
        <f t="shared" ref="CA6:CA11" si="103">CP6+DG6</f>
        <v>85</v>
      </c>
      <c r="CB6" s="78">
        <f t="shared" ref="CB6:CB11" si="104">CQ6+DG6</f>
        <v>0</v>
      </c>
      <c r="CC6" s="39">
        <v>-40</v>
      </c>
      <c r="CD6" s="39">
        <v>-30</v>
      </c>
      <c r="CE6" s="121">
        <v>-20</v>
      </c>
      <c r="CF6" s="39">
        <v>-10</v>
      </c>
      <c r="CG6" s="39">
        <v>0</v>
      </c>
      <c r="CH6" s="39">
        <v>10</v>
      </c>
      <c r="CI6" s="39">
        <v>20</v>
      </c>
      <c r="CJ6" s="39">
        <v>30</v>
      </c>
      <c r="CK6" s="39">
        <v>40</v>
      </c>
      <c r="CL6" s="39">
        <v>50</v>
      </c>
      <c r="CM6" s="39">
        <v>60</v>
      </c>
      <c r="CN6" s="39">
        <v>70</v>
      </c>
      <c r="CO6" s="39">
        <v>80</v>
      </c>
      <c r="CP6" s="39">
        <v>85</v>
      </c>
      <c r="CQ6" s="39">
        <v>0</v>
      </c>
      <c r="CR6" s="122">
        <v>7.1400000000000005E-2</v>
      </c>
      <c r="CS6" s="122">
        <v>7.1400000000000005E-2</v>
      </c>
      <c r="CT6" s="122">
        <v>7.1400000000000005E-2</v>
      </c>
      <c r="CU6" s="122">
        <v>7.1400000000000005E-2</v>
      </c>
      <c r="CV6" s="122">
        <v>7.1400000000000005E-2</v>
      </c>
      <c r="CW6" s="122">
        <v>7.1400000000000005E-2</v>
      </c>
      <c r="CX6" s="122">
        <v>7.1400000000000005E-2</v>
      </c>
      <c r="CY6" s="122">
        <v>7.1400000000000005E-2</v>
      </c>
      <c r="CZ6" s="122">
        <v>7.1400000000000005E-2</v>
      </c>
      <c r="DA6" s="122">
        <v>7.1400000000000005E-2</v>
      </c>
      <c r="DB6" s="122">
        <v>7.1400000000000005E-2</v>
      </c>
      <c r="DC6" s="122">
        <v>7.1400000000000005E-2</v>
      </c>
      <c r="DD6" s="122">
        <v>7.1400000000000005E-2</v>
      </c>
      <c r="DE6" s="122">
        <v>7.1400000000000005E-2</v>
      </c>
      <c r="DF6" s="122">
        <v>0</v>
      </c>
      <c r="DG6" s="2">
        <v>0</v>
      </c>
      <c r="DH6" s="2" t="s">
        <v>13</v>
      </c>
      <c r="DI6" s="2">
        <v>1</v>
      </c>
      <c r="DJ6" s="2" t="s">
        <v>13</v>
      </c>
      <c r="DK6" s="2" t="s">
        <v>13</v>
      </c>
      <c r="DL6" s="2" t="s">
        <v>13</v>
      </c>
    </row>
    <row r="7" spans="1:116" x14ac:dyDescent="0.3">
      <c r="A7" s="53" t="s">
        <v>1411</v>
      </c>
      <c r="B7" s="53" t="s">
        <v>1412</v>
      </c>
      <c r="C7" s="53" t="s">
        <v>56</v>
      </c>
      <c r="D7" s="2">
        <f t="shared" si="52"/>
        <v>0.50121739705030821</v>
      </c>
      <c r="E7" s="38">
        <v>2</v>
      </c>
      <c r="F7" s="78">
        <f t="shared" si="53"/>
        <v>0.20189651799465538</v>
      </c>
      <c r="G7" s="2">
        <v>4</v>
      </c>
      <c r="H7" s="7">
        <v>5</v>
      </c>
      <c r="I7" s="7">
        <v>50</v>
      </c>
      <c r="J7" s="78">
        <v>1</v>
      </c>
      <c r="K7" s="78">
        <f t="shared" si="54"/>
        <v>25</v>
      </c>
      <c r="L7" s="2">
        <f t="shared" si="55"/>
        <v>1.2412730096305487</v>
      </c>
      <c r="M7" s="2">
        <f t="shared" si="56"/>
        <v>8.2922105779518736E-4</v>
      </c>
      <c r="N7" s="2">
        <f t="shared" si="57"/>
        <v>1.69912659929103E-3</v>
      </c>
      <c r="O7" s="2">
        <f t="shared" si="58"/>
        <v>3.289669500517347E-3</v>
      </c>
      <c r="P7" s="2">
        <f t="shared" si="59"/>
        <v>6.0570239387632771E-3</v>
      </c>
      <c r="Q7" s="2">
        <f t="shared" si="60"/>
        <v>1.0664599535915274E-2</v>
      </c>
      <c r="R7" s="2">
        <f t="shared" si="61"/>
        <v>1.8041261350034712E-2</v>
      </c>
      <c r="S7" s="2">
        <f t="shared" si="62"/>
        <v>2.9444494354300774E-2</v>
      </c>
      <c r="T7" s="2">
        <f t="shared" si="63"/>
        <v>4.6526377903358986E-2</v>
      </c>
      <c r="U7" s="2">
        <f t="shared" si="64"/>
        <v>7.1400000000000005E-2</v>
      </c>
      <c r="V7" s="2">
        <f t="shared" si="65"/>
        <v>0</v>
      </c>
      <c r="W7" s="78">
        <f t="shared" si="66"/>
        <v>0.15566207668476584</v>
      </c>
      <c r="X7" s="78">
        <f t="shared" si="67"/>
        <v>0.22213786338235642</v>
      </c>
      <c r="Y7" s="78">
        <f t="shared" si="68"/>
        <v>0.31067923846830375</v>
      </c>
      <c r="Z7" s="78">
        <f t="shared" si="69"/>
        <v>0.36484205685514598</v>
      </c>
      <c r="AA7" s="78">
        <f t="shared" si="70"/>
        <v>0</v>
      </c>
      <c r="AB7" s="78">
        <v>1</v>
      </c>
      <c r="AC7" s="78">
        <v>0.35</v>
      </c>
      <c r="AD7" s="2">
        <f t="shared" si="71"/>
        <v>-12.730189636495771</v>
      </c>
      <c r="AE7">
        <f t="shared" si="72"/>
        <v>-10.680524329796611</v>
      </c>
      <c r="AF7">
        <f t="shared" si="73"/>
        <v>-8.7928879010973731</v>
      </c>
      <c r="AG7">
        <f t="shared" si="74"/>
        <v>-7.0487979688771745</v>
      </c>
      <c r="AH7">
        <f t="shared" si="75"/>
        <v>-5.4324801928635811</v>
      </c>
      <c r="AI7" s="2">
        <f t="shared" si="76"/>
        <v>-3.9303898215152584</v>
      </c>
      <c r="AJ7" s="2">
        <f t="shared" si="77"/>
        <v>-2.5308312161292803</v>
      </c>
      <c r="AK7" s="2">
        <f t="shared" si="78"/>
        <v>-1.2236527167093727</v>
      </c>
      <c r="AL7" s="2">
        <f t="shared" si="79"/>
        <v>0</v>
      </c>
      <c r="AM7" s="2">
        <f t="shared" si="80"/>
        <v>1.1478847466344833</v>
      </c>
      <c r="AN7" s="2">
        <f t="shared" si="81"/>
        <v>2.2268274664440786</v>
      </c>
      <c r="AO7" s="2">
        <f t="shared" si="82"/>
        <v>3.2428580743114215</v>
      </c>
      <c r="AP7" s="2">
        <f t="shared" si="83"/>
        <v>4.201323208645201</v>
      </c>
      <c r="AQ7" s="2">
        <f t="shared" si="84"/>
        <v>4.6604761989754913</v>
      </c>
      <c r="AR7" s="2">
        <f t="shared" si="85"/>
        <v>-5.4324801928635811</v>
      </c>
      <c r="AS7" s="2">
        <f t="shared" si="86"/>
        <v>0</v>
      </c>
      <c r="AT7" s="2">
        <v>0</v>
      </c>
      <c r="AU7" s="2">
        <f t="shared" si="87"/>
        <v>313</v>
      </c>
      <c r="AV7" s="2">
        <f t="shared" si="87"/>
        <v>233</v>
      </c>
      <c r="AW7" s="2">
        <f t="shared" si="87"/>
        <v>243</v>
      </c>
      <c r="AX7" s="78">
        <f t="shared" si="87"/>
        <v>253</v>
      </c>
      <c r="AY7" s="2">
        <f t="shared" si="87"/>
        <v>263</v>
      </c>
      <c r="AZ7" s="2">
        <f t="shared" si="87"/>
        <v>273</v>
      </c>
      <c r="BA7" s="2">
        <f t="shared" si="87"/>
        <v>283</v>
      </c>
      <c r="BB7" s="2">
        <f t="shared" si="87"/>
        <v>293</v>
      </c>
      <c r="BC7" s="2">
        <f t="shared" si="87"/>
        <v>303</v>
      </c>
      <c r="BD7" s="2">
        <f t="shared" si="87"/>
        <v>313</v>
      </c>
      <c r="BE7" s="2">
        <f t="shared" si="87"/>
        <v>323</v>
      </c>
      <c r="BF7" s="2">
        <f t="shared" si="87"/>
        <v>333</v>
      </c>
      <c r="BG7" s="2">
        <f t="shared" si="87"/>
        <v>343</v>
      </c>
      <c r="BH7" s="2">
        <f t="shared" si="87"/>
        <v>353</v>
      </c>
      <c r="BI7" s="78">
        <f t="shared" si="87"/>
        <v>358</v>
      </c>
      <c r="BJ7" s="78">
        <f t="shared" si="88"/>
        <v>273</v>
      </c>
      <c r="BK7" s="78">
        <f t="shared" si="89"/>
        <v>313</v>
      </c>
      <c r="BL7" s="78">
        <v>40</v>
      </c>
      <c r="BM7" s="39">
        <v>40</v>
      </c>
      <c r="BN7" s="78">
        <f t="shared" si="90"/>
        <v>-40</v>
      </c>
      <c r="BO7" s="78">
        <f t="shared" si="91"/>
        <v>-30</v>
      </c>
      <c r="BP7" s="78">
        <f t="shared" si="92"/>
        <v>-20</v>
      </c>
      <c r="BQ7" s="78">
        <f t="shared" si="93"/>
        <v>-10</v>
      </c>
      <c r="BR7" s="78">
        <f t="shared" si="94"/>
        <v>0</v>
      </c>
      <c r="BS7" s="78">
        <f t="shared" si="95"/>
        <v>10</v>
      </c>
      <c r="BT7" s="78">
        <f t="shared" si="96"/>
        <v>20</v>
      </c>
      <c r="BU7" s="78">
        <f t="shared" si="97"/>
        <v>30</v>
      </c>
      <c r="BV7" s="78">
        <f t="shared" si="98"/>
        <v>40</v>
      </c>
      <c r="BW7" s="78">
        <f t="shared" si="99"/>
        <v>50</v>
      </c>
      <c r="BX7" s="78">
        <f t="shared" si="100"/>
        <v>60</v>
      </c>
      <c r="BY7" s="78">
        <f t="shared" si="101"/>
        <v>70</v>
      </c>
      <c r="BZ7" s="78">
        <f t="shared" si="102"/>
        <v>80</v>
      </c>
      <c r="CA7" s="78">
        <f t="shared" si="103"/>
        <v>85</v>
      </c>
      <c r="CB7" s="78">
        <f t="shared" si="104"/>
        <v>0</v>
      </c>
      <c r="CC7" s="39">
        <v>-40</v>
      </c>
      <c r="CD7" s="39">
        <v>-30</v>
      </c>
      <c r="CE7" s="121">
        <v>-20</v>
      </c>
      <c r="CF7" s="39">
        <v>-10</v>
      </c>
      <c r="CG7" s="39">
        <v>0</v>
      </c>
      <c r="CH7" s="39">
        <v>10</v>
      </c>
      <c r="CI7" s="39">
        <v>20</v>
      </c>
      <c r="CJ7" s="39">
        <v>30</v>
      </c>
      <c r="CK7" s="39">
        <v>40</v>
      </c>
      <c r="CL7" s="39">
        <v>50</v>
      </c>
      <c r="CM7" s="39">
        <v>60</v>
      </c>
      <c r="CN7" s="39">
        <v>70</v>
      </c>
      <c r="CO7" s="39">
        <v>80</v>
      </c>
      <c r="CP7" s="39">
        <v>85</v>
      </c>
      <c r="CQ7" s="39">
        <v>0</v>
      </c>
      <c r="CR7" s="122">
        <v>7.1400000000000005E-2</v>
      </c>
      <c r="CS7" s="122">
        <v>7.1400000000000005E-2</v>
      </c>
      <c r="CT7" s="122">
        <v>7.1400000000000005E-2</v>
      </c>
      <c r="CU7" s="122">
        <v>7.1400000000000005E-2</v>
      </c>
      <c r="CV7" s="122">
        <v>7.1400000000000005E-2</v>
      </c>
      <c r="CW7" s="122">
        <v>7.1400000000000005E-2</v>
      </c>
      <c r="CX7" s="122">
        <v>7.1400000000000005E-2</v>
      </c>
      <c r="CY7" s="122">
        <v>7.1400000000000005E-2</v>
      </c>
      <c r="CZ7" s="122">
        <v>7.1400000000000005E-2</v>
      </c>
      <c r="DA7" s="122">
        <v>7.1400000000000005E-2</v>
      </c>
      <c r="DB7" s="122">
        <v>7.1400000000000005E-2</v>
      </c>
      <c r="DC7" s="122">
        <v>7.1400000000000005E-2</v>
      </c>
      <c r="DD7" s="122">
        <v>7.1400000000000005E-2</v>
      </c>
      <c r="DE7" s="122">
        <v>7.1400000000000005E-2</v>
      </c>
      <c r="DF7" s="122">
        <v>0</v>
      </c>
      <c r="DG7" s="2">
        <v>0</v>
      </c>
      <c r="DH7" s="2" t="s">
        <v>13</v>
      </c>
      <c r="DI7" s="2">
        <v>1</v>
      </c>
      <c r="DJ7" s="2" t="s">
        <v>13</v>
      </c>
      <c r="DK7" s="2" t="s">
        <v>13</v>
      </c>
      <c r="DL7" s="2" t="s">
        <v>13</v>
      </c>
    </row>
    <row r="8" spans="1:116" ht="38" x14ac:dyDescent="0.3">
      <c r="A8" s="53" t="s">
        <v>1413</v>
      </c>
      <c r="B8" s="123" t="s">
        <v>1516</v>
      </c>
      <c r="C8" s="53" t="s">
        <v>56</v>
      </c>
      <c r="D8" s="125">
        <f t="shared" si="52"/>
        <v>1773.5052343989337</v>
      </c>
      <c r="E8" s="38">
        <v>2</v>
      </c>
      <c r="F8" s="78">
        <f t="shared" si="53"/>
        <v>714.38967118393964</v>
      </c>
      <c r="G8" s="2">
        <v>4</v>
      </c>
      <c r="H8" s="7">
        <v>13.5</v>
      </c>
      <c r="I8" s="7">
        <v>6.3</v>
      </c>
      <c r="J8" s="78">
        <v>1</v>
      </c>
      <c r="K8" s="78">
        <f t="shared" si="54"/>
        <v>3.15</v>
      </c>
      <c r="L8" s="2">
        <f t="shared" si="55"/>
        <v>1.2412730096305487</v>
      </c>
      <c r="M8" s="2">
        <f t="shared" si="56"/>
        <v>8.2922105779518736E-4</v>
      </c>
      <c r="N8" s="2">
        <f t="shared" si="57"/>
        <v>1.69912659929103E-3</v>
      </c>
      <c r="O8" s="2">
        <f t="shared" si="58"/>
        <v>3.289669500517347E-3</v>
      </c>
      <c r="P8" s="2">
        <f t="shared" si="59"/>
        <v>6.0570239387632771E-3</v>
      </c>
      <c r="Q8" s="2">
        <f t="shared" si="60"/>
        <v>1.0664599535915274E-2</v>
      </c>
      <c r="R8" s="2">
        <f t="shared" si="61"/>
        <v>1.8041261350034712E-2</v>
      </c>
      <c r="S8" s="2">
        <f t="shared" si="62"/>
        <v>2.9444494354300774E-2</v>
      </c>
      <c r="T8" s="2">
        <f t="shared" si="63"/>
        <v>4.6526377903358986E-2</v>
      </c>
      <c r="U8" s="2">
        <f t="shared" si="64"/>
        <v>7.1400000000000005E-2</v>
      </c>
      <c r="V8" s="2">
        <f t="shared" si="65"/>
        <v>0</v>
      </c>
      <c r="W8" s="78">
        <f t="shared" si="66"/>
        <v>0.15566207668476584</v>
      </c>
      <c r="X8" s="78">
        <f t="shared" si="67"/>
        <v>0.22213786338235642</v>
      </c>
      <c r="Y8" s="78">
        <f t="shared" si="68"/>
        <v>0.31067923846830375</v>
      </c>
      <c r="Z8" s="78">
        <f t="shared" si="69"/>
        <v>0.36484205685514598</v>
      </c>
      <c r="AA8" s="78">
        <f t="shared" si="70"/>
        <v>0</v>
      </c>
      <c r="AB8" s="78">
        <v>1</v>
      </c>
      <c r="AC8" s="78">
        <v>0.35</v>
      </c>
      <c r="AD8" s="2">
        <f t="shared" si="71"/>
        <v>-12.730189636495771</v>
      </c>
      <c r="AE8">
        <f t="shared" si="72"/>
        <v>-10.680524329796611</v>
      </c>
      <c r="AF8">
        <f t="shared" si="73"/>
        <v>-8.7928879010973731</v>
      </c>
      <c r="AG8">
        <f t="shared" si="74"/>
        <v>-7.0487979688771745</v>
      </c>
      <c r="AH8">
        <f t="shared" si="75"/>
        <v>-5.4324801928635811</v>
      </c>
      <c r="AI8" s="2">
        <f t="shared" si="76"/>
        <v>-3.9303898215152584</v>
      </c>
      <c r="AJ8" s="2">
        <f t="shared" si="77"/>
        <v>-2.5308312161292803</v>
      </c>
      <c r="AK8" s="2">
        <f t="shared" si="78"/>
        <v>-1.2236527167093727</v>
      </c>
      <c r="AL8" s="2">
        <f t="shared" si="79"/>
        <v>0</v>
      </c>
      <c r="AM8" s="2">
        <f t="shared" si="80"/>
        <v>1.1478847466344833</v>
      </c>
      <c r="AN8" s="2">
        <f t="shared" si="81"/>
        <v>2.2268274664440786</v>
      </c>
      <c r="AO8" s="2">
        <f t="shared" si="82"/>
        <v>3.2428580743114215</v>
      </c>
      <c r="AP8" s="2">
        <f t="shared" si="83"/>
        <v>4.201323208645201</v>
      </c>
      <c r="AQ8" s="2">
        <f t="shared" si="84"/>
        <v>4.6604761989754913</v>
      </c>
      <c r="AR8" s="2">
        <f t="shared" si="85"/>
        <v>-5.4324801928635811</v>
      </c>
      <c r="AS8" s="2">
        <f t="shared" si="86"/>
        <v>0</v>
      </c>
      <c r="AT8" s="2">
        <v>0</v>
      </c>
      <c r="AU8" s="2">
        <f t="shared" si="87"/>
        <v>313</v>
      </c>
      <c r="AV8" s="2">
        <f t="shared" si="87"/>
        <v>233</v>
      </c>
      <c r="AW8" s="2">
        <f t="shared" si="87"/>
        <v>243</v>
      </c>
      <c r="AX8" s="78">
        <f t="shared" si="87"/>
        <v>253</v>
      </c>
      <c r="AY8" s="2">
        <f t="shared" si="87"/>
        <v>263</v>
      </c>
      <c r="AZ8" s="2">
        <f t="shared" si="87"/>
        <v>273</v>
      </c>
      <c r="BA8" s="2">
        <f t="shared" si="87"/>
        <v>283</v>
      </c>
      <c r="BB8" s="2">
        <f t="shared" si="87"/>
        <v>293</v>
      </c>
      <c r="BC8" s="2">
        <f t="shared" si="87"/>
        <v>303</v>
      </c>
      <c r="BD8" s="2">
        <f t="shared" si="87"/>
        <v>313</v>
      </c>
      <c r="BE8" s="2">
        <f t="shared" si="87"/>
        <v>323</v>
      </c>
      <c r="BF8" s="2">
        <f t="shared" si="87"/>
        <v>333</v>
      </c>
      <c r="BG8" s="2">
        <f t="shared" si="87"/>
        <v>343</v>
      </c>
      <c r="BH8" s="2">
        <f t="shared" si="87"/>
        <v>353</v>
      </c>
      <c r="BI8" s="78">
        <f t="shared" si="87"/>
        <v>358</v>
      </c>
      <c r="BJ8" s="78">
        <f t="shared" si="88"/>
        <v>273</v>
      </c>
      <c r="BK8" s="78">
        <f t="shared" si="89"/>
        <v>313</v>
      </c>
      <c r="BL8" s="78">
        <v>40</v>
      </c>
      <c r="BM8" s="39">
        <v>40</v>
      </c>
      <c r="BN8" s="78">
        <f t="shared" si="90"/>
        <v>-40</v>
      </c>
      <c r="BO8" s="78">
        <f t="shared" si="91"/>
        <v>-30</v>
      </c>
      <c r="BP8" s="78">
        <f t="shared" si="92"/>
        <v>-20</v>
      </c>
      <c r="BQ8" s="78">
        <f t="shared" si="93"/>
        <v>-10</v>
      </c>
      <c r="BR8" s="78">
        <f t="shared" si="94"/>
        <v>0</v>
      </c>
      <c r="BS8" s="78">
        <f t="shared" si="95"/>
        <v>10</v>
      </c>
      <c r="BT8" s="78">
        <f t="shared" si="96"/>
        <v>20</v>
      </c>
      <c r="BU8" s="78">
        <f t="shared" si="97"/>
        <v>30</v>
      </c>
      <c r="BV8" s="78">
        <f t="shared" si="98"/>
        <v>40</v>
      </c>
      <c r="BW8" s="78">
        <f t="shared" si="99"/>
        <v>50</v>
      </c>
      <c r="BX8" s="78">
        <f t="shared" si="100"/>
        <v>60</v>
      </c>
      <c r="BY8" s="78">
        <f t="shared" si="101"/>
        <v>70</v>
      </c>
      <c r="BZ8" s="78">
        <f t="shared" si="102"/>
        <v>80</v>
      </c>
      <c r="CA8" s="78">
        <f t="shared" si="103"/>
        <v>85</v>
      </c>
      <c r="CB8" s="78">
        <f t="shared" si="104"/>
        <v>0</v>
      </c>
      <c r="CC8" s="39">
        <v>-40</v>
      </c>
      <c r="CD8" s="39">
        <v>-30</v>
      </c>
      <c r="CE8" s="121">
        <v>-20</v>
      </c>
      <c r="CF8" s="39">
        <v>-10</v>
      </c>
      <c r="CG8" s="39">
        <v>0</v>
      </c>
      <c r="CH8" s="39">
        <v>10</v>
      </c>
      <c r="CI8" s="39">
        <v>20</v>
      </c>
      <c r="CJ8" s="39">
        <v>30</v>
      </c>
      <c r="CK8" s="39">
        <v>40</v>
      </c>
      <c r="CL8" s="39">
        <v>50</v>
      </c>
      <c r="CM8" s="39">
        <v>60</v>
      </c>
      <c r="CN8" s="39">
        <v>70</v>
      </c>
      <c r="CO8" s="39">
        <v>80</v>
      </c>
      <c r="CP8" s="39">
        <v>85</v>
      </c>
      <c r="CQ8" s="39">
        <v>0</v>
      </c>
      <c r="CR8" s="122">
        <v>7.1400000000000005E-2</v>
      </c>
      <c r="CS8" s="122">
        <v>7.1400000000000005E-2</v>
      </c>
      <c r="CT8" s="122">
        <v>7.1400000000000005E-2</v>
      </c>
      <c r="CU8" s="122">
        <v>7.1400000000000005E-2</v>
      </c>
      <c r="CV8" s="122">
        <v>7.1400000000000005E-2</v>
      </c>
      <c r="CW8" s="122">
        <v>7.1400000000000005E-2</v>
      </c>
      <c r="CX8" s="122">
        <v>7.1400000000000005E-2</v>
      </c>
      <c r="CY8" s="122">
        <v>7.1400000000000005E-2</v>
      </c>
      <c r="CZ8" s="122">
        <v>7.1400000000000005E-2</v>
      </c>
      <c r="DA8" s="122">
        <v>7.1400000000000005E-2</v>
      </c>
      <c r="DB8" s="122">
        <v>7.1400000000000005E-2</v>
      </c>
      <c r="DC8" s="122">
        <v>7.1400000000000005E-2</v>
      </c>
      <c r="DD8" s="122">
        <v>7.1400000000000005E-2</v>
      </c>
      <c r="DE8" s="122">
        <v>7.1400000000000005E-2</v>
      </c>
      <c r="DF8" s="122">
        <v>0</v>
      </c>
      <c r="DG8" s="2">
        <v>0</v>
      </c>
      <c r="DH8" s="2" t="s">
        <v>13</v>
      </c>
      <c r="DI8" s="2">
        <v>1</v>
      </c>
      <c r="DJ8" s="2" t="s">
        <v>13</v>
      </c>
      <c r="DK8" s="2" t="s">
        <v>13</v>
      </c>
      <c r="DL8" s="2" t="s">
        <v>13</v>
      </c>
    </row>
    <row r="9" spans="1:116" ht="38" x14ac:dyDescent="0.3">
      <c r="A9" s="53" t="s">
        <v>1414</v>
      </c>
      <c r="B9" s="123" t="s">
        <v>1517</v>
      </c>
      <c r="C9" s="53" t="s">
        <v>56</v>
      </c>
      <c r="D9" s="2">
        <f t="shared" si="52"/>
        <v>0.50121739705030821</v>
      </c>
      <c r="E9" s="38">
        <v>2</v>
      </c>
      <c r="F9" s="78">
        <f t="shared" si="53"/>
        <v>0.20189651799465538</v>
      </c>
      <c r="G9" s="2">
        <v>4</v>
      </c>
      <c r="H9" s="7">
        <v>5</v>
      </c>
      <c r="I9" s="7">
        <v>50</v>
      </c>
      <c r="J9" s="78">
        <v>1</v>
      </c>
      <c r="K9" s="78">
        <f t="shared" si="54"/>
        <v>25</v>
      </c>
      <c r="L9" s="2">
        <f t="shared" si="55"/>
        <v>1.2412730096305487</v>
      </c>
      <c r="M9" s="2">
        <f t="shared" si="56"/>
        <v>8.2922105779518736E-4</v>
      </c>
      <c r="N9" s="2">
        <f t="shared" si="57"/>
        <v>1.69912659929103E-3</v>
      </c>
      <c r="O9" s="2">
        <f t="shared" si="58"/>
        <v>3.289669500517347E-3</v>
      </c>
      <c r="P9" s="2">
        <f t="shared" si="59"/>
        <v>6.0570239387632771E-3</v>
      </c>
      <c r="Q9" s="2">
        <f t="shared" si="60"/>
        <v>1.0664599535915274E-2</v>
      </c>
      <c r="R9" s="2">
        <f t="shared" si="61"/>
        <v>1.8041261350034712E-2</v>
      </c>
      <c r="S9" s="2">
        <f t="shared" si="62"/>
        <v>2.9444494354300774E-2</v>
      </c>
      <c r="T9" s="2">
        <f t="shared" si="63"/>
        <v>4.6526377903358986E-2</v>
      </c>
      <c r="U9" s="2">
        <f t="shared" si="64"/>
        <v>7.1400000000000005E-2</v>
      </c>
      <c r="V9" s="2">
        <f t="shared" si="65"/>
        <v>0</v>
      </c>
      <c r="W9" s="78">
        <f t="shared" si="66"/>
        <v>0.15566207668476584</v>
      </c>
      <c r="X9" s="78">
        <f t="shared" si="67"/>
        <v>0.22213786338235642</v>
      </c>
      <c r="Y9" s="78">
        <f t="shared" si="68"/>
        <v>0.31067923846830375</v>
      </c>
      <c r="Z9" s="78">
        <f t="shared" si="69"/>
        <v>0.36484205685514598</v>
      </c>
      <c r="AA9" s="78">
        <f t="shared" si="70"/>
        <v>0</v>
      </c>
      <c r="AB9" s="78">
        <v>1</v>
      </c>
      <c r="AC9" s="78">
        <v>0.35</v>
      </c>
      <c r="AD9" s="2">
        <f t="shared" si="71"/>
        <v>-12.730189636495771</v>
      </c>
      <c r="AE9">
        <f t="shared" si="72"/>
        <v>-10.680524329796611</v>
      </c>
      <c r="AF9">
        <f t="shared" si="73"/>
        <v>-8.7928879010973731</v>
      </c>
      <c r="AG9">
        <f t="shared" si="74"/>
        <v>-7.0487979688771745</v>
      </c>
      <c r="AH9">
        <f t="shared" si="75"/>
        <v>-5.4324801928635811</v>
      </c>
      <c r="AI9" s="2">
        <f t="shared" si="76"/>
        <v>-3.9303898215152584</v>
      </c>
      <c r="AJ9" s="2">
        <f t="shared" si="77"/>
        <v>-2.5308312161292803</v>
      </c>
      <c r="AK9" s="2">
        <f t="shared" si="78"/>
        <v>-1.2236527167093727</v>
      </c>
      <c r="AL9" s="2">
        <f t="shared" si="79"/>
        <v>0</v>
      </c>
      <c r="AM9" s="2">
        <f t="shared" si="80"/>
        <v>1.1478847466344833</v>
      </c>
      <c r="AN9" s="2">
        <f t="shared" si="81"/>
        <v>2.2268274664440786</v>
      </c>
      <c r="AO9" s="2">
        <f t="shared" si="82"/>
        <v>3.2428580743114215</v>
      </c>
      <c r="AP9" s="2">
        <f t="shared" si="83"/>
        <v>4.201323208645201</v>
      </c>
      <c r="AQ9" s="2">
        <f t="shared" si="84"/>
        <v>4.6604761989754913</v>
      </c>
      <c r="AR9" s="2">
        <f t="shared" si="85"/>
        <v>-5.4324801928635811</v>
      </c>
      <c r="AS9" s="2">
        <f t="shared" si="86"/>
        <v>0</v>
      </c>
      <c r="AT9" s="2">
        <v>0</v>
      </c>
      <c r="AU9" s="2">
        <f t="shared" si="87"/>
        <v>313</v>
      </c>
      <c r="AV9" s="2">
        <f t="shared" si="87"/>
        <v>233</v>
      </c>
      <c r="AW9" s="2">
        <f t="shared" si="87"/>
        <v>243</v>
      </c>
      <c r="AX9" s="78">
        <f t="shared" si="87"/>
        <v>253</v>
      </c>
      <c r="AY9" s="2">
        <f t="shared" si="87"/>
        <v>263</v>
      </c>
      <c r="AZ9" s="2">
        <f t="shared" si="87"/>
        <v>273</v>
      </c>
      <c r="BA9" s="2">
        <f t="shared" si="87"/>
        <v>283</v>
      </c>
      <c r="BB9" s="2">
        <f t="shared" si="87"/>
        <v>293</v>
      </c>
      <c r="BC9" s="2">
        <f t="shared" si="87"/>
        <v>303</v>
      </c>
      <c r="BD9" s="2">
        <f t="shared" si="87"/>
        <v>313</v>
      </c>
      <c r="BE9" s="2">
        <f t="shared" si="87"/>
        <v>323</v>
      </c>
      <c r="BF9" s="2">
        <f t="shared" si="87"/>
        <v>333</v>
      </c>
      <c r="BG9" s="2">
        <f t="shared" si="87"/>
        <v>343</v>
      </c>
      <c r="BH9" s="2">
        <f t="shared" si="87"/>
        <v>353</v>
      </c>
      <c r="BI9" s="78">
        <f t="shared" si="87"/>
        <v>358</v>
      </c>
      <c r="BJ9" s="78">
        <f t="shared" si="88"/>
        <v>273</v>
      </c>
      <c r="BK9" s="78">
        <f t="shared" si="89"/>
        <v>313</v>
      </c>
      <c r="BL9" s="78">
        <v>40</v>
      </c>
      <c r="BM9" s="39">
        <v>40</v>
      </c>
      <c r="BN9" s="78">
        <f t="shared" si="90"/>
        <v>-40</v>
      </c>
      <c r="BO9" s="78">
        <f t="shared" si="91"/>
        <v>-30</v>
      </c>
      <c r="BP9" s="78">
        <f t="shared" si="92"/>
        <v>-20</v>
      </c>
      <c r="BQ9" s="78">
        <f t="shared" si="93"/>
        <v>-10</v>
      </c>
      <c r="BR9" s="78">
        <f t="shared" si="94"/>
        <v>0</v>
      </c>
      <c r="BS9" s="78">
        <f t="shared" si="95"/>
        <v>10</v>
      </c>
      <c r="BT9" s="78">
        <f t="shared" si="96"/>
        <v>20</v>
      </c>
      <c r="BU9" s="78">
        <f t="shared" si="97"/>
        <v>30</v>
      </c>
      <c r="BV9" s="78">
        <f t="shared" si="98"/>
        <v>40</v>
      </c>
      <c r="BW9" s="78">
        <f t="shared" si="99"/>
        <v>50</v>
      </c>
      <c r="BX9" s="78">
        <f t="shared" si="100"/>
        <v>60</v>
      </c>
      <c r="BY9" s="78">
        <f t="shared" si="101"/>
        <v>70</v>
      </c>
      <c r="BZ9" s="78">
        <f t="shared" si="102"/>
        <v>80</v>
      </c>
      <c r="CA9" s="78">
        <f t="shared" si="103"/>
        <v>85</v>
      </c>
      <c r="CB9" s="78">
        <f t="shared" si="104"/>
        <v>0</v>
      </c>
      <c r="CC9" s="39">
        <v>-40</v>
      </c>
      <c r="CD9" s="39">
        <v>-30</v>
      </c>
      <c r="CE9" s="121">
        <v>-20</v>
      </c>
      <c r="CF9" s="39">
        <v>-10</v>
      </c>
      <c r="CG9" s="39">
        <v>0</v>
      </c>
      <c r="CH9" s="39">
        <v>10</v>
      </c>
      <c r="CI9" s="39">
        <v>20</v>
      </c>
      <c r="CJ9" s="39">
        <v>30</v>
      </c>
      <c r="CK9" s="39">
        <v>40</v>
      </c>
      <c r="CL9" s="39">
        <v>50</v>
      </c>
      <c r="CM9" s="39">
        <v>60</v>
      </c>
      <c r="CN9" s="39">
        <v>70</v>
      </c>
      <c r="CO9" s="39">
        <v>80</v>
      </c>
      <c r="CP9" s="39">
        <v>85</v>
      </c>
      <c r="CQ9" s="39">
        <v>0</v>
      </c>
      <c r="CR9" s="122">
        <v>7.1400000000000005E-2</v>
      </c>
      <c r="CS9" s="122">
        <v>7.1400000000000005E-2</v>
      </c>
      <c r="CT9" s="122">
        <v>7.1400000000000005E-2</v>
      </c>
      <c r="CU9" s="122">
        <v>7.1400000000000005E-2</v>
      </c>
      <c r="CV9" s="122">
        <v>7.1400000000000005E-2</v>
      </c>
      <c r="CW9" s="122">
        <v>7.1400000000000005E-2</v>
      </c>
      <c r="CX9" s="122">
        <v>7.1400000000000005E-2</v>
      </c>
      <c r="CY9" s="122">
        <v>7.1400000000000005E-2</v>
      </c>
      <c r="CZ9" s="122">
        <v>7.1400000000000005E-2</v>
      </c>
      <c r="DA9" s="122">
        <v>7.1400000000000005E-2</v>
      </c>
      <c r="DB9" s="122">
        <v>7.1400000000000005E-2</v>
      </c>
      <c r="DC9" s="122">
        <v>7.1400000000000005E-2</v>
      </c>
      <c r="DD9" s="122">
        <v>7.1400000000000005E-2</v>
      </c>
      <c r="DE9" s="122">
        <v>7.1400000000000005E-2</v>
      </c>
      <c r="DF9" s="122">
        <v>0</v>
      </c>
      <c r="DG9" s="2">
        <v>0</v>
      </c>
      <c r="DH9" s="2" t="s">
        <v>13</v>
      </c>
      <c r="DI9" s="2">
        <v>1</v>
      </c>
      <c r="DJ9" s="2" t="s">
        <v>13</v>
      </c>
      <c r="DK9" s="2" t="s">
        <v>13</v>
      </c>
      <c r="DL9" s="2" t="s">
        <v>13</v>
      </c>
    </row>
    <row r="10" spans="1:116" x14ac:dyDescent="0.3">
      <c r="A10" s="53" t="s">
        <v>1415</v>
      </c>
      <c r="B10" s="53" t="s">
        <v>1417</v>
      </c>
      <c r="C10" s="53" t="s">
        <v>56</v>
      </c>
      <c r="D10" s="2">
        <f t="shared" si="52"/>
        <v>0.98934185904411043</v>
      </c>
      <c r="E10" s="38">
        <v>2</v>
      </c>
      <c r="F10" s="78">
        <f t="shared" si="53"/>
        <v>0.39851904108451419</v>
      </c>
      <c r="G10" s="2">
        <v>4</v>
      </c>
      <c r="H10" s="7">
        <v>13.5</v>
      </c>
      <c r="I10" s="7">
        <v>50</v>
      </c>
      <c r="J10" s="78">
        <v>1</v>
      </c>
      <c r="K10" s="78">
        <f t="shared" si="54"/>
        <v>25</v>
      </c>
      <c r="L10" s="2">
        <f t="shared" si="55"/>
        <v>1.2412730096305487</v>
      </c>
      <c r="M10" s="2">
        <f t="shared" si="56"/>
        <v>8.2922105779518736E-4</v>
      </c>
      <c r="N10" s="2">
        <f t="shared" si="57"/>
        <v>1.69912659929103E-3</v>
      </c>
      <c r="O10" s="2">
        <f t="shared" si="58"/>
        <v>3.289669500517347E-3</v>
      </c>
      <c r="P10" s="2">
        <f t="shared" si="59"/>
        <v>6.0570239387632771E-3</v>
      </c>
      <c r="Q10" s="2">
        <f t="shared" si="60"/>
        <v>1.0664599535915274E-2</v>
      </c>
      <c r="R10" s="2">
        <f t="shared" si="61"/>
        <v>1.8041261350034712E-2</v>
      </c>
      <c r="S10" s="2">
        <f t="shared" si="62"/>
        <v>2.9444494354300774E-2</v>
      </c>
      <c r="T10" s="2">
        <f t="shared" si="63"/>
        <v>4.6526377903358986E-2</v>
      </c>
      <c r="U10" s="2">
        <f t="shared" si="64"/>
        <v>7.1400000000000005E-2</v>
      </c>
      <c r="V10" s="2">
        <f t="shared" si="65"/>
        <v>0</v>
      </c>
      <c r="W10" s="78">
        <f t="shared" si="66"/>
        <v>0.15566207668476584</v>
      </c>
      <c r="X10" s="78">
        <f t="shared" si="67"/>
        <v>0.22213786338235642</v>
      </c>
      <c r="Y10" s="78">
        <f t="shared" si="68"/>
        <v>0.31067923846830375</v>
      </c>
      <c r="Z10" s="78">
        <f t="shared" si="69"/>
        <v>0.36484205685514598</v>
      </c>
      <c r="AA10" s="78">
        <f t="shared" si="70"/>
        <v>0</v>
      </c>
      <c r="AB10" s="78">
        <v>1</v>
      </c>
      <c r="AC10" s="78">
        <v>0.35</v>
      </c>
      <c r="AD10" s="2">
        <f t="shared" si="71"/>
        <v>-12.730189636495771</v>
      </c>
      <c r="AE10">
        <f t="shared" si="72"/>
        <v>-10.680524329796611</v>
      </c>
      <c r="AF10">
        <f t="shared" si="73"/>
        <v>-8.7928879010973731</v>
      </c>
      <c r="AG10">
        <f t="shared" si="74"/>
        <v>-7.0487979688771745</v>
      </c>
      <c r="AH10">
        <f t="shared" si="75"/>
        <v>-5.4324801928635811</v>
      </c>
      <c r="AI10" s="2">
        <f t="shared" si="76"/>
        <v>-3.9303898215152584</v>
      </c>
      <c r="AJ10" s="2">
        <f t="shared" si="77"/>
        <v>-2.5308312161292803</v>
      </c>
      <c r="AK10" s="2">
        <f t="shared" si="78"/>
        <v>-1.2236527167093727</v>
      </c>
      <c r="AL10" s="2">
        <f t="shared" si="79"/>
        <v>0</v>
      </c>
      <c r="AM10" s="2">
        <f t="shared" si="80"/>
        <v>1.1478847466344833</v>
      </c>
      <c r="AN10" s="2">
        <f t="shared" si="81"/>
        <v>2.2268274664440786</v>
      </c>
      <c r="AO10" s="2">
        <f t="shared" si="82"/>
        <v>3.2428580743114215</v>
      </c>
      <c r="AP10" s="2">
        <f t="shared" si="83"/>
        <v>4.201323208645201</v>
      </c>
      <c r="AQ10" s="2">
        <f t="shared" si="84"/>
        <v>4.6604761989754913</v>
      </c>
      <c r="AR10" s="2">
        <f t="shared" si="85"/>
        <v>-5.4324801928635811</v>
      </c>
      <c r="AS10" s="2">
        <f t="shared" si="86"/>
        <v>0</v>
      </c>
      <c r="AT10" s="2">
        <v>0</v>
      </c>
      <c r="AU10" s="2">
        <f t="shared" si="87"/>
        <v>313</v>
      </c>
      <c r="AV10" s="2">
        <f t="shared" si="87"/>
        <v>233</v>
      </c>
      <c r="AW10" s="2">
        <f t="shared" si="87"/>
        <v>243</v>
      </c>
      <c r="AX10" s="78">
        <f t="shared" si="87"/>
        <v>253</v>
      </c>
      <c r="AY10" s="2">
        <f t="shared" si="87"/>
        <v>263</v>
      </c>
      <c r="AZ10" s="2">
        <f t="shared" si="87"/>
        <v>273</v>
      </c>
      <c r="BA10" s="2">
        <f t="shared" si="87"/>
        <v>283</v>
      </c>
      <c r="BB10" s="2">
        <f t="shared" si="87"/>
        <v>293</v>
      </c>
      <c r="BC10" s="2">
        <f t="shared" si="87"/>
        <v>303</v>
      </c>
      <c r="BD10" s="2">
        <f t="shared" si="87"/>
        <v>313</v>
      </c>
      <c r="BE10" s="2">
        <f t="shared" si="87"/>
        <v>323</v>
      </c>
      <c r="BF10" s="2">
        <f t="shared" si="87"/>
        <v>333</v>
      </c>
      <c r="BG10" s="2">
        <f t="shared" si="87"/>
        <v>343</v>
      </c>
      <c r="BH10" s="2">
        <f t="shared" si="87"/>
        <v>353</v>
      </c>
      <c r="BI10" s="78">
        <f t="shared" si="87"/>
        <v>358</v>
      </c>
      <c r="BJ10" s="78">
        <f t="shared" si="88"/>
        <v>273</v>
      </c>
      <c r="BK10" s="78">
        <f t="shared" si="89"/>
        <v>313</v>
      </c>
      <c r="BL10" s="78">
        <v>40</v>
      </c>
      <c r="BM10" s="39">
        <v>40</v>
      </c>
      <c r="BN10" s="78">
        <f t="shared" si="90"/>
        <v>-40</v>
      </c>
      <c r="BO10" s="78">
        <f t="shared" si="91"/>
        <v>-30</v>
      </c>
      <c r="BP10" s="78">
        <f t="shared" si="92"/>
        <v>-20</v>
      </c>
      <c r="BQ10" s="78">
        <f t="shared" si="93"/>
        <v>-10</v>
      </c>
      <c r="BR10" s="78">
        <f t="shared" si="94"/>
        <v>0</v>
      </c>
      <c r="BS10" s="78">
        <f t="shared" si="95"/>
        <v>10</v>
      </c>
      <c r="BT10" s="78">
        <f t="shared" si="96"/>
        <v>20</v>
      </c>
      <c r="BU10" s="78">
        <f t="shared" si="97"/>
        <v>30</v>
      </c>
      <c r="BV10" s="78">
        <f t="shared" si="98"/>
        <v>40</v>
      </c>
      <c r="BW10" s="78">
        <f t="shared" si="99"/>
        <v>50</v>
      </c>
      <c r="BX10" s="78">
        <f t="shared" si="100"/>
        <v>60</v>
      </c>
      <c r="BY10" s="78">
        <f t="shared" si="101"/>
        <v>70</v>
      </c>
      <c r="BZ10" s="78">
        <f t="shared" si="102"/>
        <v>80</v>
      </c>
      <c r="CA10" s="78">
        <f t="shared" si="103"/>
        <v>85</v>
      </c>
      <c r="CB10" s="78">
        <f t="shared" si="104"/>
        <v>0</v>
      </c>
      <c r="CC10" s="39">
        <v>-40</v>
      </c>
      <c r="CD10" s="39">
        <v>-30</v>
      </c>
      <c r="CE10" s="121">
        <v>-20</v>
      </c>
      <c r="CF10" s="39">
        <v>-10</v>
      </c>
      <c r="CG10" s="39">
        <v>0</v>
      </c>
      <c r="CH10" s="39">
        <v>10</v>
      </c>
      <c r="CI10" s="39">
        <v>20</v>
      </c>
      <c r="CJ10" s="39">
        <v>30</v>
      </c>
      <c r="CK10" s="39">
        <v>40</v>
      </c>
      <c r="CL10" s="39">
        <v>50</v>
      </c>
      <c r="CM10" s="39">
        <v>60</v>
      </c>
      <c r="CN10" s="39">
        <v>70</v>
      </c>
      <c r="CO10" s="39">
        <v>80</v>
      </c>
      <c r="CP10" s="39">
        <v>85</v>
      </c>
      <c r="CQ10" s="39">
        <v>0</v>
      </c>
      <c r="CR10" s="122">
        <v>7.1400000000000005E-2</v>
      </c>
      <c r="CS10" s="122">
        <v>7.1400000000000005E-2</v>
      </c>
      <c r="CT10" s="122">
        <v>7.1400000000000005E-2</v>
      </c>
      <c r="CU10" s="122">
        <v>7.1400000000000005E-2</v>
      </c>
      <c r="CV10" s="122">
        <v>7.1400000000000005E-2</v>
      </c>
      <c r="CW10" s="122">
        <v>7.1400000000000005E-2</v>
      </c>
      <c r="CX10" s="122">
        <v>7.1400000000000005E-2</v>
      </c>
      <c r="CY10" s="122">
        <v>7.1400000000000005E-2</v>
      </c>
      <c r="CZ10" s="122">
        <v>7.1400000000000005E-2</v>
      </c>
      <c r="DA10" s="122">
        <v>7.1400000000000005E-2</v>
      </c>
      <c r="DB10" s="122">
        <v>7.1400000000000005E-2</v>
      </c>
      <c r="DC10" s="122">
        <v>7.1400000000000005E-2</v>
      </c>
      <c r="DD10" s="122">
        <v>7.1400000000000005E-2</v>
      </c>
      <c r="DE10" s="122">
        <v>7.1400000000000005E-2</v>
      </c>
      <c r="DF10" s="122">
        <v>0</v>
      </c>
      <c r="DG10" s="2">
        <v>0</v>
      </c>
      <c r="DH10" s="2" t="s">
        <v>13</v>
      </c>
      <c r="DI10" s="2">
        <v>1</v>
      </c>
      <c r="DJ10" s="2" t="s">
        <v>13</v>
      </c>
      <c r="DK10" s="2" t="s">
        <v>13</v>
      </c>
      <c r="DL10" s="2" t="s">
        <v>13</v>
      </c>
    </row>
    <row r="11" spans="1:116" x14ac:dyDescent="0.3">
      <c r="A11" s="53" t="s">
        <v>1416</v>
      </c>
      <c r="B11" s="53" t="s">
        <v>1417</v>
      </c>
      <c r="C11" s="53" t="s">
        <v>56</v>
      </c>
      <c r="D11" s="2">
        <f t="shared" si="52"/>
        <v>0.50121739705030821</v>
      </c>
      <c r="E11" s="38">
        <v>2</v>
      </c>
      <c r="F11" s="78">
        <f t="shared" si="53"/>
        <v>0.20189651799465538</v>
      </c>
      <c r="G11" s="2">
        <v>4</v>
      </c>
      <c r="H11" s="7">
        <v>5</v>
      </c>
      <c r="I11" s="7">
        <v>50</v>
      </c>
      <c r="J11" s="78">
        <v>1</v>
      </c>
      <c r="K11" s="78">
        <f t="shared" si="54"/>
        <v>25</v>
      </c>
      <c r="L11" s="2">
        <f t="shared" si="55"/>
        <v>1.2412730096305487</v>
      </c>
      <c r="M11" s="2">
        <f t="shared" si="56"/>
        <v>8.2922105779518736E-4</v>
      </c>
      <c r="N11" s="2">
        <f t="shared" si="57"/>
        <v>1.69912659929103E-3</v>
      </c>
      <c r="O11" s="2">
        <f t="shared" si="58"/>
        <v>3.289669500517347E-3</v>
      </c>
      <c r="P11" s="2">
        <f t="shared" si="59"/>
        <v>6.0570239387632771E-3</v>
      </c>
      <c r="Q11" s="2">
        <f t="shared" si="60"/>
        <v>1.0664599535915274E-2</v>
      </c>
      <c r="R11" s="2">
        <f t="shared" si="61"/>
        <v>1.8041261350034712E-2</v>
      </c>
      <c r="S11" s="2">
        <f t="shared" si="62"/>
        <v>2.9444494354300774E-2</v>
      </c>
      <c r="T11" s="2">
        <f t="shared" si="63"/>
        <v>4.6526377903358986E-2</v>
      </c>
      <c r="U11" s="2">
        <f t="shared" si="64"/>
        <v>7.1400000000000005E-2</v>
      </c>
      <c r="V11" s="2">
        <f t="shared" si="65"/>
        <v>0</v>
      </c>
      <c r="W11" s="78">
        <f t="shared" si="66"/>
        <v>0.15566207668476584</v>
      </c>
      <c r="X11" s="78">
        <f t="shared" si="67"/>
        <v>0.22213786338235642</v>
      </c>
      <c r="Y11" s="78">
        <f t="shared" si="68"/>
        <v>0.31067923846830375</v>
      </c>
      <c r="Z11" s="78">
        <f t="shared" si="69"/>
        <v>0.36484205685514598</v>
      </c>
      <c r="AA11" s="78">
        <f t="shared" si="70"/>
        <v>0</v>
      </c>
      <c r="AB11" s="78">
        <v>1</v>
      </c>
      <c r="AC11" s="78">
        <v>0.35</v>
      </c>
      <c r="AD11" s="2">
        <f t="shared" si="71"/>
        <v>-12.730189636495771</v>
      </c>
      <c r="AE11">
        <f t="shared" si="72"/>
        <v>-10.680524329796611</v>
      </c>
      <c r="AF11">
        <f t="shared" si="73"/>
        <v>-8.7928879010973731</v>
      </c>
      <c r="AG11">
        <f t="shared" si="74"/>
        <v>-7.0487979688771745</v>
      </c>
      <c r="AH11">
        <f t="shared" si="75"/>
        <v>-5.4324801928635811</v>
      </c>
      <c r="AI11" s="2">
        <f t="shared" si="76"/>
        <v>-3.9303898215152584</v>
      </c>
      <c r="AJ11" s="2">
        <f t="shared" si="77"/>
        <v>-2.5308312161292803</v>
      </c>
      <c r="AK11" s="2">
        <f t="shared" si="78"/>
        <v>-1.2236527167093727</v>
      </c>
      <c r="AL11" s="2">
        <f t="shared" si="79"/>
        <v>0</v>
      </c>
      <c r="AM11" s="2">
        <f t="shared" si="80"/>
        <v>1.1478847466344833</v>
      </c>
      <c r="AN11" s="2">
        <f t="shared" si="81"/>
        <v>2.2268274664440786</v>
      </c>
      <c r="AO11" s="2">
        <f t="shared" si="82"/>
        <v>3.2428580743114215</v>
      </c>
      <c r="AP11" s="2">
        <f t="shared" si="83"/>
        <v>4.201323208645201</v>
      </c>
      <c r="AQ11" s="2">
        <f t="shared" si="84"/>
        <v>4.6604761989754913</v>
      </c>
      <c r="AR11" s="2">
        <f t="shared" si="85"/>
        <v>-5.4324801928635811</v>
      </c>
      <c r="AS11" s="2">
        <f t="shared" si="86"/>
        <v>0</v>
      </c>
      <c r="AT11" s="2">
        <v>0</v>
      </c>
      <c r="AU11" s="2">
        <f t="shared" si="87"/>
        <v>313</v>
      </c>
      <c r="AV11" s="2">
        <f t="shared" si="87"/>
        <v>233</v>
      </c>
      <c r="AW11" s="2">
        <f t="shared" si="87"/>
        <v>243</v>
      </c>
      <c r="AX11" s="78">
        <f t="shared" si="87"/>
        <v>253</v>
      </c>
      <c r="AY11" s="2">
        <f t="shared" si="87"/>
        <v>263</v>
      </c>
      <c r="AZ11" s="2">
        <f t="shared" si="87"/>
        <v>273</v>
      </c>
      <c r="BA11" s="2">
        <f t="shared" si="87"/>
        <v>283</v>
      </c>
      <c r="BB11" s="2">
        <f t="shared" si="87"/>
        <v>293</v>
      </c>
      <c r="BC11" s="2">
        <f t="shared" si="87"/>
        <v>303</v>
      </c>
      <c r="BD11" s="2">
        <f t="shared" si="87"/>
        <v>313</v>
      </c>
      <c r="BE11" s="2">
        <f t="shared" si="87"/>
        <v>323</v>
      </c>
      <c r="BF11" s="2">
        <f t="shared" si="87"/>
        <v>333</v>
      </c>
      <c r="BG11" s="2">
        <f t="shared" si="87"/>
        <v>343</v>
      </c>
      <c r="BH11" s="2">
        <f t="shared" si="87"/>
        <v>353</v>
      </c>
      <c r="BI11" s="78">
        <f t="shared" si="87"/>
        <v>358</v>
      </c>
      <c r="BJ11" s="78">
        <f t="shared" si="88"/>
        <v>273</v>
      </c>
      <c r="BK11" s="78">
        <f t="shared" si="89"/>
        <v>313</v>
      </c>
      <c r="BL11" s="78">
        <v>40</v>
      </c>
      <c r="BM11" s="39">
        <v>40</v>
      </c>
      <c r="BN11" s="78">
        <f t="shared" si="90"/>
        <v>-40</v>
      </c>
      <c r="BO11" s="78">
        <f t="shared" si="91"/>
        <v>-30</v>
      </c>
      <c r="BP11" s="78">
        <f t="shared" si="92"/>
        <v>-20</v>
      </c>
      <c r="BQ11" s="78">
        <f t="shared" si="93"/>
        <v>-10</v>
      </c>
      <c r="BR11" s="78">
        <f t="shared" si="94"/>
        <v>0</v>
      </c>
      <c r="BS11" s="78">
        <f t="shared" si="95"/>
        <v>10</v>
      </c>
      <c r="BT11" s="78">
        <f t="shared" si="96"/>
        <v>20</v>
      </c>
      <c r="BU11" s="78">
        <f t="shared" si="97"/>
        <v>30</v>
      </c>
      <c r="BV11" s="78">
        <f t="shared" si="98"/>
        <v>40</v>
      </c>
      <c r="BW11" s="78">
        <f t="shared" si="99"/>
        <v>50</v>
      </c>
      <c r="BX11" s="78">
        <f t="shared" si="100"/>
        <v>60</v>
      </c>
      <c r="BY11" s="78">
        <f t="shared" si="101"/>
        <v>70</v>
      </c>
      <c r="BZ11" s="78">
        <f t="shared" si="102"/>
        <v>80</v>
      </c>
      <c r="CA11" s="78">
        <f t="shared" si="103"/>
        <v>85</v>
      </c>
      <c r="CB11" s="78">
        <f t="shared" si="104"/>
        <v>0</v>
      </c>
      <c r="CC11" s="39">
        <v>-40</v>
      </c>
      <c r="CD11" s="39">
        <v>-30</v>
      </c>
      <c r="CE11" s="121">
        <v>-20</v>
      </c>
      <c r="CF11" s="39">
        <v>-10</v>
      </c>
      <c r="CG11" s="39">
        <v>0</v>
      </c>
      <c r="CH11" s="39">
        <v>10</v>
      </c>
      <c r="CI11" s="39">
        <v>20</v>
      </c>
      <c r="CJ11" s="39">
        <v>30</v>
      </c>
      <c r="CK11" s="39">
        <v>40</v>
      </c>
      <c r="CL11" s="39">
        <v>50</v>
      </c>
      <c r="CM11" s="39">
        <v>60</v>
      </c>
      <c r="CN11" s="39">
        <v>70</v>
      </c>
      <c r="CO11" s="39">
        <v>80</v>
      </c>
      <c r="CP11" s="39">
        <v>85</v>
      </c>
      <c r="CQ11" s="39">
        <v>0</v>
      </c>
      <c r="CR11" s="122">
        <v>7.1400000000000005E-2</v>
      </c>
      <c r="CS11" s="122">
        <v>7.1400000000000005E-2</v>
      </c>
      <c r="CT11" s="122">
        <v>7.1400000000000005E-2</v>
      </c>
      <c r="CU11" s="122">
        <v>7.1400000000000005E-2</v>
      </c>
      <c r="CV11" s="122">
        <v>7.1400000000000005E-2</v>
      </c>
      <c r="CW11" s="122">
        <v>7.1400000000000005E-2</v>
      </c>
      <c r="CX11" s="122">
        <v>7.1400000000000005E-2</v>
      </c>
      <c r="CY11" s="122">
        <v>7.1400000000000005E-2</v>
      </c>
      <c r="CZ11" s="122">
        <v>7.1400000000000005E-2</v>
      </c>
      <c r="DA11" s="122">
        <v>7.1400000000000005E-2</v>
      </c>
      <c r="DB11" s="122">
        <v>7.1400000000000005E-2</v>
      </c>
      <c r="DC11" s="122">
        <v>7.1400000000000005E-2</v>
      </c>
      <c r="DD11" s="122">
        <v>7.1400000000000005E-2</v>
      </c>
      <c r="DE11" s="122">
        <v>7.1400000000000005E-2</v>
      </c>
      <c r="DF11" s="122">
        <v>0</v>
      </c>
      <c r="DG11" s="2">
        <v>0</v>
      </c>
      <c r="DH11" s="2" t="s">
        <v>13</v>
      </c>
      <c r="DI11" s="2">
        <v>1</v>
      </c>
      <c r="DJ11" s="2" t="s">
        <v>13</v>
      </c>
      <c r="DK11" s="2" t="s">
        <v>13</v>
      </c>
      <c r="DL11" s="2" t="s">
        <v>13</v>
      </c>
    </row>
    <row r="12" spans="1:116" ht="50.5" x14ac:dyDescent="0.3">
      <c r="A12" s="53" t="s">
        <v>1418</v>
      </c>
      <c r="B12" s="123" t="s">
        <v>1518</v>
      </c>
      <c r="C12" s="124" t="s">
        <v>57</v>
      </c>
      <c r="D12" s="125">
        <f t="shared" si="52"/>
        <v>9.5368591537900453</v>
      </c>
      <c r="E12" s="38">
        <v>5</v>
      </c>
      <c r="F12" s="78">
        <f t="shared" si="53"/>
        <v>0.56925398624953816</v>
      </c>
      <c r="G12" s="2">
        <v>1.36</v>
      </c>
      <c r="H12" s="7">
        <v>13.5</v>
      </c>
      <c r="I12" s="7">
        <v>35</v>
      </c>
      <c r="J12" s="78">
        <v>1</v>
      </c>
      <c r="K12" s="78">
        <f>0.8*I12</f>
        <v>28</v>
      </c>
      <c r="L12" s="2">
        <f t="shared" si="55"/>
        <v>3.3506516894585143</v>
      </c>
      <c r="M12" s="2">
        <f t="shared" si="56"/>
        <v>1.0693081398611115E-4</v>
      </c>
      <c r="N12" s="2">
        <f t="shared" si="57"/>
        <v>2.9819578206689054E-4</v>
      </c>
      <c r="O12" s="2">
        <f t="shared" si="58"/>
        <v>7.6754775389522656E-4</v>
      </c>
      <c r="P12" s="2">
        <f t="shared" si="59"/>
        <v>1.8420542613924744E-3</v>
      </c>
      <c r="Q12" s="2">
        <f t="shared" si="60"/>
        <v>4.160671357500755E-3</v>
      </c>
      <c r="R12" s="2">
        <f t="shared" si="61"/>
        <v>8.9263478371291727E-3</v>
      </c>
      <c r="S12" s="2">
        <f t="shared" si="62"/>
        <v>1.8363295312532505E-2</v>
      </c>
      <c r="T12" s="2">
        <f t="shared" si="63"/>
        <v>3.6592882745145973E-2</v>
      </c>
      <c r="U12" s="2">
        <f t="shared" si="64"/>
        <v>7.1400000000000005E-2</v>
      </c>
      <c r="V12" s="2">
        <f t="shared" si="65"/>
        <v>0</v>
      </c>
      <c r="W12" s="78">
        <f t="shared" si="66"/>
        <v>0.26611416905352181</v>
      </c>
      <c r="X12" s="78">
        <f t="shared" si="67"/>
        <v>0.51644272198266028</v>
      </c>
      <c r="Y12" s="78">
        <f t="shared" si="68"/>
        <v>1.0099704510047012</v>
      </c>
      <c r="Z12" s="78">
        <f t="shared" si="69"/>
        <v>1.415666421553982</v>
      </c>
      <c r="AA12" s="78">
        <f t="shared" si="70"/>
        <v>0</v>
      </c>
      <c r="AB12" s="78">
        <v>0.87</v>
      </c>
      <c r="AC12" s="78">
        <v>0.5</v>
      </c>
      <c r="AD12" s="2">
        <f t="shared" si="71"/>
        <v>-12.730189636495771</v>
      </c>
      <c r="AE12">
        <f t="shared" si="72"/>
        <v>-10.680524329796611</v>
      </c>
      <c r="AF12">
        <f t="shared" si="73"/>
        <v>-8.7928879010973731</v>
      </c>
      <c r="AG12">
        <f t="shared" si="74"/>
        <v>-7.0487979688771745</v>
      </c>
      <c r="AH12">
        <f t="shared" si="75"/>
        <v>-5.4324801928635811</v>
      </c>
      <c r="AI12" s="2">
        <f t="shared" si="76"/>
        <v>-3.9303898215152584</v>
      </c>
      <c r="AJ12" s="2">
        <f t="shared" si="77"/>
        <v>-2.5308312161292803</v>
      </c>
      <c r="AK12" s="2">
        <f t="shared" si="78"/>
        <v>-1.2236527167093727</v>
      </c>
      <c r="AL12" s="2">
        <f t="shared" si="79"/>
        <v>0</v>
      </c>
      <c r="AM12" s="2">
        <f t="shared" si="80"/>
        <v>1.1478847466344833</v>
      </c>
      <c r="AN12" s="2">
        <f t="shared" si="81"/>
        <v>2.2268274664440786</v>
      </c>
      <c r="AO12" s="2">
        <f t="shared" si="82"/>
        <v>3.2428580743114215</v>
      </c>
      <c r="AP12" s="2">
        <f t="shared" si="83"/>
        <v>4.201323208645201</v>
      </c>
      <c r="AQ12" s="2">
        <f t="shared" si="84"/>
        <v>4.6604761989754913</v>
      </c>
      <c r="AR12" s="2">
        <f t="shared" si="85"/>
        <v>-5.4324801928635811</v>
      </c>
      <c r="AS12" s="2">
        <f t="shared" si="86"/>
        <v>0</v>
      </c>
      <c r="AT12" s="2">
        <v>0.95</v>
      </c>
      <c r="AU12" s="2">
        <f t="shared" ref="AU12:BJ18" si="105">BM12+273</f>
        <v>313</v>
      </c>
      <c r="AV12" s="2">
        <f t="shared" si="105"/>
        <v>233</v>
      </c>
      <c r="AW12" s="2">
        <f t="shared" si="105"/>
        <v>243</v>
      </c>
      <c r="AX12" s="78">
        <f t="shared" si="105"/>
        <v>253</v>
      </c>
      <c r="AY12" s="2">
        <f t="shared" si="105"/>
        <v>263</v>
      </c>
      <c r="AZ12" s="2">
        <f t="shared" si="105"/>
        <v>273</v>
      </c>
      <c r="BA12" s="2">
        <f t="shared" si="105"/>
        <v>283</v>
      </c>
      <c r="BB12" s="2">
        <f t="shared" si="105"/>
        <v>293</v>
      </c>
      <c r="BC12" s="2">
        <f t="shared" si="105"/>
        <v>303</v>
      </c>
      <c r="BD12" s="2">
        <f t="shared" si="105"/>
        <v>313</v>
      </c>
      <c r="BE12" s="2">
        <f t="shared" si="105"/>
        <v>323</v>
      </c>
      <c r="BF12" s="2">
        <f t="shared" si="105"/>
        <v>333</v>
      </c>
      <c r="BG12" s="2">
        <f t="shared" si="105"/>
        <v>343</v>
      </c>
      <c r="BH12" s="2">
        <f t="shared" si="105"/>
        <v>353</v>
      </c>
      <c r="BI12" s="78">
        <f t="shared" si="105"/>
        <v>358</v>
      </c>
      <c r="BJ12" s="78">
        <f t="shared" si="105"/>
        <v>273</v>
      </c>
      <c r="BK12" s="78">
        <f t="shared" si="89"/>
        <v>313</v>
      </c>
      <c r="BL12" s="78">
        <v>40</v>
      </c>
      <c r="BM12" s="39">
        <v>40</v>
      </c>
      <c r="BN12" s="78">
        <f t="shared" ref="BN12" si="106">CC12+DG12</f>
        <v>-40</v>
      </c>
      <c r="BO12" s="78">
        <f t="shared" ref="BO12" si="107">CD12+DG12</f>
        <v>-30</v>
      </c>
      <c r="BP12" s="78">
        <f t="shared" ref="BP12" si="108">CE12+DG12</f>
        <v>-20</v>
      </c>
      <c r="BQ12" s="78">
        <f t="shared" ref="BQ12" si="109">CF12+DG12</f>
        <v>-10</v>
      </c>
      <c r="BR12" s="78">
        <f t="shared" ref="BR12" si="110">CG12+DG12</f>
        <v>0</v>
      </c>
      <c r="BS12" s="78">
        <f t="shared" ref="BS12" si="111">CH12+DG12</f>
        <v>10</v>
      </c>
      <c r="BT12" s="78">
        <f t="shared" ref="BT12" si="112">CI12+DG12</f>
        <v>20</v>
      </c>
      <c r="BU12" s="78">
        <f t="shared" ref="BU12" si="113">CJ12+DG12</f>
        <v>30</v>
      </c>
      <c r="BV12" s="78">
        <f t="shared" ref="BV12" si="114">CK12+DG12</f>
        <v>40</v>
      </c>
      <c r="BW12" s="78">
        <f t="shared" ref="BW12" si="115">CL12+DG12</f>
        <v>50</v>
      </c>
      <c r="BX12" s="78">
        <f t="shared" ref="BX12" si="116">CM12+DG12</f>
        <v>60</v>
      </c>
      <c r="BY12" s="78">
        <f t="shared" ref="BY12" si="117">CN12+DG12</f>
        <v>70</v>
      </c>
      <c r="BZ12" s="78">
        <f t="shared" ref="BZ12" si="118">CO12+DG12</f>
        <v>80</v>
      </c>
      <c r="CA12" s="78">
        <f t="shared" ref="CA12" si="119">CP12+DG12</f>
        <v>85</v>
      </c>
      <c r="CB12" s="78">
        <f t="shared" ref="CB12" si="120">CQ12+DG12</f>
        <v>0</v>
      </c>
      <c r="CC12" s="39">
        <v>-40</v>
      </c>
      <c r="CD12" s="39">
        <v>-30</v>
      </c>
      <c r="CE12" s="121">
        <v>-20</v>
      </c>
      <c r="CF12" s="39">
        <v>-10</v>
      </c>
      <c r="CG12" s="39">
        <v>0</v>
      </c>
      <c r="CH12" s="39">
        <v>10</v>
      </c>
      <c r="CI12" s="39">
        <v>20</v>
      </c>
      <c r="CJ12" s="39">
        <v>30</v>
      </c>
      <c r="CK12" s="39">
        <v>40</v>
      </c>
      <c r="CL12" s="39">
        <v>50</v>
      </c>
      <c r="CM12" s="39">
        <v>60</v>
      </c>
      <c r="CN12" s="39">
        <v>70</v>
      </c>
      <c r="CO12" s="39">
        <v>80</v>
      </c>
      <c r="CP12" s="39">
        <v>85</v>
      </c>
      <c r="CQ12" s="39">
        <v>0</v>
      </c>
      <c r="CR12" s="122">
        <v>7.1400000000000005E-2</v>
      </c>
      <c r="CS12" s="122">
        <v>7.1400000000000005E-2</v>
      </c>
      <c r="CT12" s="122">
        <v>7.1400000000000005E-2</v>
      </c>
      <c r="CU12" s="122">
        <v>7.1400000000000005E-2</v>
      </c>
      <c r="CV12" s="122">
        <v>7.1400000000000005E-2</v>
      </c>
      <c r="CW12" s="122">
        <v>7.1400000000000005E-2</v>
      </c>
      <c r="CX12" s="122">
        <v>7.1400000000000005E-2</v>
      </c>
      <c r="CY12" s="122">
        <v>7.1400000000000005E-2</v>
      </c>
      <c r="CZ12" s="122">
        <v>7.1400000000000005E-2</v>
      </c>
      <c r="DA12" s="122">
        <v>7.1400000000000005E-2</v>
      </c>
      <c r="DB12" s="122">
        <v>7.1400000000000005E-2</v>
      </c>
      <c r="DC12" s="122">
        <v>7.1400000000000005E-2</v>
      </c>
      <c r="DD12" s="122">
        <v>7.1400000000000005E-2</v>
      </c>
      <c r="DE12" s="122">
        <v>7.1400000000000005E-2</v>
      </c>
      <c r="DF12" s="122">
        <v>0</v>
      </c>
      <c r="DG12" s="2">
        <v>0</v>
      </c>
      <c r="DH12" s="2" t="s">
        <v>13</v>
      </c>
      <c r="DI12" s="2">
        <v>1</v>
      </c>
      <c r="DJ12" s="2" t="s">
        <v>13</v>
      </c>
      <c r="DK12" s="2" t="s">
        <v>13</v>
      </c>
      <c r="DL12" s="2" t="s">
        <v>13</v>
      </c>
    </row>
    <row r="13" spans="1:116" x14ac:dyDescent="0.3">
      <c r="A13" s="53" t="s">
        <v>1419</v>
      </c>
      <c r="B13" s="53" t="s">
        <v>1420</v>
      </c>
      <c r="C13" s="53" t="s">
        <v>74</v>
      </c>
      <c r="D13" s="125">
        <f t="shared" ref="D13" si="121">E13*L13</f>
        <v>1.1640209572148104</v>
      </c>
      <c r="E13" s="38">
        <v>1.5</v>
      </c>
      <c r="F13" s="78" t="s">
        <v>13</v>
      </c>
      <c r="G13" s="2" t="s">
        <v>13</v>
      </c>
      <c r="H13" s="7" t="s">
        <v>13</v>
      </c>
      <c r="I13" s="7" t="s">
        <v>13</v>
      </c>
      <c r="J13" s="78" t="s">
        <v>13</v>
      </c>
      <c r="K13" s="78" t="s">
        <v>13</v>
      </c>
      <c r="L13" s="2">
        <f t="shared" si="55"/>
        <v>0.77601397147654017</v>
      </c>
      <c r="M13" s="2">
        <f t="shared" si="56"/>
        <v>2.7897654123425958E-2</v>
      </c>
      <c r="N13" s="2">
        <f t="shared" si="57"/>
        <v>3.1547737841835184E-2</v>
      </c>
      <c r="O13" s="2">
        <f t="shared" si="58"/>
        <v>3.5330340024613625E-2</v>
      </c>
      <c r="P13" s="2">
        <f t="shared" si="59"/>
        <v>3.922730496476156E-2</v>
      </c>
      <c r="Q13" s="2">
        <f t="shared" si="60"/>
        <v>4.3221910574164718E-2</v>
      </c>
      <c r="R13" s="2">
        <f t="shared" si="61"/>
        <v>4.7299893266467656E-2</v>
      </c>
      <c r="S13" s="2">
        <f t="shared" si="62"/>
        <v>5.1453490752192022E-2</v>
      </c>
      <c r="T13" s="2">
        <f t="shared" si="63"/>
        <v>5.569646640284303E-2</v>
      </c>
      <c r="U13" s="2">
        <f t="shared" si="64"/>
        <v>6.0114903805520925E-2</v>
      </c>
      <c r="V13" s="2">
        <f t="shared" si="65"/>
        <v>0</v>
      </c>
      <c r="W13" s="78">
        <f t="shared" si="66"/>
        <v>7.1415642284901215E-2</v>
      </c>
      <c r="X13" s="78">
        <f t="shared" si="67"/>
        <v>8.2138009633420453E-2</v>
      </c>
      <c r="Y13" s="78">
        <f t="shared" si="68"/>
        <v>0.10481521910463734</v>
      </c>
      <c r="Z13" s="78">
        <f t="shared" si="69"/>
        <v>0.12585539869775639</v>
      </c>
      <c r="AA13" s="78">
        <f t="shared" si="70"/>
        <v>0</v>
      </c>
      <c r="AB13" s="78">
        <v>0.996</v>
      </c>
      <c r="AC13" s="78">
        <v>0.06</v>
      </c>
      <c r="AD13" s="2">
        <f t="shared" si="71"/>
        <v>-12.725914735890431</v>
      </c>
      <c r="AE13">
        <f t="shared" si="72"/>
        <v>-10.676594019398603</v>
      </c>
      <c r="AF13">
        <f t="shared" si="73"/>
        <v>-8.7892621351328319</v>
      </c>
      <c r="AG13">
        <f t="shared" si="74"/>
        <v>-7.0454426745812935</v>
      </c>
      <c r="AH13">
        <f t="shared" si="75"/>
        <v>-5.429366197001805</v>
      </c>
      <c r="AI13" s="2">
        <f t="shared" si="76"/>
        <v>-3.9274920003621423</v>
      </c>
      <c r="AJ13" s="2">
        <f t="shared" si="77"/>
        <v>-2.5281278164615184</v>
      </c>
      <c r="AK13" s="2">
        <f t="shared" si="78"/>
        <v>-1.221124808978332</v>
      </c>
      <c r="AL13" s="2">
        <f t="shared" si="79"/>
        <v>2.3689653898307638E-3</v>
      </c>
      <c r="AM13" s="2">
        <f t="shared" si="80"/>
        <v>1.1501093019294928</v>
      </c>
      <c r="AN13" s="2">
        <f t="shared" si="81"/>
        <v>2.2289204248159344</v>
      </c>
      <c r="AO13" s="2">
        <f t="shared" si="82"/>
        <v>3.2448307767335516</v>
      </c>
      <c r="AP13" s="2">
        <f t="shared" si="83"/>
        <v>4.2031857294149937</v>
      </c>
      <c r="AQ13" s="2">
        <f t="shared" si="84"/>
        <v>4.6622870587664123</v>
      </c>
      <c r="AR13" s="2">
        <f t="shared" si="85"/>
        <v>-5.429366197001805</v>
      </c>
      <c r="AS13" s="2">
        <f t="shared" si="86"/>
        <v>2.2268274664440786</v>
      </c>
      <c r="AT13" s="2">
        <v>1.1299999999999999</v>
      </c>
      <c r="AU13" s="2">
        <f t="shared" si="105"/>
        <v>333</v>
      </c>
      <c r="AV13" s="2">
        <f t="shared" si="105"/>
        <v>233.02</v>
      </c>
      <c r="AW13" s="2">
        <f t="shared" si="105"/>
        <v>243.02</v>
      </c>
      <c r="AX13" s="78">
        <f t="shared" si="105"/>
        <v>253.02</v>
      </c>
      <c r="AY13" s="2">
        <f t="shared" si="105"/>
        <v>263.02</v>
      </c>
      <c r="AZ13" s="2">
        <f t="shared" si="105"/>
        <v>273.02</v>
      </c>
      <c r="BA13" s="2">
        <f t="shared" si="105"/>
        <v>283.02</v>
      </c>
      <c r="BB13" s="2">
        <f t="shared" si="105"/>
        <v>293.02</v>
      </c>
      <c r="BC13" s="2">
        <f t="shared" si="105"/>
        <v>303.02</v>
      </c>
      <c r="BD13" s="2">
        <f t="shared" si="105"/>
        <v>313.02</v>
      </c>
      <c r="BE13" s="2">
        <f t="shared" si="105"/>
        <v>323.02</v>
      </c>
      <c r="BF13" s="2">
        <f t="shared" si="105"/>
        <v>333.02</v>
      </c>
      <c r="BG13" s="2">
        <f t="shared" si="105"/>
        <v>343.02</v>
      </c>
      <c r="BH13" s="2">
        <f t="shared" si="105"/>
        <v>353.02</v>
      </c>
      <c r="BI13" s="78">
        <f t="shared" si="105"/>
        <v>358.02</v>
      </c>
      <c r="BJ13" s="78">
        <f t="shared" si="105"/>
        <v>273.02</v>
      </c>
      <c r="BK13" s="78">
        <f t="shared" si="89"/>
        <v>313</v>
      </c>
      <c r="BL13" s="78">
        <v>40</v>
      </c>
      <c r="BM13" s="39">
        <v>60</v>
      </c>
      <c r="BN13" s="78">
        <f t="shared" ref="BN13" si="122">CC13+DG13</f>
        <v>-39.979999999999997</v>
      </c>
      <c r="BO13" s="78">
        <f t="shared" ref="BO13" si="123">CD13+DG13</f>
        <v>-29.98</v>
      </c>
      <c r="BP13" s="78">
        <f t="shared" ref="BP13" si="124">CE13+DG13</f>
        <v>-19.98</v>
      </c>
      <c r="BQ13" s="78">
        <f t="shared" ref="BQ13" si="125">CF13+DG13</f>
        <v>-9.98</v>
      </c>
      <c r="BR13" s="78">
        <f t="shared" ref="BR13" si="126">CG13+DG13</f>
        <v>0.02</v>
      </c>
      <c r="BS13" s="78">
        <f t="shared" ref="BS13" si="127">CH13+DG13</f>
        <v>10.02</v>
      </c>
      <c r="BT13" s="78">
        <f t="shared" ref="BT13" si="128">CI13+DG13</f>
        <v>20.02</v>
      </c>
      <c r="BU13" s="78">
        <f t="shared" ref="BU13" si="129">CJ13+DG13</f>
        <v>30.02</v>
      </c>
      <c r="BV13" s="78">
        <f t="shared" ref="BV13" si="130">CK13+DG13</f>
        <v>40.020000000000003</v>
      </c>
      <c r="BW13" s="78">
        <f t="shared" ref="BW13" si="131">CL13+DG13</f>
        <v>50.02</v>
      </c>
      <c r="BX13" s="78">
        <f t="shared" ref="BX13" si="132">CM13+DG13</f>
        <v>60.02</v>
      </c>
      <c r="BY13" s="78">
        <f t="shared" ref="BY13" si="133">CN13+DG13</f>
        <v>70.02</v>
      </c>
      <c r="BZ13" s="78">
        <f t="shared" ref="BZ13" si="134">CO13+DG13</f>
        <v>80.02</v>
      </c>
      <c r="CA13" s="78">
        <f t="shared" ref="CA13" si="135">CP13+DG13</f>
        <v>85.02</v>
      </c>
      <c r="CB13" s="78">
        <f t="shared" ref="CB13" si="136">CQ13+DG13</f>
        <v>0.02</v>
      </c>
      <c r="CC13" s="39">
        <v>-40</v>
      </c>
      <c r="CD13" s="39">
        <v>-30</v>
      </c>
      <c r="CE13" s="121">
        <v>-20</v>
      </c>
      <c r="CF13" s="39">
        <v>-10</v>
      </c>
      <c r="CG13" s="39">
        <v>0</v>
      </c>
      <c r="CH13" s="39">
        <v>10</v>
      </c>
      <c r="CI13" s="39">
        <v>20</v>
      </c>
      <c r="CJ13" s="39">
        <v>30</v>
      </c>
      <c r="CK13" s="39">
        <v>40</v>
      </c>
      <c r="CL13" s="39">
        <v>50</v>
      </c>
      <c r="CM13" s="39">
        <v>60</v>
      </c>
      <c r="CN13" s="39">
        <v>70</v>
      </c>
      <c r="CO13" s="39">
        <v>80</v>
      </c>
      <c r="CP13" s="39">
        <v>85</v>
      </c>
      <c r="CQ13" s="39">
        <v>0</v>
      </c>
      <c r="CR13" s="122">
        <v>7.1400000000000005E-2</v>
      </c>
      <c r="CS13" s="122">
        <v>7.1400000000000005E-2</v>
      </c>
      <c r="CT13" s="122">
        <v>7.1400000000000005E-2</v>
      </c>
      <c r="CU13" s="122">
        <v>7.1400000000000005E-2</v>
      </c>
      <c r="CV13" s="122">
        <v>7.1400000000000005E-2</v>
      </c>
      <c r="CW13" s="122">
        <v>7.1400000000000005E-2</v>
      </c>
      <c r="CX13" s="122">
        <v>7.1400000000000005E-2</v>
      </c>
      <c r="CY13" s="122">
        <v>7.1400000000000005E-2</v>
      </c>
      <c r="CZ13" s="122">
        <v>7.1400000000000005E-2</v>
      </c>
      <c r="DA13" s="122">
        <v>7.1400000000000005E-2</v>
      </c>
      <c r="DB13" s="122">
        <v>7.1400000000000005E-2</v>
      </c>
      <c r="DC13" s="122">
        <v>7.1400000000000005E-2</v>
      </c>
      <c r="DD13" s="122">
        <v>7.1400000000000005E-2</v>
      </c>
      <c r="DE13" s="122">
        <v>7.1400000000000005E-2</v>
      </c>
      <c r="DF13" s="122">
        <v>0</v>
      </c>
      <c r="DG13" s="2">
        <v>0.02</v>
      </c>
      <c r="DH13" s="2" t="s">
        <v>13</v>
      </c>
      <c r="DI13" s="2" t="s">
        <v>13</v>
      </c>
      <c r="DJ13" s="2" t="s">
        <v>13</v>
      </c>
      <c r="DK13" s="2" t="s">
        <v>13</v>
      </c>
      <c r="DL13" s="2" t="s">
        <v>13</v>
      </c>
    </row>
    <row r="14" spans="1:116" ht="25.5" x14ac:dyDescent="0.3">
      <c r="A14" s="53" t="s">
        <v>1421</v>
      </c>
      <c r="B14" s="123" t="s">
        <v>1519</v>
      </c>
      <c r="C14" s="53" t="s">
        <v>75</v>
      </c>
      <c r="D14" s="2">
        <f t="shared" ref="D14:D18" si="137">E14*L14</f>
        <v>0.13123351876297024</v>
      </c>
      <c r="E14" s="38">
        <v>0.2</v>
      </c>
      <c r="F14" s="78" t="s">
        <v>13</v>
      </c>
      <c r="G14" s="2" t="s">
        <v>13</v>
      </c>
      <c r="H14" s="7" t="s">
        <v>13</v>
      </c>
      <c r="I14" s="7" t="s">
        <v>13</v>
      </c>
      <c r="J14" s="78" t="s">
        <v>13</v>
      </c>
      <c r="K14" s="78" t="s">
        <v>13</v>
      </c>
      <c r="L14" s="2">
        <f t="shared" si="55"/>
        <v>0.65616759381485112</v>
      </c>
      <c r="M14" s="2">
        <f t="shared" si="56"/>
        <v>5.7784113655702397E-3</v>
      </c>
      <c r="N14" s="2">
        <f t="shared" si="57"/>
        <v>8.0466022417204144E-3</v>
      </c>
      <c r="O14" s="2">
        <f t="shared" si="58"/>
        <v>1.0938779312742042E-2</v>
      </c>
      <c r="P14" s="2">
        <f t="shared" si="59"/>
        <v>1.4571286701771035E-2</v>
      </c>
      <c r="Q14" s="2">
        <f t="shared" si="60"/>
        <v>1.9085707954013761E-2</v>
      </c>
      <c r="R14" s="2">
        <f t="shared" si="61"/>
        <v>2.466170290075009E-2</v>
      </c>
      <c r="S14" s="2">
        <f t="shared" si="62"/>
        <v>3.1534662473402461E-2</v>
      </c>
      <c r="T14" s="2">
        <f t="shared" si="63"/>
        <v>4.0018680884953445E-2</v>
      </c>
      <c r="U14" s="2">
        <f t="shared" si="64"/>
        <v>5.0535120605508903E-2</v>
      </c>
      <c r="V14" s="2">
        <f t="shared" si="65"/>
        <v>0</v>
      </c>
      <c r="W14" s="78">
        <f t="shared" si="66"/>
        <v>8.0097433863734566E-2</v>
      </c>
      <c r="X14" s="78">
        <f t="shared" si="67"/>
        <v>0.10085611717654626</v>
      </c>
      <c r="Y14" s="78">
        <f t="shared" si="68"/>
        <v>0.12716553626133659</v>
      </c>
      <c r="Z14" s="78">
        <f t="shared" si="69"/>
        <v>0.14287755207280128</v>
      </c>
      <c r="AA14" s="78">
        <f t="shared" si="70"/>
        <v>0</v>
      </c>
      <c r="AB14" s="78">
        <v>0.873</v>
      </c>
      <c r="AC14" s="78">
        <v>0.16</v>
      </c>
      <c r="AD14" s="2">
        <f t="shared" si="71"/>
        <v>-12.730189636495771</v>
      </c>
      <c r="AE14">
        <f t="shared" si="72"/>
        <v>-10.680524329796611</v>
      </c>
      <c r="AF14">
        <f t="shared" si="73"/>
        <v>-8.7928879010973731</v>
      </c>
      <c r="AG14">
        <f t="shared" si="74"/>
        <v>-7.0487979688771745</v>
      </c>
      <c r="AH14">
        <f t="shared" si="75"/>
        <v>-5.4324801928635811</v>
      </c>
      <c r="AI14" s="2">
        <f t="shared" si="76"/>
        <v>-3.9303898215152584</v>
      </c>
      <c r="AJ14" s="2">
        <f t="shared" si="77"/>
        <v>-2.5308312161292803</v>
      </c>
      <c r="AK14" s="2">
        <f t="shared" si="78"/>
        <v>-1.2236527167093727</v>
      </c>
      <c r="AL14" s="2">
        <f t="shared" si="79"/>
        <v>0</v>
      </c>
      <c r="AM14" s="2">
        <f t="shared" si="80"/>
        <v>1.1478847466344833</v>
      </c>
      <c r="AN14" s="2">
        <f t="shared" si="81"/>
        <v>2.2268274664440786</v>
      </c>
      <c r="AO14" s="2">
        <f t="shared" si="82"/>
        <v>3.2428580743114215</v>
      </c>
      <c r="AP14" s="2">
        <f t="shared" si="83"/>
        <v>4.201323208645201</v>
      </c>
      <c r="AQ14" s="2">
        <f t="shared" si="84"/>
        <v>4.6604761989754913</v>
      </c>
      <c r="AR14" s="2">
        <f t="shared" si="85"/>
        <v>-5.4324801928635811</v>
      </c>
      <c r="AS14" s="2">
        <f t="shared" si="86"/>
        <v>1.6955797553183172</v>
      </c>
      <c r="AT14" s="2">
        <v>0.44</v>
      </c>
      <c r="AU14" s="2">
        <f t="shared" si="105"/>
        <v>328</v>
      </c>
      <c r="AV14" s="2">
        <f t="shared" si="105"/>
        <v>233</v>
      </c>
      <c r="AW14" s="2">
        <f t="shared" si="105"/>
        <v>243</v>
      </c>
      <c r="AX14" s="78">
        <f t="shared" si="105"/>
        <v>253</v>
      </c>
      <c r="AY14" s="2">
        <f t="shared" si="105"/>
        <v>263</v>
      </c>
      <c r="AZ14" s="2">
        <f t="shared" si="105"/>
        <v>273</v>
      </c>
      <c r="BA14" s="2">
        <f t="shared" si="105"/>
        <v>283</v>
      </c>
      <c r="BB14" s="2">
        <f t="shared" si="105"/>
        <v>293</v>
      </c>
      <c r="BC14" s="2">
        <f t="shared" si="105"/>
        <v>303</v>
      </c>
      <c r="BD14" s="2">
        <f t="shared" si="105"/>
        <v>313</v>
      </c>
      <c r="BE14" s="2">
        <f t="shared" si="105"/>
        <v>323</v>
      </c>
      <c r="BF14" s="2">
        <f t="shared" si="105"/>
        <v>333</v>
      </c>
      <c r="BG14" s="2">
        <f t="shared" si="105"/>
        <v>343</v>
      </c>
      <c r="BH14" s="2">
        <f t="shared" si="105"/>
        <v>353</v>
      </c>
      <c r="BI14" s="78">
        <f t="shared" si="105"/>
        <v>358</v>
      </c>
      <c r="BJ14" s="78">
        <f t="shared" si="105"/>
        <v>273</v>
      </c>
      <c r="BK14" s="78">
        <f t="shared" si="89"/>
        <v>313</v>
      </c>
      <c r="BL14" s="78">
        <v>40</v>
      </c>
      <c r="BM14" s="39">
        <v>55</v>
      </c>
      <c r="BN14" s="78">
        <f t="shared" ref="BN14:BN18" si="138">CC14+DG14</f>
        <v>-40</v>
      </c>
      <c r="BO14" s="78">
        <f t="shared" ref="BO14:BO18" si="139">CD14+DG14</f>
        <v>-30</v>
      </c>
      <c r="BP14" s="78">
        <f t="shared" ref="BP14:BP18" si="140">CE14+DG14</f>
        <v>-20</v>
      </c>
      <c r="BQ14" s="78">
        <f t="shared" ref="BQ14:BQ18" si="141">CF14+DG14</f>
        <v>-10</v>
      </c>
      <c r="BR14" s="78">
        <f t="shared" ref="BR14:BR18" si="142">CG14+DG14</f>
        <v>0</v>
      </c>
      <c r="BS14" s="78">
        <f t="shared" ref="BS14:BS18" si="143">CH14+DG14</f>
        <v>10</v>
      </c>
      <c r="BT14" s="78">
        <f t="shared" ref="BT14:BT18" si="144">CI14+DG14</f>
        <v>20</v>
      </c>
      <c r="BU14" s="78">
        <f t="shared" ref="BU14:BU18" si="145">CJ14+DG14</f>
        <v>30</v>
      </c>
      <c r="BV14" s="78">
        <f t="shared" ref="BV14:BV18" si="146">CK14+DG14</f>
        <v>40</v>
      </c>
      <c r="BW14" s="78">
        <f t="shared" ref="BW14:BW18" si="147">CL14+DG14</f>
        <v>50</v>
      </c>
      <c r="BX14" s="78">
        <f t="shared" ref="BX14:BX18" si="148">CM14+DG14</f>
        <v>60</v>
      </c>
      <c r="BY14" s="78">
        <f t="shared" ref="BY14:BY18" si="149">CN14+DG14</f>
        <v>70</v>
      </c>
      <c r="BZ14" s="78">
        <f t="shared" ref="BZ14:BZ18" si="150">CO14+DG14</f>
        <v>80</v>
      </c>
      <c r="CA14" s="78">
        <f t="shared" ref="CA14:CA18" si="151">CP14+DG14</f>
        <v>85</v>
      </c>
      <c r="CB14" s="78">
        <f t="shared" ref="CB14:CB18" si="152">CQ14+DG14</f>
        <v>0</v>
      </c>
      <c r="CC14" s="39">
        <v>-40</v>
      </c>
      <c r="CD14" s="39">
        <v>-30</v>
      </c>
      <c r="CE14" s="121">
        <v>-20</v>
      </c>
      <c r="CF14" s="39">
        <v>-10</v>
      </c>
      <c r="CG14" s="39">
        <v>0</v>
      </c>
      <c r="CH14" s="39">
        <v>10</v>
      </c>
      <c r="CI14" s="39">
        <v>20</v>
      </c>
      <c r="CJ14" s="39">
        <v>30</v>
      </c>
      <c r="CK14" s="39">
        <v>40</v>
      </c>
      <c r="CL14" s="39">
        <v>50</v>
      </c>
      <c r="CM14" s="39">
        <v>60</v>
      </c>
      <c r="CN14" s="39">
        <v>70</v>
      </c>
      <c r="CO14" s="39">
        <v>80</v>
      </c>
      <c r="CP14" s="39">
        <v>85</v>
      </c>
      <c r="CQ14" s="39">
        <v>0</v>
      </c>
      <c r="CR14" s="122">
        <v>7.1400000000000005E-2</v>
      </c>
      <c r="CS14" s="122">
        <v>7.1400000000000005E-2</v>
      </c>
      <c r="CT14" s="122">
        <v>7.1400000000000005E-2</v>
      </c>
      <c r="CU14" s="122">
        <v>7.1400000000000005E-2</v>
      </c>
      <c r="CV14" s="122">
        <v>7.1400000000000005E-2</v>
      </c>
      <c r="CW14" s="122">
        <v>7.1400000000000005E-2</v>
      </c>
      <c r="CX14" s="122">
        <v>7.1400000000000005E-2</v>
      </c>
      <c r="CY14" s="122">
        <v>7.1400000000000005E-2</v>
      </c>
      <c r="CZ14" s="122">
        <v>7.1400000000000005E-2</v>
      </c>
      <c r="DA14" s="122">
        <v>7.1400000000000005E-2</v>
      </c>
      <c r="DB14" s="122">
        <v>7.1400000000000005E-2</v>
      </c>
      <c r="DC14" s="122">
        <v>7.1400000000000005E-2</v>
      </c>
      <c r="DD14" s="122">
        <v>7.1400000000000005E-2</v>
      </c>
      <c r="DE14" s="122">
        <v>7.1400000000000005E-2</v>
      </c>
      <c r="DF14" s="122">
        <v>0</v>
      </c>
      <c r="DG14" s="2">
        <v>0</v>
      </c>
      <c r="DH14" s="2" t="s">
        <v>13</v>
      </c>
      <c r="DI14" s="2" t="s">
        <v>13</v>
      </c>
      <c r="DJ14" s="2" t="s">
        <v>13</v>
      </c>
      <c r="DK14" s="2" t="s">
        <v>13</v>
      </c>
      <c r="DL14" s="2" t="s">
        <v>13</v>
      </c>
    </row>
    <row r="15" spans="1:116" x14ac:dyDescent="0.3">
      <c r="A15" s="53" t="s">
        <v>1422</v>
      </c>
      <c r="B15" s="53" t="s">
        <v>1425</v>
      </c>
      <c r="C15" s="53" t="s">
        <v>75</v>
      </c>
      <c r="D15" s="2">
        <f t="shared" si="137"/>
        <v>0.13123351876297024</v>
      </c>
      <c r="E15" s="38">
        <v>0.2</v>
      </c>
      <c r="F15" s="78" t="s">
        <v>13</v>
      </c>
      <c r="G15" s="2" t="s">
        <v>13</v>
      </c>
      <c r="H15" s="7" t="s">
        <v>13</v>
      </c>
      <c r="I15" s="7" t="s">
        <v>13</v>
      </c>
      <c r="J15" s="78" t="s">
        <v>13</v>
      </c>
      <c r="K15" s="78" t="s">
        <v>13</v>
      </c>
      <c r="L15" s="2">
        <f t="shared" si="55"/>
        <v>0.65616759381485112</v>
      </c>
      <c r="M15" s="2">
        <f t="shared" si="56"/>
        <v>5.7784113655702397E-3</v>
      </c>
      <c r="N15" s="2">
        <f t="shared" si="57"/>
        <v>8.0466022417204144E-3</v>
      </c>
      <c r="O15" s="2">
        <f t="shared" si="58"/>
        <v>1.0938779312742042E-2</v>
      </c>
      <c r="P15" s="2">
        <f t="shared" si="59"/>
        <v>1.4571286701771035E-2</v>
      </c>
      <c r="Q15" s="2">
        <f t="shared" si="60"/>
        <v>1.9085707954013761E-2</v>
      </c>
      <c r="R15" s="2">
        <f t="shared" si="61"/>
        <v>2.466170290075009E-2</v>
      </c>
      <c r="S15" s="2">
        <f t="shared" si="62"/>
        <v>3.1534662473402461E-2</v>
      </c>
      <c r="T15" s="2">
        <f t="shared" si="63"/>
        <v>4.0018680884953445E-2</v>
      </c>
      <c r="U15" s="2">
        <f t="shared" si="64"/>
        <v>5.0535120605508903E-2</v>
      </c>
      <c r="V15" s="2">
        <f t="shared" si="65"/>
        <v>0</v>
      </c>
      <c r="W15" s="78">
        <f t="shared" si="66"/>
        <v>8.0097433863734566E-2</v>
      </c>
      <c r="X15" s="78">
        <f t="shared" si="67"/>
        <v>0.10085611717654626</v>
      </c>
      <c r="Y15" s="78">
        <f t="shared" si="68"/>
        <v>0.12716553626133659</v>
      </c>
      <c r="Z15" s="78">
        <f t="shared" si="69"/>
        <v>0.14287755207280128</v>
      </c>
      <c r="AA15" s="78">
        <f t="shared" si="70"/>
        <v>0</v>
      </c>
      <c r="AB15" s="78">
        <v>0.873</v>
      </c>
      <c r="AC15" s="78">
        <v>0.16</v>
      </c>
      <c r="AD15" s="2">
        <f t="shared" si="71"/>
        <v>-12.730189636495771</v>
      </c>
      <c r="AE15">
        <f t="shared" si="72"/>
        <v>-10.680524329796611</v>
      </c>
      <c r="AF15">
        <f t="shared" si="73"/>
        <v>-8.7928879010973731</v>
      </c>
      <c r="AG15">
        <f t="shared" si="74"/>
        <v>-7.0487979688771745</v>
      </c>
      <c r="AH15">
        <f t="shared" si="75"/>
        <v>-5.4324801928635811</v>
      </c>
      <c r="AI15" s="2">
        <f t="shared" si="76"/>
        <v>-3.9303898215152584</v>
      </c>
      <c r="AJ15" s="2">
        <f t="shared" si="77"/>
        <v>-2.5308312161292803</v>
      </c>
      <c r="AK15" s="2">
        <f t="shared" si="78"/>
        <v>-1.2236527167093727</v>
      </c>
      <c r="AL15" s="2">
        <f t="shared" si="79"/>
        <v>0</v>
      </c>
      <c r="AM15" s="2">
        <f t="shared" si="80"/>
        <v>1.1478847466344833</v>
      </c>
      <c r="AN15" s="2">
        <f t="shared" si="81"/>
        <v>2.2268274664440786</v>
      </c>
      <c r="AO15" s="2">
        <f t="shared" si="82"/>
        <v>3.2428580743114215</v>
      </c>
      <c r="AP15" s="2">
        <f t="shared" si="83"/>
        <v>4.201323208645201</v>
      </c>
      <c r="AQ15" s="2">
        <f t="shared" si="84"/>
        <v>4.6604761989754913</v>
      </c>
      <c r="AR15" s="2">
        <f t="shared" si="85"/>
        <v>-5.4324801928635811</v>
      </c>
      <c r="AS15" s="2">
        <f t="shared" si="86"/>
        <v>1.6955797553183172</v>
      </c>
      <c r="AT15" s="2">
        <v>0.44</v>
      </c>
      <c r="AU15" s="2">
        <f t="shared" si="105"/>
        <v>328</v>
      </c>
      <c r="AV15" s="2">
        <f t="shared" si="105"/>
        <v>233</v>
      </c>
      <c r="AW15" s="2">
        <f t="shared" si="105"/>
        <v>243</v>
      </c>
      <c r="AX15" s="78">
        <f t="shared" si="105"/>
        <v>253</v>
      </c>
      <c r="AY15" s="2">
        <f t="shared" si="105"/>
        <v>263</v>
      </c>
      <c r="AZ15" s="2">
        <f t="shared" si="105"/>
        <v>273</v>
      </c>
      <c r="BA15" s="2">
        <f t="shared" si="105"/>
        <v>283</v>
      </c>
      <c r="BB15" s="2">
        <f t="shared" si="105"/>
        <v>293</v>
      </c>
      <c r="BC15" s="2">
        <f t="shared" si="105"/>
        <v>303</v>
      </c>
      <c r="BD15" s="2">
        <f t="shared" si="105"/>
        <v>313</v>
      </c>
      <c r="BE15" s="2">
        <f t="shared" si="105"/>
        <v>323</v>
      </c>
      <c r="BF15" s="2">
        <f t="shared" si="105"/>
        <v>333</v>
      </c>
      <c r="BG15" s="2">
        <f t="shared" si="105"/>
        <v>343</v>
      </c>
      <c r="BH15" s="2">
        <f t="shared" si="105"/>
        <v>353</v>
      </c>
      <c r="BI15" s="78">
        <f t="shared" si="105"/>
        <v>358</v>
      </c>
      <c r="BJ15" s="78">
        <f t="shared" si="105"/>
        <v>273</v>
      </c>
      <c r="BK15" s="78">
        <f t="shared" si="89"/>
        <v>313</v>
      </c>
      <c r="BL15" s="78">
        <v>40</v>
      </c>
      <c r="BM15" s="39">
        <v>55</v>
      </c>
      <c r="BN15" s="78">
        <f t="shared" si="138"/>
        <v>-40</v>
      </c>
      <c r="BO15" s="78">
        <f t="shared" si="139"/>
        <v>-30</v>
      </c>
      <c r="BP15" s="78">
        <f t="shared" si="140"/>
        <v>-20</v>
      </c>
      <c r="BQ15" s="78">
        <f t="shared" si="141"/>
        <v>-10</v>
      </c>
      <c r="BR15" s="78">
        <f t="shared" si="142"/>
        <v>0</v>
      </c>
      <c r="BS15" s="78">
        <f t="shared" si="143"/>
        <v>10</v>
      </c>
      <c r="BT15" s="78">
        <f t="shared" si="144"/>
        <v>20</v>
      </c>
      <c r="BU15" s="78">
        <f t="shared" si="145"/>
        <v>30</v>
      </c>
      <c r="BV15" s="78">
        <f t="shared" si="146"/>
        <v>40</v>
      </c>
      <c r="BW15" s="78">
        <f t="shared" si="147"/>
        <v>50</v>
      </c>
      <c r="BX15" s="78">
        <f t="shared" si="148"/>
        <v>60</v>
      </c>
      <c r="BY15" s="78">
        <f t="shared" si="149"/>
        <v>70</v>
      </c>
      <c r="BZ15" s="78">
        <f t="shared" si="150"/>
        <v>80</v>
      </c>
      <c r="CA15" s="78">
        <f t="shared" si="151"/>
        <v>85</v>
      </c>
      <c r="CB15" s="78">
        <f t="shared" si="152"/>
        <v>0</v>
      </c>
      <c r="CC15" s="39">
        <v>-40</v>
      </c>
      <c r="CD15" s="39">
        <v>-30</v>
      </c>
      <c r="CE15" s="121">
        <v>-20</v>
      </c>
      <c r="CF15" s="39">
        <v>-10</v>
      </c>
      <c r="CG15" s="39">
        <v>0</v>
      </c>
      <c r="CH15" s="39">
        <v>10</v>
      </c>
      <c r="CI15" s="39">
        <v>20</v>
      </c>
      <c r="CJ15" s="39">
        <v>30</v>
      </c>
      <c r="CK15" s="39">
        <v>40</v>
      </c>
      <c r="CL15" s="39">
        <v>50</v>
      </c>
      <c r="CM15" s="39">
        <v>60</v>
      </c>
      <c r="CN15" s="39">
        <v>70</v>
      </c>
      <c r="CO15" s="39">
        <v>80</v>
      </c>
      <c r="CP15" s="39">
        <v>85</v>
      </c>
      <c r="CQ15" s="39">
        <v>0</v>
      </c>
      <c r="CR15" s="122">
        <v>7.1400000000000005E-2</v>
      </c>
      <c r="CS15" s="122">
        <v>7.1400000000000005E-2</v>
      </c>
      <c r="CT15" s="122">
        <v>7.1400000000000005E-2</v>
      </c>
      <c r="CU15" s="122">
        <v>7.1400000000000005E-2</v>
      </c>
      <c r="CV15" s="122">
        <v>7.1400000000000005E-2</v>
      </c>
      <c r="CW15" s="122">
        <v>7.1400000000000005E-2</v>
      </c>
      <c r="CX15" s="122">
        <v>7.1400000000000005E-2</v>
      </c>
      <c r="CY15" s="122">
        <v>7.1400000000000005E-2</v>
      </c>
      <c r="CZ15" s="122">
        <v>7.1400000000000005E-2</v>
      </c>
      <c r="DA15" s="122">
        <v>7.1400000000000005E-2</v>
      </c>
      <c r="DB15" s="122">
        <v>7.1400000000000005E-2</v>
      </c>
      <c r="DC15" s="122">
        <v>7.1400000000000005E-2</v>
      </c>
      <c r="DD15" s="122">
        <v>7.1400000000000005E-2</v>
      </c>
      <c r="DE15" s="122">
        <v>7.1400000000000005E-2</v>
      </c>
      <c r="DF15" s="122">
        <v>0</v>
      </c>
      <c r="DG15" s="2">
        <v>0</v>
      </c>
      <c r="DH15" s="2" t="s">
        <v>13</v>
      </c>
      <c r="DI15" s="2" t="s">
        <v>13</v>
      </c>
      <c r="DJ15" s="2" t="s">
        <v>13</v>
      </c>
      <c r="DK15" s="2" t="s">
        <v>13</v>
      </c>
      <c r="DL15" s="2" t="s">
        <v>13</v>
      </c>
    </row>
    <row r="16" spans="1:116" x14ac:dyDescent="0.3">
      <c r="A16" s="53" t="s">
        <v>1423</v>
      </c>
      <c r="B16" s="53" t="s">
        <v>1425</v>
      </c>
      <c r="C16" s="53" t="s">
        <v>75</v>
      </c>
      <c r="D16" s="37">
        <f t="shared" si="137"/>
        <v>0.13123351876297024</v>
      </c>
      <c r="E16" s="100">
        <v>0.2</v>
      </c>
      <c r="F16" s="78" t="s">
        <v>13</v>
      </c>
      <c r="G16" s="2" t="s">
        <v>13</v>
      </c>
      <c r="H16" s="7" t="s">
        <v>13</v>
      </c>
      <c r="I16" s="7" t="s">
        <v>13</v>
      </c>
      <c r="J16" s="78" t="s">
        <v>13</v>
      </c>
      <c r="K16" s="78" t="s">
        <v>13</v>
      </c>
      <c r="L16" s="2">
        <f t="shared" si="55"/>
        <v>0.65616759381485112</v>
      </c>
      <c r="M16" s="2">
        <f t="shared" si="56"/>
        <v>5.7784113655702397E-3</v>
      </c>
      <c r="N16" s="2">
        <f t="shared" si="57"/>
        <v>8.0466022417204144E-3</v>
      </c>
      <c r="O16" s="2">
        <f t="shared" si="58"/>
        <v>1.0938779312742042E-2</v>
      </c>
      <c r="P16" s="2">
        <f t="shared" si="59"/>
        <v>1.4571286701771035E-2</v>
      </c>
      <c r="Q16" s="2">
        <f t="shared" si="60"/>
        <v>1.9085707954013761E-2</v>
      </c>
      <c r="R16" s="2">
        <f t="shared" si="61"/>
        <v>2.466170290075009E-2</v>
      </c>
      <c r="S16" s="2">
        <f t="shared" si="62"/>
        <v>3.1534662473402461E-2</v>
      </c>
      <c r="T16" s="2">
        <f t="shared" si="63"/>
        <v>4.0018680884953445E-2</v>
      </c>
      <c r="U16" s="2">
        <f t="shared" si="64"/>
        <v>5.0535120605508903E-2</v>
      </c>
      <c r="V16" s="2">
        <f t="shared" si="65"/>
        <v>0</v>
      </c>
      <c r="W16" s="78">
        <f t="shared" si="66"/>
        <v>8.0097433863734566E-2</v>
      </c>
      <c r="X16" s="78">
        <f t="shared" si="67"/>
        <v>0.10085611717654626</v>
      </c>
      <c r="Y16" s="78">
        <f t="shared" si="68"/>
        <v>0.12716553626133659</v>
      </c>
      <c r="Z16" s="78">
        <f t="shared" si="69"/>
        <v>0.14287755207280128</v>
      </c>
      <c r="AA16" s="78">
        <f t="shared" si="70"/>
        <v>0</v>
      </c>
      <c r="AB16" s="78">
        <v>0.873</v>
      </c>
      <c r="AC16" s="78">
        <v>0.16</v>
      </c>
      <c r="AD16" s="2">
        <f t="shared" si="71"/>
        <v>-12.730189636495771</v>
      </c>
      <c r="AE16">
        <f t="shared" si="72"/>
        <v>-10.680524329796611</v>
      </c>
      <c r="AF16">
        <f t="shared" si="73"/>
        <v>-8.7928879010973731</v>
      </c>
      <c r="AG16">
        <f t="shared" si="74"/>
        <v>-7.0487979688771745</v>
      </c>
      <c r="AH16">
        <f t="shared" si="75"/>
        <v>-5.4324801928635811</v>
      </c>
      <c r="AI16" s="2">
        <f t="shared" si="76"/>
        <v>-3.9303898215152584</v>
      </c>
      <c r="AJ16" s="2">
        <f t="shared" si="77"/>
        <v>-2.5308312161292803</v>
      </c>
      <c r="AK16" s="2">
        <f t="shared" si="78"/>
        <v>-1.2236527167093727</v>
      </c>
      <c r="AL16" s="2">
        <f t="shared" si="79"/>
        <v>0</v>
      </c>
      <c r="AM16" s="2">
        <f t="shared" si="80"/>
        <v>1.1478847466344833</v>
      </c>
      <c r="AN16" s="2">
        <f t="shared" si="81"/>
        <v>2.2268274664440786</v>
      </c>
      <c r="AO16" s="2">
        <f t="shared" si="82"/>
        <v>3.2428580743114215</v>
      </c>
      <c r="AP16" s="2">
        <f t="shared" si="83"/>
        <v>4.201323208645201</v>
      </c>
      <c r="AQ16" s="2">
        <f t="shared" si="84"/>
        <v>4.6604761989754913</v>
      </c>
      <c r="AR16" s="2">
        <f t="shared" si="85"/>
        <v>-5.4324801928635811</v>
      </c>
      <c r="AS16" s="2">
        <f t="shared" si="86"/>
        <v>1.6955797553183172</v>
      </c>
      <c r="AT16" s="2">
        <v>0.44</v>
      </c>
      <c r="AU16" s="2">
        <f t="shared" si="105"/>
        <v>328</v>
      </c>
      <c r="AV16" s="2">
        <f t="shared" si="105"/>
        <v>233</v>
      </c>
      <c r="AW16" s="2">
        <f t="shared" si="105"/>
        <v>243</v>
      </c>
      <c r="AX16" s="78">
        <f t="shared" si="105"/>
        <v>253</v>
      </c>
      <c r="AY16" s="2">
        <f t="shared" si="105"/>
        <v>263</v>
      </c>
      <c r="AZ16" s="2">
        <f t="shared" si="105"/>
        <v>273</v>
      </c>
      <c r="BA16" s="2">
        <f t="shared" si="105"/>
        <v>283</v>
      </c>
      <c r="BB16" s="2">
        <f t="shared" si="105"/>
        <v>293</v>
      </c>
      <c r="BC16" s="2">
        <f t="shared" si="105"/>
        <v>303</v>
      </c>
      <c r="BD16" s="2">
        <f t="shared" si="105"/>
        <v>313</v>
      </c>
      <c r="BE16" s="2">
        <f t="shared" si="105"/>
        <v>323</v>
      </c>
      <c r="BF16" s="2">
        <f t="shared" si="105"/>
        <v>333</v>
      </c>
      <c r="BG16" s="2">
        <f t="shared" si="105"/>
        <v>343</v>
      </c>
      <c r="BH16" s="2">
        <f t="shared" si="105"/>
        <v>353</v>
      </c>
      <c r="BI16" s="78">
        <f t="shared" si="105"/>
        <v>358</v>
      </c>
      <c r="BJ16" s="78">
        <f t="shared" si="105"/>
        <v>273</v>
      </c>
      <c r="BK16" s="78">
        <f t="shared" si="89"/>
        <v>313</v>
      </c>
      <c r="BL16" s="78">
        <v>40</v>
      </c>
      <c r="BM16" s="39">
        <v>55</v>
      </c>
      <c r="BN16" s="78">
        <f t="shared" si="138"/>
        <v>-40</v>
      </c>
      <c r="BO16" s="78">
        <f t="shared" si="139"/>
        <v>-30</v>
      </c>
      <c r="BP16" s="78">
        <f t="shared" si="140"/>
        <v>-20</v>
      </c>
      <c r="BQ16" s="78">
        <f t="shared" si="141"/>
        <v>-10</v>
      </c>
      <c r="BR16" s="78">
        <f t="shared" si="142"/>
        <v>0</v>
      </c>
      <c r="BS16" s="78">
        <f t="shared" si="143"/>
        <v>10</v>
      </c>
      <c r="BT16" s="78">
        <f t="shared" si="144"/>
        <v>20</v>
      </c>
      <c r="BU16" s="78">
        <f t="shared" si="145"/>
        <v>30</v>
      </c>
      <c r="BV16" s="78">
        <f t="shared" si="146"/>
        <v>40</v>
      </c>
      <c r="BW16" s="78">
        <f t="shared" si="147"/>
        <v>50</v>
      </c>
      <c r="BX16" s="78">
        <f t="shared" si="148"/>
        <v>60</v>
      </c>
      <c r="BY16" s="78">
        <f t="shared" si="149"/>
        <v>70</v>
      </c>
      <c r="BZ16" s="78">
        <f t="shared" si="150"/>
        <v>80</v>
      </c>
      <c r="CA16" s="78">
        <f t="shared" si="151"/>
        <v>85</v>
      </c>
      <c r="CB16" s="78">
        <f t="shared" si="152"/>
        <v>0</v>
      </c>
      <c r="CC16" s="39">
        <v>-40</v>
      </c>
      <c r="CD16" s="39">
        <v>-30</v>
      </c>
      <c r="CE16" s="121">
        <v>-20</v>
      </c>
      <c r="CF16" s="39">
        <v>-10</v>
      </c>
      <c r="CG16" s="39">
        <v>0</v>
      </c>
      <c r="CH16" s="39">
        <v>10</v>
      </c>
      <c r="CI16" s="39">
        <v>20</v>
      </c>
      <c r="CJ16" s="39">
        <v>30</v>
      </c>
      <c r="CK16" s="39">
        <v>40</v>
      </c>
      <c r="CL16" s="39">
        <v>50</v>
      </c>
      <c r="CM16" s="39">
        <v>60</v>
      </c>
      <c r="CN16" s="39">
        <v>70</v>
      </c>
      <c r="CO16" s="39">
        <v>80</v>
      </c>
      <c r="CP16" s="39">
        <v>85</v>
      </c>
      <c r="CQ16" s="39">
        <v>0</v>
      </c>
      <c r="CR16" s="122">
        <v>7.1400000000000005E-2</v>
      </c>
      <c r="CS16" s="122">
        <v>7.1400000000000005E-2</v>
      </c>
      <c r="CT16" s="122">
        <v>7.1400000000000005E-2</v>
      </c>
      <c r="CU16" s="122">
        <v>7.1400000000000005E-2</v>
      </c>
      <c r="CV16" s="122">
        <v>7.1400000000000005E-2</v>
      </c>
      <c r="CW16" s="122">
        <v>7.1400000000000005E-2</v>
      </c>
      <c r="CX16" s="122">
        <v>7.1400000000000005E-2</v>
      </c>
      <c r="CY16" s="122">
        <v>7.1400000000000005E-2</v>
      </c>
      <c r="CZ16" s="122">
        <v>7.1400000000000005E-2</v>
      </c>
      <c r="DA16" s="122">
        <v>7.1400000000000005E-2</v>
      </c>
      <c r="DB16" s="122">
        <v>7.1400000000000005E-2</v>
      </c>
      <c r="DC16" s="122">
        <v>7.1400000000000005E-2</v>
      </c>
      <c r="DD16" s="122">
        <v>7.1400000000000005E-2</v>
      </c>
      <c r="DE16" s="122">
        <v>7.1400000000000005E-2</v>
      </c>
      <c r="DF16" s="122">
        <v>0</v>
      </c>
      <c r="DG16" s="2">
        <v>0</v>
      </c>
      <c r="DH16" s="2" t="s">
        <v>13</v>
      </c>
      <c r="DI16" s="2" t="s">
        <v>13</v>
      </c>
      <c r="DJ16" s="2" t="s">
        <v>13</v>
      </c>
      <c r="DK16" s="2" t="s">
        <v>13</v>
      </c>
      <c r="DL16" s="2" t="s">
        <v>13</v>
      </c>
    </row>
    <row r="17" spans="1:116" x14ac:dyDescent="0.3">
      <c r="A17" s="53" t="s">
        <v>1424</v>
      </c>
      <c r="B17" s="53" t="s">
        <v>1425</v>
      </c>
      <c r="C17" s="53" t="s">
        <v>75</v>
      </c>
      <c r="D17" s="37">
        <f t="shared" si="137"/>
        <v>0.13123351876297024</v>
      </c>
      <c r="E17" s="100">
        <v>0.2</v>
      </c>
      <c r="F17" s="78" t="s">
        <v>13</v>
      </c>
      <c r="G17" s="2" t="s">
        <v>13</v>
      </c>
      <c r="H17" s="7" t="s">
        <v>13</v>
      </c>
      <c r="I17" s="7" t="s">
        <v>13</v>
      </c>
      <c r="J17" s="78" t="s">
        <v>13</v>
      </c>
      <c r="K17" s="78" t="s">
        <v>13</v>
      </c>
      <c r="L17" s="2">
        <f t="shared" si="55"/>
        <v>0.65616759381485112</v>
      </c>
      <c r="M17" s="2">
        <f t="shared" si="56"/>
        <v>5.7784113655702397E-3</v>
      </c>
      <c r="N17" s="2">
        <f t="shared" si="57"/>
        <v>8.0466022417204144E-3</v>
      </c>
      <c r="O17" s="2">
        <f t="shared" si="58"/>
        <v>1.0938779312742042E-2</v>
      </c>
      <c r="P17" s="2">
        <f t="shared" si="59"/>
        <v>1.4571286701771035E-2</v>
      </c>
      <c r="Q17" s="2">
        <f t="shared" si="60"/>
        <v>1.9085707954013761E-2</v>
      </c>
      <c r="R17" s="2">
        <f t="shared" si="61"/>
        <v>2.466170290075009E-2</v>
      </c>
      <c r="S17" s="2">
        <f t="shared" si="62"/>
        <v>3.1534662473402461E-2</v>
      </c>
      <c r="T17" s="2">
        <f t="shared" si="63"/>
        <v>4.0018680884953445E-2</v>
      </c>
      <c r="U17" s="2">
        <f t="shared" si="64"/>
        <v>5.0535120605508903E-2</v>
      </c>
      <c r="V17" s="2">
        <f t="shared" si="65"/>
        <v>0</v>
      </c>
      <c r="W17" s="78">
        <f t="shared" si="66"/>
        <v>8.0097433863734566E-2</v>
      </c>
      <c r="X17" s="78">
        <f t="shared" si="67"/>
        <v>0.10085611717654626</v>
      </c>
      <c r="Y17" s="78">
        <f t="shared" si="68"/>
        <v>0.12716553626133659</v>
      </c>
      <c r="Z17" s="78">
        <f t="shared" si="69"/>
        <v>0.14287755207280128</v>
      </c>
      <c r="AA17" s="78">
        <f t="shared" si="70"/>
        <v>0</v>
      </c>
      <c r="AB17" s="78">
        <v>0.873</v>
      </c>
      <c r="AC17" s="78">
        <v>0.16</v>
      </c>
      <c r="AD17" s="2">
        <f t="shared" si="71"/>
        <v>-12.730189636495771</v>
      </c>
      <c r="AE17">
        <f t="shared" si="72"/>
        <v>-10.680524329796611</v>
      </c>
      <c r="AF17">
        <f t="shared" si="73"/>
        <v>-8.7928879010973731</v>
      </c>
      <c r="AG17">
        <f t="shared" si="74"/>
        <v>-7.0487979688771745</v>
      </c>
      <c r="AH17">
        <f t="shared" si="75"/>
        <v>-5.4324801928635811</v>
      </c>
      <c r="AI17" s="2">
        <f t="shared" si="76"/>
        <v>-3.9303898215152584</v>
      </c>
      <c r="AJ17" s="2">
        <f t="shared" si="77"/>
        <v>-2.5308312161292803</v>
      </c>
      <c r="AK17" s="2">
        <f t="shared" si="78"/>
        <v>-1.2236527167093727</v>
      </c>
      <c r="AL17" s="2">
        <f t="shared" si="79"/>
        <v>0</v>
      </c>
      <c r="AM17" s="2">
        <f t="shared" si="80"/>
        <v>1.1478847466344833</v>
      </c>
      <c r="AN17" s="2">
        <f t="shared" si="81"/>
        <v>2.2268274664440786</v>
      </c>
      <c r="AO17" s="2">
        <f t="shared" si="82"/>
        <v>3.2428580743114215</v>
      </c>
      <c r="AP17" s="2">
        <f t="shared" si="83"/>
        <v>4.201323208645201</v>
      </c>
      <c r="AQ17" s="2">
        <f t="shared" si="84"/>
        <v>4.6604761989754913</v>
      </c>
      <c r="AR17" s="2">
        <f t="shared" si="85"/>
        <v>-5.4324801928635811</v>
      </c>
      <c r="AS17" s="2">
        <f t="shared" si="86"/>
        <v>1.6955797553183172</v>
      </c>
      <c r="AT17" s="2">
        <v>0.44</v>
      </c>
      <c r="AU17" s="2">
        <f t="shared" si="105"/>
        <v>328</v>
      </c>
      <c r="AV17" s="2">
        <f t="shared" si="105"/>
        <v>233</v>
      </c>
      <c r="AW17" s="2">
        <f t="shared" si="105"/>
        <v>243</v>
      </c>
      <c r="AX17" s="78">
        <f t="shared" si="105"/>
        <v>253</v>
      </c>
      <c r="AY17" s="2">
        <f t="shared" si="105"/>
        <v>263</v>
      </c>
      <c r="AZ17" s="2">
        <f t="shared" si="105"/>
        <v>273</v>
      </c>
      <c r="BA17" s="2">
        <f t="shared" si="105"/>
        <v>283</v>
      </c>
      <c r="BB17" s="2">
        <f t="shared" si="105"/>
        <v>293</v>
      </c>
      <c r="BC17" s="2">
        <f t="shared" si="105"/>
        <v>303</v>
      </c>
      <c r="BD17" s="2">
        <f t="shared" si="105"/>
        <v>313</v>
      </c>
      <c r="BE17" s="2">
        <f t="shared" si="105"/>
        <v>323</v>
      </c>
      <c r="BF17" s="2">
        <f t="shared" si="105"/>
        <v>333</v>
      </c>
      <c r="BG17" s="2">
        <f t="shared" si="105"/>
        <v>343</v>
      </c>
      <c r="BH17" s="2">
        <f t="shared" si="105"/>
        <v>353</v>
      </c>
      <c r="BI17" s="78">
        <f t="shared" si="105"/>
        <v>358</v>
      </c>
      <c r="BJ17" s="78">
        <f t="shared" si="105"/>
        <v>273</v>
      </c>
      <c r="BK17" s="78">
        <f t="shared" si="89"/>
        <v>313</v>
      </c>
      <c r="BL17" s="78">
        <v>40</v>
      </c>
      <c r="BM17" s="39">
        <v>55</v>
      </c>
      <c r="BN17" s="78">
        <f t="shared" si="138"/>
        <v>-40</v>
      </c>
      <c r="BO17" s="78">
        <f t="shared" si="139"/>
        <v>-30</v>
      </c>
      <c r="BP17" s="78">
        <f t="shared" si="140"/>
        <v>-20</v>
      </c>
      <c r="BQ17" s="78">
        <f t="shared" si="141"/>
        <v>-10</v>
      </c>
      <c r="BR17" s="78">
        <f t="shared" si="142"/>
        <v>0</v>
      </c>
      <c r="BS17" s="78">
        <f t="shared" si="143"/>
        <v>10</v>
      </c>
      <c r="BT17" s="78">
        <f t="shared" si="144"/>
        <v>20</v>
      </c>
      <c r="BU17" s="78">
        <f t="shared" si="145"/>
        <v>30</v>
      </c>
      <c r="BV17" s="78">
        <f t="shared" si="146"/>
        <v>40</v>
      </c>
      <c r="BW17" s="78">
        <f t="shared" si="147"/>
        <v>50</v>
      </c>
      <c r="BX17" s="78">
        <f t="shared" si="148"/>
        <v>60</v>
      </c>
      <c r="BY17" s="78">
        <f t="shared" si="149"/>
        <v>70</v>
      </c>
      <c r="BZ17" s="78">
        <f t="shared" si="150"/>
        <v>80</v>
      </c>
      <c r="CA17" s="78">
        <f t="shared" si="151"/>
        <v>85</v>
      </c>
      <c r="CB17" s="78">
        <f t="shared" si="152"/>
        <v>0</v>
      </c>
      <c r="CC17" s="39">
        <v>-40</v>
      </c>
      <c r="CD17" s="39">
        <v>-30</v>
      </c>
      <c r="CE17" s="121">
        <v>-20</v>
      </c>
      <c r="CF17" s="39">
        <v>-10</v>
      </c>
      <c r="CG17" s="39">
        <v>0</v>
      </c>
      <c r="CH17" s="39">
        <v>10</v>
      </c>
      <c r="CI17" s="39">
        <v>20</v>
      </c>
      <c r="CJ17" s="39">
        <v>30</v>
      </c>
      <c r="CK17" s="39">
        <v>40</v>
      </c>
      <c r="CL17" s="39">
        <v>50</v>
      </c>
      <c r="CM17" s="39">
        <v>60</v>
      </c>
      <c r="CN17" s="39">
        <v>70</v>
      </c>
      <c r="CO17" s="39">
        <v>80</v>
      </c>
      <c r="CP17" s="39">
        <v>85</v>
      </c>
      <c r="CQ17" s="39">
        <v>0</v>
      </c>
      <c r="CR17" s="122">
        <v>7.1400000000000005E-2</v>
      </c>
      <c r="CS17" s="122">
        <v>7.1400000000000005E-2</v>
      </c>
      <c r="CT17" s="122">
        <v>7.1400000000000005E-2</v>
      </c>
      <c r="CU17" s="122">
        <v>7.1400000000000005E-2</v>
      </c>
      <c r="CV17" s="122">
        <v>7.1400000000000005E-2</v>
      </c>
      <c r="CW17" s="122">
        <v>7.1400000000000005E-2</v>
      </c>
      <c r="CX17" s="122">
        <v>7.1400000000000005E-2</v>
      </c>
      <c r="CY17" s="122">
        <v>7.1400000000000005E-2</v>
      </c>
      <c r="CZ17" s="122">
        <v>7.1400000000000005E-2</v>
      </c>
      <c r="DA17" s="122">
        <v>7.1400000000000005E-2</v>
      </c>
      <c r="DB17" s="122">
        <v>7.1400000000000005E-2</v>
      </c>
      <c r="DC17" s="122">
        <v>7.1400000000000005E-2</v>
      </c>
      <c r="DD17" s="122">
        <v>7.1400000000000005E-2</v>
      </c>
      <c r="DE17" s="122">
        <v>7.1400000000000005E-2</v>
      </c>
      <c r="DF17" s="122">
        <v>0</v>
      </c>
      <c r="DG17" s="2">
        <v>0</v>
      </c>
      <c r="DH17" s="2" t="s">
        <v>13</v>
      </c>
      <c r="DI17" s="2" t="s">
        <v>13</v>
      </c>
      <c r="DJ17" s="2" t="s">
        <v>13</v>
      </c>
      <c r="DK17" s="2" t="s">
        <v>13</v>
      </c>
      <c r="DL17" s="2" t="s">
        <v>13</v>
      </c>
    </row>
    <row r="18" spans="1:116" ht="25.5" x14ac:dyDescent="0.3">
      <c r="A18" s="53" t="s">
        <v>1426</v>
      </c>
      <c r="B18" s="123" t="s">
        <v>1520</v>
      </c>
      <c r="C18" s="53" t="s">
        <v>75</v>
      </c>
      <c r="D18" s="37">
        <f t="shared" si="137"/>
        <v>0.28908386846426665</v>
      </c>
      <c r="E18" s="100">
        <v>0.2</v>
      </c>
      <c r="F18" s="78" t="s">
        <v>13</v>
      </c>
      <c r="G18" s="2" t="s">
        <v>13</v>
      </c>
      <c r="H18" s="7" t="s">
        <v>13</v>
      </c>
      <c r="I18" s="7" t="s">
        <v>13</v>
      </c>
      <c r="J18" s="78" t="s">
        <v>13</v>
      </c>
      <c r="K18" s="78" t="s">
        <v>13</v>
      </c>
      <c r="L18" s="2">
        <f t="shared" si="55"/>
        <v>1.4454193423213331</v>
      </c>
      <c r="M18" s="2">
        <f t="shared" si="56"/>
        <v>1.5990468368907145E-2</v>
      </c>
      <c r="N18" s="2">
        <f t="shared" si="57"/>
        <v>2.084123654343454E-2</v>
      </c>
      <c r="O18" s="2">
        <f t="shared" si="58"/>
        <v>2.6825873177116401E-2</v>
      </c>
      <c r="P18" s="2">
        <f t="shared" si="59"/>
        <v>3.4203525059611536E-2</v>
      </c>
      <c r="Q18" s="2">
        <f t="shared" si="60"/>
        <v>4.332106513337592E-2</v>
      </c>
      <c r="R18" s="2">
        <f t="shared" si="61"/>
        <v>5.4643564801503695E-2</v>
      </c>
      <c r="S18" s="2">
        <f t="shared" si="62"/>
        <v>6.8790316007272714E-2</v>
      </c>
      <c r="T18" s="2">
        <f t="shared" si="63"/>
        <v>8.6576047814294579E-2</v>
      </c>
      <c r="U18" s="2">
        <f t="shared" si="64"/>
        <v>0.10905671832801431</v>
      </c>
      <c r="V18" s="2">
        <f t="shared" si="65"/>
        <v>0</v>
      </c>
      <c r="W18" s="78">
        <f t="shared" si="66"/>
        <v>0.17383263181313438</v>
      </c>
      <c r="X18" s="78">
        <f t="shared" si="67"/>
        <v>0.21990382997578403</v>
      </c>
      <c r="Y18" s="78">
        <f t="shared" si="68"/>
        <v>0.2783295717664756</v>
      </c>
      <c r="Z18" s="78">
        <f t="shared" si="69"/>
        <v>0.31310449353240827</v>
      </c>
      <c r="AA18" s="78">
        <f t="shared" si="70"/>
        <v>0</v>
      </c>
      <c r="AB18" s="78">
        <v>0.873</v>
      </c>
      <c r="AC18" s="78">
        <v>0.16</v>
      </c>
      <c r="AD18" s="2">
        <f t="shared" si="71"/>
        <v>-6.4889056854329272</v>
      </c>
      <c r="AE18">
        <f t="shared" si="72"/>
        <v>-4.9126127915286348</v>
      </c>
      <c r="AF18">
        <f t="shared" si="73"/>
        <v>-3.4464039044617101</v>
      </c>
      <c r="AG18">
        <f t="shared" si="74"/>
        <v>-2.0791361663972139</v>
      </c>
      <c r="AH18">
        <f t="shared" si="75"/>
        <v>-0.80112149563896851</v>
      </c>
      <c r="AI18" s="2">
        <f t="shared" si="76"/>
        <v>0.39610332299472917</v>
      </c>
      <c r="AJ18" s="2">
        <f t="shared" si="77"/>
        <v>1.5199642824070454</v>
      </c>
      <c r="AK18" s="2">
        <f t="shared" si="78"/>
        <v>2.5770043274123062</v>
      </c>
      <c r="AL18" s="2">
        <f t="shared" si="79"/>
        <v>3.5730108228474249</v>
      </c>
      <c r="AM18" s="2">
        <f t="shared" si="80"/>
        <v>4.5131215612010482</v>
      </c>
      <c r="AN18" s="2">
        <f t="shared" si="81"/>
        <v>5.4019134099671637</v>
      </c>
      <c r="AO18" s="2">
        <f t="shared" si="82"/>
        <v>6.2434768274262913</v>
      </c>
      <c r="AP18" s="2">
        <f t="shared" si="83"/>
        <v>7.0414788070543182</v>
      </c>
      <c r="AQ18" s="2">
        <f t="shared" si="84"/>
        <v>7.4251877153945474</v>
      </c>
      <c r="AR18" s="2">
        <f t="shared" si="85"/>
        <v>-0.80112149563896851</v>
      </c>
      <c r="AS18" s="2">
        <f t="shared" si="86"/>
        <v>1.6955797553183172</v>
      </c>
      <c r="AT18" s="2">
        <v>0.44</v>
      </c>
      <c r="AU18" s="2">
        <f t="shared" si="105"/>
        <v>328</v>
      </c>
      <c r="AV18" s="2">
        <f t="shared" si="105"/>
        <v>266.38</v>
      </c>
      <c r="AW18" s="2">
        <f t="shared" si="105"/>
        <v>276.38</v>
      </c>
      <c r="AX18" s="78">
        <f t="shared" si="105"/>
        <v>286.38</v>
      </c>
      <c r="AY18" s="2">
        <f t="shared" si="105"/>
        <v>296.38</v>
      </c>
      <c r="AZ18" s="2">
        <f t="shared" si="105"/>
        <v>306.38</v>
      </c>
      <c r="BA18" s="2">
        <f t="shared" si="105"/>
        <v>316.38</v>
      </c>
      <c r="BB18" s="2">
        <f t="shared" si="105"/>
        <v>326.38</v>
      </c>
      <c r="BC18" s="2">
        <f t="shared" si="105"/>
        <v>336.38</v>
      </c>
      <c r="BD18" s="2">
        <f t="shared" si="105"/>
        <v>346.38</v>
      </c>
      <c r="BE18" s="2">
        <f t="shared" si="105"/>
        <v>356.38</v>
      </c>
      <c r="BF18" s="2">
        <f t="shared" si="105"/>
        <v>366.38</v>
      </c>
      <c r="BG18" s="2">
        <f t="shared" si="105"/>
        <v>376.38</v>
      </c>
      <c r="BH18" s="2">
        <f t="shared" si="105"/>
        <v>386.38</v>
      </c>
      <c r="BI18" s="78">
        <f t="shared" si="105"/>
        <v>391.38</v>
      </c>
      <c r="BJ18" s="78">
        <f t="shared" si="105"/>
        <v>306.38</v>
      </c>
      <c r="BK18" s="78">
        <f t="shared" si="89"/>
        <v>313</v>
      </c>
      <c r="BL18" s="78">
        <v>40</v>
      </c>
      <c r="BM18" s="39">
        <v>55</v>
      </c>
      <c r="BN18" s="78">
        <f t="shared" si="138"/>
        <v>-6.6199999999999974</v>
      </c>
      <c r="BO18" s="78">
        <f t="shared" si="139"/>
        <v>3.3800000000000026</v>
      </c>
      <c r="BP18" s="78">
        <f t="shared" si="140"/>
        <v>13.380000000000003</v>
      </c>
      <c r="BQ18" s="78">
        <f t="shared" si="141"/>
        <v>23.380000000000003</v>
      </c>
      <c r="BR18" s="78">
        <f t="shared" si="142"/>
        <v>33.380000000000003</v>
      </c>
      <c r="BS18" s="78">
        <f t="shared" si="143"/>
        <v>43.38</v>
      </c>
      <c r="BT18" s="78">
        <f t="shared" si="144"/>
        <v>53.38</v>
      </c>
      <c r="BU18" s="78">
        <f t="shared" si="145"/>
        <v>63.38</v>
      </c>
      <c r="BV18" s="78">
        <f t="shared" si="146"/>
        <v>73.38</v>
      </c>
      <c r="BW18" s="78">
        <f t="shared" si="147"/>
        <v>83.38</v>
      </c>
      <c r="BX18" s="78">
        <f t="shared" si="148"/>
        <v>93.38</v>
      </c>
      <c r="BY18" s="78">
        <f t="shared" si="149"/>
        <v>103.38</v>
      </c>
      <c r="BZ18" s="78">
        <f t="shared" si="150"/>
        <v>113.38</v>
      </c>
      <c r="CA18" s="78">
        <f t="shared" si="151"/>
        <v>118.38</v>
      </c>
      <c r="CB18" s="78">
        <f t="shared" si="152"/>
        <v>33.380000000000003</v>
      </c>
      <c r="CC18" s="39">
        <v>-40</v>
      </c>
      <c r="CD18" s="39">
        <v>-30</v>
      </c>
      <c r="CE18" s="121">
        <v>-20</v>
      </c>
      <c r="CF18" s="39">
        <v>-10</v>
      </c>
      <c r="CG18" s="39">
        <v>0</v>
      </c>
      <c r="CH18" s="39">
        <v>10</v>
      </c>
      <c r="CI18" s="39">
        <v>20</v>
      </c>
      <c r="CJ18" s="39">
        <v>30</v>
      </c>
      <c r="CK18" s="39">
        <v>40</v>
      </c>
      <c r="CL18" s="39">
        <v>50</v>
      </c>
      <c r="CM18" s="39">
        <v>60</v>
      </c>
      <c r="CN18" s="39">
        <v>70</v>
      </c>
      <c r="CO18" s="39">
        <v>80</v>
      </c>
      <c r="CP18" s="39">
        <v>85</v>
      </c>
      <c r="CQ18" s="39">
        <v>0</v>
      </c>
      <c r="CR18" s="122">
        <v>7.1400000000000005E-2</v>
      </c>
      <c r="CS18" s="122">
        <v>7.1400000000000005E-2</v>
      </c>
      <c r="CT18" s="122">
        <v>7.1400000000000005E-2</v>
      </c>
      <c r="CU18" s="122">
        <v>7.1400000000000005E-2</v>
      </c>
      <c r="CV18" s="122">
        <v>7.1400000000000005E-2</v>
      </c>
      <c r="CW18" s="122">
        <v>7.1400000000000005E-2</v>
      </c>
      <c r="CX18" s="122">
        <v>7.1400000000000005E-2</v>
      </c>
      <c r="CY18" s="122">
        <v>7.1400000000000005E-2</v>
      </c>
      <c r="CZ18" s="122">
        <v>7.1400000000000005E-2</v>
      </c>
      <c r="DA18" s="122">
        <v>7.1400000000000005E-2</v>
      </c>
      <c r="DB18" s="122">
        <v>7.1400000000000005E-2</v>
      </c>
      <c r="DC18" s="122">
        <v>7.1400000000000005E-2</v>
      </c>
      <c r="DD18" s="122">
        <v>7.1400000000000005E-2</v>
      </c>
      <c r="DE18" s="122">
        <v>7.1400000000000005E-2</v>
      </c>
      <c r="DF18" s="122">
        <v>0</v>
      </c>
      <c r="DG18" s="2">
        <v>33.380000000000003</v>
      </c>
      <c r="DH18" s="2" t="s">
        <v>13</v>
      </c>
      <c r="DI18" s="2" t="s">
        <v>13</v>
      </c>
      <c r="DJ18" s="2" t="s">
        <v>13</v>
      </c>
      <c r="DK18" s="2" t="s">
        <v>13</v>
      </c>
      <c r="DL18" s="2" t="s">
        <v>13</v>
      </c>
    </row>
    <row r="19" spans="1:116" ht="25.5" x14ac:dyDescent="0.3">
      <c r="A19" s="53" t="s">
        <v>1429</v>
      </c>
      <c r="B19" s="123" t="s">
        <v>1522</v>
      </c>
      <c r="C19" s="53" t="s">
        <v>75</v>
      </c>
      <c r="D19" s="37">
        <f t="shared" ref="D19:D23" si="153">E19*L19</f>
        <v>0.13345720982364839</v>
      </c>
      <c r="E19" s="100">
        <v>0.2</v>
      </c>
      <c r="F19" s="78" t="s">
        <v>13</v>
      </c>
      <c r="G19" s="2" t="s">
        <v>13</v>
      </c>
      <c r="H19" s="7" t="s">
        <v>13</v>
      </c>
      <c r="I19" s="7" t="s">
        <v>13</v>
      </c>
      <c r="J19" s="78" t="s">
        <v>13</v>
      </c>
      <c r="K19" s="78" t="s">
        <v>13</v>
      </c>
      <c r="L19" s="2">
        <f t="shared" ref="L19:L28" si="154">SUM(M19:AA19)</f>
        <v>0.66728604911824196</v>
      </c>
      <c r="M19" s="2">
        <f t="shared" ref="M19:M28" si="155">(AB19*EXP(AC19*AD19)+(1-AB19)*EXP(AT19*AD19))/(AB19*EXP(AC19*AS19)+(1-AB19)*EXP(AT19*AS19))*CR19</f>
        <v>5.920049409972027E-3</v>
      </c>
      <c r="N19" s="2">
        <f t="shared" ref="N19:N28" si="156">(AB19*EXP(AC19*AE19)+(1-AB19)*EXP(AT19*AE19))/(AB19*EXP(AC19*AS19)+(1-AB19)*EXP(AT19*AS19))*CS19</f>
        <v>8.2288050305576264E-3</v>
      </c>
      <c r="O19" s="2">
        <f t="shared" ref="O19:O28" si="157">(AB19*EXP(AC19*AF19)+(1-AB19)*EXP(AT19*AF19))/(AB19*EXP(AC19*AS19)+(1-AB19)*EXP(AT19*AS19))*CT19</f>
        <v>1.1169126139475381E-2</v>
      </c>
      <c r="P19" s="2">
        <f t="shared" ref="P19:P28" si="158">(AB19*EXP(AC19*AG19)+(1-AB19)*EXP(AT19*AG19))/(AB19*EXP(AC19*AS19)+(1-AB19)*EXP(AT19*AS19))*CU19</f>
        <v>1.4858807271223956E-2</v>
      </c>
      <c r="Q19" s="2">
        <f t="shared" ref="Q19:Q28" si="159">(AB19*EXP(AC19*AH19)+(1-AB19)*EXP(AT19*AH19))/(AB19*EXP(AC19*AS19)+(1-AB19)*EXP(AT19*AS19))*CV19</f>
        <v>1.9441642868852214E-2</v>
      </c>
      <c r="R19" s="2">
        <f t="shared" ref="R19:R28" si="160">(AB19*EXP(AC19*AI19)+(1-AB19)*EXP(AT19*AI19))/(AB19*EXP(AC19*AS19)+(1-AB19)*EXP(AT19*AS19))*CW19</f>
        <v>2.5100583528164317E-2</v>
      </c>
      <c r="S19" s="2">
        <f t="shared" ref="S19:S28" si="161">(AB19*EXP(AC19*AJ19)+(1-AB19)*EXP(AT19*AJ19))/(AB19*EXP(AC19*AS19)+(1-AB19)*EXP(AT19*AS19))*CX19</f>
        <v>3.2075751668497562E-2</v>
      </c>
      <c r="T19" s="2">
        <f t="shared" ref="T19:T28" si="162">(AB19*EXP(AC19*AK19)+(1-AB19)*EXP(AT19*AK19))/(AB19*EXP(AC19*AS19)+(1-AB19)*EXP(AT19*AS19))*CY19</f>
        <v>4.0687801871514863E-2</v>
      </c>
      <c r="U19" s="2">
        <f t="shared" ref="U19:U28" si="163">(AB19*EXP(AC19*AL19)+(1-AB19)*EXP(AT19*AL19))/(AB19*EXP(AC19*AS19)+(1-AB19)*EXP(AT19*AS19))*CZ19</f>
        <v>5.1366883892752076E-2</v>
      </c>
      <c r="V19" s="2">
        <f t="shared" ref="V19:V28" si="164">(AB19*EXP(AC19*AM19)+(1-AB19)*EXP(AT19*AM19))/(AB19*EXP(AC19*AS19)+(1-AB19)*EXP(AT19*AS19))*DF19</f>
        <v>0</v>
      </c>
      <c r="W19" s="78">
        <f t="shared" ref="W19:W28" si="165">(AB19*EXP(AC19*AN19)+(1-AB19)*EXP(AT19*AN19))/(AB19*EXP(AC19*AS19)+(1-AB19)*EXP(AT19*AS19))*DB19</f>
        <v>8.1406900136038046E-2</v>
      </c>
      <c r="X19" s="78">
        <f t="shared" ref="X19:X28" si="166">(AB19*EXP(AC19*AO19)+(1-AB19)*EXP(AT19*AO19))/(AB19*EXP(AC19*AS19)+(1-AB19)*EXP(AT19*AS19))*DC19</f>
        <v>0.1025126885754275</v>
      </c>
      <c r="Y19" s="78">
        <f t="shared" ref="Y19:Y28" si="167">(AB19*EXP(AC19*AP19)+(1-AB19)*EXP(AT19*AP19))/(AB19*EXP(AC19*AS19)+(1-AB19)*EXP(AT19*AS19))*DD19</f>
        <v>0.12926847429384747</v>
      </c>
      <c r="Z19" s="78">
        <f t="shared" ref="Z19:Z28" si="168">(AB19*EXP(AC19*AQ19)+(1-AB19)*EXP(AT19*AQ19))/(AB19*EXP(AC19*AS19)+(1-AB19)*EXP(AT19*AS19))*DE19</f>
        <v>0.14524853443191893</v>
      </c>
      <c r="AA19" s="78">
        <f t="shared" ref="AA19:AA28" si="169">(AB19*EXP(AC19*AR19)+(1-AB19)*EXP(AT19*AR19))/(AB19*EXP(AC19*AS19)+(1-AB19)*EXP(AT19*AS19))*DF19</f>
        <v>0</v>
      </c>
      <c r="AB19" s="78">
        <v>0.873</v>
      </c>
      <c r="AC19" s="78">
        <v>0.16</v>
      </c>
      <c r="AD19" s="2">
        <f t="shared" ref="AD19:AD28" si="170">11605*((1/BK19)-(1/AV19))</f>
        <v>-12.579941070133412</v>
      </c>
      <c r="AE19">
        <f t="shared" ref="AE19:AE28" si="171">11605*((1/BK19)-(1/AW19))</f>
        <v>-10.542370302753692</v>
      </c>
      <c r="AF19">
        <f t="shared" ref="AF19:AF28" si="172">11605*((1/BK19)-(1/AX19))</f>
        <v>-8.6654247313598436</v>
      </c>
      <c r="AG19">
        <f t="shared" ref="AG19:AG28" si="173">11605*((1/BK19)-(1/AY19))</f>
        <v>-6.930831073763148</v>
      </c>
      <c r="AH19">
        <f t="shared" ref="AH19:AH28" si="174">11605*((1/BK19)-(1/AZ19))</f>
        <v>-5.3229865553927462</v>
      </c>
      <c r="AI19" s="2">
        <f t="shared" ref="AI19:AI28" si="175">11605*((1/BK19)-(1/BA19))</f>
        <v>-3.8284882606257633</v>
      </c>
      <c r="AJ19" s="2">
        <f t="shared" ref="AJ19:AJ28" si="176">11605*((1/BK19)-(1/BB19))</f>
        <v>-2.4357586313406072</v>
      </c>
      <c r="AK19" s="2">
        <f t="shared" ref="AK19:AK28" si="177">11605*((1/BK19)-(1/BC19))</f>
        <v>-1.1347449520256587</v>
      </c>
      <c r="AL19" s="2">
        <f t="shared" ref="AL19:AL28" si="178">11605*((1/BK19)-(1/BD19))</f>
        <v>8.332368788506922E-2</v>
      </c>
      <c r="AM19" s="2">
        <f t="shared" ref="AM19:AM28" si="179">11605*((1/BK19)-(1/BE19))</f>
        <v>1.2261343836855347</v>
      </c>
      <c r="AN19" s="2">
        <f t="shared" ref="AN19:AN28" si="180">11605*((1/BK19)-(1/BF19))</f>
        <v>2.3004528066222125</v>
      </c>
      <c r="AO19" s="2">
        <f t="shared" ref="AO19:AO28" si="181">11605*((1/BK19)-(1/BG19))</f>
        <v>3.312257246757552</v>
      </c>
      <c r="AP19" s="2">
        <f t="shared" ref="AP19:AP28" si="182">11605*((1/BK19)-(1/BH19))</f>
        <v>4.2668499177555992</v>
      </c>
      <c r="AQ19" s="2">
        <f t="shared" ref="AQ19:AQ28" si="183">11605*((1/BK19)-(1/BI19))</f>
        <v>4.7241871084629787</v>
      </c>
      <c r="AR19" s="2">
        <f t="shared" ref="AR19:AR28" si="184">11605*((1/BK19)-(1/BJ19))</f>
        <v>-5.3229865553927462</v>
      </c>
      <c r="AS19" s="2">
        <f t="shared" ref="AS19:AS28" si="185">11605*((1/BK19)-(1/AU19))</f>
        <v>1.6955797553183172</v>
      </c>
      <c r="AT19" s="2">
        <v>0.44</v>
      </c>
      <c r="AU19" s="2">
        <f t="shared" ref="AU19:BI28" si="186">BM19+273</f>
        <v>328</v>
      </c>
      <c r="AV19" s="2">
        <f t="shared" si="186"/>
        <v>233.70499999999998</v>
      </c>
      <c r="AW19" s="2">
        <f t="shared" si="186"/>
        <v>243.70499999999998</v>
      </c>
      <c r="AX19" s="78">
        <f t="shared" si="186"/>
        <v>253.70499999999998</v>
      </c>
      <c r="AY19" s="2">
        <f t="shared" si="186"/>
        <v>263.70499999999998</v>
      </c>
      <c r="AZ19" s="2">
        <f t="shared" si="186"/>
        <v>273.70499999999998</v>
      </c>
      <c r="BA19" s="2">
        <f t="shared" si="186"/>
        <v>283.70499999999998</v>
      </c>
      <c r="BB19" s="2">
        <f t="shared" si="186"/>
        <v>293.70499999999998</v>
      </c>
      <c r="BC19" s="2">
        <f t="shared" si="186"/>
        <v>303.70499999999998</v>
      </c>
      <c r="BD19" s="2">
        <f t="shared" si="186"/>
        <v>313.70499999999998</v>
      </c>
      <c r="BE19" s="2">
        <f t="shared" si="186"/>
        <v>323.70499999999998</v>
      </c>
      <c r="BF19" s="2">
        <f t="shared" si="186"/>
        <v>333.70499999999998</v>
      </c>
      <c r="BG19" s="2">
        <f t="shared" si="186"/>
        <v>343.70499999999998</v>
      </c>
      <c r="BH19" s="2">
        <f t="shared" si="186"/>
        <v>353.70499999999998</v>
      </c>
      <c r="BI19" s="78">
        <f t="shared" si="186"/>
        <v>358.70499999999998</v>
      </c>
      <c r="BJ19" s="78">
        <f t="shared" ref="BJ19:BJ36" si="187">CB19+273</f>
        <v>273.70499999999998</v>
      </c>
      <c r="BK19" s="78">
        <f t="shared" ref="BK19:BK28" si="188">BL19+273</f>
        <v>313</v>
      </c>
      <c r="BL19" s="78">
        <v>40</v>
      </c>
      <c r="BM19" s="39">
        <v>55</v>
      </c>
      <c r="BN19" s="78">
        <f t="shared" ref="BN19:BN36" si="189">CC19+DG19</f>
        <v>-39.295000000000002</v>
      </c>
      <c r="BO19" s="78">
        <f t="shared" ref="BO19:BO36" si="190">CD19+DG19</f>
        <v>-29.295000000000002</v>
      </c>
      <c r="BP19" s="78">
        <f t="shared" ref="BP19:BP36" si="191">CE19+DG19</f>
        <v>-19.295000000000002</v>
      </c>
      <c r="BQ19" s="78">
        <f t="shared" ref="BQ19:BQ36" si="192">CF19+DG19</f>
        <v>-9.2949999999999999</v>
      </c>
      <c r="BR19" s="78">
        <f t="shared" ref="BR19:BR36" si="193">CG19+DG19</f>
        <v>0.70499999999999996</v>
      </c>
      <c r="BS19" s="78">
        <f t="shared" ref="BS19:BS36" si="194">CH19+DG19</f>
        <v>10.705</v>
      </c>
      <c r="BT19" s="78">
        <f t="shared" ref="BT19:BT36" si="195">CI19+DG19</f>
        <v>20.704999999999998</v>
      </c>
      <c r="BU19" s="78">
        <f t="shared" ref="BU19:BU36" si="196">CJ19+DG19</f>
        <v>30.704999999999998</v>
      </c>
      <c r="BV19" s="78">
        <f t="shared" ref="BV19:BV36" si="197">CK19+DG19</f>
        <v>40.704999999999998</v>
      </c>
      <c r="BW19" s="78">
        <f t="shared" ref="BW19:BW36" si="198">CL19+DG19</f>
        <v>50.704999999999998</v>
      </c>
      <c r="BX19" s="78">
        <f t="shared" ref="BX19:BX36" si="199">CM19+DG19</f>
        <v>60.704999999999998</v>
      </c>
      <c r="BY19" s="78">
        <f t="shared" ref="BY19:BY36" si="200">CN19+DG19</f>
        <v>70.704999999999998</v>
      </c>
      <c r="BZ19" s="78">
        <f t="shared" ref="BZ19:BZ36" si="201">CO19+DG19</f>
        <v>80.704999999999998</v>
      </c>
      <c r="CA19" s="78">
        <f t="shared" ref="CA19:CA36" si="202">CP19+DG19</f>
        <v>85.704999999999998</v>
      </c>
      <c r="CB19" s="78">
        <f t="shared" ref="CB19:CB36" si="203">CQ19+DG19</f>
        <v>0.70499999999999996</v>
      </c>
      <c r="CC19" s="39">
        <v>-40</v>
      </c>
      <c r="CD19" s="39">
        <v>-30</v>
      </c>
      <c r="CE19" s="121">
        <v>-20</v>
      </c>
      <c r="CF19" s="39">
        <v>-10</v>
      </c>
      <c r="CG19" s="39">
        <v>0</v>
      </c>
      <c r="CH19" s="39">
        <v>10</v>
      </c>
      <c r="CI19" s="39">
        <v>20</v>
      </c>
      <c r="CJ19" s="39">
        <v>30</v>
      </c>
      <c r="CK19" s="39">
        <v>40</v>
      </c>
      <c r="CL19" s="39">
        <v>50</v>
      </c>
      <c r="CM19" s="39">
        <v>60</v>
      </c>
      <c r="CN19" s="39">
        <v>70</v>
      </c>
      <c r="CO19" s="39">
        <v>80</v>
      </c>
      <c r="CP19" s="39">
        <v>85</v>
      </c>
      <c r="CQ19" s="39">
        <v>0</v>
      </c>
      <c r="CR19" s="122">
        <v>7.1400000000000005E-2</v>
      </c>
      <c r="CS19" s="122">
        <v>7.1400000000000005E-2</v>
      </c>
      <c r="CT19" s="122">
        <v>7.1400000000000005E-2</v>
      </c>
      <c r="CU19" s="122">
        <v>7.1400000000000005E-2</v>
      </c>
      <c r="CV19" s="122">
        <v>7.1400000000000005E-2</v>
      </c>
      <c r="CW19" s="122">
        <v>7.1400000000000005E-2</v>
      </c>
      <c r="CX19" s="122">
        <v>7.1400000000000005E-2</v>
      </c>
      <c r="CY19" s="122">
        <v>7.1400000000000005E-2</v>
      </c>
      <c r="CZ19" s="122">
        <v>7.1400000000000005E-2</v>
      </c>
      <c r="DA19" s="122">
        <v>7.1400000000000005E-2</v>
      </c>
      <c r="DB19" s="122">
        <v>7.1400000000000005E-2</v>
      </c>
      <c r="DC19" s="122">
        <v>7.1400000000000005E-2</v>
      </c>
      <c r="DD19" s="122">
        <v>7.1400000000000005E-2</v>
      </c>
      <c r="DE19" s="122">
        <v>7.1400000000000005E-2</v>
      </c>
      <c r="DF19" s="122">
        <v>0</v>
      </c>
      <c r="DG19" s="2">
        <v>0.70499999999999996</v>
      </c>
      <c r="DH19" s="2" t="s">
        <v>13</v>
      </c>
      <c r="DI19" s="2" t="s">
        <v>13</v>
      </c>
      <c r="DJ19" s="2" t="s">
        <v>13</v>
      </c>
      <c r="DK19" s="2" t="s">
        <v>13</v>
      </c>
      <c r="DL19" s="2" t="s">
        <v>13</v>
      </c>
    </row>
    <row r="20" spans="1:116" x14ac:dyDescent="0.3">
      <c r="A20" s="53" t="s">
        <v>1427</v>
      </c>
      <c r="B20" s="53" t="s">
        <v>1428</v>
      </c>
      <c r="C20" s="53" t="s">
        <v>75</v>
      </c>
      <c r="D20" s="37">
        <f t="shared" si="153"/>
        <v>0.13345720982364839</v>
      </c>
      <c r="E20" s="100">
        <v>0.2</v>
      </c>
      <c r="F20" s="78" t="s">
        <v>13</v>
      </c>
      <c r="G20" s="2" t="s">
        <v>13</v>
      </c>
      <c r="H20" s="7" t="s">
        <v>13</v>
      </c>
      <c r="I20" s="7" t="s">
        <v>13</v>
      </c>
      <c r="J20" s="78" t="s">
        <v>13</v>
      </c>
      <c r="K20" s="78" t="s">
        <v>13</v>
      </c>
      <c r="L20" s="2">
        <f t="shared" si="154"/>
        <v>0.66728604911824196</v>
      </c>
      <c r="M20" s="2">
        <f t="shared" si="155"/>
        <v>5.920049409972027E-3</v>
      </c>
      <c r="N20" s="2">
        <f t="shared" si="156"/>
        <v>8.2288050305576264E-3</v>
      </c>
      <c r="O20" s="2">
        <f t="shared" si="157"/>
        <v>1.1169126139475381E-2</v>
      </c>
      <c r="P20" s="2">
        <f t="shared" si="158"/>
        <v>1.4858807271223956E-2</v>
      </c>
      <c r="Q20" s="2">
        <f t="shared" si="159"/>
        <v>1.9441642868852214E-2</v>
      </c>
      <c r="R20" s="2">
        <f t="shared" si="160"/>
        <v>2.5100583528164317E-2</v>
      </c>
      <c r="S20" s="2">
        <f t="shared" si="161"/>
        <v>3.2075751668497562E-2</v>
      </c>
      <c r="T20" s="2">
        <f t="shared" si="162"/>
        <v>4.0687801871514863E-2</v>
      </c>
      <c r="U20" s="2">
        <f t="shared" si="163"/>
        <v>5.1366883892752076E-2</v>
      </c>
      <c r="V20" s="2">
        <f t="shared" si="164"/>
        <v>0</v>
      </c>
      <c r="W20" s="78">
        <f t="shared" si="165"/>
        <v>8.1406900136038046E-2</v>
      </c>
      <c r="X20" s="78">
        <f t="shared" si="166"/>
        <v>0.1025126885754275</v>
      </c>
      <c r="Y20" s="78">
        <f t="shared" si="167"/>
        <v>0.12926847429384747</v>
      </c>
      <c r="Z20" s="78">
        <f t="shared" si="168"/>
        <v>0.14524853443191893</v>
      </c>
      <c r="AA20" s="78">
        <f t="shared" si="169"/>
        <v>0</v>
      </c>
      <c r="AB20" s="78">
        <v>0.873</v>
      </c>
      <c r="AC20" s="78">
        <v>0.16</v>
      </c>
      <c r="AD20" s="2">
        <f t="shared" si="170"/>
        <v>-12.579941070133412</v>
      </c>
      <c r="AE20">
        <f t="shared" si="171"/>
        <v>-10.542370302753692</v>
      </c>
      <c r="AF20">
        <f t="shared" si="172"/>
        <v>-8.6654247313598436</v>
      </c>
      <c r="AG20">
        <f t="shared" si="173"/>
        <v>-6.930831073763148</v>
      </c>
      <c r="AH20">
        <f t="shared" si="174"/>
        <v>-5.3229865553927462</v>
      </c>
      <c r="AI20" s="2">
        <f t="shared" si="175"/>
        <v>-3.8284882606257633</v>
      </c>
      <c r="AJ20" s="2">
        <f t="shared" si="176"/>
        <v>-2.4357586313406072</v>
      </c>
      <c r="AK20" s="2">
        <f t="shared" si="177"/>
        <v>-1.1347449520256587</v>
      </c>
      <c r="AL20" s="2">
        <f t="shared" si="178"/>
        <v>8.332368788506922E-2</v>
      </c>
      <c r="AM20" s="2">
        <f t="shared" si="179"/>
        <v>1.2261343836855347</v>
      </c>
      <c r="AN20" s="2">
        <f t="shared" si="180"/>
        <v>2.3004528066222125</v>
      </c>
      <c r="AO20" s="2">
        <f t="shared" si="181"/>
        <v>3.312257246757552</v>
      </c>
      <c r="AP20" s="2">
        <f t="shared" si="182"/>
        <v>4.2668499177555992</v>
      </c>
      <c r="AQ20" s="2">
        <f t="shared" si="183"/>
        <v>4.7241871084629787</v>
      </c>
      <c r="AR20" s="2">
        <f t="shared" si="184"/>
        <v>-5.3229865553927462</v>
      </c>
      <c r="AS20" s="2">
        <f t="shared" si="185"/>
        <v>1.6955797553183172</v>
      </c>
      <c r="AT20" s="2">
        <v>0.44</v>
      </c>
      <c r="AU20" s="2">
        <f t="shared" si="186"/>
        <v>328</v>
      </c>
      <c r="AV20" s="2">
        <f t="shared" si="186"/>
        <v>233.70499999999998</v>
      </c>
      <c r="AW20" s="2">
        <f t="shared" si="186"/>
        <v>243.70499999999998</v>
      </c>
      <c r="AX20" s="78">
        <f t="shared" si="186"/>
        <v>253.70499999999998</v>
      </c>
      <c r="AY20" s="2">
        <f t="shared" si="186"/>
        <v>263.70499999999998</v>
      </c>
      <c r="AZ20" s="2">
        <f t="shared" si="186"/>
        <v>273.70499999999998</v>
      </c>
      <c r="BA20" s="2">
        <f t="shared" si="186"/>
        <v>283.70499999999998</v>
      </c>
      <c r="BB20" s="2">
        <f t="shared" si="186"/>
        <v>293.70499999999998</v>
      </c>
      <c r="BC20" s="2">
        <f t="shared" si="186"/>
        <v>303.70499999999998</v>
      </c>
      <c r="BD20" s="2">
        <f t="shared" si="186"/>
        <v>313.70499999999998</v>
      </c>
      <c r="BE20" s="2">
        <f t="shared" si="186"/>
        <v>323.70499999999998</v>
      </c>
      <c r="BF20" s="2">
        <f t="shared" si="186"/>
        <v>333.70499999999998</v>
      </c>
      <c r="BG20" s="2">
        <f t="shared" si="186"/>
        <v>343.70499999999998</v>
      </c>
      <c r="BH20" s="2">
        <f t="shared" si="186"/>
        <v>353.70499999999998</v>
      </c>
      <c r="BI20" s="78">
        <f t="shared" si="186"/>
        <v>358.70499999999998</v>
      </c>
      <c r="BJ20" s="78">
        <f t="shared" si="187"/>
        <v>273.70499999999998</v>
      </c>
      <c r="BK20" s="78">
        <f t="shared" si="188"/>
        <v>313</v>
      </c>
      <c r="BL20" s="78">
        <v>40</v>
      </c>
      <c r="BM20" s="39">
        <v>55</v>
      </c>
      <c r="BN20" s="78">
        <f t="shared" si="189"/>
        <v>-39.295000000000002</v>
      </c>
      <c r="BO20" s="78">
        <f t="shared" si="190"/>
        <v>-29.295000000000002</v>
      </c>
      <c r="BP20" s="78">
        <f t="shared" si="191"/>
        <v>-19.295000000000002</v>
      </c>
      <c r="BQ20" s="78">
        <f t="shared" si="192"/>
        <v>-9.2949999999999999</v>
      </c>
      <c r="BR20" s="78">
        <f t="shared" si="193"/>
        <v>0.70499999999999996</v>
      </c>
      <c r="BS20" s="78">
        <f t="shared" si="194"/>
        <v>10.705</v>
      </c>
      <c r="BT20" s="78">
        <f t="shared" si="195"/>
        <v>20.704999999999998</v>
      </c>
      <c r="BU20" s="78">
        <f t="shared" si="196"/>
        <v>30.704999999999998</v>
      </c>
      <c r="BV20" s="78">
        <f t="shared" si="197"/>
        <v>40.704999999999998</v>
      </c>
      <c r="BW20" s="78">
        <f t="shared" si="198"/>
        <v>50.704999999999998</v>
      </c>
      <c r="BX20" s="78">
        <f t="shared" si="199"/>
        <v>60.704999999999998</v>
      </c>
      <c r="BY20" s="78">
        <f t="shared" si="200"/>
        <v>70.704999999999998</v>
      </c>
      <c r="BZ20" s="78">
        <f t="shared" si="201"/>
        <v>80.704999999999998</v>
      </c>
      <c r="CA20" s="78">
        <f t="shared" si="202"/>
        <v>85.704999999999998</v>
      </c>
      <c r="CB20" s="78">
        <f t="shared" si="203"/>
        <v>0.70499999999999996</v>
      </c>
      <c r="CC20" s="39">
        <v>-40</v>
      </c>
      <c r="CD20" s="39">
        <v>-30</v>
      </c>
      <c r="CE20" s="121">
        <v>-20</v>
      </c>
      <c r="CF20" s="39">
        <v>-10</v>
      </c>
      <c r="CG20" s="39">
        <v>0</v>
      </c>
      <c r="CH20" s="39">
        <v>10</v>
      </c>
      <c r="CI20" s="39">
        <v>20</v>
      </c>
      <c r="CJ20" s="39">
        <v>30</v>
      </c>
      <c r="CK20" s="39">
        <v>40</v>
      </c>
      <c r="CL20" s="39">
        <v>50</v>
      </c>
      <c r="CM20" s="39">
        <v>60</v>
      </c>
      <c r="CN20" s="39">
        <v>70</v>
      </c>
      <c r="CO20" s="39">
        <v>80</v>
      </c>
      <c r="CP20" s="39">
        <v>85</v>
      </c>
      <c r="CQ20" s="39">
        <v>0</v>
      </c>
      <c r="CR20" s="122">
        <v>7.1400000000000005E-2</v>
      </c>
      <c r="CS20" s="122">
        <v>7.1400000000000005E-2</v>
      </c>
      <c r="CT20" s="122">
        <v>7.1400000000000005E-2</v>
      </c>
      <c r="CU20" s="122">
        <v>7.1400000000000005E-2</v>
      </c>
      <c r="CV20" s="122">
        <v>7.1400000000000005E-2</v>
      </c>
      <c r="CW20" s="122">
        <v>7.1400000000000005E-2</v>
      </c>
      <c r="CX20" s="122">
        <v>7.1400000000000005E-2</v>
      </c>
      <c r="CY20" s="122">
        <v>7.1400000000000005E-2</v>
      </c>
      <c r="CZ20" s="122">
        <v>7.1400000000000005E-2</v>
      </c>
      <c r="DA20" s="122">
        <v>7.1400000000000005E-2</v>
      </c>
      <c r="DB20" s="122">
        <v>7.1400000000000005E-2</v>
      </c>
      <c r="DC20" s="122">
        <v>7.1400000000000005E-2</v>
      </c>
      <c r="DD20" s="122">
        <v>7.1400000000000005E-2</v>
      </c>
      <c r="DE20" s="122">
        <v>7.1400000000000005E-2</v>
      </c>
      <c r="DF20" s="122">
        <v>0</v>
      </c>
      <c r="DG20" s="2">
        <v>0.70499999999999996</v>
      </c>
      <c r="DH20" s="2" t="s">
        <v>13</v>
      </c>
      <c r="DI20" s="2" t="s">
        <v>13</v>
      </c>
      <c r="DJ20" s="2" t="s">
        <v>13</v>
      </c>
      <c r="DK20" s="2" t="s">
        <v>13</v>
      </c>
      <c r="DL20" s="2" t="s">
        <v>13</v>
      </c>
    </row>
    <row r="21" spans="1:116" x14ac:dyDescent="0.3">
      <c r="A21" s="53" t="s">
        <v>1430</v>
      </c>
      <c r="B21" s="53" t="s">
        <v>1432</v>
      </c>
      <c r="C21" s="53" t="s">
        <v>50</v>
      </c>
      <c r="D21" s="37">
        <f t="shared" si="153"/>
        <v>22.158079718994927</v>
      </c>
      <c r="E21" s="100">
        <v>80</v>
      </c>
      <c r="F21" s="78" t="s">
        <v>13</v>
      </c>
      <c r="G21" s="2" t="s">
        <v>13</v>
      </c>
      <c r="H21" s="7" t="s">
        <v>13</v>
      </c>
      <c r="I21" s="7" t="s">
        <v>13</v>
      </c>
      <c r="J21" s="78" t="s">
        <v>13</v>
      </c>
      <c r="K21" s="78" t="s">
        <v>13</v>
      </c>
      <c r="L21" s="2">
        <f t="shared" si="154"/>
        <v>0.27697599648743659</v>
      </c>
      <c r="M21" s="2">
        <f t="shared" si="155"/>
        <v>3.3779576655322091E-4</v>
      </c>
      <c r="N21" s="2">
        <f t="shared" si="156"/>
        <v>5.9614043399625202E-4</v>
      </c>
      <c r="O21" s="2">
        <f t="shared" si="157"/>
        <v>1.0093024117098419E-3</v>
      </c>
      <c r="P21" s="2">
        <f t="shared" si="158"/>
        <v>1.648918647013959E-3</v>
      </c>
      <c r="Q21" s="2">
        <f t="shared" si="159"/>
        <v>2.6142623790039142E-3</v>
      </c>
      <c r="R21" s="2">
        <f t="shared" si="160"/>
        <v>4.0455841875574666E-3</v>
      </c>
      <c r="S21" s="2">
        <f t="shared" si="161"/>
        <v>6.1477492262979327E-3</v>
      </c>
      <c r="T21" s="2">
        <f t="shared" si="162"/>
        <v>9.2318097816132122E-3</v>
      </c>
      <c r="U21" s="2">
        <f t="shared" si="163"/>
        <v>1.3786078332289528E-2</v>
      </c>
      <c r="V21" s="2">
        <f t="shared" si="164"/>
        <v>0</v>
      </c>
      <c r="W21" s="78">
        <f t="shared" si="165"/>
        <v>3.0916263545931601E-2</v>
      </c>
      <c r="X21" s="78">
        <f t="shared" si="166"/>
        <v>4.6781980217170865E-2</v>
      </c>
      <c r="Y21" s="78">
        <f t="shared" si="167"/>
        <v>7.1400000000000005E-2</v>
      </c>
      <c r="Z21" s="78">
        <f t="shared" si="168"/>
        <v>8.8460111558298818E-2</v>
      </c>
      <c r="AA21" s="78">
        <f t="shared" si="169"/>
        <v>0</v>
      </c>
      <c r="AB21" s="78">
        <v>0.9</v>
      </c>
      <c r="AC21" s="78">
        <v>0.3</v>
      </c>
      <c r="AD21" s="2">
        <f t="shared" si="170"/>
        <v>-10.680524329796611</v>
      </c>
      <c r="AE21">
        <f t="shared" si="171"/>
        <v>-8.7928879010973731</v>
      </c>
      <c r="AF21">
        <f t="shared" si="172"/>
        <v>-7.0487979688771745</v>
      </c>
      <c r="AG21">
        <f t="shared" si="173"/>
        <v>-5.4324801928635811</v>
      </c>
      <c r="AH21">
        <f t="shared" si="174"/>
        <v>-3.9303898215152584</v>
      </c>
      <c r="AI21" s="2">
        <f t="shared" si="175"/>
        <v>-2.5308312161292803</v>
      </c>
      <c r="AJ21" s="2">
        <f t="shared" si="176"/>
        <v>-1.2236527167093727</v>
      </c>
      <c r="AK21" s="2">
        <f t="shared" si="177"/>
        <v>0</v>
      </c>
      <c r="AL21" s="2">
        <f t="shared" si="178"/>
        <v>1.1478847466344833</v>
      </c>
      <c r="AM21" s="2">
        <f t="shared" si="179"/>
        <v>2.2268274664440786</v>
      </c>
      <c r="AN21" s="2">
        <f t="shared" si="180"/>
        <v>3.2428580743114215</v>
      </c>
      <c r="AO21" s="2">
        <f t="shared" si="181"/>
        <v>4.201323208645201</v>
      </c>
      <c r="AP21" s="2">
        <f t="shared" si="182"/>
        <v>5.1069803465969574</v>
      </c>
      <c r="AQ21" s="2">
        <f t="shared" si="183"/>
        <v>5.5413512293374074</v>
      </c>
      <c r="AR21" s="2">
        <f t="shared" si="184"/>
        <v>-3.9303898215152584</v>
      </c>
      <c r="AS21" s="2">
        <f t="shared" si="185"/>
        <v>5.1069803465969574</v>
      </c>
      <c r="AT21" s="2">
        <v>0.7</v>
      </c>
      <c r="AU21" s="2">
        <f t="shared" si="186"/>
        <v>363</v>
      </c>
      <c r="AV21" s="2">
        <f t="shared" si="186"/>
        <v>243</v>
      </c>
      <c r="AW21" s="2">
        <f t="shared" si="186"/>
        <v>253</v>
      </c>
      <c r="AX21" s="78">
        <f t="shared" si="186"/>
        <v>263</v>
      </c>
      <c r="AY21" s="2">
        <f t="shared" si="186"/>
        <v>273</v>
      </c>
      <c r="AZ21" s="2">
        <f t="shared" si="186"/>
        <v>283</v>
      </c>
      <c r="BA21" s="2">
        <f t="shared" si="186"/>
        <v>293</v>
      </c>
      <c r="BB21" s="2">
        <f t="shared" si="186"/>
        <v>303</v>
      </c>
      <c r="BC21" s="2">
        <f t="shared" si="186"/>
        <v>313</v>
      </c>
      <c r="BD21" s="2">
        <f t="shared" si="186"/>
        <v>323</v>
      </c>
      <c r="BE21" s="2">
        <f t="shared" si="186"/>
        <v>333</v>
      </c>
      <c r="BF21" s="2">
        <f t="shared" si="186"/>
        <v>343</v>
      </c>
      <c r="BG21" s="2">
        <f t="shared" si="186"/>
        <v>353</v>
      </c>
      <c r="BH21" s="2">
        <f t="shared" si="186"/>
        <v>363</v>
      </c>
      <c r="BI21" s="78">
        <f t="shared" si="186"/>
        <v>368</v>
      </c>
      <c r="BJ21" s="78">
        <f t="shared" si="187"/>
        <v>283</v>
      </c>
      <c r="BK21" s="78">
        <f t="shared" si="188"/>
        <v>313</v>
      </c>
      <c r="BL21" s="78">
        <v>40</v>
      </c>
      <c r="BM21" s="39">
        <v>90</v>
      </c>
      <c r="BN21" s="78">
        <f t="shared" si="189"/>
        <v>-30</v>
      </c>
      <c r="BO21" s="78">
        <f t="shared" si="190"/>
        <v>-20</v>
      </c>
      <c r="BP21" s="78">
        <f t="shared" si="191"/>
        <v>-10</v>
      </c>
      <c r="BQ21" s="78">
        <f t="shared" si="192"/>
        <v>0</v>
      </c>
      <c r="BR21" s="78">
        <f t="shared" si="193"/>
        <v>10</v>
      </c>
      <c r="BS21" s="78">
        <f t="shared" si="194"/>
        <v>20</v>
      </c>
      <c r="BT21" s="78">
        <f t="shared" si="195"/>
        <v>30</v>
      </c>
      <c r="BU21" s="78">
        <f t="shared" si="196"/>
        <v>40</v>
      </c>
      <c r="BV21" s="78">
        <f t="shared" si="197"/>
        <v>50</v>
      </c>
      <c r="BW21" s="78">
        <f t="shared" si="198"/>
        <v>60</v>
      </c>
      <c r="BX21" s="78">
        <f t="shared" si="199"/>
        <v>70</v>
      </c>
      <c r="BY21" s="78">
        <f t="shared" si="200"/>
        <v>80</v>
      </c>
      <c r="BZ21" s="78">
        <f t="shared" si="201"/>
        <v>90</v>
      </c>
      <c r="CA21" s="78">
        <f t="shared" si="202"/>
        <v>95</v>
      </c>
      <c r="CB21" s="78">
        <f t="shared" si="203"/>
        <v>10</v>
      </c>
      <c r="CC21" s="39">
        <v>-40</v>
      </c>
      <c r="CD21" s="39">
        <v>-30</v>
      </c>
      <c r="CE21" s="121">
        <v>-20</v>
      </c>
      <c r="CF21" s="39">
        <v>-10</v>
      </c>
      <c r="CG21" s="39">
        <v>0</v>
      </c>
      <c r="CH21" s="39">
        <v>10</v>
      </c>
      <c r="CI21" s="39">
        <v>20</v>
      </c>
      <c r="CJ21" s="39">
        <v>30</v>
      </c>
      <c r="CK21" s="39">
        <v>40</v>
      </c>
      <c r="CL21" s="39">
        <v>50</v>
      </c>
      <c r="CM21" s="39">
        <v>60</v>
      </c>
      <c r="CN21" s="39">
        <v>70</v>
      </c>
      <c r="CO21" s="39">
        <v>80</v>
      </c>
      <c r="CP21" s="39">
        <v>85</v>
      </c>
      <c r="CQ21" s="39">
        <v>0</v>
      </c>
      <c r="CR21" s="122">
        <v>7.1400000000000005E-2</v>
      </c>
      <c r="CS21" s="122">
        <v>7.1400000000000005E-2</v>
      </c>
      <c r="CT21" s="122">
        <v>7.1400000000000005E-2</v>
      </c>
      <c r="CU21" s="122">
        <v>7.1400000000000005E-2</v>
      </c>
      <c r="CV21" s="122">
        <v>7.1400000000000005E-2</v>
      </c>
      <c r="CW21" s="122">
        <v>7.1400000000000005E-2</v>
      </c>
      <c r="CX21" s="122">
        <v>7.1400000000000005E-2</v>
      </c>
      <c r="CY21" s="122">
        <v>7.1400000000000005E-2</v>
      </c>
      <c r="CZ21" s="122">
        <v>7.1400000000000005E-2</v>
      </c>
      <c r="DA21" s="122">
        <v>7.1400000000000005E-2</v>
      </c>
      <c r="DB21" s="122">
        <v>7.1400000000000005E-2</v>
      </c>
      <c r="DC21" s="122">
        <v>7.1400000000000005E-2</v>
      </c>
      <c r="DD21" s="122">
        <v>7.1400000000000005E-2</v>
      </c>
      <c r="DE21" s="122">
        <v>7.1400000000000005E-2</v>
      </c>
      <c r="DF21" s="122">
        <v>0</v>
      </c>
      <c r="DG21" s="125">
        <v>10</v>
      </c>
      <c r="DH21" s="2">
        <v>1</v>
      </c>
      <c r="DI21" s="2" t="s">
        <v>13</v>
      </c>
      <c r="DJ21" s="2" t="s">
        <v>13</v>
      </c>
      <c r="DK21" s="2" t="s">
        <v>13</v>
      </c>
      <c r="DL21" s="2" t="s">
        <v>13</v>
      </c>
    </row>
    <row r="22" spans="1:116" x14ac:dyDescent="0.3">
      <c r="A22" s="53" t="s">
        <v>1431</v>
      </c>
      <c r="B22" s="53" t="s">
        <v>1432</v>
      </c>
      <c r="C22" s="53" t="s">
        <v>50</v>
      </c>
      <c r="D22" s="37">
        <f t="shared" si="153"/>
        <v>22.158079718994927</v>
      </c>
      <c r="E22" s="100">
        <v>80</v>
      </c>
      <c r="F22" s="78" t="s">
        <v>13</v>
      </c>
      <c r="G22" s="2" t="s">
        <v>13</v>
      </c>
      <c r="H22" s="7" t="s">
        <v>13</v>
      </c>
      <c r="I22" s="7" t="s">
        <v>13</v>
      </c>
      <c r="J22" s="78" t="s">
        <v>13</v>
      </c>
      <c r="K22" s="78" t="s">
        <v>13</v>
      </c>
      <c r="L22" s="2">
        <f t="shared" si="154"/>
        <v>0.27697599648743659</v>
      </c>
      <c r="M22" s="2">
        <f t="shared" si="155"/>
        <v>3.3779576655322091E-4</v>
      </c>
      <c r="N22" s="2">
        <f t="shared" si="156"/>
        <v>5.9614043399625202E-4</v>
      </c>
      <c r="O22" s="2">
        <f t="shared" si="157"/>
        <v>1.0093024117098419E-3</v>
      </c>
      <c r="P22" s="2">
        <f t="shared" si="158"/>
        <v>1.648918647013959E-3</v>
      </c>
      <c r="Q22" s="2">
        <f t="shared" si="159"/>
        <v>2.6142623790039142E-3</v>
      </c>
      <c r="R22" s="2">
        <f t="shared" si="160"/>
        <v>4.0455841875574666E-3</v>
      </c>
      <c r="S22" s="2">
        <f t="shared" si="161"/>
        <v>6.1477492262979327E-3</v>
      </c>
      <c r="T22" s="2">
        <f t="shared" si="162"/>
        <v>9.2318097816132122E-3</v>
      </c>
      <c r="U22" s="2">
        <f t="shared" si="163"/>
        <v>1.3786078332289528E-2</v>
      </c>
      <c r="V22" s="2">
        <f t="shared" si="164"/>
        <v>0</v>
      </c>
      <c r="W22" s="78">
        <f t="shared" si="165"/>
        <v>3.0916263545931601E-2</v>
      </c>
      <c r="X22" s="78">
        <f t="shared" si="166"/>
        <v>4.6781980217170865E-2</v>
      </c>
      <c r="Y22" s="78">
        <f t="shared" si="167"/>
        <v>7.1400000000000005E-2</v>
      </c>
      <c r="Z22" s="78">
        <f t="shared" si="168"/>
        <v>8.8460111558298818E-2</v>
      </c>
      <c r="AA22" s="78">
        <f t="shared" si="169"/>
        <v>0</v>
      </c>
      <c r="AB22" s="78">
        <v>0.9</v>
      </c>
      <c r="AC22" s="78">
        <v>0.3</v>
      </c>
      <c r="AD22" s="2">
        <f t="shared" si="170"/>
        <v>-10.680524329796611</v>
      </c>
      <c r="AE22">
        <f t="shared" si="171"/>
        <v>-8.7928879010973731</v>
      </c>
      <c r="AF22">
        <f t="shared" si="172"/>
        <v>-7.0487979688771745</v>
      </c>
      <c r="AG22">
        <f t="shared" si="173"/>
        <v>-5.4324801928635811</v>
      </c>
      <c r="AH22">
        <f t="shared" si="174"/>
        <v>-3.9303898215152584</v>
      </c>
      <c r="AI22" s="2">
        <f t="shared" si="175"/>
        <v>-2.5308312161292803</v>
      </c>
      <c r="AJ22" s="2">
        <f t="shared" si="176"/>
        <v>-1.2236527167093727</v>
      </c>
      <c r="AK22" s="2">
        <f t="shared" si="177"/>
        <v>0</v>
      </c>
      <c r="AL22" s="2">
        <f t="shared" si="178"/>
        <v>1.1478847466344833</v>
      </c>
      <c r="AM22" s="2">
        <f t="shared" si="179"/>
        <v>2.2268274664440786</v>
      </c>
      <c r="AN22" s="2">
        <f t="shared" si="180"/>
        <v>3.2428580743114215</v>
      </c>
      <c r="AO22" s="2">
        <f t="shared" si="181"/>
        <v>4.201323208645201</v>
      </c>
      <c r="AP22" s="2">
        <f t="shared" si="182"/>
        <v>5.1069803465969574</v>
      </c>
      <c r="AQ22" s="2">
        <f t="shared" si="183"/>
        <v>5.5413512293374074</v>
      </c>
      <c r="AR22" s="2">
        <f t="shared" si="184"/>
        <v>-3.9303898215152584</v>
      </c>
      <c r="AS22" s="2">
        <f t="shared" si="185"/>
        <v>5.1069803465969574</v>
      </c>
      <c r="AT22" s="2">
        <v>0.7</v>
      </c>
      <c r="AU22" s="2">
        <f t="shared" si="186"/>
        <v>363</v>
      </c>
      <c r="AV22" s="2">
        <f t="shared" si="186"/>
        <v>243</v>
      </c>
      <c r="AW22" s="2">
        <f t="shared" si="186"/>
        <v>253</v>
      </c>
      <c r="AX22" s="78">
        <f t="shared" si="186"/>
        <v>263</v>
      </c>
      <c r="AY22" s="2">
        <f t="shared" si="186"/>
        <v>273</v>
      </c>
      <c r="AZ22" s="2">
        <f t="shared" si="186"/>
        <v>283</v>
      </c>
      <c r="BA22" s="2">
        <f t="shared" si="186"/>
        <v>293</v>
      </c>
      <c r="BB22" s="2">
        <f t="shared" si="186"/>
        <v>303</v>
      </c>
      <c r="BC22" s="2">
        <f t="shared" si="186"/>
        <v>313</v>
      </c>
      <c r="BD22" s="2">
        <f t="shared" si="186"/>
        <v>323</v>
      </c>
      <c r="BE22" s="2">
        <f t="shared" si="186"/>
        <v>333</v>
      </c>
      <c r="BF22" s="2">
        <f t="shared" si="186"/>
        <v>343</v>
      </c>
      <c r="BG22" s="2">
        <f t="shared" si="186"/>
        <v>353</v>
      </c>
      <c r="BH22" s="2">
        <f t="shared" si="186"/>
        <v>363</v>
      </c>
      <c r="BI22" s="78">
        <f t="shared" si="186"/>
        <v>368</v>
      </c>
      <c r="BJ22" s="78">
        <f t="shared" si="187"/>
        <v>283</v>
      </c>
      <c r="BK22" s="78">
        <f t="shared" si="188"/>
        <v>313</v>
      </c>
      <c r="BL22" s="78">
        <v>40</v>
      </c>
      <c r="BM22" s="39">
        <v>90</v>
      </c>
      <c r="BN22" s="78">
        <f t="shared" si="189"/>
        <v>-30</v>
      </c>
      <c r="BO22" s="78">
        <f t="shared" si="190"/>
        <v>-20</v>
      </c>
      <c r="BP22" s="78">
        <f t="shared" si="191"/>
        <v>-10</v>
      </c>
      <c r="BQ22" s="78">
        <f t="shared" si="192"/>
        <v>0</v>
      </c>
      <c r="BR22" s="78">
        <f t="shared" si="193"/>
        <v>10</v>
      </c>
      <c r="BS22" s="78">
        <f t="shared" si="194"/>
        <v>20</v>
      </c>
      <c r="BT22" s="78">
        <f t="shared" si="195"/>
        <v>30</v>
      </c>
      <c r="BU22" s="78">
        <f t="shared" si="196"/>
        <v>40</v>
      </c>
      <c r="BV22" s="78">
        <f t="shared" si="197"/>
        <v>50</v>
      </c>
      <c r="BW22" s="78">
        <f t="shared" si="198"/>
        <v>60</v>
      </c>
      <c r="BX22" s="78">
        <f t="shared" si="199"/>
        <v>70</v>
      </c>
      <c r="BY22" s="78">
        <f t="shared" si="200"/>
        <v>80</v>
      </c>
      <c r="BZ22" s="78">
        <f t="shared" si="201"/>
        <v>90</v>
      </c>
      <c r="CA22" s="78">
        <f t="shared" si="202"/>
        <v>95</v>
      </c>
      <c r="CB22" s="78">
        <f t="shared" si="203"/>
        <v>10</v>
      </c>
      <c r="CC22" s="39">
        <v>-40</v>
      </c>
      <c r="CD22" s="39">
        <v>-30</v>
      </c>
      <c r="CE22" s="121">
        <v>-20</v>
      </c>
      <c r="CF22" s="39">
        <v>-10</v>
      </c>
      <c r="CG22" s="39">
        <v>0</v>
      </c>
      <c r="CH22" s="39">
        <v>10</v>
      </c>
      <c r="CI22" s="39">
        <v>20</v>
      </c>
      <c r="CJ22" s="39">
        <v>30</v>
      </c>
      <c r="CK22" s="39">
        <v>40</v>
      </c>
      <c r="CL22" s="39">
        <v>50</v>
      </c>
      <c r="CM22" s="39">
        <v>60</v>
      </c>
      <c r="CN22" s="39">
        <v>70</v>
      </c>
      <c r="CO22" s="39">
        <v>80</v>
      </c>
      <c r="CP22" s="39">
        <v>85</v>
      </c>
      <c r="CQ22" s="39">
        <v>0</v>
      </c>
      <c r="CR22" s="122">
        <v>7.1400000000000005E-2</v>
      </c>
      <c r="CS22" s="122">
        <v>7.1400000000000005E-2</v>
      </c>
      <c r="CT22" s="122">
        <v>7.1400000000000005E-2</v>
      </c>
      <c r="CU22" s="122">
        <v>7.1400000000000005E-2</v>
      </c>
      <c r="CV22" s="122">
        <v>7.1400000000000005E-2</v>
      </c>
      <c r="CW22" s="122">
        <v>7.1400000000000005E-2</v>
      </c>
      <c r="CX22" s="122">
        <v>7.1400000000000005E-2</v>
      </c>
      <c r="CY22" s="122">
        <v>7.1400000000000005E-2</v>
      </c>
      <c r="CZ22" s="122">
        <v>7.1400000000000005E-2</v>
      </c>
      <c r="DA22" s="122">
        <v>7.1400000000000005E-2</v>
      </c>
      <c r="DB22" s="122">
        <v>7.1400000000000005E-2</v>
      </c>
      <c r="DC22" s="122">
        <v>7.1400000000000005E-2</v>
      </c>
      <c r="DD22" s="122">
        <v>7.1400000000000005E-2</v>
      </c>
      <c r="DE22" s="122">
        <v>7.1400000000000005E-2</v>
      </c>
      <c r="DF22" s="122">
        <v>0</v>
      </c>
      <c r="DG22" s="125">
        <v>10</v>
      </c>
      <c r="DH22" s="2">
        <v>1</v>
      </c>
      <c r="DI22" s="2" t="s">
        <v>13</v>
      </c>
      <c r="DJ22" s="2" t="s">
        <v>13</v>
      </c>
      <c r="DK22" s="2" t="s">
        <v>13</v>
      </c>
      <c r="DL22" s="2" t="s">
        <v>13</v>
      </c>
    </row>
    <row r="23" spans="1:116" x14ac:dyDescent="0.3">
      <c r="A23" s="53" t="s">
        <v>1434</v>
      </c>
      <c r="B23" s="53" t="s">
        <v>1433</v>
      </c>
      <c r="C23" s="53" t="s">
        <v>50</v>
      </c>
      <c r="D23" s="37">
        <f t="shared" si="153"/>
        <v>33.23711957849239</v>
      </c>
      <c r="E23" s="100">
        <v>120</v>
      </c>
      <c r="F23" s="78" t="s">
        <v>13</v>
      </c>
      <c r="G23" s="2" t="s">
        <v>13</v>
      </c>
      <c r="H23" s="7" t="s">
        <v>13</v>
      </c>
      <c r="I23" s="7" t="s">
        <v>13</v>
      </c>
      <c r="J23" s="78" t="s">
        <v>13</v>
      </c>
      <c r="K23" s="78" t="s">
        <v>13</v>
      </c>
      <c r="L23" s="2">
        <f t="shared" si="154"/>
        <v>0.27697599648743659</v>
      </c>
      <c r="M23" s="2">
        <f t="shared" si="155"/>
        <v>3.3779576655322091E-4</v>
      </c>
      <c r="N23" s="2">
        <f t="shared" si="156"/>
        <v>5.9614043399625202E-4</v>
      </c>
      <c r="O23" s="2">
        <f t="shared" si="157"/>
        <v>1.0093024117098419E-3</v>
      </c>
      <c r="P23" s="2">
        <f t="shared" si="158"/>
        <v>1.648918647013959E-3</v>
      </c>
      <c r="Q23" s="2">
        <f t="shared" si="159"/>
        <v>2.6142623790039142E-3</v>
      </c>
      <c r="R23" s="2">
        <f t="shared" si="160"/>
        <v>4.0455841875574666E-3</v>
      </c>
      <c r="S23" s="2">
        <f t="shared" si="161"/>
        <v>6.1477492262979327E-3</v>
      </c>
      <c r="T23" s="2">
        <f t="shared" si="162"/>
        <v>9.2318097816132122E-3</v>
      </c>
      <c r="U23" s="2">
        <f t="shared" si="163"/>
        <v>1.3786078332289528E-2</v>
      </c>
      <c r="V23" s="2">
        <f t="shared" si="164"/>
        <v>0</v>
      </c>
      <c r="W23" s="78">
        <f t="shared" si="165"/>
        <v>3.0916263545931601E-2</v>
      </c>
      <c r="X23" s="78">
        <f t="shared" si="166"/>
        <v>4.6781980217170865E-2</v>
      </c>
      <c r="Y23" s="78">
        <f t="shared" si="167"/>
        <v>7.1400000000000005E-2</v>
      </c>
      <c r="Z23" s="78">
        <f t="shared" si="168"/>
        <v>8.8460111558298818E-2</v>
      </c>
      <c r="AA23" s="78">
        <f t="shared" si="169"/>
        <v>0</v>
      </c>
      <c r="AB23" s="78">
        <v>0.9</v>
      </c>
      <c r="AC23" s="78">
        <v>0.3</v>
      </c>
      <c r="AD23" s="2">
        <f t="shared" si="170"/>
        <v>-10.680524329796611</v>
      </c>
      <c r="AE23">
        <f t="shared" si="171"/>
        <v>-8.7928879010973731</v>
      </c>
      <c r="AF23">
        <f t="shared" si="172"/>
        <v>-7.0487979688771745</v>
      </c>
      <c r="AG23">
        <f t="shared" si="173"/>
        <v>-5.4324801928635811</v>
      </c>
      <c r="AH23">
        <f t="shared" si="174"/>
        <v>-3.9303898215152584</v>
      </c>
      <c r="AI23" s="2">
        <f t="shared" si="175"/>
        <v>-2.5308312161292803</v>
      </c>
      <c r="AJ23" s="2">
        <f t="shared" si="176"/>
        <v>-1.2236527167093727</v>
      </c>
      <c r="AK23" s="2">
        <f t="shared" si="177"/>
        <v>0</v>
      </c>
      <c r="AL23" s="2">
        <f t="shared" si="178"/>
        <v>1.1478847466344833</v>
      </c>
      <c r="AM23" s="2">
        <f t="shared" si="179"/>
        <v>2.2268274664440786</v>
      </c>
      <c r="AN23" s="2">
        <f t="shared" si="180"/>
        <v>3.2428580743114215</v>
      </c>
      <c r="AO23" s="2">
        <f t="shared" si="181"/>
        <v>4.201323208645201</v>
      </c>
      <c r="AP23" s="2">
        <f t="shared" si="182"/>
        <v>5.1069803465969574</v>
      </c>
      <c r="AQ23" s="2">
        <f t="shared" si="183"/>
        <v>5.5413512293374074</v>
      </c>
      <c r="AR23" s="2">
        <f t="shared" si="184"/>
        <v>-3.9303898215152584</v>
      </c>
      <c r="AS23" s="2">
        <f t="shared" si="185"/>
        <v>5.1069803465969574</v>
      </c>
      <c r="AT23" s="2">
        <v>0.7</v>
      </c>
      <c r="AU23" s="2">
        <f t="shared" si="186"/>
        <v>363</v>
      </c>
      <c r="AV23" s="2">
        <f t="shared" si="186"/>
        <v>243</v>
      </c>
      <c r="AW23" s="2">
        <f t="shared" si="186"/>
        <v>253</v>
      </c>
      <c r="AX23" s="78">
        <f t="shared" si="186"/>
        <v>263</v>
      </c>
      <c r="AY23" s="2">
        <f t="shared" si="186"/>
        <v>273</v>
      </c>
      <c r="AZ23" s="2">
        <f t="shared" si="186"/>
        <v>283</v>
      </c>
      <c r="BA23" s="2">
        <f t="shared" si="186"/>
        <v>293</v>
      </c>
      <c r="BB23" s="2">
        <f t="shared" si="186"/>
        <v>303</v>
      </c>
      <c r="BC23" s="2">
        <f t="shared" si="186"/>
        <v>313</v>
      </c>
      <c r="BD23" s="2">
        <f t="shared" si="186"/>
        <v>323</v>
      </c>
      <c r="BE23" s="2">
        <f t="shared" si="186"/>
        <v>333</v>
      </c>
      <c r="BF23" s="2">
        <f t="shared" si="186"/>
        <v>343</v>
      </c>
      <c r="BG23" s="2">
        <f t="shared" si="186"/>
        <v>353</v>
      </c>
      <c r="BH23" s="2">
        <f t="shared" si="186"/>
        <v>363</v>
      </c>
      <c r="BI23" s="78">
        <f t="shared" si="186"/>
        <v>368</v>
      </c>
      <c r="BJ23" s="78">
        <f t="shared" si="187"/>
        <v>283</v>
      </c>
      <c r="BK23" s="78">
        <f t="shared" si="188"/>
        <v>313</v>
      </c>
      <c r="BL23" s="78">
        <v>40</v>
      </c>
      <c r="BM23" s="39">
        <v>90</v>
      </c>
      <c r="BN23" s="78">
        <f t="shared" si="189"/>
        <v>-30</v>
      </c>
      <c r="BO23" s="78">
        <f t="shared" si="190"/>
        <v>-20</v>
      </c>
      <c r="BP23" s="78">
        <f t="shared" si="191"/>
        <v>-10</v>
      </c>
      <c r="BQ23" s="78">
        <f t="shared" si="192"/>
        <v>0</v>
      </c>
      <c r="BR23" s="78">
        <f t="shared" si="193"/>
        <v>10</v>
      </c>
      <c r="BS23" s="78">
        <f t="shared" si="194"/>
        <v>20</v>
      </c>
      <c r="BT23" s="78">
        <f t="shared" si="195"/>
        <v>30</v>
      </c>
      <c r="BU23" s="78">
        <f t="shared" si="196"/>
        <v>40</v>
      </c>
      <c r="BV23" s="78">
        <f t="shared" si="197"/>
        <v>50</v>
      </c>
      <c r="BW23" s="78">
        <f t="shared" si="198"/>
        <v>60</v>
      </c>
      <c r="BX23" s="78">
        <f t="shared" si="199"/>
        <v>70</v>
      </c>
      <c r="BY23" s="78">
        <f t="shared" si="200"/>
        <v>80</v>
      </c>
      <c r="BZ23" s="78">
        <f t="shared" si="201"/>
        <v>90</v>
      </c>
      <c r="CA23" s="78">
        <f t="shared" si="202"/>
        <v>95</v>
      </c>
      <c r="CB23" s="78">
        <f t="shared" si="203"/>
        <v>10</v>
      </c>
      <c r="CC23" s="39">
        <v>-40</v>
      </c>
      <c r="CD23" s="39">
        <v>-30</v>
      </c>
      <c r="CE23" s="121">
        <v>-20</v>
      </c>
      <c r="CF23" s="39">
        <v>-10</v>
      </c>
      <c r="CG23" s="39">
        <v>0</v>
      </c>
      <c r="CH23" s="39">
        <v>10</v>
      </c>
      <c r="CI23" s="39">
        <v>20</v>
      </c>
      <c r="CJ23" s="39">
        <v>30</v>
      </c>
      <c r="CK23" s="39">
        <v>40</v>
      </c>
      <c r="CL23" s="39">
        <v>50</v>
      </c>
      <c r="CM23" s="39">
        <v>60</v>
      </c>
      <c r="CN23" s="39">
        <v>70</v>
      </c>
      <c r="CO23" s="39">
        <v>80</v>
      </c>
      <c r="CP23" s="39">
        <v>85</v>
      </c>
      <c r="CQ23" s="39">
        <v>0</v>
      </c>
      <c r="CR23" s="122">
        <v>7.1400000000000005E-2</v>
      </c>
      <c r="CS23" s="122">
        <v>7.1400000000000005E-2</v>
      </c>
      <c r="CT23" s="122">
        <v>7.1400000000000005E-2</v>
      </c>
      <c r="CU23" s="122">
        <v>7.1400000000000005E-2</v>
      </c>
      <c r="CV23" s="122">
        <v>7.1400000000000005E-2</v>
      </c>
      <c r="CW23" s="122">
        <v>7.1400000000000005E-2</v>
      </c>
      <c r="CX23" s="122">
        <v>7.1400000000000005E-2</v>
      </c>
      <c r="CY23" s="122">
        <v>7.1400000000000005E-2</v>
      </c>
      <c r="CZ23" s="122">
        <v>7.1400000000000005E-2</v>
      </c>
      <c r="DA23" s="122">
        <v>7.1400000000000005E-2</v>
      </c>
      <c r="DB23" s="122">
        <v>7.1400000000000005E-2</v>
      </c>
      <c r="DC23" s="122">
        <v>7.1400000000000005E-2</v>
      </c>
      <c r="DD23" s="122">
        <v>7.1400000000000005E-2</v>
      </c>
      <c r="DE23" s="122">
        <v>7.1400000000000005E-2</v>
      </c>
      <c r="DF23" s="122">
        <v>0</v>
      </c>
      <c r="DG23" s="125">
        <v>10</v>
      </c>
      <c r="DH23" s="2">
        <v>1</v>
      </c>
      <c r="DI23" s="2" t="s">
        <v>13</v>
      </c>
      <c r="DJ23" s="2" t="s">
        <v>13</v>
      </c>
      <c r="DK23" s="2" t="s">
        <v>13</v>
      </c>
      <c r="DL23" s="2" t="s">
        <v>13</v>
      </c>
    </row>
    <row r="24" spans="1:116" x14ac:dyDescent="0.3">
      <c r="A24" s="53" t="s">
        <v>1436</v>
      </c>
      <c r="B24" s="53" t="s">
        <v>1435</v>
      </c>
      <c r="C24" s="53" t="s">
        <v>47</v>
      </c>
      <c r="D24" s="37">
        <f>E24*F24*L24*DH24</f>
        <v>33.736806296434885</v>
      </c>
      <c r="E24" s="100">
        <v>60</v>
      </c>
      <c r="F24" s="78">
        <f t="shared" ref="F24:F25" si="204">EXP(G24*((H24/I24)^J24-(K24/I24)^J24))</f>
        <v>0.79061827953987185</v>
      </c>
      <c r="G24" s="2">
        <v>1.4</v>
      </c>
      <c r="H24" s="7">
        <v>13.5</v>
      </c>
      <c r="I24" s="7">
        <v>28</v>
      </c>
      <c r="J24" s="78">
        <v>4.4000000000000004</v>
      </c>
      <c r="K24" s="78">
        <f>0.7*I24</f>
        <v>19.599999999999998</v>
      </c>
      <c r="L24" s="2">
        <f t="shared" si="154"/>
        <v>0.71119036770541166</v>
      </c>
      <c r="M24" s="2">
        <f t="shared" si="155"/>
        <v>9.029679240774134E-4</v>
      </c>
      <c r="N24" s="2">
        <f t="shared" si="156"/>
        <v>1.57621943349617E-3</v>
      </c>
      <c r="O24" s="2">
        <f t="shared" si="157"/>
        <v>2.6435232286575704E-3</v>
      </c>
      <c r="P24" s="2">
        <f t="shared" si="158"/>
        <v>4.2842289596922278E-3</v>
      </c>
      <c r="Q24" s="2">
        <f t="shared" si="159"/>
        <v>6.7476768022291687E-3</v>
      </c>
      <c r="R24" s="2">
        <f t="shared" si="160"/>
        <v>1.0388703473380478E-2</v>
      </c>
      <c r="S24" s="2">
        <f t="shared" si="161"/>
        <v>1.5730620747404434E-2</v>
      </c>
      <c r="T24" s="2">
        <f t="shared" si="162"/>
        <v>2.3575345623677947E-2</v>
      </c>
      <c r="U24" s="2">
        <f t="shared" si="163"/>
        <v>3.5190046367314091E-2</v>
      </c>
      <c r="V24" s="2">
        <f t="shared" si="164"/>
        <v>0</v>
      </c>
      <c r="W24" s="78">
        <f t="shared" si="165"/>
        <v>7.9126365824734049E-2</v>
      </c>
      <c r="X24" s="78">
        <f t="shared" si="166"/>
        <v>0.1199926617533867</v>
      </c>
      <c r="Y24" s="78">
        <f t="shared" si="167"/>
        <v>0.18350300761098245</v>
      </c>
      <c r="Z24" s="78">
        <f t="shared" si="168"/>
        <v>0.22752899995637899</v>
      </c>
      <c r="AA24" s="78">
        <f t="shared" si="169"/>
        <v>0</v>
      </c>
      <c r="AB24" s="78">
        <v>0.9</v>
      </c>
      <c r="AC24" s="78">
        <v>0.3</v>
      </c>
      <c r="AD24" s="2">
        <f t="shared" si="170"/>
        <v>-10.194198447453521</v>
      </c>
      <c r="AE24">
        <f t="shared" si="171"/>
        <v>-8.344066323627791</v>
      </c>
      <c r="AF24">
        <f t="shared" si="172"/>
        <v>-6.6333038513143565</v>
      </c>
      <c r="AG24">
        <f t="shared" si="173"/>
        <v>-5.046734661927486</v>
      </c>
      <c r="AH24">
        <f t="shared" si="174"/>
        <v>-3.5713086731981911</v>
      </c>
      <c r="AI24" s="2">
        <f t="shared" si="175"/>
        <v>-2.1957423114556476</v>
      </c>
      <c r="AJ24" s="2">
        <f t="shared" si="176"/>
        <v>-0.91022939401703928</v>
      </c>
      <c r="AK24" s="2">
        <f t="shared" si="177"/>
        <v>0.2937930056758602</v>
      </c>
      <c r="AL24" s="2">
        <f t="shared" si="178"/>
        <v>1.4238355344198883</v>
      </c>
      <c r="AM24" s="2">
        <f t="shared" si="179"/>
        <v>2.4865133818676988</v>
      </c>
      <c r="AN24" s="2">
        <f t="shared" si="180"/>
        <v>3.487675869115928</v>
      </c>
      <c r="AO24" s="2">
        <f t="shared" si="181"/>
        <v>4.4325141658016634</v>
      </c>
      <c r="AP24" s="2">
        <f t="shared" si="182"/>
        <v>5.3256513245018633</v>
      </c>
      <c r="AQ24" s="2">
        <f t="shared" si="183"/>
        <v>5.7541402042831331</v>
      </c>
      <c r="AR24" s="2">
        <f t="shared" si="184"/>
        <v>-3.5713086731981911</v>
      </c>
      <c r="AS24" s="2">
        <f t="shared" si="185"/>
        <v>3.2428580743114215</v>
      </c>
      <c r="AT24" s="2">
        <v>0.7</v>
      </c>
      <c r="AU24" s="2">
        <f t="shared" si="186"/>
        <v>343</v>
      </c>
      <c r="AV24" s="2">
        <f t="shared" si="186"/>
        <v>245.5</v>
      </c>
      <c r="AW24" s="2">
        <f t="shared" si="186"/>
        <v>255.5</v>
      </c>
      <c r="AX24" s="78">
        <f t="shared" si="186"/>
        <v>265.5</v>
      </c>
      <c r="AY24" s="2">
        <f t="shared" si="186"/>
        <v>275.5</v>
      </c>
      <c r="AZ24" s="2">
        <f t="shared" si="186"/>
        <v>285.5</v>
      </c>
      <c r="BA24" s="2">
        <f t="shared" si="186"/>
        <v>295.5</v>
      </c>
      <c r="BB24" s="2">
        <f t="shared" si="186"/>
        <v>305.5</v>
      </c>
      <c r="BC24" s="2">
        <f t="shared" si="186"/>
        <v>315.5</v>
      </c>
      <c r="BD24" s="2">
        <f t="shared" si="186"/>
        <v>325.5</v>
      </c>
      <c r="BE24" s="2">
        <f t="shared" si="186"/>
        <v>335.5</v>
      </c>
      <c r="BF24" s="2">
        <f t="shared" si="186"/>
        <v>345.5</v>
      </c>
      <c r="BG24" s="2">
        <f t="shared" si="186"/>
        <v>355.5</v>
      </c>
      <c r="BH24" s="2">
        <f t="shared" si="186"/>
        <v>365.5</v>
      </c>
      <c r="BI24" s="78">
        <f t="shared" si="186"/>
        <v>370.5</v>
      </c>
      <c r="BJ24" s="78">
        <f t="shared" si="187"/>
        <v>285.5</v>
      </c>
      <c r="BK24" s="78">
        <f t="shared" si="188"/>
        <v>313</v>
      </c>
      <c r="BL24" s="78">
        <v>40</v>
      </c>
      <c r="BM24" s="39">
        <v>70</v>
      </c>
      <c r="BN24" s="78">
        <f t="shared" si="189"/>
        <v>-27.5</v>
      </c>
      <c r="BO24" s="78">
        <f t="shared" si="190"/>
        <v>-17.5</v>
      </c>
      <c r="BP24" s="78">
        <f t="shared" si="191"/>
        <v>-7.5</v>
      </c>
      <c r="BQ24" s="78">
        <f t="shared" si="192"/>
        <v>2.5</v>
      </c>
      <c r="BR24" s="78">
        <f t="shared" si="193"/>
        <v>12.5</v>
      </c>
      <c r="BS24" s="78">
        <f t="shared" si="194"/>
        <v>22.5</v>
      </c>
      <c r="BT24" s="78">
        <f t="shared" si="195"/>
        <v>32.5</v>
      </c>
      <c r="BU24" s="78">
        <f t="shared" si="196"/>
        <v>42.5</v>
      </c>
      <c r="BV24" s="78">
        <f t="shared" si="197"/>
        <v>52.5</v>
      </c>
      <c r="BW24" s="78">
        <f t="shared" si="198"/>
        <v>62.5</v>
      </c>
      <c r="BX24" s="78">
        <f t="shared" si="199"/>
        <v>72.5</v>
      </c>
      <c r="BY24" s="78">
        <f t="shared" si="200"/>
        <v>82.5</v>
      </c>
      <c r="BZ24" s="78">
        <f t="shared" si="201"/>
        <v>92.5</v>
      </c>
      <c r="CA24" s="78">
        <f t="shared" si="202"/>
        <v>97.5</v>
      </c>
      <c r="CB24" s="78">
        <f t="shared" si="203"/>
        <v>12.5</v>
      </c>
      <c r="CC24" s="39">
        <v>-40</v>
      </c>
      <c r="CD24" s="39">
        <v>-30</v>
      </c>
      <c r="CE24" s="121">
        <v>-20</v>
      </c>
      <c r="CF24" s="39">
        <v>-10</v>
      </c>
      <c r="CG24" s="39">
        <v>0</v>
      </c>
      <c r="CH24" s="39">
        <v>10</v>
      </c>
      <c r="CI24" s="39">
        <v>20</v>
      </c>
      <c r="CJ24" s="39">
        <v>30</v>
      </c>
      <c r="CK24" s="39">
        <v>40</v>
      </c>
      <c r="CL24" s="39">
        <v>50</v>
      </c>
      <c r="CM24" s="39">
        <v>60</v>
      </c>
      <c r="CN24" s="39">
        <v>70</v>
      </c>
      <c r="CO24" s="39">
        <v>80</v>
      </c>
      <c r="CP24" s="39">
        <v>85</v>
      </c>
      <c r="CQ24" s="39">
        <v>0</v>
      </c>
      <c r="CR24" s="122">
        <v>7.1400000000000005E-2</v>
      </c>
      <c r="CS24" s="122">
        <v>7.1400000000000005E-2</v>
      </c>
      <c r="CT24" s="122">
        <v>7.1400000000000005E-2</v>
      </c>
      <c r="CU24" s="122">
        <v>7.1400000000000005E-2</v>
      </c>
      <c r="CV24" s="122">
        <v>7.1400000000000005E-2</v>
      </c>
      <c r="CW24" s="122">
        <v>7.1400000000000005E-2</v>
      </c>
      <c r="CX24" s="122">
        <v>7.1400000000000005E-2</v>
      </c>
      <c r="CY24" s="122">
        <v>7.1400000000000005E-2</v>
      </c>
      <c r="CZ24" s="122">
        <v>7.1400000000000005E-2</v>
      </c>
      <c r="DA24" s="122">
        <v>7.1400000000000005E-2</v>
      </c>
      <c r="DB24" s="122">
        <v>7.1400000000000005E-2</v>
      </c>
      <c r="DC24" s="122">
        <v>7.1400000000000005E-2</v>
      </c>
      <c r="DD24" s="122">
        <v>7.1400000000000005E-2</v>
      </c>
      <c r="DE24" s="122">
        <v>7.1400000000000005E-2</v>
      </c>
      <c r="DF24" s="122">
        <v>0</v>
      </c>
      <c r="DG24" s="125">
        <v>12.5</v>
      </c>
      <c r="DH24" s="2">
        <v>1</v>
      </c>
      <c r="DI24" s="2" t="s">
        <v>13</v>
      </c>
      <c r="DJ24" s="2" t="s">
        <v>13</v>
      </c>
      <c r="DK24" s="2" t="s">
        <v>13</v>
      </c>
      <c r="DL24" s="2" t="s">
        <v>13</v>
      </c>
    </row>
    <row r="25" spans="1:116" x14ac:dyDescent="0.3">
      <c r="A25" s="53" t="s">
        <v>1437</v>
      </c>
      <c r="B25" s="53" t="s">
        <v>1438</v>
      </c>
      <c r="C25" s="53" t="s">
        <v>47</v>
      </c>
      <c r="D25" s="37">
        <f>E25*F25*L25*DH25</f>
        <v>10.332470455202813</v>
      </c>
      <c r="E25" s="100">
        <v>50</v>
      </c>
      <c r="F25" s="78">
        <f t="shared" si="204"/>
        <v>0.75243473335052891</v>
      </c>
      <c r="G25" s="2">
        <v>1.4</v>
      </c>
      <c r="H25" s="7">
        <v>13.5</v>
      </c>
      <c r="I25" s="7">
        <v>45</v>
      </c>
      <c r="J25" s="78">
        <v>4.4000000000000004</v>
      </c>
      <c r="K25" s="78">
        <f>0.7*I25</f>
        <v>31.499999999999996</v>
      </c>
      <c r="L25" s="2">
        <f t="shared" si="154"/>
        <v>0.27464097541571975</v>
      </c>
      <c r="M25" s="2">
        <f t="shared" si="155"/>
        <v>3.3382459602785498E-4</v>
      </c>
      <c r="N25" s="2">
        <f t="shared" si="156"/>
        <v>5.8965765827129993E-4</v>
      </c>
      <c r="O25" s="2">
        <f t="shared" si="157"/>
        <v>9.990976777778974E-4</v>
      </c>
      <c r="P25" s="2">
        <f t="shared" si="158"/>
        <v>1.6333211114007305E-3</v>
      </c>
      <c r="Q25" s="2">
        <f t="shared" si="159"/>
        <v>2.5909424552678266E-3</v>
      </c>
      <c r="R25" s="2">
        <f t="shared" si="160"/>
        <v>4.0112057452833874E-3</v>
      </c>
      <c r="S25" s="2">
        <f t="shared" si="161"/>
        <v>6.0973522966283394E-3</v>
      </c>
      <c r="T25" s="2">
        <f t="shared" si="162"/>
        <v>9.1577360696659411E-3</v>
      </c>
      <c r="U25" s="2">
        <f t="shared" si="163"/>
        <v>1.3676162795007172E-2</v>
      </c>
      <c r="V25" s="2">
        <f t="shared" si="164"/>
        <v>0</v>
      </c>
      <c r="W25" s="78">
        <f t="shared" si="165"/>
        <v>3.0663857863520532E-2</v>
      </c>
      <c r="X25" s="78">
        <f t="shared" si="166"/>
        <v>4.6392057382069612E-2</v>
      </c>
      <c r="Y25" s="78">
        <f t="shared" si="167"/>
        <v>7.0793255812836756E-2</v>
      </c>
      <c r="Z25" s="78">
        <f t="shared" si="168"/>
        <v>8.7702503951962371E-2</v>
      </c>
      <c r="AA25" s="78">
        <f t="shared" si="169"/>
        <v>0</v>
      </c>
      <c r="AB25" s="78">
        <v>0.9</v>
      </c>
      <c r="AC25" s="78">
        <v>0.3</v>
      </c>
      <c r="AD25" s="2">
        <f t="shared" si="170"/>
        <v>-10.71986304614429</v>
      </c>
      <c r="AE25">
        <f t="shared" si="171"/>
        <v>-8.8291771140858124</v>
      </c>
      <c r="AF25">
        <f t="shared" si="172"/>
        <v>-7.0823790002966325</v>
      </c>
      <c r="AG25">
        <f t="shared" si="173"/>
        <v>-5.4636452643512303</v>
      </c>
      <c r="AH25">
        <f t="shared" si="174"/>
        <v>-3.9593905762096053</v>
      </c>
      <c r="AI25" s="2">
        <f t="shared" si="175"/>
        <v>-2.557885525236125</v>
      </c>
      <c r="AJ25" s="2">
        <f t="shared" si="176"/>
        <v>-1.2489501605884989</v>
      </c>
      <c r="AK25" s="2">
        <f t="shared" si="177"/>
        <v>-2.3706315419626086E-2</v>
      </c>
      <c r="AL25" s="2">
        <f t="shared" si="178"/>
        <v>1.1256240325268931</v>
      </c>
      <c r="AM25" s="2">
        <f t="shared" si="179"/>
        <v>2.205884047063162</v>
      </c>
      <c r="AN25" s="2">
        <f t="shared" si="180"/>
        <v>3.2231183898061806</v>
      </c>
      <c r="AO25" s="2">
        <f t="shared" si="181"/>
        <v>4.1826863865887134</v>
      </c>
      <c r="AP25" s="2">
        <f t="shared" si="182"/>
        <v>5.0893564783666978</v>
      </c>
      <c r="AQ25" s="2">
        <f t="shared" si="183"/>
        <v>5.5242031455489604</v>
      </c>
      <c r="AR25" s="2">
        <f t="shared" si="184"/>
        <v>-3.9593905762096053</v>
      </c>
      <c r="AS25" s="2">
        <f t="shared" si="185"/>
        <v>5.1069803465969574</v>
      </c>
      <c r="AT25" s="2">
        <v>0.7</v>
      </c>
      <c r="AU25" s="2">
        <f t="shared" si="186"/>
        <v>363</v>
      </c>
      <c r="AV25" s="2">
        <f t="shared" si="186"/>
        <v>242.8</v>
      </c>
      <c r="AW25" s="2">
        <f t="shared" si="186"/>
        <v>252.8</v>
      </c>
      <c r="AX25" s="78">
        <f t="shared" si="186"/>
        <v>262.8</v>
      </c>
      <c r="AY25" s="2">
        <f t="shared" si="186"/>
        <v>272.8</v>
      </c>
      <c r="AZ25" s="2">
        <f t="shared" si="186"/>
        <v>282.8</v>
      </c>
      <c r="BA25" s="2">
        <f t="shared" si="186"/>
        <v>292.8</v>
      </c>
      <c r="BB25" s="2">
        <f t="shared" si="186"/>
        <v>302.8</v>
      </c>
      <c r="BC25" s="2">
        <f t="shared" si="186"/>
        <v>312.8</v>
      </c>
      <c r="BD25" s="2">
        <f t="shared" si="186"/>
        <v>322.8</v>
      </c>
      <c r="BE25" s="2">
        <f t="shared" si="186"/>
        <v>332.8</v>
      </c>
      <c r="BF25" s="2">
        <f t="shared" si="186"/>
        <v>342.8</v>
      </c>
      <c r="BG25" s="2">
        <f t="shared" si="186"/>
        <v>352.8</v>
      </c>
      <c r="BH25" s="2">
        <f t="shared" si="186"/>
        <v>362.8</v>
      </c>
      <c r="BI25" s="78">
        <f t="shared" si="186"/>
        <v>367.8</v>
      </c>
      <c r="BJ25" s="78">
        <f t="shared" si="187"/>
        <v>282.8</v>
      </c>
      <c r="BK25" s="78">
        <f t="shared" si="188"/>
        <v>313</v>
      </c>
      <c r="BL25" s="78">
        <v>40</v>
      </c>
      <c r="BM25" s="39">
        <v>90</v>
      </c>
      <c r="BN25" s="78">
        <f t="shared" si="189"/>
        <v>-30.2</v>
      </c>
      <c r="BO25" s="78">
        <f t="shared" si="190"/>
        <v>-20.2</v>
      </c>
      <c r="BP25" s="78">
        <f t="shared" si="191"/>
        <v>-10.199999999999999</v>
      </c>
      <c r="BQ25" s="78">
        <f t="shared" si="192"/>
        <v>-0.19999999999999929</v>
      </c>
      <c r="BR25" s="78">
        <f t="shared" si="193"/>
        <v>9.8000000000000007</v>
      </c>
      <c r="BS25" s="78">
        <f t="shared" si="194"/>
        <v>19.8</v>
      </c>
      <c r="BT25" s="78">
        <f t="shared" si="195"/>
        <v>29.8</v>
      </c>
      <c r="BU25" s="78">
        <f t="shared" si="196"/>
        <v>39.799999999999997</v>
      </c>
      <c r="BV25" s="78">
        <f t="shared" si="197"/>
        <v>49.8</v>
      </c>
      <c r="BW25" s="78">
        <f t="shared" si="198"/>
        <v>59.8</v>
      </c>
      <c r="BX25" s="78">
        <f t="shared" si="199"/>
        <v>69.8</v>
      </c>
      <c r="BY25" s="78">
        <f t="shared" si="200"/>
        <v>79.8</v>
      </c>
      <c r="BZ25" s="78">
        <f t="shared" si="201"/>
        <v>89.8</v>
      </c>
      <c r="CA25" s="78">
        <f t="shared" si="202"/>
        <v>94.8</v>
      </c>
      <c r="CB25" s="78">
        <f t="shared" si="203"/>
        <v>9.8000000000000007</v>
      </c>
      <c r="CC25" s="39">
        <v>-40</v>
      </c>
      <c r="CD25" s="39">
        <v>-30</v>
      </c>
      <c r="CE25" s="121">
        <v>-20</v>
      </c>
      <c r="CF25" s="39">
        <v>-10</v>
      </c>
      <c r="CG25" s="39">
        <v>0</v>
      </c>
      <c r="CH25" s="39">
        <v>10</v>
      </c>
      <c r="CI25" s="39">
        <v>20</v>
      </c>
      <c r="CJ25" s="39">
        <v>30</v>
      </c>
      <c r="CK25" s="39">
        <v>40</v>
      </c>
      <c r="CL25" s="39">
        <v>50</v>
      </c>
      <c r="CM25" s="39">
        <v>60</v>
      </c>
      <c r="CN25" s="39">
        <v>70</v>
      </c>
      <c r="CO25" s="39">
        <v>80</v>
      </c>
      <c r="CP25" s="39">
        <v>85</v>
      </c>
      <c r="CQ25" s="39">
        <v>0</v>
      </c>
      <c r="CR25" s="122">
        <v>7.1400000000000005E-2</v>
      </c>
      <c r="CS25" s="122">
        <v>7.1400000000000005E-2</v>
      </c>
      <c r="CT25" s="122">
        <v>7.1400000000000005E-2</v>
      </c>
      <c r="CU25" s="122">
        <v>7.1400000000000005E-2</v>
      </c>
      <c r="CV25" s="122">
        <v>7.1400000000000005E-2</v>
      </c>
      <c r="CW25" s="122">
        <v>7.1400000000000005E-2</v>
      </c>
      <c r="CX25" s="122">
        <v>7.1400000000000005E-2</v>
      </c>
      <c r="CY25" s="122">
        <v>7.1400000000000005E-2</v>
      </c>
      <c r="CZ25" s="122">
        <v>7.1400000000000005E-2</v>
      </c>
      <c r="DA25" s="122">
        <v>7.1400000000000005E-2</v>
      </c>
      <c r="DB25" s="122">
        <v>7.1400000000000005E-2</v>
      </c>
      <c r="DC25" s="122">
        <v>7.1400000000000005E-2</v>
      </c>
      <c r="DD25" s="122">
        <v>7.1400000000000005E-2</v>
      </c>
      <c r="DE25" s="122">
        <v>7.1400000000000005E-2</v>
      </c>
      <c r="DF25" s="122">
        <v>0</v>
      </c>
      <c r="DG25" s="125">
        <v>9.8000000000000007</v>
      </c>
      <c r="DH25" s="2">
        <v>1</v>
      </c>
      <c r="DI25" s="2" t="s">
        <v>13</v>
      </c>
      <c r="DJ25" s="2" t="s">
        <v>13</v>
      </c>
      <c r="DK25" s="2" t="s">
        <v>13</v>
      </c>
      <c r="DL25" s="2" t="s">
        <v>13</v>
      </c>
    </row>
    <row r="26" spans="1:116" x14ac:dyDescent="0.3">
      <c r="A26" s="53" t="s">
        <v>1439</v>
      </c>
      <c r="B26" s="53" t="s">
        <v>1441</v>
      </c>
      <c r="C26" s="53" t="s">
        <v>69</v>
      </c>
      <c r="D26" s="37">
        <f>E26*L26*DH26</f>
        <v>0.74652112043520513</v>
      </c>
      <c r="E26" s="100">
        <v>1</v>
      </c>
      <c r="F26" s="78" t="s">
        <v>13</v>
      </c>
      <c r="G26" s="2" t="s">
        <v>13</v>
      </c>
      <c r="H26" s="7" t="s">
        <v>13</v>
      </c>
      <c r="I26" s="7" t="s">
        <v>13</v>
      </c>
      <c r="J26" s="78" t="s">
        <v>13</v>
      </c>
      <c r="K26" s="78" t="s">
        <v>13</v>
      </c>
      <c r="L26" s="2">
        <f t="shared" si="154"/>
        <v>0.74652112043520513</v>
      </c>
      <c r="M26" s="2">
        <f t="shared" si="155"/>
        <v>2.2933896897557265E-4</v>
      </c>
      <c r="N26" s="2">
        <f t="shared" si="156"/>
        <v>5.1941045966008039E-4</v>
      </c>
      <c r="O26" s="2">
        <f t="shared" si="157"/>
        <v>1.1028486324130512E-3</v>
      </c>
      <c r="P26" s="2">
        <f t="shared" si="158"/>
        <v>2.2114971696288507E-3</v>
      </c>
      <c r="Q26" s="2">
        <f t="shared" si="159"/>
        <v>4.2145166645729381E-3</v>
      </c>
      <c r="R26" s="2">
        <f t="shared" si="160"/>
        <v>7.6743382642226413E-3</v>
      </c>
      <c r="S26" s="2">
        <f t="shared" si="161"/>
        <v>1.3414903254523967E-2</v>
      </c>
      <c r="T26" s="2">
        <f t="shared" si="162"/>
        <v>2.2601782077058118E-2</v>
      </c>
      <c r="U26" s="2">
        <f t="shared" si="163"/>
        <v>3.6833025491415608E-2</v>
      </c>
      <c r="V26" s="2">
        <f t="shared" si="164"/>
        <v>0</v>
      </c>
      <c r="W26" s="78">
        <f t="shared" si="165"/>
        <v>8.9588260185144944E-2</v>
      </c>
      <c r="X26" s="78">
        <f t="shared" si="166"/>
        <v>0.13439832420279366</v>
      </c>
      <c r="Y26" s="78">
        <f t="shared" si="167"/>
        <v>0.1970455309330551</v>
      </c>
      <c r="Z26" s="78">
        <f t="shared" si="168"/>
        <v>0.2366873441317407</v>
      </c>
      <c r="AA26" s="78">
        <f t="shared" si="169"/>
        <v>0</v>
      </c>
      <c r="AB26" s="78">
        <v>1</v>
      </c>
      <c r="AC26" s="78">
        <v>0.4</v>
      </c>
      <c r="AD26" s="2">
        <f t="shared" si="170"/>
        <v>-12.656550308039145</v>
      </c>
      <c r="AE26">
        <f t="shared" si="171"/>
        <v>-10.612817023018568</v>
      </c>
      <c r="AF26">
        <f t="shared" si="172"/>
        <v>-8.7304236724763289</v>
      </c>
      <c r="AG26">
        <f t="shared" si="173"/>
        <v>-6.9909905718376057</v>
      </c>
      <c r="AH26">
        <f t="shared" si="174"/>
        <v>-5.3788276316656063</v>
      </c>
      <c r="AI26" s="2">
        <f t="shared" si="175"/>
        <v>-3.8804597427683416</v>
      </c>
      <c r="AJ26" s="2">
        <f t="shared" si="176"/>
        <v>-2.4842492377635788</v>
      </c>
      <c r="AK26" s="2">
        <f t="shared" si="177"/>
        <v>-1.1800930277038251</v>
      </c>
      <c r="AL26" s="2">
        <f t="shared" si="178"/>
        <v>4.0822268343591178E-2</v>
      </c>
      <c r="AM26" s="2">
        <f t="shared" si="179"/>
        <v>1.1862197554842682</v>
      </c>
      <c r="AN26" s="2">
        <f t="shared" si="180"/>
        <v>2.2628957986470501</v>
      </c>
      <c r="AO26" s="2">
        <f t="shared" si="181"/>
        <v>3.2768549801597198</v>
      </c>
      <c r="AP26" s="2">
        <f t="shared" si="182"/>
        <v>4.2334221407572734</v>
      </c>
      <c r="AQ26" s="2">
        <f t="shared" si="183"/>
        <v>4.6916851997581901</v>
      </c>
      <c r="AR26" s="2">
        <f t="shared" si="184"/>
        <v>-5.3788276316656063</v>
      </c>
      <c r="AS26" s="2">
        <f t="shared" si="185"/>
        <v>1.6955797553183172</v>
      </c>
      <c r="AT26" s="2">
        <v>0</v>
      </c>
      <c r="AU26" s="2">
        <f t="shared" si="186"/>
        <v>328</v>
      </c>
      <c r="AV26" s="2">
        <f t="shared" si="186"/>
        <v>233.345</v>
      </c>
      <c r="AW26" s="2">
        <f t="shared" si="186"/>
        <v>243.345</v>
      </c>
      <c r="AX26" s="78">
        <f t="shared" si="186"/>
        <v>253.345</v>
      </c>
      <c r="AY26" s="2">
        <f t="shared" si="186"/>
        <v>263.34500000000003</v>
      </c>
      <c r="AZ26" s="2">
        <f t="shared" si="186"/>
        <v>273.34500000000003</v>
      </c>
      <c r="BA26" s="2">
        <f t="shared" si="186"/>
        <v>283.34500000000003</v>
      </c>
      <c r="BB26" s="2">
        <f t="shared" si="186"/>
        <v>293.34500000000003</v>
      </c>
      <c r="BC26" s="2">
        <f t="shared" si="186"/>
        <v>303.34500000000003</v>
      </c>
      <c r="BD26" s="2">
        <f t="shared" si="186"/>
        <v>313.34500000000003</v>
      </c>
      <c r="BE26" s="2">
        <f t="shared" si="186"/>
        <v>323.34500000000003</v>
      </c>
      <c r="BF26" s="2">
        <f t="shared" si="186"/>
        <v>333.34500000000003</v>
      </c>
      <c r="BG26" s="2">
        <f t="shared" si="186"/>
        <v>343.34500000000003</v>
      </c>
      <c r="BH26" s="2">
        <f t="shared" si="186"/>
        <v>353.34500000000003</v>
      </c>
      <c r="BI26" s="78">
        <f t="shared" si="186"/>
        <v>358.34500000000003</v>
      </c>
      <c r="BJ26" s="78">
        <f t="shared" si="187"/>
        <v>273.34500000000003</v>
      </c>
      <c r="BK26" s="78">
        <f t="shared" si="188"/>
        <v>313</v>
      </c>
      <c r="BL26" s="78">
        <v>40</v>
      </c>
      <c r="BM26" s="39">
        <v>55</v>
      </c>
      <c r="BN26" s="78">
        <f t="shared" si="189"/>
        <v>-39.655000000000001</v>
      </c>
      <c r="BO26" s="78">
        <f t="shared" si="190"/>
        <v>-29.655000000000001</v>
      </c>
      <c r="BP26" s="78">
        <f t="shared" si="191"/>
        <v>-19.655000000000001</v>
      </c>
      <c r="BQ26" s="78">
        <f t="shared" si="192"/>
        <v>-9.6549999999999994</v>
      </c>
      <c r="BR26" s="78">
        <f t="shared" si="193"/>
        <v>0.34499999999999997</v>
      </c>
      <c r="BS26" s="78">
        <f t="shared" si="194"/>
        <v>10.345000000000001</v>
      </c>
      <c r="BT26" s="78">
        <f t="shared" si="195"/>
        <v>20.344999999999999</v>
      </c>
      <c r="BU26" s="78">
        <f t="shared" si="196"/>
        <v>30.344999999999999</v>
      </c>
      <c r="BV26" s="78">
        <f t="shared" si="197"/>
        <v>40.344999999999999</v>
      </c>
      <c r="BW26" s="78">
        <f t="shared" si="198"/>
        <v>50.344999999999999</v>
      </c>
      <c r="BX26" s="78">
        <f t="shared" si="199"/>
        <v>60.344999999999999</v>
      </c>
      <c r="BY26" s="78">
        <f t="shared" si="200"/>
        <v>70.344999999999999</v>
      </c>
      <c r="BZ26" s="78">
        <f t="shared" si="201"/>
        <v>80.344999999999999</v>
      </c>
      <c r="CA26" s="78">
        <f t="shared" si="202"/>
        <v>85.344999999999999</v>
      </c>
      <c r="CB26" s="78">
        <f t="shared" si="203"/>
        <v>0.34499999999999997</v>
      </c>
      <c r="CC26" s="39">
        <v>-40</v>
      </c>
      <c r="CD26" s="39">
        <v>-30</v>
      </c>
      <c r="CE26" s="121">
        <v>-20</v>
      </c>
      <c r="CF26" s="39">
        <v>-10</v>
      </c>
      <c r="CG26" s="39">
        <v>0</v>
      </c>
      <c r="CH26" s="39">
        <v>10</v>
      </c>
      <c r="CI26" s="39">
        <v>20</v>
      </c>
      <c r="CJ26" s="39">
        <v>30</v>
      </c>
      <c r="CK26" s="39">
        <v>40</v>
      </c>
      <c r="CL26" s="39">
        <v>50</v>
      </c>
      <c r="CM26" s="39">
        <v>60</v>
      </c>
      <c r="CN26" s="39">
        <v>70</v>
      </c>
      <c r="CO26" s="39">
        <v>80</v>
      </c>
      <c r="CP26" s="39">
        <v>85</v>
      </c>
      <c r="CQ26" s="39">
        <v>0</v>
      </c>
      <c r="CR26" s="122">
        <v>7.1400000000000005E-2</v>
      </c>
      <c r="CS26" s="122">
        <v>7.1400000000000005E-2</v>
      </c>
      <c r="CT26" s="122">
        <v>7.1400000000000005E-2</v>
      </c>
      <c r="CU26" s="122">
        <v>7.1400000000000005E-2</v>
      </c>
      <c r="CV26" s="122">
        <v>7.1400000000000005E-2</v>
      </c>
      <c r="CW26" s="122">
        <v>7.1400000000000005E-2</v>
      </c>
      <c r="CX26" s="122">
        <v>7.1400000000000005E-2</v>
      </c>
      <c r="CY26" s="122">
        <v>7.1400000000000005E-2</v>
      </c>
      <c r="CZ26" s="122">
        <v>7.1400000000000005E-2</v>
      </c>
      <c r="DA26" s="122">
        <v>7.1400000000000005E-2</v>
      </c>
      <c r="DB26" s="122">
        <v>7.1400000000000005E-2</v>
      </c>
      <c r="DC26" s="122">
        <v>7.1400000000000005E-2</v>
      </c>
      <c r="DD26" s="122">
        <v>7.1400000000000005E-2</v>
      </c>
      <c r="DE26" s="122">
        <v>7.1400000000000005E-2</v>
      </c>
      <c r="DF26" s="122">
        <v>0</v>
      </c>
      <c r="DG26" s="2">
        <v>0.34499999999999997</v>
      </c>
      <c r="DH26" s="2">
        <v>1</v>
      </c>
      <c r="DI26" s="2" t="s">
        <v>13</v>
      </c>
      <c r="DJ26" s="2" t="s">
        <v>13</v>
      </c>
      <c r="DK26" s="2" t="s">
        <v>13</v>
      </c>
      <c r="DL26" s="2" t="s">
        <v>13</v>
      </c>
    </row>
    <row r="27" spans="1:116" x14ac:dyDescent="0.3">
      <c r="A27" s="53" t="s">
        <v>1440</v>
      </c>
      <c r="B27" s="53" t="s">
        <v>1441</v>
      </c>
      <c r="C27" s="53" t="s">
        <v>69</v>
      </c>
      <c r="D27" s="37">
        <f>E27*L27*DH27</f>
        <v>0.7363983115559074</v>
      </c>
      <c r="E27" s="100">
        <v>1</v>
      </c>
      <c r="F27" s="78" t="s">
        <v>13</v>
      </c>
      <c r="G27" s="2" t="s">
        <v>13</v>
      </c>
      <c r="H27" s="7" t="s">
        <v>13</v>
      </c>
      <c r="I27" s="7" t="s">
        <v>13</v>
      </c>
      <c r="J27" s="78" t="s">
        <v>13</v>
      </c>
      <c r="K27" s="78" t="s">
        <v>13</v>
      </c>
      <c r="L27" s="2">
        <f t="shared" si="154"/>
        <v>0.7363983115559074</v>
      </c>
      <c r="M27" s="2">
        <f t="shared" si="155"/>
        <v>2.2268214403721139E-4</v>
      </c>
      <c r="N27" s="2">
        <f t="shared" si="156"/>
        <v>5.0553208804600218E-4</v>
      </c>
      <c r="O27" s="2">
        <f t="shared" si="157"/>
        <v>1.075634593322293E-3</v>
      </c>
      <c r="P27" s="2">
        <f t="shared" si="158"/>
        <v>2.1609474929680499E-3</v>
      </c>
      <c r="Q27" s="2">
        <f t="shared" si="159"/>
        <v>4.1250324650580613E-3</v>
      </c>
      <c r="R27" s="2">
        <f t="shared" si="160"/>
        <v>7.5225865776280786E-3</v>
      </c>
      <c r="S27" s="2">
        <f t="shared" si="161"/>
        <v>1.3167260464168487E-2</v>
      </c>
      <c r="T27" s="2">
        <f t="shared" si="162"/>
        <v>2.2211382451793965E-2</v>
      </c>
      <c r="U27" s="2">
        <f t="shared" si="163"/>
        <v>3.6236466266510989E-2</v>
      </c>
      <c r="V27" s="2">
        <f t="shared" si="164"/>
        <v>0</v>
      </c>
      <c r="W27" s="78">
        <f t="shared" si="165"/>
        <v>8.830501966089048E-2</v>
      </c>
      <c r="X27" s="78">
        <f t="shared" si="166"/>
        <v>0.13258304408891997</v>
      </c>
      <c r="Y27" s="78">
        <f t="shared" si="167"/>
        <v>0.19453172312841485</v>
      </c>
      <c r="Z27" s="78">
        <f t="shared" si="168"/>
        <v>0.23375100013414896</v>
      </c>
      <c r="AA27" s="78">
        <f t="shared" si="169"/>
        <v>0</v>
      </c>
      <c r="AB27" s="78">
        <v>1</v>
      </c>
      <c r="AC27" s="78">
        <v>0.4</v>
      </c>
      <c r="AD27" s="2">
        <f t="shared" si="170"/>
        <v>-12.730189636495771</v>
      </c>
      <c r="AE27">
        <f t="shared" si="171"/>
        <v>-10.680524329796611</v>
      </c>
      <c r="AF27">
        <f t="shared" si="172"/>
        <v>-8.7928879010973731</v>
      </c>
      <c r="AG27">
        <f t="shared" si="173"/>
        <v>-7.0487979688771745</v>
      </c>
      <c r="AH27">
        <f t="shared" si="174"/>
        <v>-5.4324801928635811</v>
      </c>
      <c r="AI27" s="2">
        <f t="shared" si="175"/>
        <v>-3.9303898215152584</v>
      </c>
      <c r="AJ27" s="2">
        <f t="shared" si="176"/>
        <v>-2.5308312161292803</v>
      </c>
      <c r="AK27" s="2">
        <f t="shared" si="177"/>
        <v>-1.2236527167093727</v>
      </c>
      <c r="AL27" s="2">
        <f t="shared" si="178"/>
        <v>0</v>
      </c>
      <c r="AM27" s="2">
        <f t="shared" si="179"/>
        <v>1.1478847466344833</v>
      </c>
      <c r="AN27" s="2">
        <f t="shared" si="180"/>
        <v>2.2268274664440786</v>
      </c>
      <c r="AO27" s="2">
        <f t="shared" si="181"/>
        <v>3.2428580743114215</v>
      </c>
      <c r="AP27" s="2">
        <f t="shared" si="182"/>
        <v>4.201323208645201</v>
      </c>
      <c r="AQ27" s="2">
        <f t="shared" si="183"/>
        <v>4.6604761989754913</v>
      </c>
      <c r="AR27" s="2">
        <f t="shared" si="184"/>
        <v>-5.4324801928635811</v>
      </c>
      <c r="AS27" s="2">
        <f t="shared" si="185"/>
        <v>1.6955797553183172</v>
      </c>
      <c r="AT27" s="2">
        <v>0</v>
      </c>
      <c r="AU27" s="2">
        <f t="shared" si="186"/>
        <v>328</v>
      </c>
      <c r="AV27" s="2">
        <f t="shared" si="186"/>
        <v>233</v>
      </c>
      <c r="AW27" s="2">
        <f t="shared" si="186"/>
        <v>243</v>
      </c>
      <c r="AX27" s="78">
        <f t="shared" si="186"/>
        <v>253</v>
      </c>
      <c r="AY27" s="2">
        <f t="shared" si="186"/>
        <v>263</v>
      </c>
      <c r="AZ27" s="2">
        <f t="shared" si="186"/>
        <v>273</v>
      </c>
      <c r="BA27" s="2">
        <f t="shared" si="186"/>
        <v>283</v>
      </c>
      <c r="BB27" s="2">
        <f t="shared" si="186"/>
        <v>293</v>
      </c>
      <c r="BC27" s="2">
        <f t="shared" si="186"/>
        <v>303</v>
      </c>
      <c r="BD27" s="2">
        <f t="shared" si="186"/>
        <v>313</v>
      </c>
      <c r="BE27" s="2">
        <f t="shared" si="186"/>
        <v>323</v>
      </c>
      <c r="BF27" s="2">
        <f t="shared" si="186"/>
        <v>333</v>
      </c>
      <c r="BG27" s="2">
        <f t="shared" si="186"/>
        <v>343</v>
      </c>
      <c r="BH27" s="2">
        <f t="shared" si="186"/>
        <v>353</v>
      </c>
      <c r="BI27" s="78">
        <f t="shared" si="186"/>
        <v>358</v>
      </c>
      <c r="BJ27" s="78">
        <f t="shared" si="187"/>
        <v>273</v>
      </c>
      <c r="BK27" s="78">
        <f t="shared" si="188"/>
        <v>313</v>
      </c>
      <c r="BL27" s="78">
        <v>40</v>
      </c>
      <c r="BM27" s="39">
        <v>55</v>
      </c>
      <c r="BN27" s="78">
        <f t="shared" si="189"/>
        <v>-40</v>
      </c>
      <c r="BO27" s="78">
        <f t="shared" si="190"/>
        <v>-30</v>
      </c>
      <c r="BP27" s="78">
        <f t="shared" si="191"/>
        <v>-20</v>
      </c>
      <c r="BQ27" s="78">
        <f t="shared" si="192"/>
        <v>-10</v>
      </c>
      <c r="BR27" s="78">
        <f t="shared" si="193"/>
        <v>0</v>
      </c>
      <c r="BS27" s="78">
        <f t="shared" si="194"/>
        <v>10</v>
      </c>
      <c r="BT27" s="78">
        <f t="shared" si="195"/>
        <v>20</v>
      </c>
      <c r="BU27" s="78">
        <f t="shared" si="196"/>
        <v>30</v>
      </c>
      <c r="BV27" s="78">
        <f t="shared" si="197"/>
        <v>40</v>
      </c>
      <c r="BW27" s="78">
        <f t="shared" si="198"/>
        <v>50</v>
      </c>
      <c r="BX27" s="78">
        <f t="shared" si="199"/>
        <v>60</v>
      </c>
      <c r="BY27" s="78">
        <f t="shared" si="200"/>
        <v>70</v>
      </c>
      <c r="BZ27" s="78">
        <f t="shared" si="201"/>
        <v>80</v>
      </c>
      <c r="CA27" s="78">
        <f t="shared" si="202"/>
        <v>85</v>
      </c>
      <c r="CB27" s="78">
        <f t="shared" si="203"/>
        <v>0</v>
      </c>
      <c r="CC27" s="39">
        <v>-40</v>
      </c>
      <c r="CD27" s="39">
        <v>-30</v>
      </c>
      <c r="CE27" s="121">
        <v>-20</v>
      </c>
      <c r="CF27" s="39">
        <v>-10</v>
      </c>
      <c r="CG27" s="39">
        <v>0</v>
      </c>
      <c r="CH27" s="39">
        <v>10</v>
      </c>
      <c r="CI27" s="39">
        <v>20</v>
      </c>
      <c r="CJ27" s="39">
        <v>30</v>
      </c>
      <c r="CK27" s="39">
        <v>40</v>
      </c>
      <c r="CL27" s="39">
        <v>50</v>
      </c>
      <c r="CM27" s="39">
        <v>60</v>
      </c>
      <c r="CN27" s="39">
        <v>70</v>
      </c>
      <c r="CO27" s="39">
        <v>80</v>
      </c>
      <c r="CP27" s="39">
        <v>85</v>
      </c>
      <c r="CQ27" s="39">
        <v>0</v>
      </c>
      <c r="CR27" s="122">
        <v>7.1400000000000005E-2</v>
      </c>
      <c r="CS27" s="122">
        <v>7.1400000000000005E-2</v>
      </c>
      <c r="CT27" s="122">
        <v>7.1400000000000005E-2</v>
      </c>
      <c r="CU27" s="122">
        <v>7.1400000000000005E-2</v>
      </c>
      <c r="CV27" s="122">
        <v>7.1400000000000005E-2</v>
      </c>
      <c r="CW27" s="122">
        <v>7.1400000000000005E-2</v>
      </c>
      <c r="CX27" s="122">
        <v>7.1400000000000005E-2</v>
      </c>
      <c r="CY27" s="122">
        <v>7.1400000000000005E-2</v>
      </c>
      <c r="CZ27" s="122">
        <v>7.1400000000000005E-2</v>
      </c>
      <c r="DA27" s="122">
        <v>7.1400000000000005E-2</v>
      </c>
      <c r="DB27" s="122">
        <v>7.1400000000000005E-2</v>
      </c>
      <c r="DC27" s="122">
        <v>7.1400000000000005E-2</v>
      </c>
      <c r="DD27" s="122">
        <v>7.1400000000000005E-2</v>
      </c>
      <c r="DE27" s="122">
        <v>7.1400000000000005E-2</v>
      </c>
      <c r="DF27" s="122">
        <v>0</v>
      </c>
      <c r="DG27" s="2">
        <v>0</v>
      </c>
      <c r="DH27" s="2">
        <v>1</v>
      </c>
      <c r="DI27" s="2" t="s">
        <v>13</v>
      </c>
      <c r="DJ27" s="2" t="s">
        <v>13</v>
      </c>
      <c r="DK27" s="2" t="s">
        <v>13</v>
      </c>
      <c r="DL27" s="2" t="s">
        <v>13</v>
      </c>
    </row>
    <row r="28" spans="1:116" x14ac:dyDescent="0.3">
      <c r="A28" s="53" t="s">
        <v>1442</v>
      </c>
      <c r="B28" s="53" t="s">
        <v>1443</v>
      </c>
      <c r="C28" s="53" t="s">
        <v>69</v>
      </c>
      <c r="D28" s="37">
        <f>E28*L28*DH28</f>
        <v>1.4727966231118148</v>
      </c>
      <c r="E28" s="100">
        <v>2</v>
      </c>
      <c r="F28" s="78" t="s">
        <v>13</v>
      </c>
      <c r="G28" s="2" t="s">
        <v>13</v>
      </c>
      <c r="H28" s="7" t="s">
        <v>13</v>
      </c>
      <c r="I28" s="7" t="s">
        <v>13</v>
      </c>
      <c r="J28" s="78" t="s">
        <v>13</v>
      </c>
      <c r="K28" s="78" t="s">
        <v>13</v>
      </c>
      <c r="L28" s="2">
        <f t="shared" si="154"/>
        <v>0.7363983115559074</v>
      </c>
      <c r="M28" s="2">
        <f t="shared" si="155"/>
        <v>2.2268214403721139E-4</v>
      </c>
      <c r="N28" s="2">
        <f t="shared" si="156"/>
        <v>5.0553208804600218E-4</v>
      </c>
      <c r="O28" s="2">
        <f t="shared" si="157"/>
        <v>1.075634593322293E-3</v>
      </c>
      <c r="P28" s="2">
        <f t="shared" si="158"/>
        <v>2.1609474929680499E-3</v>
      </c>
      <c r="Q28" s="2">
        <f t="shared" si="159"/>
        <v>4.1250324650580613E-3</v>
      </c>
      <c r="R28" s="2">
        <f t="shared" si="160"/>
        <v>7.5225865776280786E-3</v>
      </c>
      <c r="S28" s="2">
        <f t="shared" si="161"/>
        <v>1.3167260464168487E-2</v>
      </c>
      <c r="T28" s="2">
        <f t="shared" si="162"/>
        <v>2.2211382451793965E-2</v>
      </c>
      <c r="U28" s="2">
        <f t="shared" si="163"/>
        <v>3.6236466266510989E-2</v>
      </c>
      <c r="V28" s="2">
        <f t="shared" si="164"/>
        <v>0</v>
      </c>
      <c r="W28" s="78">
        <f t="shared" si="165"/>
        <v>8.830501966089048E-2</v>
      </c>
      <c r="X28" s="78">
        <f t="shared" si="166"/>
        <v>0.13258304408891997</v>
      </c>
      <c r="Y28" s="78">
        <f t="shared" si="167"/>
        <v>0.19453172312841485</v>
      </c>
      <c r="Z28" s="78">
        <f t="shared" si="168"/>
        <v>0.23375100013414896</v>
      </c>
      <c r="AA28" s="78">
        <f t="shared" si="169"/>
        <v>0</v>
      </c>
      <c r="AB28" s="78">
        <v>1</v>
      </c>
      <c r="AC28" s="78">
        <v>0.4</v>
      </c>
      <c r="AD28" s="2">
        <f t="shared" si="170"/>
        <v>-12.730189636495771</v>
      </c>
      <c r="AE28">
        <f t="shared" si="171"/>
        <v>-10.680524329796611</v>
      </c>
      <c r="AF28">
        <f t="shared" si="172"/>
        <v>-8.7928879010973731</v>
      </c>
      <c r="AG28">
        <f t="shared" si="173"/>
        <v>-7.0487979688771745</v>
      </c>
      <c r="AH28">
        <f t="shared" si="174"/>
        <v>-5.4324801928635811</v>
      </c>
      <c r="AI28" s="2">
        <f t="shared" si="175"/>
        <v>-3.9303898215152584</v>
      </c>
      <c r="AJ28" s="2">
        <f t="shared" si="176"/>
        <v>-2.5308312161292803</v>
      </c>
      <c r="AK28" s="2">
        <f t="shared" si="177"/>
        <v>-1.2236527167093727</v>
      </c>
      <c r="AL28" s="2">
        <f t="shared" si="178"/>
        <v>0</v>
      </c>
      <c r="AM28" s="2">
        <f t="shared" si="179"/>
        <v>1.1478847466344833</v>
      </c>
      <c r="AN28" s="2">
        <f t="shared" si="180"/>
        <v>2.2268274664440786</v>
      </c>
      <c r="AO28" s="2">
        <f t="shared" si="181"/>
        <v>3.2428580743114215</v>
      </c>
      <c r="AP28" s="2">
        <f t="shared" si="182"/>
        <v>4.201323208645201</v>
      </c>
      <c r="AQ28" s="2">
        <f t="shared" si="183"/>
        <v>4.6604761989754913</v>
      </c>
      <c r="AR28" s="2">
        <f t="shared" si="184"/>
        <v>-5.4324801928635811</v>
      </c>
      <c r="AS28" s="2">
        <f t="shared" si="185"/>
        <v>1.6955797553183172</v>
      </c>
      <c r="AT28" s="2">
        <v>0</v>
      </c>
      <c r="AU28" s="2">
        <f t="shared" si="186"/>
        <v>328</v>
      </c>
      <c r="AV28" s="2">
        <f t="shared" si="186"/>
        <v>233</v>
      </c>
      <c r="AW28" s="2">
        <f t="shared" si="186"/>
        <v>243</v>
      </c>
      <c r="AX28" s="78">
        <f t="shared" si="186"/>
        <v>253</v>
      </c>
      <c r="AY28" s="2">
        <f t="shared" si="186"/>
        <v>263</v>
      </c>
      <c r="AZ28" s="2">
        <f t="shared" si="186"/>
        <v>273</v>
      </c>
      <c r="BA28" s="2">
        <f t="shared" si="186"/>
        <v>283</v>
      </c>
      <c r="BB28" s="2">
        <f t="shared" si="186"/>
        <v>293</v>
      </c>
      <c r="BC28" s="2">
        <f t="shared" si="186"/>
        <v>303</v>
      </c>
      <c r="BD28" s="2">
        <f t="shared" si="186"/>
        <v>313</v>
      </c>
      <c r="BE28" s="2">
        <f t="shared" si="186"/>
        <v>323</v>
      </c>
      <c r="BF28" s="2">
        <f t="shared" si="186"/>
        <v>333</v>
      </c>
      <c r="BG28" s="2">
        <f t="shared" si="186"/>
        <v>343</v>
      </c>
      <c r="BH28" s="2">
        <f t="shared" si="186"/>
        <v>353</v>
      </c>
      <c r="BI28" s="78">
        <f t="shared" si="186"/>
        <v>358</v>
      </c>
      <c r="BJ28" s="78">
        <f t="shared" si="187"/>
        <v>273</v>
      </c>
      <c r="BK28" s="78">
        <f t="shared" si="188"/>
        <v>313</v>
      </c>
      <c r="BL28" s="78">
        <v>40</v>
      </c>
      <c r="BM28" s="39">
        <v>55</v>
      </c>
      <c r="BN28" s="78">
        <f t="shared" si="189"/>
        <v>-40</v>
      </c>
      <c r="BO28" s="78">
        <f t="shared" si="190"/>
        <v>-30</v>
      </c>
      <c r="BP28" s="78">
        <f t="shared" si="191"/>
        <v>-20</v>
      </c>
      <c r="BQ28" s="78">
        <f t="shared" si="192"/>
        <v>-10</v>
      </c>
      <c r="BR28" s="78">
        <f t="shared" si="193"/>
        <v>0</v>
      </c>
      <c r="BS28" s="78">
        <f t="shared" si="194"/>
        <v>10</v>
      </c>
      <c r="BT28" s="78">
        <f t="shared" si="195"/>
        <v>20</v>
      </c>
      <c r="BU28" s="78">
        <f t="shared" si="196"/>
        <v>30</v>
      </c>
      <c r="BV28" s="78">
        <f t="shared" si="197"/>
        <v>40</v>
      </c>
      <c r="BW28" s="78">
        <f t="shared" si="198"/>
        <v>50</v>
      </c>
      <c r="BX28" s="78">
        <f t="shared" si="199"/>
        <v>60</v>
      </c>
      <c r="BY28" s="78">
        <f t="shared" si="200"/>
        <v>70</v>
      </c>
      <c r="BZ28" s="78">
        <f t="shared" si="201"/>
        <v>80</v>
      </c>
      <c r="CA28" s="78">
        <f t="shared" si="202"/>
        <v>85</v>
      </c>
      <c r="CB28" s="78">
        <f t="shared" si="203"/>
        <v>0</v>
      </c>
      <c r="CC28" s="39">
        <v>-40</v>
      </c>
      <c r="CD28" s="39">
        <v>-30</v>
      </c>
      <c r="CE28" s="121">
        <v>-20</v>
      </c>
      <c r="CF28" s="39">
        <v>-10</v>
      </c>
      <c r="CG28" s="39">
        <v>0</v>
      </c>
      <c r="CH28" s="39">
        <v>10</v>
      </c>
      <c r="CI28" s="39">
        <v>20</v>
      </c>
      <c r="CJ28" s="39">
        <v>30</v>
      </c>
      <c r="CK28" s="39">
        <v>40</v>
      </c>
      <c r="CL28" s="39">
        <v>50</v>
      </c>
      <c r="CM28" s="39">
        <v>60</v>
      </c>
      <c r="CN28" s="39">
        <v>70</v>
      </c>
      <c r="CO28" s="39">
        <v>80</v>
      </c>
      <c r="CP28" s="39">
        <v>85</v>
      </c>
      <c r="CQ28" s="39">
        <v>0</v>
      </c>
      <c r="CR28" s="122">
        <v>7.1400000000000005E-2</v>
      </c>
      <c r="CS28" s="122">
        <v>7.1400000000000005E-2</v>
      </c>
      <c r="CT28" s="122">
        <v>7.1400000000000005E-2</v>
      </c>
      <c r="CU28" s="122">
        <v>7.1400000000000005E-2</v>
      </c>
      <c r="CV28" s="122">
        <v>7.1400000000000005E-2</v>
      </c>
      <c r="CW28" s="122">
        <v>7.1400000000000005E-2</v>
      </c>
      <c r="CX28" s="122">
        <v>7.1400000000000005E-2</v>
      </c>
      <c r="CY28" s="122">
        <v>7.1400000000000005E-2</v>
      </c>
      <c r="CZ28" s="122">
        <v>7.1400000000000005E-2</v>
      </c>
      <c r="DA28" s="122">
        <v>7.1400000000000005E-2</v>
      </c>
      <c r="DB28" s="122">
        <v>7.1400000000000005E-2</v>
      </c>
      <c r="DC28" s="122">
        <v>7.1400000000000005E-2</v>
      </c>
      <c r="DD28" s="122">
        <v>7.1400000000000005E-2</v>
      </c>
      <c r="DE28" s="122">
        <v>7.1400000000000005E-2</v>
      </c>
      <c r="DF28" s="122">
        <v>0</v>
      </c>
      <c r="DG28" s="2">
        <v>0</v>
      </c>
      <c r="DH28" s="2">
        <v>1</v>
      </c>
      <c r="DI28" s="2" t="s">
        <v>13</v>
      </c>
      <c r="DJ28" s="2" t="s">
        <v>13</v>
      </c>
      <c r="DK28" s="2" t="s">
        <v>13</v>
      </c>
      <c r="DL28" s="2" t="s">
        <v>13</v>
      </c>
    </row>
    <row r="29" spans="1:116" x14ac:dyDescent="0.3">
      <c r="A29" s="53" t="s">
        <v>1444</v>
      </c>
      <c r="B29" s="53" t="s">
        <v>1446</v>
      </c>
      <c r="C29" s="53" t="s">
        <v>69</v>
      </c>
      <c r="D29" s="37">
        <f>E29*L29*DH29</f>
        <v>1.0044743530468223</v>
      </c>
      <c r="E29" s="100">
        <v>1</v>
      </c>
      <c r="F29" s="78" t="s">
        <v>13</v>
      </c>
      <c r="G29" s="2" t="s">
        <v>13</v>
      </c>
      <c r="H29" s="7" t="s">
        <v>13</v>
      </c>
      <c r="I29" s="7" t="s">
        <v>13</v>
      </c>
      <c r="J29" s="78" t="s">
        <v>13</v>
      </c>
      <c r="K29" s="78" t="s">
        <v>13</v>
      </c>
      <c r="L29" s="2">
        <f t="shared" ref="L29:L32" si="205">SUM(M29:AA29)</f>
        <v>1.0044743530468223</v>
      </c>
      <c r="M29" s="2">
        <f t="shared" ref="M29:M32" si="206">(AB29*EXP(AC29*AD29)+(1-AB29)*EXP(AT29*AD29))/(AB29*EXP(AC29*AS29)+(1-AB29)*EXP(AT29*AS29))*CR29</f>
        <v>4.3141969402393245E-4</v>
      </c>
      <c r="N29" s="2">
        <f t="shared" ref="N29:N32" si="207">(AB29*EXP(AC29*AE29)+(1-AB29)*EXP(AT29*AE29))/(AB29*EXP(AC29*AS29)+(1-AB29)*EXP(AT29*AS29))*CS29</f>
        <v>9.2933406297472979E-4</v>
      </c>
      <c r="O29" s="2">
        <f t="shared" ref="O29:O31" si="208">(AB29*EXP(AC29*AF29)+(1-AB29)*EXP(AT29*AF29))/(AB29*EXP(AC29*AS29)+(1-AB29)*EXP(AT29*AS29))*CT29</f>
        <v>1.8875813125483528E-3</v>
      </c>
      <c r="P29" s="2">
        <f t="shared" ref="P29:P32" si="209">(AB29*EXP(AC29*AG29)+(1-AB29)*EXP(AT29*AG29))/(AB29*EXP(AC29*AS29)+(1-AB29)*EXP(AT29*AS29))*CU29</f>
        <v>3.638551279262249E-3</v>
      </c>
      <c r="Q29" s="2">
        <f t="shared" ref="Q29:Q32" si="210">(AB29*EXP(AC29*AH29)+(1-AB29)*EXP(AT29*AH29))/(AB29*EXP(AC29*AS29)+(1-AB29)*EXP(AT29*AS29))*CV29</f>
        <v>6.6936809528871013E-3</v>
      </c>
      <c r="R29" s="2">
        <f t="shared" ref="R29:R32" si="211">(AB29*EXP(AC29*AI29)+(1-AB29)*EXP(AT29*AI29))/(AB29*EXP(AC29*AS29)+(1-AB29)*EXP(AT29*AS29))*CW29</f>
        <v>1.1808821765183905E-2</v>
      </c>
      <c r="S29" s="2">
        <f t="shared" ref="S29:S32" si="212">(AB29*EXP(AC29*AJ29)+(1-AB29)*EXP(AT29*AJ29))/(AB29*EXP(AC29*AS29)+(1-AB29)*EXP(AT29*AS29))*CX29</f>
        <v>2.0061649017888428E-2</v>
      </c>
      <c r="T29" s="2">
        <f t="shared" ref="T29:T32" si="213">(AB29*EXP(AC29*AK29)+(1-AB29)*EXP(AT29*AK29))/(AB29*EXP(AC29*AS29)+(1-AB29)*EXP(AT29*AS29))*CY29</f>
        <v>3.2940136797110421E-2</v>
      </c>
      <c r="U29" s="2">
        <f t="shared" ref="U29:U32" si="214">(AB29*EXP(AC29*AL29)+(1-AB29)*EXP(AT29*AL29))/(AB29*EXP(AC29*AS29)+(1-AB29)*EXP(AT29*AS29))*CZ29</f>
        <v>5.2440421871487813E-2</v>
      </c>
      <c r="V29" s="2">
        <f t="shared" ref="V29:V32" si="215">(AB29*EXP(AC29*AM29)+(1-AB29)*EXP(AT29*AM29))/(AB29*EXP(AC29*AS29)+(1-AB29)*EXP(AT29*AS29))*DF29</f>
        <v>0</v>
      </c>
      <c r="W29" s="78">
        <f t="shared" ref="W29:W32" si="216">(AB29*EXP(AC29*AN29)+(1-AB29)*EXP(AT29*AN29))/(AB29*EXP(AC29*AS29)+(1-AB29)*EXP(AT29*AS29))*DB29</f>
        <v>0.12246602785971647</v>
      </c>
      <c r="X29" s="78">
        <f t="shared" ref="X29:X32" si="217">(AB29*EXP(AC29*AO29)+(1-AB29)*EXP(AT29*AO29))/(AB29*EXP(AC29*AS29)+(1-AB29)*EXP(AT29*AS29))*DC29</f>
        <v>0.18048824818851686</v>
      </c>
      <c r="Y29" s="78">
        <f t="shared" ref="Y29:Y32" si="218">(AB29*EXP(AC29*AP29)+(1-AB29)*EXP(AT29*AP29))/(AB29*EXP(AC29*AS29)+(1-AB29)*EXP(AT29*AS29))*DD29</f>
        <v>0.2603459001326513</v>
      </c>
      <c r="Z29" s="78">
        <f t="shared" ref="Z29:Z32" si="219">(AB29*EXP(AC29*AQ29)+(1-AB29)*EXP(AT29*AQ29))/(AB29*EXP(AC29*AS29)+(1-AB29)*EXP(AT29*AS29))*DE29</f>
        <v>0.31034258011257082</v>
      </c>
      <c r="AA29" s="78">
        <f t="shared" ref="AA29:AA32" si="220">(AB29*EXP(AC29*AR29)+(1-AB29)*EXP(AT29*AR29))/(AB29*EXP(AC29*AS29)+(1-AB29)*EXP(AT29*AS29))*DF29</f>
        <v>0</v>
      </c>
      <c r="AB29" s="78">
        <v>1</v>
      </c>
      <c r="AC29" s="78">
        <v>0.4</v>
      </c>
      <c r="AD29" s="2">
        <f t="shared" ref="AD29:AD32" si="221">11605*((1/BK29)-(1/AV29))</f>
        <v>-11.076849654660428</v>
      </c>
      <c r="AE29">
        <f t="shared" ref="AE29:AE32" si="222">11605*((1/BK29)-(1/AW29))</f>
        <v>-9.1583824446622462</v>
      </c>
      <c r="AF29">
        <f t="shared" ref="AF29:AF32" si="223">11605*((1/BK29)-(1/AX29))</f>
        <v>-7.386924216273119</v>
      </c>
      <c r="AG29">
        <f t="shared" ref="AG29:AG32" si="224">11605*((1/BK29)-(1/AY29))</f>
        <v>-5.7462009124883586</v>
      </c>
      <c r="AH29">
        <f t="shared" ref="AH29:AH32" si="225">11605*((1/BK29)-(1/AZ29))</f>
        <v>-4.2222550680477067</v>
      </c>
      <c r="AI29" s="2">
        <f t="shared" ref="AI29:AI32" si="226">11605*((1/BK29)-(1/BA29))</f>
        <v>-2.803047769616724</v>
      </c>
      <c r="AJ29" s="2">
        <f t="shared" ref="AJ29:AJ32" si="227">11605*((1/BK29)-(1/BB29))</f>
        <v>-1.4781399594535811</v>
      </c>
      <c r="AK29" s="2">
        <f t="shared" ref="AK29:AK32" si="228">11605*((1/BK29)-(1/BC29))</f>
        <v>-0.23843522389899746</v>
      </c>
      <c r="AL29" s="2">
        <f t="shared" ref="AL29:AL32" si="229">11605*((1/BK29)-(1/BD29))</f>
        <v>0.92402934121604752</v>
      </c>
      <c r="AM29" s="2">
        <f t="shared" ref="AM29:AM32" si="230">11605*((1/BK29)-(1/BE29))</f>
        <v>2.0162543555688526</v>
      </c>
      <c r="AN29" s="2">
        <f t="shared" ref="AN29:AN32" si="231">11605*((1/BK29)-(1/BF29))</f>
        <v>3.044419251777799</v>
      </c>
      <c r="AO29" s="2">
        <f t="shared" ref="AO29:AO32" si="232">11605*((1/BK29)-(1/BG29))</f>
        <v>4.0139992536158635</v>
      </c>
      <c r="AP29" s="2">
        <f t="shared" ref="AP29:AP32" si="233">11605*((1/BK29)-(1/BH29))</f>
        <v>4.9298629118617949</v>
      </c>
      <c r="AQ29" s="2">
        <f t="shared" ref="AQ29:AQ32" si="234">11605*((1/BK29)-(1/BI29))</f>
        <v>5.3690270430698845</v>
      </c>
      <c r="AR29" s="2">
        <f t="shared" ref="AR29:AR32" si="235">11605*((1/BK29)-(1/BJ29))</f>
        <v>-4.2222550680477067</v>
      </c>
      <c r="AS29" s="2">
        <f t="shared" ref="AS29:AS32" si="236">11605*((1/BK29)-(1/AU29))</f>
        <v>1.6955797553183172</v>
      </c>
      <c r="AT29" s="2">
        <v>0</v>
      </c>
      <c r="AU29" s="2">
        <f t="shared" ref="AU29:BI36" si="237">BM29+273</f>
        <v>328</v>
      </c>
      <c r="AV29" s="2">
        <f t="shared" si="237"/>
        <v>241</v>
      </c>
      <c r="AW29" s="2">
        <f t="shared" si="237"/>
        <v>251</v>
      </c>
      <c r="AX29" s="78">
        <f t="shared" si="237"/>
        <v>261</v>
      </c>
      <c r="AY29" s="2">
        <f t="shared" si="237"/>
        <v>271</v>
      </c>
      <c r="AZ29" s="2">
        <f t="shared" si="237"/>
        <v>281</v>
      </c>
      <c r="BA29" s="2">
        <f t="shared" si="237"/>
        <v>291</v>
      </c>
      <c r="BB29" s="2">
        <f t="shared" si="237"/>
        <v>301</v>
      </c>
      <c r="BC29" s="2">
        <f t="shared" si="237"/>
        <v>311</v>
      </c>
      <c r="BD29" s="2">
        <f t="shared" si="237"/>
        <v>321</v>
      </c>
      <c r="BE29" s="2">
        <f t="shared" si="237"/>
        <v>331</v>
      </c>
      <c r="BF29" s="2">
        <f t="shared" si="237"/>
        <v>341</v>
      </c>
      <c r="BG29" s="2">
        <f t="shared" si="237"/>
        <v>351</v>
      </c>
      <c r="BH29" s="2">
        <f t="shared" si="237"/>
        <v>361</v>
      </c>
      <c r="BI29" s="78">
        <f t="shared" si="237"/>
        <v>366</v>
      </c>
      <c r="BJ29" s="78">
        <f t="shared" si="187"/>
        <v>281</v>
      </c>
      <c r="BK29" s="78">
        <f t="shared" ref="BK29:BK32" si="238">BL29+273</f>
        <v>313</v>
      </c>
      <c r="BL29" s="78">
        <v>40</v>
      </c>
      <c r="BM29" s="39">
        <v>55</v>
      </c>
      <c r="BN29" s="78">
        <f t="shared" si="189"/>
        <v>-32</v>
      </c>
      <c r="BO29" s="78">
        <f t="shared" si="190"/>
        <v>-22</v>
      </c>
      <c r="BP29" s="78">
        <f t="shared" si="191"/>
        <v>-12</v>
      </c>
      <c r="BQ29" s="78">
        <f t="shared" si="192"/>
        <v>-2</v>
      </c>
      <c r="BR29" s="78">
        <f t="shared" si="193"/>
        <v>8</v>
      </c>
      <c r="BS29" s="78">
        <f t="shared" si="194"/>
        <v>18</v>
      </c>
      <c r="BT29" s="78">
        <f t="shared" si="195"/>
        <v>28</v>
      </c>
      <c r="BU29" s="78">
        <f t="shared" si="196"/>
        <v>38</v>
      </c>
      <c r="BV29" s="78">
        <f t="shared" si="197"/>
        <v>48</v>
      </c>
      <c r="BW29" s="78">
        <f t="shared" si="198"/>
        <v>58</v>
      </c>
      <c r="BX29" s="78">
        <f t="shared" si="199"/>
        <v>68</v>
      </c>
      <c r="BY29" s="78">
        <f t="shared" si="200"/>
        <v>78</v>
      </c>
      <c r="BZ29" s="78">
        <f t="shared" si="201"/>
        <v>88</v>
      </c>
      <c r="CA29" s="78">
        <f t="shared" si="202"/>
        <v>93</v>
      </c>
      <c r="CB29" s="78">
        <f t="shared" si="203"/>
        <v>8</v>
      </c>
      <c r="CC29" s="39">
        <v>-40</v>
      </c>
      <c r="CD29" s="39">
        <v>-30</v>
      </c>
      <c r="CE29" s="121">
        <v>-20</v>
      </c>
      <c r="CF29" s="39">
        <v>-10</v>
      </c>
      <c r="CG29" s="39">
        <v>0</v>
      </c>
      <c r="CH29" s="39">
        <v>10</v>
      </c>
      <c r="CI29" s="39">
        <v>20</v>
      </c>
      <c r="CJ29" s="39">
        <v>30</v>
      </c>
      <c r="CK29" s="39">
        <v>40</v>
      </c>
      <c r="CL29" s="39">
        <v>50</v>
      </c>
      <c r="CM29" s="39">
        <v>60</v>
      </c>
      <c r="CN29" s="39">
        <v>70</v>
      </c>
      <c r="CO29" s="39">
        <v>80</v>
      </c>
      <c r="CP29" s="39">
        <v>85</v>
      </c>
      <c r="CQ29" s="39">
        <v>0</v>
      </c>
      <c r="CR29" s="122">
        <v>7.1400000000000005E-2</v>
      </c>
      <c r="CS29" s="122">
        <v>7.1400000000000005E-2</v>
      </c>
      <c r="CT29" s="122">
        <v>7.1400000000000005E-2</v>
      </c>
      <c r="CU29" s="122">
        <v>7.1400000000000005E-2</v>
      </c>
      <c r="CV29" s="122">
        <v>7.1400000000000005E-2</v>
      </c>
      <c r="CW29" s="122">
        <v>7.1400000000000005E-2</v>
      </c>
      <c r="CX29" s="122">
        <v>7.1400000000000005E-2</v>
      </c>
      <c r="CY29" s="122">
        <v>7.1400000000000005E-2</v>
      </c>
      <c r="CZ29" s="122">
        <v>7.1400000000000005E-2</v>
      </c>
      <c r="DA29" s="122">
        <v>7.1400000000000005E-2</v>
      </c>
      <c r="DB29" s="122">
        <v>7.1400000000000005E-2</v>
      </c>
      <c r="DC29" s="122">
        <v>7.1400000000000005E-2</v>
      </c>
      <c r="DD29" s="122">
        <v>7.1400000000000005E-2</v>
      </c>
      <c r="DE29" s="122">
        <v>7.1400000000000005E-2</v>
      </c>
      <c r="DF29" s="122">
        <v>0</v>
      </c>
      <c r="DG29" s="2">
        <v>8</v>
      </c>
      <c r="DH29" s="2">
        <v>1</v>
      </c>
      <c r="DI29" s="2" t="s">
        <v>13</v>
      </c>
      <c r="DJ29" s="2" t="s">
        <v>13</v>
      </c>
      <c r="DK29" s="2" t="s">
        <v>13</v>
      </c>
      <c r="DL29" s="2" t="s">
        <v>13</v>
      </c>
    </row>
    <row r="30" spans="1:116" x14ac:dyDescent="0.3">
      <c r="A30" s="53" t="s">
        <v>1445</v>
      </c>
      <c r="B30" s="53" t="s">
        <v>1446</v>
      </c>
      <c r="C30" s="53" t="s">
        <v>69</v>
      </c>
      <c r="D30" s="37">
        <f>E30*L30*DH30</f>
        <v>0</v>
      </c>
      <c r="E30" s="100">
        <v>1</v>
      </c>
      <c r="F30" s="78" t="s">
        <v>13</v>
      </c>
      <c r="G30" s="2" t="s">
        <v>13</v>
      </c>
      <c r="H30" s="7" t="s">
        <v>13</v>
      </c>
      <c r="I30" s="7" t="s">
        <v>13</v>
      </c>
      <c r="J30" s="78" t="s">
        <v>13</v>
      </c>
      <c r="K30" s="78" t="s">
        <v>13</v>
      </c>
      <c r="L30" s="2">
        <f t="shared" si="205"/>
        <v>0.7363983115559074</v>
      </c>
      <c r="M30" s="2">
        <f t="shared" si="206"/>
        <v>2.2268214403721139E-4</v>
      </c>
      <c r="N30" s="2">
        <f t="shared" si="207"/>
        <v>5.0553208804600218E-4</v>
      </c>
      <c r="O30" s="2">
        <f t="shared" si="208"/>
        <v>1.075634593322293E-3</v>
      </c>
      <c r="P30" s="2">
        <f t="shared" si="209"/>
        <v>2.1609474929680499E-3</v>
      </c>
      <c r="Q30" s="2">
        <f t="shared" si="210"/>
        <v>4.1250324650580613E-3</v>
      </c>
      <c r="R30" s="2">
        <f t="shared" si="211"/>
        <v>7.5225865776280786E-3</v>
      </c>
      <c r="S30" s="2">
        <f t="shared" si="212"/>
        <v>1.3167260464168487E-2</v>
      </c>
      <c r="T30" s="2">
        <f t="shared" si="213"/>
        <v>2.2211382451793965E-2</v>
      </c>
      <c r="U30" s="2">
        <f t="shared" si="214"/>
        <v>3.6236466266510989E-2</v>
      </c>
      <c r="V30" s="2">
        <f t="shared" si="215"/>
        <v>0</v>
      </c>
      <c r="W30" s="78">
        <f t="shared" si="216"/>
        <v>8.830501966089048E-2</v>
      </c>
      <c r="X30" s="78">
        <f t="shared" si="217"/>
        <v>0.13258304408891997</v>
      </c>
      <c r="Y30" s="78">
        <f t="shared" si="218"/>
        <v>0.19453172312841485</v>
      </c>
      <c r="Z30" s="78">
        <f t="shared" si="219"/>
        <v>0.23375100013414896</v>
      </c>
      <c r="AA30" s="78">
        <f t="shared" si="220"/>
        <v>0</v>
      </c>
      <c r="AB30" s="78">
        <v>1</v>
      </c>
      <c r="AC30" s="78">
        <v>0.4</v>
      </c>
      <c r="AD30" s="2">
        <f t="shared" si="221"/>
        <v>-12.730189636495771</v>
      </c>
      <c r="AE30">
        <f t="shared" si="222"/>
        <v>-10.680524329796611</v>
      </c>
      <c r="AF30">
        <f t="shared" si="223"/>
        <v>-8.7928879010973731</v>
      </c>
      <c r="AG30">
        <f t="shared" si="224"/>
        <v>-7.0487979688771745</v>
      </c>
      <c r="AH30">
        <f t="shared" si="225"/>
        <v>-5.4324801928635811</v>
      </c>
      <c r="AI30" s="2">
        <f t="shared" si="226"/>
        <v>-3.9303898215152584</v>
      </c>
      <c r="AJ30" s="2">
        <f t="shared" si="227"/>
        <v>-2.5308312161292803</v>
      </c>
      <c r="AK30" s="2">
        <f t="shared" si="228"/>
        <v>-1.2236527167093727</v>
      </c>
      <c r="AL30" s="2">
        <f t="shared" si="229"/>
        <v>0</v>
      </c>
      <c r="AM30" s="2">
        <f t="shared" si="230"/>
        <v>1.1478847466344833</v>
      </c>
      <c r="AN30" s="2">
        <f t="shared" si="231"/>
        <v>2.2268274664440786</v>
      </c>
      <c r="AO30" s="2">
        <f t="shared" si="232"/>
        <v>3.2428580743114215</v>
      </c>
      <c r="AP30" s="2">
        <f t="shared" si="233"/>
        <v>4.201323208645201</v>
      </c>
      <c r="AQ30" s="2">
        <f t="shared" si="234"/>
        <v>4.6604761989754913</v>
      </c>
      <c r="AR30" s="2">
        <f t="shared" si="235"/>
        <v>-5.4324801928635811</v>
      </c>
      <c r="AS30" s="2">
        <f t="shared" si="236"/>
        <v>1.6955797553183172</v>
      </c>
      <c r="AT30" s="2">
        <v>0</v>
      </c>
      <c r="AU30" s="2">
        <f t="shared" si="237"/>
        <v>328</v>
      </c>
      <c r="AV30" s="2">
        <f t="shared" si="237"/>
        <v>233</v>
      </c>
      <c r="AW30" s="2">
        <f t="shared" si="237"/>
        <v>243</v>
      </c>
      <c r="AX30" s="78">
        <f t="shared" si="237"/>
        <v>253</v>
      </c>
      <c r="AY30" s="2">
        <f t="shared" si="237"/>
        <v>263</v>
      </c>
      <c r="AZ30" s="2">
        <f t="shared" si="237"/>
        <v>273</v>
      </c>
      <c r="BA30" s="2">
        <f t="shared" si="237"/>
        <v>283</v>
      </c>
      <c r="BB30" s="2">
        <f t="shared" si="237"/>
        <v>293</v>
      </c>
      <c r="BC30" s="2">
        <f t="shared" si="237"/>
        <v>303</v>
      </c>
      <c r="BD30" s="2">
        <f t="shared" si="237"/>
        <v>313</v>
      </c>
      <c r="BE30" s="2">
        <f t="shared" si="237"/>
        <v>323</v>
      </c>
      <c r="BF30" s="2">
        <f t="shared" si="237"/>
        <v>333</v>
      </c>
      <c r="BG30" s="2">
        <f t="shared" si="237"/>
        <v>343</v>
      </c>
      <c r="BH30" s="2">
        <f t="shared" si="237"/>
        <v>353</v>
      </c>
      <c r="BI30" s="78">
        <f t="shared" si="237"/>
        <v>358</v>
      </c>
      <c r="BJ30" s="78">
        <f t="shared" si="187"/>
        <v>273</v>
      </c>
      <c r="BK30" s="78">
        <f t="shared" si="238"/>
        <v>313</v>
      </c>
      <c r="BL30" s="78">
        <v>40</v>
      </c>
      <c r="BM30" s="39">
        <v>55</v>
      </c>
      <c r="BN30" s="78">
        <f t="shared" si="189"/>
        <v>-40</v>
      </c>
      <c r="BO30" s="78">
        <f t="shared" si="190"/>
        <v>-30</v>
      </c>
      <c r="BP30" s="78">
        <f t="shared" si="191"/>
        <v>-20</v>
      </c>
      <c r="BQ30" s="78">
        <f t="shared" si="192"/>
        <v>-10</v>
      </c>
      <c r="BR30" s="78">
        <f t="shared" si="193"/>
        <v>0</v>
      </c>
      <c r="BS30" s="78">
        <f t="shared" si="194"/>
        <v>10</v>
      </c>
      <c r="BT30" s="78">
        <f t="shared" si="195"/>
        <v>20</v>
      </c>
      <c r="BU30" s="78">
        <f t="shared" si="196"/>
        <v>30</v>
      </c>
      <c r="BV30" s="78">
        <f t="shared" si="197"/>
        <v>40</v>
      </c>
      <c r="BW30" s="78">
        <f t="shared" si="198"/>
        <v>50</v>
      </c>
      <c r="BX30" s="78">
        <f t="shared" si="199"/>
        <v>60</v>
      </c>
      <c r="BY30" s="78">
        <f t="shared" si="200"/>
        <v>70</v>
      </c>
      <c r="BZ30" s="78">
        <f t="shared" si="201"/>
        <v>80</v>
      </c>
      <c r="CA30" s="78">
        <f t="shared" si="202"/>
        <v>85</v>
      </c>
      <c r="CB30" s="78">
        <f t="shared" si="203"/>
        <v>0</v>
      </c>
      <c r="CC30" s="39">
        <v>-40</v>
      </c>
      <c r="CD30" s="39">
        <v>-30</v>
      </c>
      <c r="CE30" s="121">
        <v>-20</v>
      </c>
      <c r="CF30" s="39">
        <v>-10</v>
      </c>
      <c r="CG30" s="39">
        <v>0</v>
      </c>
      <c r="CH30" s="39">
        <v>10</v>
      </c>
      <c r="CI30" s="39">
        <v>20</v>
      </c>
      <c r="CJ30" s="39">
        <v>30</v>
      </c>
      <c r="CK30" s="39">
        <v>40</v>
      </c>
      <c r="CL30" s="39">
        <v>50</v>
      </c>
      <c r="CM30" s="39">
        <v>60</v>
      </c>
      <c r="CN30" s="39">
        <v>70</v>
      </c>
      <c r="CO30" s="39">
        <v>80</v>
      </c>
      <c r="CP30" s="39">
        <v>85</v>
      </c>
      <c r="CQ30" s="39">
        <v>0</v>
      </c>
      <c r="CR30" s="122">
        <v>7.1400000000000005E-2</v>
      </c>
      <c r="CS30" s="122">
        <v>7.1400000000000005E-2</v>
      </c>
      <c r="CT30" s="122">
        <v>7.1400000000000005E-2</v>
      </c>
      <c r="CU30" s="122">
        <v>7.1400000000000005E-2</v>
      </c>
      <c r="CV30" s="122">
        <v>7.1400000000000005E-2</v>
      </c>
      <c r="CW30" s="122">
        <v>7.1400000000000005E-2</v>
      </c>
      <c r="CX30" s="122">
        <v>7.1400000000000005E-2</v>
      </c>
      <c r="CY30" s="122">
        <v>7.1400000000000005E-2</v>
      </c>
      <c r="CZ30" s="122">
        <v>7.1400000000000005E-2</v>
      </c>
      <c r="DA30" s="122">
        <v>7.1400000000000005E-2</v>
      </c>
      <c r="DB30" s="122">
        <v>7.1400000000000005E-2</v>
      </c>
      <c r="DC30" s="122">
        <v>7.1400000000000005E-2</v>
      </c>
      <c r="DD30" s="122">
        <v>7.1400000000000005E-2</v>
      </c>
      <c r="DE30" s="122">
        <v>7.1400000000000005E-2</v>
      </c>
      <c r="DF30" s="122">
        <v>0</v>
      </c>
      <c r="DG30" s="125">
        <v>0</v>
      </c>
      <c r="DH30" s="2"/>
      <c r="DI30" s="2" t="s">
        <v>13</v>
      </c>
      <c r="DJ30" s="2" t="s">
        <v>13</v>
      </c>
      <c r="DK30" s="2" t="s">
        <v>13</v>
      </c>
      <c r="DL30" s="2" t="s">
        <v>13</v>
      </c>
    </row>
    <row r="31" spans="1:116" x14ac:dyDescent="0.3">
      <c r="A31" s="53" t="s">
        <v>1447</v>
      </c>
      <c r="B31" s="53" t="s">
        <v>1448</v>
      </c>
      <c r="C31" s="53" t="s">
        <v>47</v>
      </c>
      <c r="D31" s="37">
        <f>E31*F31*L31*DH31</f>
        <v>9.0164651527445745</v>
      </c>
      <c r="E31" s="100">
        <v>50</v>
      </c>
      <c r="F31" s="78">
        <f t="shared" ref="F31" si="239">EXP(G31*((H31/I31)^J31-(K31/I31)^J31))</f>
        <v>0.79061827953987185</v>
      </c>
      <c r="G31" s="2">
        <v>1.4</v>
      </c>
      <c r="H31" s="7">
        <v>13.5</v>
      </c>
      <c r="I31" s="7">
        <v>28</v>
      </c>
      <c r="J31" s="78">
        <v>4.4000000000000004</v>
      </c>
      <c r="K31" s="78">
        <f>0.7*I31</f>
        <v>19.599999999999998</v>
      </c>
      <c r="L31" s="2">
        <f t="shared" si="205"/>
        <v>0.22808643275973894</v>
      </c>
      <c r="M31" s="2">
        <f t="shared" si="206"/>
        <v>2.5608702291303746E-4</v>
      </c>
      <c r="N31" s="2">
        <f t="shared" si="207"/>
        <v>4.6159963065428518E-4</v>
      </c>
      <c r="O31" s="2">
        <f t="shared" si="208"/>
        <v>7.9598763193025775E-4</v>
      </c>
      <c r="P31" s="2">
        <f t="shared" si="209"/>
        <v>1.3210051438798795E-3</v>
      </c>
      <c r="Q31" s="2">
        <f t="shared" si="210"/>
        <v>2.1219750753424288E-3</v>
      </c>
      <c r="R31" s="2">
        <f t="shared" si="211"/>
        <v>3.3181248515962028E-3</v>
      </c>
      <c r="S31" s="2">
        <f t="shared" si="212"/>
        <v>5.0807366875293873E-3</v>
      </c>
      <c r="T31" s="2">
        <f t="shared" si="213"/>
        <v>7.6652956943598716E-3</v>
      </c>
      <c r="U31" s="2">
        <f t="shared" si="214"/>
        <v>1.1467262416741328E-2</v>
      </c>
      <c r="V31" s="2">
        <f t="shared" si="215"/>
        <v>0</v>
      </c>
      <c r="W31" s="78">
        <f t="shared" si="216"/>
        <v>2.5623768087427494E-2</v>
      </c>
      <c r="X31" s="78">
        <f t="shared" si="217"/>
        <v>3.8624315857831562E-2</v>
      </c>
      <c r="Y31" s="78">
        <f t="shared" si="218"/>
        <v>5.872050386469907E-2</v>
      </c>
      <c r="Z31" s="78">
        <f t="shared" si="219"/>
        <v>7.2629770794834167E-2</v>
      </c>
      <c r="AA31" s="78">
        <f t="shared" si="220"/>
        <v>0</v>
      </c>
      <c r="AB31" s="78">
        <v>0.9</v>
      </c>
      <c r="AC31" s="78">
        <v>0.3</v>
      </c>
      <c r="AD31" s="2">
        <f t="shared" si="221"/>
        <v>-11.602013958873858</v>
      </c>
      <c r="AE31">
        <f t="shared" si="222"/>
        <v>-9.6423242940120257</v>
      </c>
      <c r="AF31">
        <f t="shared" si="223"/>
        <v>-7.8343133957803808</v>
      </c>
      <c r="AG31">
        <f t="shared" si="224"/>
        <v>-6.1610276017388639</v>
      </c>
      <c r="AH31">
        <f t="shared" si="225"/>
        <v>-4.6079491204876852</v>
      </c>
      <c r="AI31" s="2">
        <f t="shared" si="226"/>
        <v>-3.1625737239279883</v>
      </c>
      <c r="AJ31" s="2">
        <f t="shared" si="227"/>
        <v>-1.8140733539473595</v>
      </c>
      <c r="AK31" s="2">
        <f t="shared" si="228"/>
        <v>-0.55302436982799363</v>
      </c>
      <c r="AL31" s="2">
        <f t="shared" si="229"/>
        <v>0.62881299468588614</v>
      </c>
      <c r="AM31" s="2">
        <f t="shared" si="230"/>
        <v>1.7386748802403318</v>
      </c>
      <c r="AN31" s="2">
        <f t="shared" si="231"/>
        <v>2.7829420917076355</v>
      </c>
      <c r="AO31" s="2">
        <f t="shared" si="232"/>
        <v>3.7672628501630419</v>
      </c>
      <c r="AP31" s="2">
        <f t="shared" si="233"/>
        <v>4.696654994865356</v>
      </c>
      <c r="AQ31" s="2">
        <f t="shared" si="234"/>
        <v>5.1421698864645373</v>
      </c>
      <c r="AR31" s="2">
        <f t="shared" si="235"/>
        <v>-4.6079491204876852</v>
      </c>
      <c r="AS31" s="2">
        <f t="shared" si="236"/>
        <v>5.1069803465969574</v>
      </c>
      <c r="AT31" s="2">
        <v>0.7</v>
      </c>
      <c r="AU31" s="2">
        <f t="shared" si="237"/>
        <v>363</v>
      </c>
      <c r="AV31" s="2">
        <f t="shared" si="237"/>
        <v>238.4</v>
      </c>
      <c r="AW31" s="2">
        <f t="shared" si="237"/>
        <v>248.4</v>
      </c>
      <c r="AX31" s="78">
        <f t="shared" si="237"/>
        <v>258.39999999999998</v>
      </c>
      <c r="AY31" s="2">
        <f t="shared" si="237"/>
        <v>268.39999999999998</v>
      </c>
      <c r="AZ31" s="2">
        <f t="shared" si="237"/>
        <v>278.39999999999998</v>
      </c>
      <c r="BA31" s="2">
        <f t="shared" si="237"/>
        <v>288.39999999999998</v>
      </c>
      <c r="BB31" s="2">
        <f t="shared" si="237"/>
        <v>298.39999999999998</v>
      </c>
      <c r="BC31" s="2">
        <f t="shared" si="237"/>
        <v>308.39999999999998</v>
      </c>
      <c r="BD31" s="2">
        <f t="shared" si="237"/>
        <v>318.39999999999998</v>
      </c>
      <c r="BE31" s="2">
        <f t="shared" si="237"/>
        <v>328.4</v>
      </c>
      <c r="BF31" s="2">
        <f t="shared" si="237"/>
        <v>338.4</v>
      </c>
      <c r="BG31" s="2">
        <f t="shared" si="237"/>
        <v>348.4</v>
      </c>
      <c r="BH31" s="2">
        <f t="shared" si="237"/>
        <v>358.4</v>
      </c>
      <c r="BI31" s="78">
        <f t="shared" si="237"/>
        <v>363.4</v>
      </c>
      <c r="BJ31" s="78">
        <f t="shared" si="187"/>
        <v>278.39999999999998</v>
      </c>
      <c r="BK31" s="78">
        <f t="shared" si="238"/>
        <v>313</v>
      </c>
      <c r="BL31" s="78">
        <v>40</v>
      </c>
      <c r="BM31" s="39">
        <v>90</v>
      </c>
      <c r="BN31" s="78">
        <f t="shared" si="189"/>
        <v>-34.6</v>
      </c>
      <c r="BO31" s="78">
        <f t="shared" si="190"/>
        <v>-24.6</v>
      </c>
      <c r="BP31" s="78">
        <f t="shared" si="191"/>
        <v>-14.6</v>
      </c>
      <c r="BQ31" s="78">
        <f t="shared" si="192"/>
        <v>-4.5999999999999996</v>
      </c>
      <c r="BR31" s="78">
        <f t="shared" si="193"/>
        <v>5.4</v>
      </c>
      <c r="BS31" s="78">
        <f t="shared" si="194"/>
        <v>15.4</v>
      </c>
      <c r="BT31" s="78">
        <f t="shared" si="195"/>
        <v>25.4</v>
      </c>
      <c r="BU31" s="78">
        <f t="shared" si="196"/>
        <v>35.4</v>
      </c>
      <c r="BV31" s="78">
        <f t="shared" si="197"/>
        <v>45.4</v>
      </c>
      <c r="BW31" s="78">
        <f t="shared" si="198"/>
        <v>55.4</v>
      </c>
      <c r="BX31" s="78">
        <f t="shared" si="199"/>
        <v>65.400000000000006</v>
      </c>
      <c r="BY31" s="78">
        <f t="shared" si="200"/>
        <v>75.400000000000006</v>
      </c>
      <c r="BZ31" s="78">
        <f t="shared" si="201"/>
        <v>85.4</v>
      </c>
      <c r="CA31" s="78">
        <f t="shared" si="202"/>
        <v>90.4</v>
      </c>
      <c r="CB31" s="78">
        <f t="shared" si="203"/>
        <v>5.4</v>
      </c>
      <c r="CC31" s="39">
        <v>-40</v>
      </c>
      <c r="CD31" s="39">
        <v>-30</v>
      </c>
      <c r="CE31" s="121">
        <v>-20</v>
      </c>
      <c r="CF31" s="39">
        <v>-10</v>
      </c>
      <c r="CG31" s="39">
        <v>0</v>
      </c>
      <c r="CH31" s="39">
        <v>10</v>
      </c>
      <c r="CI31" s="39">
        <v>20</v>
      </c>
      <c r="CJ31" s="39">
        <v>30</v>
      </c>
      <c r="CK31" s="39">
        <v>40</v>
      </c>
      <c r="CL31" s="39">
        <v>50</v>
      </c>
      <c r="CM31" s="39">
        <v>60</v>
      </c>
      <c r="CN31" s="39">
        <v>70</v>
      </c>
      <c r="CO31" s="39">
        <v>80</v>
      </c>
      <c r="CP31" s="39">
        <v>85</v>
      </c>
      <c r="CQ31" s="39">
        <v>0</v>
      </c>
      <c r="CR31" s="122">
        <v>7.1400000000000005E-2</v>
      </c>
      <c r="CS31" s="122">
        <v>7.1400000000000005E-2</v>
      </c>
      <c r="CT31" s="122">
        <v>7.1400000000000005E-2</v>
      </c>
      <c r="CU31" s="122">
        <v>7.1400000000000005E-2</v>
      </c>
      <c r="CV31" s="122">
        <v>7.1400000000000005E-2</v>
      </c>
      <c r="CW31" s="122">
        <v>7.1400000000000005E-2</v>
      </c>
      <c r="CX31" s="122">
        <v>7.1400000000000005E-2</v>
      </c>
      <c r="CY31" s="122">
        <v>7.1400000000000005E-2</v>
      </c>
      <c r="CZ31" s="122">
        <v>7.1400000000000005E-2</v>
      </c>
      <c r="DA31" s="122">
        <v>7.1400000000000005E-2</v>
      </c>
      <c r="DB31" s="122">
        <v>7.1400000000000005E-2</v>
      </c>
      <c r="DC31" s="122">
        <v>7.1400000000000005E-2</v>
      </c>
      <c r="DD31" s="122">
        <v>7.1400000000000005E-2</v>
      </c>
      <c r="DE31" s="122">
        <v>7.1400000000000005E-2</v>
      </c>
      <c r="DF31" s="122">
        <v>0</v>
      </c>
      <c r="DG31" s="125">
        <v>5.4</v>
      </c>
      <c r="DH31" s="2">
        <v>1</v>
      </c>
      <c r="DI31" s="2" t="s">
        <v>13</v>
      </c>
      <c r="DJ31" s="2" t="s">
        <v>13</v>
      </c>
      <c r="DK31" s="2" t="s">
        <v>13</v>
      </c>
      <c r="DL31" s="2" t="s">
        <v>13</v>
      </c>
    </row>
    <row r="32" spans="1:116" x14ac:dyDescent="0.3">
      <c r="A32" s="53" t="s">
        <v>1449</v>
      </c>
      <c r="B32" s="53" t="s">
        <v>1450</v>
      </c>
      <c r="C32" s="53" t="s">
        <v>70</v>
      </c>
      <c r="D32" s="37">
        <f>E32*L32</f>
        <v>10.156947242280868</v>
      </c>
      <c r="E32" s="100">
        <v>7</v>
      </c>
      <c r="F32" s="78" t="s">
        <v>13</v>
      </c>
      <c r="G32" s="2" t="s">
        <v>13</v>
      </c>
      <c r="H32" s="7" t="s">
        <v>13</v>
      </c>
      <c r="I32" s="7" t="s">
        <v>13</v>
      </c>
      <c r="J32" s="78" t="s">
        <v>13</v>
      </c>
      <c r="K32" s="78" t="s">
        <v>13</v>
      </c>
      <c r="L32" s="2">
        <f t="shared" si="205"/>
        <v>1.4509924631829811</v>
      </c>
      <c r="M32" s="2">
        <f t="shared" si="206"/>
        <v>4.3877084943436925E-4</v>
      </c>
      <c r="N32" s="2">
        <f t="shared" si="207"/>
        <v>9.9609577879404923E-4</v>
      </c>
      <c r="O32" s="2">
        <f>(AB32*EXP(AC32*AF32)+(1-AB32)*EXP(AT32*AF32))/(AB32*EXP(AC32*AS32)+(1-AB32)*EXP(AT32*AS32))*CT32</f>
        <v>2.119420514085531E-3</v>
      </c>
      <c r="P32" s="2">
        <f t="shared" si="209"/>
        <v>4.2579110739755554E-3</v>
      </c>
      <c r="Q32" s="2">
        <f t="shared" si="210"/>
        <v>8.1279260466228694E-3</v>
      </c>
      <c r="R32" s="2">
        <f t="shared" si="211"/>
        <v>1.4822435435406503E-2</v>
      </c>
      <c r="S32" s="2">
        <f t="shared" si="212"/>
        <v>2.5944648968447857E-2</v>
      </c>
      <c r="T32" s="2">
        <f t="shared" si="213"/>
        <v>4.3765103787830967E-2</v>
      </c>
      <c r="U32" s="2">
        <f t="shared" si="214"/>
        <v>7.1400000000000005E-2</v>
      </c>
      <c r="V32" s="2">
        <f t="shared" si="215"/>
        <v>0</v>
      </c>
      <c r="W32" s="78">
        <f t="shared" si="216"/>
        <v>0.17399539892813759</v>
      </c>
      <c r="X32" s="78">
        <f t="shared" si="217"/>
        <v>0.26124041120139713</v>
      </c>
      <c r="Y32" s="78">
        <f t="shared" si="218"/>
        <v>0.38330351887003056</v>
      </c>
      <c r="Z32" s="78">
        <f t="shared" si="219"/>
        <v>0.46058082172881831</v>
      </c>
      <c r="AA32" s="78">
        <f t="shared" si="220"/>
        <v>0</v>
      </c>
      <c r="AB32" s="78">
        <v>1</v>
      </c>
      <c r="AC32" s="78">
        <v>0.4</v>
      </c>
      <c r="AD32" s="2">
        <f t="shared" si="221"/>
        <v>-12.730189636495771</v>
      </c>
      <c r="AE32">
        <f t="shared" si="222"/>
        <v>-10.680524329796611</v>
      </c>
      <c r="AF32">
        <f t="shared" si="223"/>
        <v>-8.7928879010973731</v>
      </c>
      <c r="AG32">
        <f t="shared" si="224"/>
        <v>-7.0487979688771745</v>
      </c>
      <c r="AH32">
        <f t="shared" si="225"/>
        <v>-5.4324801928635811</v>
      </c>
      <c r="AI32" s="2">
        <f t="shared" si="226"/>
        <v>-3.9303898215152584</v>
      </c>
      <c r="AJ32" s="2">
        <f t="shared" si="227"/>
        <v>-2.5308312161292803</v>
      </c>
      <c r="AK32" s="2">
        <f t="shared" si="228"/>
        <v>-1.2236527167093727</v>
      </c>
      <c r="AL32" s="2">
        <f t="shared" si="229"/>
        <v>0</v>
      </c>
      <c r="AM32" s="2">
        <f t="shared" si="230"/>
        <v>1.1478847466344833</v>
      </c>
      <c r="AN32" s="2">
        <f t="shared" si="231"/>
        <v>2.2268274664440786</v>
      </c>
      <c r="AO32" s="2">
        <f t="shared" si="232"/>
        <v>3.2428580743114215</v>
      </c>
      <c r="AP32" s="2">
        <f t="shared" si="233"/>
        <v>4.201323208645201</v>
      </c>
      <c r="AQ32" s="2">
        <f t="shared" si="234"/>
        <v>4.6604761989754913</v>
      </c>
      <c r="AR32" s="2">
        <f t="shared" si="235"/>
        <v>-5.4324801928635811</v>
      </c>
      <c r="AS32" s="2">
        <f t="shared" si="236"/>
        <v>0</v>
      </c>
      <c r="AT32" s="2">
        <v>0</v>
      </c>
      <c r="AU32" s="2">
        <f t="shared" si="237"/>
        <v>313</v>
      </c>
      <c r="AV32" s="2">
        <f t="shared" si="237"/>
        <v>233</v>
      </c>
      <c r="AW32" s="2">
        <f t="shared" si="237"/>
        <v>243</v>
      </c>
      <c r="AX32" s="78">
        <f t="shared" si="237"/>
        <v>253</v>
      </c>
      <c r="AY32" s="2">
        <f t="shared" si="237"/>
        <v>263</v>
      </c>
      <c r="AZ32" s="2">
        <f t="shared" si="237"/>
        <v>273</v>
      </c>
      <c r="BA32" s="2">
        <f t="shared" si="237"/>
        <v>283</v>
      </c>
      <c r="BB32" s="2">
        <f t="shared" si="237"/>
        <v>293</v>
      </c>
      <c r="BC32" s="2">
        <f t="shared" si="237"/>
        <v>303</v>
      </c>
      <c r="BD32" s="2">
        <f t="shared" si="237"/>
        <v>313</v>
      </c>
      <c r="BE32" s="2">
        <f t="shared" si="237"/>
        <v>323</v>
      </c>
      <c r="BF32" s="2">
        <f t="shared" si="237"/>
        <v>333</v>
      </c>
      <c r="BG32" s="2">
        <f t="shared" si="237"/>
        <v>343</v>
      </c>
      <c r="BH32" s="2">
        <f t="shared" si="237"/>
        <v>353</v>
      </c>
      <c r="BI32" s="78">
        <f t="shared" si="237"/>
        <v>358</v>
      </c>
      <c r="BJ32" s="78">
        <f t="shared" si="187"/>
        <v>273</v>
      </c>
      <c r="BK32" s="78">
        <f t="shared" si="238"/>
        <v>313</v>
      </c>
      <c r="BL32" s="78">
        <v>40</v>
      </c>
      <c r="BM32" s="39">
        <v>40</v>
      </c>
      <c r="BN32" s="78">
        <f t="shared" si="189"/>
        <v>-40</v>
      </c>
      <c r="BO32" s="78">
        <f t="shared" si="190"/>
        <v>-30</v>
      </c>
      <c r="BP32" s="78">
        <f t="shared" si="191"/>
        <v>-20</v>
      </c>
      <c r="BQ32" s="78">
        <f t="shared" si="192"/>
        <v>-10</v>
      </c>
      <c r="BR32" s="78">
        <f t="shared" si="193"/>
        <v>0</v>
      </c>
      <c r="BS32" s="78">
        <f t="shared" si="194"/>
        <v>10</v>
      </c>
      <c r="BT32" s="78">
        <f t="shared" si="195"/>
        <v>20</v>
      </c>
      <c r="BU32" s="78">
        <f t="shared" si="196"/>
        <v>30</v>
      </c>
      <c r="BV32" s="78">
        <f t="shared" si="197"/>
        <v>40</v>
      </c>
      <c r="BW32" s="78">
        <f t="shared" si="198"/>
        <v>50</v>
      </c>
      <c r="BX32" s="78">
        <f t="shared" si="199"/>
        <v>60</v>
      </c>
      <c r="BY32" s="78">
        <f t="shared" si="200"/>
        <v>70</v>
      </c>
      <c r="BZ32" s="78">
        <f t="shared" si="201"/>
        <v>80</v>
      </c>
      <c r="CA32" s="78">
        <f t="shared" si="202"/>
        <v>85</v>
      </c>
      <c r="CB32" s="78">
        <f t="shared" si="203"/>
        <v>0</v>
      </c>
      <c r="CC32" s="39">
        <v>-40</v>
      </c>
      <c r="CD32" s="39">
        <v>-30</v>
      </c>
      <c r="CE32" s="121">
        <v>-20</v>
      </c>
      <c r="CF32" s="39">
        <v>-10</v>
      </c>
      <c r="CG32" s="39">
        <v>0</v>
      </c>
      <c r="CH32" s="39">
        <v>10</v>
      </c>
      <c r="CI32" s="39">
        <v>20</v>
      </c>
      <c r="CJ32" s="39">
        <v>30</v>
      </c>
      <c r="CK32" s="39">
        <v>40</v>
      </c>
      <c r="CL32" s="39">
        <v>50</v>
      </c>
      <c r="CM32" s="39">
        <v>60</v>
      </c>
      <c r="CN32" s="39">
        <v>70</v>
      </c>
      <c r="CO32" s="39">
        <v>80</v>
      </c>
      <c r="CP32" s="39">
        <v>85</v>
      </c>
      <c r="CQ32" s="39">
        <v>0</v>
      </c>
      <c r="CR32" s="122">
        <v>7.1400000000000005E-2</v>
      </c>
      <c r="CS32" s="122">
        <v>7.1400000000000005E-2</v>
      </c>
      <c r="CT32" s="122">
        <v>7.1400000000000005E-2</v>
      </c>
      <c r="CU32" s="122">
        <v>7.1400000000000005E-2</v>
      </c>
      <c r="CV32" s="122">
        <v>7.1400000000000005E-2</v>
      </c>
      <c r="CW32" s="122">
        <v>7.1400000000000005E-2</v>
      </c>
      <c r="CX32" s="122">
        <v>7.1400000000000005E-2</v>
      </c>
      <c r="CY32" s="122">
        <v>7.1400000000000005E-2</v>
      </c>
      <c r="CZ32" s="122">
        <v>7.1400000000000005E-2</v>
      </c>
      <c r="DA32" s="122">
        <v>7.1400000000000005E-2</v>
      </c>
      <c r="DB32" s="122">
        <v>7.1400000000000005E-2</v>
      </c>
      <c r="DC32" s="122">
        <v>7.1400000000000005E-2</v>
      </c>
      <c r="DD32" s="122">
        <v>7.1400000000000005E-2</v>
      </c>
      <c r="DE32" s="122">
        <v>7.1400000000000005E-2</v>
      </c>
      <c r="DF32" s="122">
        <v>0</v>
      </c>
      <c r="DG32" s="2">
        <v>0</v>
      </c>
      <c r="DH32" s="2">
        <v>1</v>
      </c>
      <c r="DI32" s="2" t="s">
        <v>13</v>
      </c>
      <c r="DJ32" s="2" t="s">
        <v>13</v>
      </c>
      <c r="DK32" s="2" t="s">
        <v>13</v>
      </c>
      <c r="DL32" s="2" t="s">
        <v>13</v>
      </c>
    </row>
    <row r="33" spans="1:116" x14ac:dyDescent="0.3">
      <c r="A33" s="53" t="s">
        <v>1451</v>
      </c>
      <c r="B33" s="53" t="s">
        <v>1452</v>
      </c>
      <c r="C33" s="53" t="s">
        <v>73</v>
      </c>
      <c r="D33" s="37">
        <f t="shared" ref="D33:D35" si="240">E33*F33*L33*DH33</f>
        <v>9.9388909381241302</v>
      </c>
      <c r="E33" s="100">
        <v>12</v>
      </c>
      <c r="F33" s="78">
        <f t="shared" ref="F33:F35" si="241">EXP(G33*((H33/I33)^J33-(K33/I33)^J33))</f>
        <v>0.9945855016589612</v>
      </c>
      <c r="G33" s="2">
        <v>1.4</v>
      </c>
      <c r="H33" s="7">
        <v>13.5</v>
      </c>
      <c r="I33" s="7">
        <v>50</v>
      </c>
      <c r="J33" s="78">
        <v>8</v>
      </c>
      <c r="K33" s="78">
        <f t="shared" ref="K33:K35" si="242">0.5*I33</f>
        <v>25</v>
      </c>
      <c r="L33" s="2">
        <f t="shared" ref="L33:L35" si="243">SUM(M33:AA33)</f>
        <v>0.83274983410560943</v>
      </c>
      <c r="M33" s="2">
        <f t="shared" ref="M33:M35" si="244">(AB33*EXP(AC33*AD33)+(1-AB33)*EXP(AT33*AD33))/(AB33*EXP(AC33*AS33)+(1-AB33)*EXP(AT33*AS33))*CR33</f>
        <v>7.7855963361459716E-4</v>
      </c>
      <c r="N33" s="2">
        <f t="shared" ref="N33:N35" si="245">(AB33*EXP(AC33*AE33)+(1-AB33)*EXP(AT33*AE33))/(AB33*EXP(AC33*AS33)+(1-AB33)*EXP(AT33*AS33))*CS33</f>
        <v>1.4404361647129683E-3</v>
      </c>
      <c r="O33" s="2">
        <f t="shared" ref="O33:O35" si="246">(AB33*EXP(AC33*AF33)+(1-AB33)*EXP(AT33*AF33))/(AB33*EXP(AC33*AS33)+(1-AB33)*EXP(AT33*AS33))*CT33</f>
        <v>2.5409445108762357E-3</v>
      </c>
      <c r="P33" s="2">
        <f t="shared" ref="P33:P35" si="247">(AB33*EXP(AC33*AG33)+(1-AB33)*EXP(AT33*AG33))/(AB33*EXP(AC33*AS33)+(1-AB33)*EXP(AT33*AS33))*CU33</f>
        <v>4.3003188011127031E-3</v>
      </c>
      <c r="Q33" s="2">
        <f t="shared" ref="Q33:Q35" si="248">(AB33*EXP(AC33*AH33)+(1-AB33)*EXP(AT33*AH33))/(AB33*EXP(AC33*AS33)+(1-AB33)*EXP(AT33*AS33))*CV33</f>
        <v>7.0232169808614612E-3</v>
      </c>
      <c r="R33" s="2">
        <f t="shared" ref="R33:R35" si="249">(AB33*EXP(AC33*AI33)+(1-AB33)*EXP(AT33*AI33))/(AB33*EXP(AC33*AS33)+(1-AB33)*EXP(AT33*AS33))*CW33</f>
        <v>1.1131873987122108E-2</v>
      </c>
      <c r="S33" s="2">
        <f t="shared" ref="S33:S35" si="250">(AB33*EXP(AC33*AJ33)+(1-AB33)*EXP(AT33*AJ33))/(AB33*EXP(AC33*AS33)+(1-AB33)*EXP(AT33*AS33))*CX33</f>
        <v>1.7222975897353467E-2</v>
      </c>
      <c r="T33" s="2">
        <f t="shared" ref="T33:T35" si="251">(AB33*EXP(AC33*AK33)+(1-AB33)*EXP(AT33*AK33))/(AB33*EXP(AC33*AS33)+(1-AB33)*EXP(AT33*AS33))*CY33</f>
        <v>2.6168436831366746E-2</v>
      </c>
      <c r="U33" s="2">
        <f t="shared" ref="U33:U35" si="252">(AB33*EXP(AC33*AL33)+(1-AB33)*EXP(AT33*AL33))/(AB33*EXP(AC33*AS33)+(1-AB33)*EXP(AT33*AS33))*CZ33</f>
        <v>3.9292606057018696E-2</v>
      </c>
      <c r="V33" s="2">
        <f t="shared" ref="V33:V35" si="253">(AB33*EXP(AC33*AM33)+(1-AB33)*EXP(AT33*AM33))/(AB33*EXP(AC33*AS33)+(1-AB33)*EXP(AT33*AS33))*DA33</f>
        <v>5.8675120798468469E-2</v>
      </c>
      <c r="W33" s="78">
        <f t="shared" ref="W33:W35" si="254">(AB33*EXP(AC33*AN33)+(1-AB33)*EXP(AT33*AN33))/(AB33*EXP(AC33*AS33)+(1-AB33)*EXP(AT33*AS33))*DB33</f>
        <v>8.7649859525368773E-2</v>
      </c>
      <c r="X33" s="78">
        <f t="shared" ref="X33:X35" si="255">(AB33*EXP(AC33*AO33)+(1-AB33)*EXP(AT33*AO33))/(AB33*EXP(AC33*AS33)+(1-AB33)*EXP(AT33*AS33))*DC33</f>
        <v>0.13159597826195782</v>
      </c>
      <c r="Y33" s="78">
        <f t="shared" ref="Y33:Y35" si="256">(AB33*EXP(AC33*AP33)+(1-AB33)*EXP(AT33*AP33))/(AB33*EXP(AC33*AS33)+(1-AB33)*EXP(AT33*AS33))*DD33</f>
        <v>0.19914602478794008</v>
      </c>
      <c r="Z33" s="78">
        <f t="shared" ref="Z33:Z35" si="257">(AB33*EXP(AC33*AQ33)+(1-AB33)*EXP(AT33*AQ33))/(AB33*EXP(AC33*AS33)+(1-AB33)*EXP(AT33*AS33))*DE33</f>
        <v>0.24578348186783538</v>
      </c>
      <c r="AA33" s="78">
        <f t="shared" ref="AA33:AA35" si="258">(AB33*EXP(AC33*AR33)+(1-AB33)*EXP(AT33*AR33))/(AB33*EXP(AC33*AS33)+(1-AB33)*EXP(AT33*AS33))*DF33</f>
        <v>0</v>
      </c>
      <c r="AB33" s="78">
        <v>0.9</v>
      </c>
      <c r="AC33" s="78">
        <v>0.3</v>
      </c>
      <c r="AD33" s="2">
        <f t="shared" ref="AD33:AD35" si="259">11605*((1/BK33)-(1/AV33))</f>
        <v>-12.708822469205854</v>
      </c>
      <c r="AE33">
        <f t="shared" ref="AE33:AE35" si="260">11605*((1/BK33)-(1/AW33))</f>
        <v>-10.660879244792044</v>
      </c>
      <c r="AF33">
        <f t="shared" ref="AF33:AF35" si="261">11605*((1/BK33)-(1/AX33))</f>
        <v>-8.7747648014460999</v>
      </c>
      <c r="AG33">
        <f t="shared" ref="AG33:AG35" si="262">11605*((1/BK33)-(1/AY33))</f>
        <v>-7.0320265985673389</v>
      </c>
      <c r="AH33">
        <f t="shared" ref="AH33:AH35" si="263">11605*((1/BK33)-(1/AZ33))</f>
        <v>-5.4169147745152948</v>
      </c>
      <c r="AI33" s="2">
        <f t="shared" ref="AI33:AI35" si="264">11605*((1/BK33)-(1/BA33))</f>
        <v>-3.9159048101631515</v>
      </c>
      <c r="AJ33" s="2">
        <f t="shared" ref="AJ33:AJ35" si="265">11605*((1/BK33)-(1/BB33))</f>
        <v>-2.5173179071792884</v>
      </c>
      <c r="AK33" s="2">
        <f t="shared" ref="AK33:AK35" si="266">11605*((1/BK33)-(1/BC33))</f>
        <v>-1.2110165141250748</v>
      </c>
      <c r="AL33" s="2">
        <f t="shared" ref="AL33:AL35" si="267">11605*((1/BK33)-(1/BD33))</f>
        <v>1.1841800484285809E-2</v>
      </c>
      <c r="AM33" s="2">
        <f t="shared" ref="AM33:AM35" si="268">11605*((1/BK33)-(1/BE33))</f>
        <v>1.1590047690949234</v>
      </c>
      <c r="AN33" s="2">
        <f t="shared" ref="AN33:AN35" si="269">11605*((1/BK33)-(1/BF33))</f>
        <v>2.2372897449940217</v>
      </c>
      <c r="AO33" s="2">
        <f t="shared" ref="AO33:AO35" si="270">11605*((1/BK33)-(1/BG33))</f>
        <v>3.2527192865649872</v>
      </c>
      <c r="AP33" s="2">
        <f t="shared" ref="AP33:AP35" si="271">11605*((1/BK33)-(1/BH33))</f>
        <v>4.2106337025867662</v>
      </c>
      <c r="AQ33" s="2">
        <f t="shared" ref="AQ33:AQ35" si="272">11605*((1/BK33)-(1/BI33))</f>
        <v>4.6695284751880957</v>
      </c>
      <c r="AR33" s="2">
        <f t="shared" ref="AR33:AR35" si="273">11605*((1/BK33)-(1/BJ33))</f>
        <v>-5.4169147745152948</v>
      </c>
      <c r="AS33" s="2">
        <f t="shared" ref="AS33:AS35" si="274">11605*((1/BK33)-(1/AU33))</f>
        <v>1.6955797553183172</v>
      </c>
      <c r="AT33" s="2">
        <v>0.7</v>
      </c>
      <c r="AU33" s="2">
        <f t="shared" si="237"/>
        <v>328</v>
      </c>
      <c r="AV33" s="2">
        <f t="shared" ref="AV33:AV35" si="275">BN33+273</f>
        <v>233.1</v>
      </c>
      <c r="AW33" s="2">
        <f t="shared" si="237"/>
        <v>243.1</v>
      </c>
      <c r="AX33" s="78">
        <f t="shared" si="237"/>
        <v>253.1</v>
      </c>
      <c r="AY33" s="2">
        <f t="shared" si="237"/>
        <v>263.10000000000002</v>
      </c>
      <c r="AZ33" s="2">
        <f t="shared" si="237"/>
        <v>273.10000000000002</v>
      </c>
      <c r="BA33" s="2">
        <f t="shared" si="237"/>
        <v>283.10000000000002</v>
      </c>
      <c r="BB33" s="2">
        <f t="shared" si="237"/>
        <v>293.10000000000002</v>
      </c>
      <c r="BC33" s="2">
        <f t="shared" si="237"/>
        <v>303.10000000000002</v>
      </c>
      <c r="BD33" s="2">
        <f t="shared" si="237"/>
        <v>313.10000000000002</v>
      </c>
      <c r="BE33" s="2">
        <f t="shared" si="237"/>
        <v>323.10000000000002</v>
      </c>
      <c r="BF33" s="2">
        <f t="shared" si="237"/>
        <v>333.1</v>
      </c>
      <c r="BG33" s="2">
        <f t="shared" si="237"/>
        <v>343.1</v>
      </c>
      <c r="BH33" s="2">
        <f t="shared" si="237"/>
        <v>353.1</v>
      </c>
      <c r="BI33" s="78">
        <f t="shared" si="237"/>
        <v>358.1</v>
      </c>
      <c r="BJ33" s="78">
        <f t="shared" si="187"/>
        <v>273.10000000000002</v>
      </c>
      <c r="BK33" s="78">
        <f t="shared" ref="BK33:BK35" si="276">BL33+273</f>
        <v>313</v>
      </c>
      <c r="BL33" s="78">
        <v>40</v>
      </c>
      <c r="BM33" s="39">
        <v>55</v>
      </c>
      <c r="BN33" s="78">
        <f t="shared" si="189"/>
        <v>-39.9</v>
      </c>
      <c r="BO33" s="78">
        <f t="shared" si="190"/>
        <v>-29.9</v>
      </c>
      <c r="BP33" s="78">
        <f t="shared" si="191"/>
        <v>-19.899999999999999</v>
      </c>
      <c r="BQ33" s="78">
        <f t="shared" si="192"/>
        <v>-9.9</v>
      </c>
      <c r="BR33" s="78">
        <f t="shared" si="193"/>
        <v>0.1</v>
      </c>
      <c r="BS33" s="78">
        <f t="shared" si="194"/>
        <v>10.1</v>
      </c>
      <c r="BT33" s="78">
        <f t="shared" si="195"/>
        <v>20.100000000000001</v>
      </c>
      <c r="BU33" s="78">
        <f t="shared" si="196"/>
        <v>30.1</v>
      </c>
      <c r="BV33" s="78">
        <f t="shared" si="197"/>
        <v>40.1</v>
      </c>
      <c r="BW33" s="78">
        <f t="shared" si="198"/>
        <v>50.1</v>
      </c>
      <c r="BX33" s="78">
        <f t="shared" si="199"/>
        <v>60.1</v>
      </c>
      <c r="BY33" s="78">
        <f t="shared" si="200"/>
        <v>70.099999999999994</v>
      </c>
      <c r="BZ33" s="78">
        <f t="shared" si="201"/>
        <v>80.099999999999994</v>
      </c>
      <c r="CA33" s="78">
        <f t="shared" si="202"/>
        <v>85.1</v>
      </c>
      <c r="CB33" s="78">
        <f t="shared" si="203"/>
        <v>0.1</v>
      </c>
      <c r="CC33" s="39">
        <v>-40</v>
      </c>
      <c r="CD33" s="39">
        <v>-30</v>
      </c>
      <c r="CE33" s="121">
        <v>-20</v>
      </c>
      <c r="CF33" s="39">
        <v>-10</v>
      </c>
      <c r="CG33" s="39">
        <v>0</v>
      </c>
      <c r="CH33" s="39">
        <v>10</v>
      </c>
      <c r="CI33" s="39">
        <v>20</v>
      </c>
      <c r="CJ33" s="39">
        <v>30</v>
      </c>
      <c r="CK33" s="39">
        <v>40</v>
      </c>
      <c r="CL33" s="39">
        <v>50</v>
      </c>
      <c r="CM33" s="39">
        <v>60</v>
      </c>
      <c r="CN33" s="39">
        <v>70</v>
      </c>
      <c r="CO33" s="39">
        <v>80</v>
      </c>
      <c r="CP33" s="39">
        <v>85</v>
      </c>
      <c r="CQ33" s="39">
        <v>0</v>
      </c>
      <c r="CR33" s="122">
        <v>7.1400000000000005E-2</v>
      </c>
      <c r="CS33" s="122">
        <v>7.1400000000000005E-2</v>
      </c>
      <c r="CT33" s="122">
        <v>7.1400000000000005E-2</v>
      </c>
      <c r="CU33" s="122">
        <v>7.1400000000000005E-2</v>
      </c>
      <c r="CV33" s="122">
        <v>7.1400000000000005E-2</v>
      </c>
      <c r="CW33" s="122">
        <v>7.1400000000000005E-2</v>
      </c>
      <c r="CX33" s="122">
        <v>7.1400000000000005E-2</v>
      </c>
      <c r="CY33" s="122">
        <v>7.1400000000000005E-2</v>
      </c>
      <c r="CZ33" s="122">
        <v>7.1400000000000005E-2</v>
      </c>
      <c r="DA33" s="122">
        <v>7.1400000000000005E-2</v>
      </c>
      <c r="DB33" s="122">
        <v>7.1400000000000005E-2</v>
      </c>
      <c r="DC33" s="122">
        <v>7.1400000000000005E-2</v>
      </c>
      <c r="DD33" s="122">
        <v>7.1400000000000005E-2</v>
      </c>
      <c r="DE33" s="122">
        <v>7.1400000000000005E-2</v>
      </c>
      <c r="DF33" s="122">
        <v>0</v>
      </c>
      <c r="DG33" s="2">
        <v>0.1</v>
      </c>
      <c r="DH33" s="2">
        <v>1</v>
      </c>
      <c r="DI33" s="2" t="s">
        <v>13</v>
      </c>
      <c r="DJ33" s="2" t="s">
        <v>13</v>
      </c>
      <c r="DK33" s="2" t="s">
        <v>13</v>
      </c>
      <c r="DL33" s="2" t="s">
        <v>13</v>
      </c>
    </row>
    <row r="34" spans="1:116" x14ac:dyDescent="0.3">
      <c r="A34" s="53" t="s">
        <v>1453</v>
      </c>
      <c r="B34" s="53" t="s">
        <v>1454</v>
      </c>
      <c r="C34" s="53" t="s">
        <v>73</v>
      </c>
      <c r="D34" s="37">
        <f t="shared" si="240"/>
        <v>2.4742851491160267</v>
      </c>
      <c r="E34" s="100">
        <v>3</v>
      </c>
      <c r="F34" s="78">
        <f t="shared" si="241"/>
        <v>0.99454619031496461</v>
      </c>
      <c r="G34" s="2">
        <v>1.4</v>
      </c>
      <c r="H34" s="7">
        <v>5</v>
      </c>
      <c r="I34" s="7">
        <v>50</v>
      </c>
      <c r="J34" s="78">
        <v>8</v>
      </c>
      <c r="K34" s="78">
        <f t="shared" si="242"/>
        <v>25</v>
      </c>
      <c r="L34" s="2">
        <f t="shared" si="243"/>
        <v>0.82928447607929967</v>
      </c>
      <c r="M34" s="2">
        <f t="shared" si="244"/>
        <v>7.7358038007645387E-4</v>
      </c>
      <c r="N34" s="2">
        <f t="shared" si="245"/>
        <v>1.4319544002715731E-3</v>
      </c>
      <c r="O34" s="2">
        <f t="shared" si="246"/>
        <v>2.5271066193372303E-3</v>
      </c>
      <c r="P34" s="2">
        <f t="shared" si="247"/>
        <v>4.2785468995062467E-3</v>
      </c>
      <c r="Q34" s="2">
        <f t="shared" si="248"/>
        <v>6.9899523501265543E-3</v>
      </c>
      <c r="R34" s="2">
        <f t="shared" si="249"/>
        <v>1.1082153442231738E-2</v>
      </c>
      <c r="S34" s="2">
        <f t="shared" si="250"/>
        <v>1.7149688221830599E-2</v>
      </c>
      <c r="T34" s="2">
        <f t="shared" si="251"/>
        <v>2.6061003209690889E-2</v>
      </c>
      <c r="U34" s="2">
        <f t="shared" si="252"/>
        <v>3.9134684173634859E-2</v>
      </c>
      <c r="V34" s="2">
        <f t="shared" si="253"/>
        <v>5.844074285430783E-2</v>
      </c>
      <c r="W34" s="78">
        <f t="shared" si="254"/>
        <v>8.7297179927277577E-2</v>
      </c>
      <c r="X34" s="78">
        <f t="shared" si="255"/>
        <v>0.13105753241456738</v>
      </c>
      <c r="Y34" s="78">
        <f t="shared" si="256"/>
        <v>0.19831409703247729</v>
      </c>
      <c r="Z34" s="78">
        <f t="shared" si="257"/>
        <v>0.24474625415396348</v>
      </c>
      <c r="AA34" s="78">
        <f t="shared" si="258"/>
        <v>0</v>
      </c>
      <c r="AB34" s="78">
        <v>0.9</v>
      </c>
      <c r="AC34" s="78">
        <v>0.3</v>
      </c>
      <c r="AD34" s="2">
        <f t="shared" si="259"/>
        <v>-12.730189636495771</v>
      </c>
      <c r="AE34">
        <f t="shared" si="260"/>
        <v>-10.680524329796611</v>
      </c>
      <c r="AF34">
        <f t="shared" si="261"/>
        <v>-8.7928879010973731</v>
      </c>
      <c r="AG34">
        <f t="shared" si="262"/>
        <v>-7.0487979688771745</v>
      </c>
      <c r="AH34">
        <f t="shared" si="263"/>
        <v>-5.4324801928635811</v>
      </c>
      <c r="AI34" s="2">
        <f t="shared" si="264"/>
        <v>-3.9303898215152584</v>
      </c>
      <c r="AJ34" s="2">
        <f t="shared" si="265"/>
        <v>-2.5308312161292803</v>
      </c>
      <c r="AK34" s="2">
        <f t="shared" si="266"/>
        <v>-1.2236527167093727</v>
      </c>
      <c r="AL34" s="2">
        <f t="shared" si="267"/>
        <v>0</v>
      </c>
      <c r="AM34" s="2">
        <f t="shared" si="268"/>
        <v>1.1478847466344833</v>
      </c>
      <c r="AN34" s="2">
        <f t="shared" si="269"/>
        <v>2.2268274664440786</v>
      </c>
      <c r="AO34" s="2">
        <f t="shared" si="270"/>
        <v>3.2428580743114215</v>
      </c>
      <c r="AP34" s="2">
        <f t="shared" si="271"/>
        <v>4.201323208645201</v>
      </c>
      <c r="AQ34" s="2">
        <f t="shared" si="272"/>
        <v>4.6604761989754913</v>
      </c>
      <c r="AR34" s="2">
        <f t="shared" si="273"/>
        <v>-5.4324801928635811</v>
      </c>
      <c r="AS34" s="2">
        <f t="shared" si="274"/>
        <v>1.6955797553183172</v>
      </c>
      <c r="AT34" s="2">
        <v>0.7</v>
      </c>
      <c r="AU34" s="2">
        <f t="shared" si="237"/>
        <v>328</v>
      </c>
      <c r="AV34" s="2">
        <f t="shared" si="275"/>
        <v>233</v>
      </c>
      <c r="AW34" s="2">
        <f t="shared" si="237"/>
        <v>243</v>
      </c>
      <c r="AX34" s="78">
        <f t="shared" si="237"/>
        <v>253</v>
      </c>
      <c r="AY34" s="2">
        <f t="shared" si="237"/>
        <v>263</v>
      </c>
      <c r="AZ34" s="2">
        <f t="shared" si="237"/>
        <v>273</v>
      </c>
      <c r="BA34" s="2">
        <f t="shared" si="237"/>
        <v>283</v>
      </c>
      <c r="BB34" s="2">
        <f t="shared" si="237"/>
        <v>293</v>
      </c>
      <c r="BC34" s="2">
        <f t="shared" si="237"/>
        <v>303</v>
      </c>
      <c r="BD34" s="2">
        <f t="shared" si="237"/>
        <v>313</v>
      </c>
      <c r="BE34" s="2">
        <f t="shared" si="237"/>
        <v>323</v>
      </c>
      <c r="BF34" s="2">
        <f t="shared" si="237"/>
        <v>333</v>
      </c>
      <c r="BG34" s="2">
        <f t="shared" si="237"/>
        <v>343</v>
      </c>
      <c r="BH34" s="2">
        <f t="shared" si="237"/>
        <v>353</v>
      </c>
      <c r="BI34" s="78">
        <f t="shared" si="237"/>
        <v>358</v>
      </c>
      <c r="BJ34" s="78">
        <f t="shared" si="187"/>
        <v>273</v>
      </c>
      <c r="BK34" s="78">
        <f t="shared" si="276"/>
        <v>313</v>
      </c>
      <c r="BL34" s="78">
        <v>40</v>
      </c>
      <c r="BM34" s="39">
        <v>55</v>
      </c>
      <c r="BN34" s="78">
        <f t="shared" si="189"/>
        <v>-40</v>
      </c>
      <c r="BO34" s="78">
        <f t="shared" si="190"/>
        <v>-30</v>
      </c>
      <c r="BP34" s="78">
        <f t="shared" si="191"/>
        <v>-20</v>
      </c>
      <c r="BQ34" s="78">
        <f t="shared" si="192"/>
        <v>-10</v>
      </c>
      <c r="BR34" s="78">
        <f t="shared" si="193"/>
        <v>0</v>
      </c>
      <c r="BS34" s="78">
        <f t="shared" si="194"/>
        <v>10</v>
      </c>
      <c r="BT34" s="78">
        <f t="shared" si="195"/>
        <v>20</v>
      </c>
      <c r="BU34" s="78">
        <f t="shared" si="196"/>
        <v>30</v>
      </c>
      <c r="BV34" s="78">
        <f t="shared" si="197"/>
        <v>40</v>
      </c>
      <c r="BW34" s="78">
        <f t="shared" si="198"/>
        <v>50</v>
      </c>
      <c r="BX34" s="78">
        <f t="shared" si="199"/>
        <v>60</v>
      </c>
      <c r="BY34" s="78">
        <f t="shared" si="200"/>
        <v>70</v>
      </c>
      <c r="BZ34" s="78">
        <f t="shared" si="201"/>
        <v>80</v>
      </c>
      <c r="CA34" s="78">
        <f t="shared" si="202"/>
        <v>85</v>
      </c>
      <c r="CB34" s="78">
        <f t="shared" si="203"/>
        <v>0</v>
      </c>
      <c r="CC34" s="39">
        <v>-40</v>
      </c>
      <c r="CD34" s="39">
        <v>-30</v>
      </c>
      <c r="CE34" s="121">
        <v>-20</v>
      </c>
      <c r="CF34" s="39">
        <v>-10</v>
      </c>
      <c r="CG34" s="39">
        <v>0</v>
      </c>
      <c r="CH34" s="39">
        <v>10</v>
      </c>
      <c r="CI34" s="39">
        <v>20</v>
      </c>
      <c r="CJ34" s="39">
        <v>30</v>
      </c>
      <c r="CK34" s="39">
        <v>40</v>
      </c>
      <c r="CL34" s="39">
        <v>50</v>
      </c>
      <c r="CM34" s="39">
        <v>60</v>
      </c>
      <c r="CN34" s="39">
        <v>70</v>
      </c>
      <c r="CO34" s="39">
        <v>80</v>
      </c>
      <c r="CP34" s="39">
        <v>85</v>
      </c>
      <c r="CQ34" s="39">
        <v>0</v>
      </c>
      <c r="CR34" s="122">
        <v>7.1400000000000005E-2</v>
      </c>
      <c r="CS34" s="122">
        <v>7.1400000000000005E-2</v>
      </c>
      <c r="CT34" s="122">
        <v>7.1400000000000005E-2</v>
      </c>
      <c r="CU34" s="122">
        <v>7.1400000000000005E-2</v>
      </c>
      <c r="CV34" s="122">
        <v>7.1400000000000005E-2</v>
      </c>
      <c r="CW34" s="122">
        <v>7.1400000000000005E-2</v>
      </c>
      <c r="CX34" s="122">
        <v>7.1400000000000005E-2</v>
      </c>
      <c r="CY34" s="122">
        <v>7.1400000000000005E-2</v>
      </c>
      <c r="CZ34" s="122">
        <v>7.1400000000000005E-2</v>
      </c>
      <c r="DA34" s="122">
        <v>7.1400000000000005E-2</v>
      </c>
      <c r="DB34" s="122">
        <v>7.1400000000000005E-2</v>
      </c>
      <c r="DC34" s="122">
        <v>7.1400000000000005E-2</v>
      </c>
      <c r="DD34" s="122">
        <v>7.1400000000000005E-2</v>
      </c>
      <c r="DE34" s="122">
        <v>7.1400000000000005E-2</v>
      </c>
      <c r="DF34" s="122">
        <v>0</v>
      </c>
      <c r="DG34" s="2">
        <v>0</v>
      </c>
      <c r="DH34" s="2">
        <v>1</v>
      </c>
      <c r="DI34" s="2" t="s">
        <v>13</v>
      </c>
      <c r="DJ34" s="2" t="s">
        <v>13</v>
      </c>
      <c r="DK34" s="2" t="s">
        <v>13</v>
      </c>
      <c r="DL34" s="2" t="s">
        <v>13</v>
      </c>
    </row>
    <row r="35" spans="1:116" x14ac:dyDescent="0.3">
      <c r="A35" s="53" t="s">
        <v>1455</v>
      </c>
      <c r="B35" s="53" t="s">
        <v>1456</v>
      </c>
      <c r="C35" s="53" t="s">
        <v>73</v>
      </c>
      <c r="D35" s="37">
        <f t="shared" si="240"/>
        <v>6.4184766065062391</v>
      </c>
      <c r="E35" s="100">
        <v>3</v>
      </c>
      <c r="F35" s="78">
        <f t="shared" si="241"/>
        <v>0.99463753363150409</v>
      </c>
      <c r="G35" s="2">
        <v>1.4</v>
      </c>
      <c r="H35" s="7">
        <v>13.5</v>
      </c>
      <c r="I35" s="7">
        <v>45</v>
      </c>
      <c r="J35" s="78">
        <v>8</v>
      </c>
      <c r="K35" s="78">
        <f t="shared" si="242"/>
        <v>22.5</v>
      </c>
      <c r="L35" s="2">
        <f t="shared" si="243"/>
        <v>2.1510270121792843</v>
      </c>
      <c r="M35" s="2">
        <f t="shared" si="244"/>
        <v>2.9025327026718528E-3</v>
      </c>
      <c r="N35" s="2">
        <f t="shared" si="245"/>
        <v>4.8668385925672054E-3</v>
      </c>
      <c r="O35" s="2">
        <f t="shared" si="246"/>
        <v>7.8859615015220794E-3</v>
      </c>
      <c r="P35" s="2">
        <f t="shared" si="247"/>
        <v>1.2418505902674123E-2</v>
      </c>
      <c r="Q35" s="2">
        <f t="shared" si="248"/>
        <v>1.9117233964324229E-2</v>
      </c>
      <c r="R35" s="2">
        <f t="shared" si="249"/>
        <v>2.8945061187026059E-2</v>
      </c>
      <c r="S35" s="2">
        <f t="shared" si="250"/>
        <v>4.3377866580337661E-2</v>
      </c>
      <c r="T35" s="2">
        <f t="shared" si="251"/>
        <v>6.4748137045672283E-2</v>
      </c>
      <c r="U35" s="2">
        <f t="shared" si="252"/>
        <v>9.6805804431397052E-2</v>
      </c>
      <c r="V35" s="2">
        <f t="shared" si="253"/>
        <v>0.14559911460884992</v>
      </c>
      <c r="W35" s="78">
        <f t="shared" si="254"/>
        <v>0.22080805137856618</v>
      </c>
      <c r="X35" s="78">
        <f t="shared" si="255"/>
        <v>0.33769425925240421</v>
      </c>
      <c r="Y35" s="78">
        <f t="shared" si="256"/>
        <v>0.51986267409030262</v>
      </c>
      <c r="Z35" s="78">
        <f t="shared" si="257"/>
        <v>0.64599497094096869</v>
      </c>
      <c r="AA35" s="78">
        <f t="shared" si="258"/>
        <v>0</v>
      </c>
      <c r="AB35" s="78">
        <v>0.9</v>
      </c>
      <c r="AC35" s="78">
        <v>0.3</v>
      </c>
      <c r="AD35" s="2">
        <f t="shared" si="259"/>
        <v>-8.3334025084047703</v>
      </c>
      <c r="AE35">
        <f t="shared" si="260"/>
        <v>-6.6234281212719699</v>
      </c>
      <c r="AF35">
        <f t="shared" si="261"/>
        <v>-5.0375627766077979</v>
      </c>
      <c r="AG35">
        <f t="shared" si="262"/>
        <v>-3.5627679841683215</v>
      </c>
      <c r="AH35">
        <f t="shared" si="263"/>
        <v>-2.1877698348767298</v>
      </c>
      <c r="AI35" s="2">
        <f t="shared" si="264"/>
        <v>-0.90277025537775857</v>
      </c>
      <c r="AJ35" s="2">
        <f t="shared" si="265"/>
        <v>0.30078683587815908</v>
      </c>
      <c r="AK35" s="2">
        <f t="shared" si="266"/>
        <v>1.4304062756255436</v>
      </c>
      <c r="AL35" s="2">
        <f t="shared" si="267"/>
        <v>2.4926982961484985</v>
      </c>
      <c r="AM35" s="2">
        <f t="shared" si="268"/>
        <v>3.4935079679897267</v>
      </c>
      <c r="AN35" s="2">
        <f t="shared" si="269"/>
        <v>4.4380227994753874</v>
      </c>
      <c r="AO35" s="2">
        <f t="shared" si="270"/>
        <v>5.3308626757424458</v>
      </c>
      <c r="AP35" s="2">
        <f t="shared" si="271"/>
        <v>6.1761554289789844</v>
      </c>
      <c r="AQ35" s="2">
        <f t="shared" si="272"/>
        <v>6.5821429458924161</v>
      </c>
      <c r="AR35" s="2">
        <f t="shared" si="273"/>
        <v>-2.1877698348767298</v>
      </c>
      <c r="AS35" s="2">
        <f t="shared" si="274"/>
        <v>1.6955797553183172</v>
      </c>
      <c r="AT35" s="2">
        <v>0.7</v>
      </c>
      <c r="AU35" s="2">
        <f t="shared" si="237"/>
        <v>328</v>
      </c>
      <c r="AV35" s="2">
        <f t="shared" si="275"/>
        <v>255.56</v>
      </c>
      <c r="AW35" s="2">
        <f t="shared" si="237"/>
        <v>265.56</v>
      </c>
      <c r="AX35" s="78">
        <f t="shared" si="237"/>
        <v>275.56</v>
      </c>
      <c r="AY35" s="2">
        <f t="shared" si="237"/>
        <v>285.56</v>
      </c>
      <c r="AZ35" s="2">
        <f t="shared" si="237"/>
        <v>295.56</v>
      </c>
      <c r="BA35" s="2">
        <f t="shared" si="237"/>
        <v>305.56</v>
      </c>
      <c r="BB35" s="2">
        <f t="shared" si="237"/>
        <v>315.56</v>
      </c>
      <c r="BC35" s="2">
        <f t="shared" si="237"/>
        <v>325.56</v>
      </c>
      <c r="BD35" s="2">
        <f t="shared" si="237"/>
        <v>335.56</v>
      </c>
      <c r="BE35" s="2">
        <f t="shared" si="237"/>
        <v>345.56</v>
      </c>
      <c r="BF35" s="2">
        <f t="shared" si="237"/>
        <v>355.56</v>
      </c>
      <c r="BG35" s="2">
        <f t="shared" si="237"/>
        <v>365.56</v>
      </c>
      <c r="BH35" s="2">
        <f t="shared" si="237"/>
        <v>375.56</v>
      </c>
      <c r="BI35" s="78">
        <f t="shared" si="237"/>
        <v>380.56</v>
      </c>
      <c r="BJ35" s="78">
        <f t="shared" si="187"/>
        <v>295.56</v>
      </c>
      <c r="BK35" s="78">
        <f t="shared" si="276"/>
        <v>313</v>
      </c>
      <c r="BL35" s="78">
        <v>40</v>
      </c>
      <c r="BM35" s="39">
        <v>55</v>
      </c>
      <c r="BN35" s="78">
        <f t="shared" si="189"/>
        <v>-17.440000000000001</v>
      </c>
      <c r="BO35" s="78">
        <f t="shared" si="190"/>
        <v>-7.4400000000000013</v>
      </c>
      <c r="BP35" s="78">
        <f t="shared" si="191"/>
        <v>2.5599999999999987</v>
      </c>
      <c r="BQ35" s="78">
        <f t="shared" si="192"/>
        <v>12.559999999999999</v>
      </c>
      <c r="BR35" s="78">
        <f t="shared" si="193"/>
        <v>22.56</v>
      </c>
      <c r="BS35" s="78">
        <f t="shared" si="194"/>
        <v>32.56</v>
      </c>
      <c r="BT35" s="78">
        <f t="shared" si="195"/>
        <v>42.56</v>
      </c>
      <c r="BU35" s="78">
        <f t="shared" si="196"/>
        <v>52.56</v>
      </c>
      <c r="BV35" s="78">
        <f t="shared" si="197"/>
        <v>62.56</v>
      </c>
      <c r="BW35" s="78">
        <f t="shared" si="198"/>
        <v>72.56</v>
      </c>
      <c r="BX35" s="78">
        <f t="shared" si="199"/>
        <v>82.56</v>
      </c>
      <c r="BY35" s="78">
        <f t="shared" si="200"/>
        <v>92.56</v>
      </c>
      <c r="BZ35" s="78">
        <f t="shared" si="201"/>
        <v>102.56</v>
      </c>
      <c r="CA35" s="78">
        <f t="shared" si="202"/>
        <v>107.56</v>
      </c>
      <c r="CB35" s="78">
        <f t="shared" si="203"/>
        <v>22.56</v>
      </c>
      <c r="CC35" s="39">
        <v>-40</v>
      </c>
      <c r="CD35" s="39">
        <v>-30</v>
      </c>
      <c r="CE35" s="121">
        <v>-20</v>
      </c>
      <c r="CF35" s="39">
        <v>-10</v>
      </c>
      <c r="CG35" s="39">
        <v>0</v>
      </c>
      <c r="CH35" s="39">
        <v>10</v>
      </c>
      <c r="CI35" s="39">
        <v>20</v>
      </c>
      <c r="CJ35" s="39">
        <v>30</v>
      </c>
      <c r="CK35" s="39">
        <v>40</v>
      </c>
      <c r="CL35" s="39">
        <v>50</v>
      </c>
      <c r="CM35" s="39">
        <v>60</v>
      </c>
      <c r="CN35" s="39">
        <v>70</v>
      </c>
      <c r="CO35" s="39">
        <v>80</v>
      </c>
      <c r="CP35" s="39">
        <v>85</v>
      </c>
      <c r="CQ35" s="39">
        <v>0</v>
      </c>
      <c r="CR35" s="122">
        <v>7.1400000000000005E-2</v>
      </c>
      <c r="CS35" s="122">
        <v>7.1400000000000005E-2</v>
      </c>
      <c r="CT35" s="122">
        <v>7.1400000000000005E-2</v>
      </c>
      <c r="CU35" s="122">
        <v>7.1400000000000005E-2</v>
      </c>
      <c r="CV35" s="122">
        <v>7.1400000000000005E-2</v>
      </c>
      <c r="CW35" s="122">
        <v>7.1400000000000005E-2</v>
      </c>
      <c r="CX35" s="122">
        <v>7.1400000000000005E-2</v>
      </c>
      <c r="CY35" s="122">
        <v>7.1400000000000005E-2</v>
      </c>
      <c r="CZ35" s="122">
        <v>7.1400000000000005E-2</v>
      </c>
      <c r="DA35" s="122">
        <v>7.1400000000000005E-2</v>
      </c>
      <c r="DB35" s="122">
        <v>7.1400000000000005E-2</v>
      </c>
      <c r="DC35" s="122">
        <v>7.1400000000000005E-2</v>
      </c>
      <c r="DD35" s="122">
        <v>7.1400000000000005E-2</v>
      </c>
      <c r="DE35" s="122">
        <v>7.1400000000000005E-2</v>
      </c>
      <c r="DF35" s="122">
        <v>0</v>
      </c>
      <c r="DG35" s="2">
        <v>22.56</v>
      </c>
      <c r="DH35" s="2">
        <v>1</v>
      </c>
      <c r="DI35" s="2" t="s">
        <v>13</v>
      </c>
      <c r="DJ35" s="2" t="s">
        <v>13</v>
      </c>
      <c r="DK35" s="2" t="s">
        <v>13</v>
      </c>
      <c r="DL35" s="2" t="s">
        <v>13</v>
      </c>
    </row>
    <row r="36" spans="1:116" ht="25.5" x14ac:dyDescent="0.3">
      <c r="A36" s="53" t="s">
        <v>1457</v>
      </c>
      <c r="B36" s="123" t="s">
        <v>1523</v>
      </c>
      <c r="C36" s="53" t="s">
        <v>74</v>
      </c>
      <c r="D36" s="37">
        <f t="shared" ref="D36" si="277">E36*L36</f>
        <v>1.4671132014183637</v>
      </c>
      <c r="E36" s="100">
        <v>3</v>
      </c>
      <c r="F36" s="78" t="s">
        <v>13</v>
      </c>
      <c r="G36" s="2" t="s">
        <v>13</v>
      </c>
      <c r="H36" s="7" t="s">
        <v>13</v>
      </c>
      <c r="I36" s="7" t="s">
        <v>13</v>
      </c>
      <c r="J36" s="78" t="s">
        <v>13</v>
      </c>
      <c r="K36" s="78" t="s">
        <v>13</v>
      </c>
      <c r="L36" s="2">
        <f t="shared" ref="L36" si="278">SUM(M36:AA36)</f>
        <v>0.4890377338061212</v>
      </c>
      <c r="M36" s="2">
        <f t="shared" ref="M36" si="279">(AB36*EXP(AC36*AD36)+(1-AB36)*EXP(AT36*AD36))/(AB36*EXP(AC36*AS36)+(1-AB36)*EXP(AT36*AS36))*CR36</f>
        <v>1.6861936607263747E-2</v>
      </c>
      <c r="N36" s="2">
        <f t="shared" ref="N36" si="280">(AB36*EXP(AC36*AE36)+(1-AB36)*EXP(AT36*AE36))/(AB36*EXP(AC36*AS36)+(1-AB36)*EXP(AT36*AS36))*CS36</f>
        <v>1.8973208010101092E-2</v>
      </c>
      <c r="O36" s="2">
        <f t="shared" ref="O36" si="281">(AB36*EXP(AC36*AF36)+(1-AB36)*EXP(AT36*AF36))/(AB36*EXP(AC36*AS36)+(1-AB36)*EXP(AT36*AS36))*CT36</f>
        <v>2.115450088612501E-2</v>
      </c>
      <c r="P36" s="2">
        <f t="shared" ref="P36" si="282">(AB36*EXP(AC36*AG36)+(1-AB36)*EXP(AT36*AG36))/(AB36*EXP(AC36*AS36)+(1-AB36)*EXP(AT36*AS36))*CU36</f>
        <v>2.339587809356241E-2</v>
      </c>
      <c r="Q36" s="2">
        <f t="shared" ref="Q36" si="283">(AB36*EXP(AC36*AH36)+(1-AB36)*EXP(AT36*AH36))/(AB36*EXP(AC36*AS36)+(1-AB36)*EXP(AT36*AS36))*CV36</f>
        <v>2.5688411918600638E-2</v>
      </c>
      <c r="R36" s="2">
        <f t="shared" ref="R36" si="284">(AB36*EXP(AC36*AI36)+(1-AB36)*EXP(AT36*AI36))/(AB36*EXP(AC36*AS36)+(1-AB36)*EXP(AT36*AS36))*CW36</f>
        <v>2.8025337085917267E-2</v>
      </c>
      <c r="S36" s="2">
        <f t="shared" ref="S36" si="285">(AB36*EXP(AC36*AJ36)+(1-AB36)*EXP(AT36*AJ36))/(AB36*EXP(AC36*AS36)+(1-AB36)*EXP(AT36*AS36))*CX36</f>
        <v>3.0406515524250922E-2</v>
      </c>
      <c r="T36" s="2">
        <f t="shared" ref="T36" si="286">(AB36*EXP(AC36*AK36)+(1-AB36)*EXP(AT36*AK36))/(AB36*EXP(AC36*AS36)+(1-AB36)*EXP(AT36*AS36))*CY36</f>
        <v>3.2854268336933418E-2</v>
      </c>
      <c r="U36" s="2">
        <f t="shared" ref="U36" si="287">(AB36*EXP(AC36*AL36)+(1-AB36)*EXP(AT36*AL36))/(AB36*EXP(AC36*AS36)+(1-AB36)*EXP(AT36*AS36))*CZ36</f>
        <v>3.5464502672823958E-2</v>
      </c>
      <c r="V36" s="2">
        <f t="shared" ref="V36" si="288">(AB36*EXP(AC36*AM36)+(1-AB36)*EXP(AT36*AM36))/(AB36*EXP(AC36*AS36)+(1-AB36)*EXP(AT36*AS36))*DF36</f>
        <v>0</v>
      </c>
      <c r="W36" s="78">
        <f t="shared" ref="W36" si="289">(AB36*EXP(AC36*AN36)+(1-AB36)*EXP(AT36*AN36))/(AB36*EXP(AC36*AS36)+(1-AB36)*EXP(AT36*AS36))*DB36</f>
        <v>4.3096859582860969E-2</v>
      </c>
      <c r="X36" s="78">
        <f t="shared" ref="X36" si="290">(AB36*EXP(AC36*AO36)+(1-AB36)*EXP(AT36*AO36))/(AB36*EXP(AC36*AS36)+(1-AB36)*EXP(AT36*AS36))*DC36</f>
        <v>5.1742982869680071E-2</v>
      </c>
      <c r="Y36" s="78">
        <f t="shared" ref="Y36" si="291">(AB36*EXP(AC36*AP36)+(1-AB36)*EXP(AT36*AP36))/(AB36*EXP(AC36*AS36)+(1-AB36)*EXP(AT36*AS36))*DD36</f>
        <v>7.1400000000000005E-2</v>
      </c>
      <c r="Z36" s="78">
        <f t="shared" ref="Z36" si="292">(AB36*EXP(AC36*AQ36)+(1-AB36)*EXP(AT36*AQ36))/(AB36*EXP(AC36*AS36)+(1-AB36)*EXP(AT36*AS36))*DE36</f>
        <v>8.9973332218001689E-2</v>
      </c>
      <c r="AA36" s="78">
        <f t="shared" ref="AA36" si="293">(AB36*EXP(AC36*AR36)+(1-AB36)*EXP(AT36*AR36))/(AB36*EXP(AC36*AS36)+(1-AB36)*EXP(AT36*AS36))*DF36</f>
        <v>0</v>
      </c>
      <c r="AB36" s="78">
        <v>0.996</v>
      </c>
      <c r="AC36" s="78">
        <v>0.06</v>
      </c>
      <c r="AD36" s="2">
        <f t="shared" ref="AD36" si="294">11605*((1/BK36)-(1/AV36))</f>
        <v>-11.683826885386742</v>
      </c>
      <c r="AE36">
        <f t="shared" ref="AE36" si="295">11605*((1/BK36)-(1/AW36))</f>
        <v>-9.7176775224157481</v>
      </c>
      <c r="AF36">
        <f t="shared" ref="AF36" si="296">11605*((1/BK36)-(1/AX36))</f>
        <v>-7.9039428387448307</v>
      </c>
      <c r="AG36">
        <f t="shared" ref="AG36" si="297">11605*((1/BK36)-(1/AY36))</f>
        <v>-6.2255614896762204</v>
      </c>
      <c r="AH36">
        <f t="shared" ref="AH36" si="298">11605*((1/BK36)-(1/AZ36))</f>
        <v>-4.6679270002528366</v>
      </c>
      <c r="AI36" s="2">
        <f t="shared" ref="AI36" si="299">11605*((1/BK36)-(1/BA36))</f>
        <v>-3.2184615725949586</v>
      </c>
      <c r="AJ36" s="2">
        <f t="shared" ref="AJ36" si="300">11605*((1/BK36)-(1/BB36))</f>
        <v>-1.8662757038402993</v>
      </c>
      <c r="AK36" s="2">
        <f t="shared" ref="AK36" si="301">11605*((1/BK36)-(1/BC36))</f>
        <v>-0.60189411227750289</v>
      </c>
      <c r="AL36" s="2">
        <f t="shared" ref="AL36" si="302">11605*((1/BK36)-(1/BD36))</f>
        <v>0.58296662447002678</v>
      </c>
      <c r="AM36" s="2">
        <f t="shared" ref="AM36" si="303">11605*((1/BK36)-(1/BE36))</f>
        <v>1.6955797553183172</v>
      </c>
      <c r="AN36" s="2">
        <f t="shared" ref="AN36" si="304">11605*((1/BK36)-(1/BF36))</f>
        <v>2.74235778966671</v>
      </c>
      <c r="AO36" s="2">
        <f t="shared" ref="AO36" si="305">11605*((1/BK36)-(1/BG36))</f>
        <v>3.7289761668686414</v>
      </c>
      <c r="AP36" s="2">
        <f t="shared" ref="AP36" si="306">11605*((1/BK36)-(1/BH36))</f>
        <v>4.6604761989754913</v>
      </c>
      <c r="AQ36" s="2">
        <f t="shared" ref="AQ36" si="307">11605*((1/BK36)-(1/BI36))</f>
        <v>5.1069803465969574</v>
      </c>
      <c r="AR36" s="2">
        <f t="shared" ref="AR36" si="308">11605*((1/BK36)-(1/BJ36))</f>
        <v>-4.6679270002528366</v>
      </c>
      <c r="AS36" s="2">
        <f t="shared" ref="AS36" si="309">11605*((1/BK36)-(1/AU36))</f>
        <v>4.6604761989754913</v>
      </c>
      <c r="AT36" s="2">
        <v>1.1299999999999999</v>
      </c>
      <c r="AU36" s="2">
        <f t="shared" si="237"/>
        <v>358</v>
      </c>
      <c r="AV36" s="2">
        <f t="shared" si="237"/>
        <v>238</v>
      </c>
      <c r="AW36" s="2">
        <f t="shared" si="237"/>
        <v>248</v>
      </c>
      <c r="AX36" s="78">
        <f t="shared" si="237"/>
        <v>258</v>
      </c>
      <c r="AY36" s="2">
        <f t="shared" si="237"/>
        <v>268</v>
      </c>
      <c r="AZ36" s="2">
        <f t="shared" si="237"/>
        <v>278</v>
      </c>
      <c r="BA36" s="2">
        <f t="shared" si="237"/>
        <v>288</v>
      </c>
      <c r="BB36" s="2">
        <f t="shared" si="237"/>
        <v>298</v>
      </c>
      <c r="BC36" s="2">
        <f t="shared" si="237"/>
        <v>308</v>
      </c>
      <c r="BD36" s="2">
        <f t="shared" si="237"/>
        <v>318</v>
      </c>
      <c r="BE36" s="2">
        <f t="shared" si="237"/>
        <v>328</v>
      </c>
      <c r="BF36" s="2">
        <f t="shared" si="237"/>
        <v>338</v>
      </c>
      <c r="BG36" s="2">
        <f t="shared" si="237"/>
        <v>348</v>
      </c>
      <c r="BH36" s="2">
        <f t="shared" si="237"/>
        <v>358</v>
      </c>
      <c r="BI36" s="78">
        <f t="shared" si="237"/>
        <v>363</v>
      </c>
      <c r="BJ36" s="78">
        <f t="shared" si="187"/>
        <v>278</v>
      </c>
      <c r="BK36" s="78">
        <f t="shared" ref="BK36" si="310">BL36+273</f>
        <v>313</v>
      </c>
      <c r="BL36" s="78">
        <v>40</v>
      </c>
      <c r="BM36" s="39">
        <v>85</v>
      </c>
      <c r="BN36" s="78">
        <f t="shared" si="189"/>
        <v>-35</v>
      </c>
      <c r="BO36" s="78">
        <f t="shared" si="190"/>
        <v>-25</v>
      </c>
      <c r="BP36" s="78">
        <f t="shared" si="191"/>
        <v>-15</v>
      </c>
      <c r="BQ36" s="78">
        <f t="shared" si="192"/>
        <v>-5</v>
      </c>
      <c r="BR36" s="78">
        <f t="shared" si="193"/>
        <v>5</v>
      </c>
      <c r="BS36" s="78">
        <f t="shared" si="194"/>
        <v>15</v>
      </c>
      <c r="BT36" s="78">
        <f t="shared" si="195"/>
        <v>25</v>
      </c>
      <c r="BU36" s="78">
        <f t="shared" si="196"/>
        <v>35</v>
      </c>
      <c r="BV36" s="78">
        <f t="shared" si="197"/>
        <v>45</v>
      </c>
      <c r="BW36" s="78">
        <f t="shared" si="198"/>
        <v>55</v>
      </c>
      <c r="BX36" s="78">
        <f t="shared" si="199"/>
        <v>65</v>
      </c>
      <c r="BY36" s="78">
        <f t="shared" si="200"/>
        <v>75</v>
      </c>
      <c r="BZ36" s="78">
        <f t="shared" si="201"/>
        <v>85</v>
      </c>
      <c r="CA36" s="78">
        <f t="shared" si="202"/>
        <v>90</v>
      </c>
      <c r="CB36" s="78">
        <f t="shared" si="203"/>
        <v>5</v>
      </c>
      <c r="CC36" s="39">
        <v>-40</v>
      </c>
      <c r="CD36" s="39">
        <v>-30</v>
      </c>
      <c r="CE36" s="121">
        <v>-20</v>
      </c>
      <c r="CF36" s="39">
        <v>-10</v>
      </c>
      <c r="CG36" s="39">
        <v>0</v>
      </c>
      <c r="CH36" s="39">
        <v>10</v>
      </c>
      <c r="CI36" s="39">
        <v>20</v>
      </c>
      <c r="CJ36" s="39">
        <v>30</v>
      </c>
      <c r="CK36" s="39">
        <v>40</v>
      </c>
      <c r="CL36" s="39">
        <v>50</v>
      </c>
      <c r="CM36" s="39">
        <v>60</v>
      </c>
      <c r="CN36" s="39">
        <v>70</v>
      </c>
      <c r="CO36" s="39">
        <v>80</v>
      </c>
      <c r="CP36" s="39">
        <v>85</v>
      </c>
      <c r="CQ36" s="39">
        <v>0</v>
      </c>
      <c r="CR36" s="122">
        <v>7.1400000000000005E-2</v>
      </c>
      <c r="CS36" s="122">
        <v>7.1400000000000005E-2</v>
      </c>
      <c r="CT36" s="122">
        <v>7.1400000000000005E-2</v>
      </c>
      <c r="CU36" s="122">
        <v>7.1400000000000005E-2</v>
      </c>
      <c r="CV36" s="122">
        <v>7.1400000000000005E-2</v>
      </c>
      <c r="CW36" s="122">
        <v>7.1400000000000005E-2</v>
      </c>
      <c r="CX36" s="122">
        <v>7.1400000000000005E-2</v>
      </c>
      <c r="CY36" s="122">
        <v>7.1400000000000005E-2</v>
      </c>
      <c r="CZ36" s="122">
        <v>7.1400000000000005E-2</v>
      </c>
      <c r="DA36" s="122">
        <v>7.1400000000000005E-2</v>
      </c>
      <c r="DB36" s="122">
        <v>7.1400000000000005E-2</v>
      </c>
      <c r="DC36" s="122">
        <v>7.1400000000000005E-2</v>
      </c>
      <c r="DD36" s="122">
        <v>7.1400000000000005E-2</v>
      </c>
      <c r="DE36" s="122">
        <v>7.1400000000000005E-2</v>
      </c>
      <c r="DF36" s="122">
        <v>0</v>
      </c>
      <c r="DG36" s="125">
        <v>5</v>
      </c>
      <c r="DH36" s="2" t="s">
        <v>13</v>
      </c>
      <c r="DI36" s="2" t="s">
        <v>13</v>
      </c>
      <c r="DJ36" s="2" t="s">
        <v>13</v>
      </c>
      <c r="DK36" s="2" t="s">
        <v>13</v>
      </c>
      <c r="DL36" s="2" t="s">
        <v>13</v>
      </c>
    </row>
    <row r="37" spans="1:116" x14ac:dyDescent="0.3">
      <c r="A37" s="53" t="s">
        <v>1458</v>
      </c>
      <c r="B37" s="53" t="s">
        <v>1459</v>
      </c>
      <c r="C37" s="53" t="s">
        <v>76</v>
      </c>
      <c r="D37" s="37">
        <f>E37</f>
        <v>15</v>
      </c>
      <c r="E37" s="100">
        <v>15</v>
      </c>
      <c r="F37" s="78" t="s">
        <v>13</v>
      </c>
      <c r="G37" s="2" t="s">
        <v>13</v>
      </c>
      <c r="H37" s="7" t="s">
        <v>13</v>
      </c>
      <c r="I37" s="7" t="s">
        <v>13</v>
      </c>
      <c r="J37" s="78" t="s">
        <v>13</v>
      </c>
      <c r="K37" s="78" t="s">
        <v>13</v>
      </c>
      <c r="L37" s="2" t="s">
        <v>13</v>
      </c>
      <c r="M37" s="2" t="s">
        <v>13</v>
      </c>
      <c r="N37" s="2" t="s">
        <v>13</v>
      </c>
      <c r="O37" s="2" t="s">
        <v>13</v>
      </c>
      <c r="P37" s="2" t="s">
        <v>13</v>
      </c>
      <c r="Q37" s="2" t="s">
        <v>13</v>
      </c>
      <c r="R37" s="2" t="s">
        <v>13</v>
      </c>
      <c r="S37" s="2" t="s">
        <v>13</v>
      </c>
      <c r="T37" s="2" t="s">
        <v>13</v>
      </c>
      <c r="U37" s="2" t="s">
        <v>13</v>
      </c>
      <c r="V37" s="2" t="s">
        <v>13</v>
      </c>
      <c r="W37" s="78" t="s">
        <v>13</v>
      </c>
      <c r="X37" s="78" t="s">
        <v>13</v>
      </c>
      <c r="Y37" s="78" t="s">
        <v>13</v>
      </c>
      <c r="Z37" s="78" t="s">
        <v>13</v>
      </c>
      <c r="AA37" s="78" t="s">
        <v>13</v>
      </c>
      <c r="AB37" s="78" t="s">
        <v>13</v>
      </c>
      <c r="AC37" s="78" t="s">
        <v>13</v>
      </c>
      <c r="AD37" s="2" t="s">
        <v>13</v>
      </c>
      <c r="AE37" t="s">
        <v>13</v>
      </c>
      <c r="AF37" t="s">
        <v>13</v>
      </c>
      <c r="AG37" t="s">
        <v>13</v>
      </c>
      <c r="AH37" t="s">
        <v>13</v>
      </c>
      <c r="AI37" s="2" t="s">
        <v>13</v>
      </c>
      <c r="AJ37" s="2" t="s">
        <v>13</v>
      </c>
      <c r="AK37" s="2" t="s">
        <v>13</v>
      </c>
      <c r="AL37" s="2" t="s">
        <v>13</v>
      </c>
      <c r="AM37" s="2" t="s">
        <v>13</v>
      </c>
      <c r="AN37" s="2" t="s">
        <v>13</v>
      </c>
      <c r="AO37" s="2" t="s">
        <v>13</v>
      </c>
      <c r="AP37" s="2" t="s">
        <v>13</v>
      </c>
      <c r="AQ37" s="2" t="s">
        <v>13</v>
      </c>
      <c r="AR37" s="2" t="s">
        <v>13</v>
      </c>
      <c r="AS37" s="2" t="s">
        <v>13</v>
      </c>
      <c r="AT37" s="2" t="s">
        <v>13</v>
      </c>
      <c r="AU37" s="2" t="s">
        <v>13</v>
      </c>
      <c r="AV37" s="2" t="s">
        <v>13</v>
      </c>
      <c r="AW37" s="2" t="s">
        <v>13</v>
      </c>
      <c r="AX37" s="78" t="s">
        <v>13</v>
      </c>
      <c r="AY37" s="2" t="s">
        <v>13</v>
      </c>
      <c r="AZ37" s="2" t="s">
        <v>13</v>
      </c>
      <c r="BA37" s="2" t="s">
        <v>13</v>
      </c>
      <c r="BB37" s="2" t="s">
        <v>13</v>
      </c>
      <c r="BC37" s="2" t="s">
        <v>13</v>
      </c>
      <c r="BD37" s="2" t="s">
        <v>13</v>
      </c>
      <c r="BE37" s="2" t="s">
        <v>13</v>
      </c>
      <c r="BF37" s="2" t="s">
        <v>13</v>
      </c>
      <c r="BG37" s="2" t="s">
        <v>13</v>
      </c>
      <c r="BH37" s="2" t="s">
        <v>13</v>
      </c>
      <c r="BI37" s="78" t="s">
        <v>13</v>
      </c>
      <c r="BJ37" s="78" t="s">
        <v>13</v>
      </c>
      <c r="BK37" s="78" t="s">
        <v>13</v>
      </c>
      <c r="BL37" s="78" t="s">
        <v>13</v>
      </c>
      <c r="BM37" s="39" t="s">
        <v>13</v>
      </c>
      <c r="BN37" s="78" t="s">
        <v>13</v>
      </c>
      <c r="BO37" s="78" t="s">
        <v>13</v>
      </c>
      <c r="BP37" s="78" t="s">
        <v>13</v>
      </c>
      <c r="BQ37" s="78" t="s">
        <v>13</v>
      </c>
      <c r="BR37" s="78" t="s">
        <v>13</v>
      </c>
      <c r="BS37" s="78" t="s">
        <v>13</v>
      </c>
      <c r="BT37" s="78" t="s">
        <v>13</v>
      </c>
      <c r="BU37" s="78" t="s">
        <v>13</v>
      </c>
      <c r="BV37" s="78" t="s">
        <v>13</v>
      </c>
      <c r="BW37" s="78" t="s">
        <v>13</v>
      </c>
      <c r="BX37" s="78" t="s">
        <v>13</v>
      </c>
      <c r="BY37" s="78" t="s">
        <v>13</v>
      </c>
      <c r="BZ37" s="78" t="s">
        <v>13</v>
      </c>
      <c r="CA37" s="78" t="s">
        <v>13</v>
      </c>
      <c r="CB37" s="78" t="s">
        <v>13</v>
      </c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2" t="s">
        <v>13</v>
      </c>
      <c r="DH37" s="2" t="s">
        <v>13</v>
      </c>
      <c r="DI37" s="2" t="s">
        <v>13</v>
      </c>
      <c r="DJ37" s="2" t="s">
        <v>13</v>
      </c>
      <c r="DK37" s="2" t="s">
        <v>13</v>
      </c>
      <c r="DL37" s="2" t="s">
        <v>13</v>
      </c>
    </row>
    <row r="38" spans="1:116" x14ac:dyDescent="0.3">
      <c r="A38" s="53" t="s">
        <v>1461</v>
      </c>
      <c r="B38" s="53" t="s">
        <v>1460</v>
      </c>
      <c r="C38" s="53" t="s">
        <v>76</v>
      </c>
      <c r="D38" s="37">
        <f>E38</f>
        <v>25</v>
      </c>
      <c r="E38" s="100">
        <v>25</v>
      </c>
      <c r="F38" s="78" t="s">
        <v>13</v>
      </c>
      <c r="G38" s="2" t="s">
        <v>13</v>
      </c>
      <c r="H38" s="7" t="s">
        <v>13</v>
      </c>
      <c r="I38" s="7" t="s">
        <v>13</v>
      </c>
      <c r="J38" s="78" t="s">
        <v>13</v>
      </c>
      <c r="K38" s="78" t="s">
        <v>13</v>
      </c>
      <c r="L38" s="2" t="s">
        <v>13</v>
      </c>
      <c r="M38" s="2" t="s">
        <v>13</v>
      </c>
      <c r="N38" s="2" t="s">
        <v>13</v>
      </c>
      <c r="O38" s="2" t="s">
        <v>13</v>
      </c>
      <c r="P38" s="2" t="s">
        <v>13</v>
      </c>
      <c r="Q38" s="2" t="s">
        <v>13</v>
      </c>
      <c r="R38" s="2" t="s">
        <v>13</v>
      </c>
      <c r="S38" s="2" t="s">
        <v>13</v>
      </c>
      <c r="T38" s="2" t="s">
        <v>13</v>
      </c>
      <c r="U38" s="2" t="s">
        <v>13</v>
      </c>
      <c r="V38" s="2" t="s">
        <v>13</v>
      </c>
      <c r="W38" s="78" t="s">
        <v>13</v>
      </c>
      <c r="X38" s="78" t="s">
        <v>13</v>
      </c>
      <c r="Y38" s="78" t="s">
        <v>13</v>
      </c>
      <c r="Z38" s="78" t="s">
        <v>13</v>
      </c>
      <c r="AA38" s="78" t="s">
        <v>13</v>
      </c>
      <c r="AB38" s="78" t="s">
        <v>13</v>
      </c>
      <c r="AC38" s="78" t="s">
        <v>13</v>
      </c>
      <c r="AD38" s="2" t="s">
        <v>13</v>
      </c>
      <c r="AE38" t="s">
        <v>13</v>
      </c>
      <c r="AF38" t="s">
        <v>13</v>
      </c>
      <c r="AG38" t="s">
        <v>13</v>
      </c>
      <c r="AH38" t="s">
        <v>13</v>
      </c>
      <c r="AI38" s="2" t="s">
        <v>13</v>
      </c>
      <c r="AJ38" s="2" t="s">
        <v>13</v>
      </c>
      <c r="AK38" s="2" t="s">
        <v>13</v>
      </c>
      <c r="AL38" s="2" t="s">
        <v>13</v>
      </c>
      <c r="AM38" s="2" t="s">
        <v>13</v>
      </c>
      <c r="AN38" s="2" t="s">
        <v>13</v>
      </c>
      <c r="AO38" s="2" t="s">
        <v>13</v>
      </c>
      <c r="AP38" s="2" t="s">
        <v>13</v>
      </c>
      <c r="AQ38" s="2" t="s">
        <v>13</v>
      </c>
      <c r="AR38" s="2" t="s">
        <v>13</v>
      </c>
      <c r="AS38" s="2" t="s">
        <v>13</v>
      </c>
      <c r="AT38" s="2" t="s">
        <v>13</v>
      </c>
      <c r="AU38" s="2" t="s">
        <v>13</v>
      </c>
      <c r="AV38" s="2" t="s">
        <v>13</v>
      </c>
      <c r="AW38" s="2" t="s">
        <v>13</v>
      </c>
      <c r="AX38" s="78" t="s">
        <v>13</v>
      </c>
      <c r="AY38" s="2" t="s">
        <v>13</v>
      </c>
      <c r="AZ38" s="2" t="s">
        <v>13</v>
      </c>
      <c r="BA38" s="2" t="s">
        <v>13</v>
      </c>
      <c r="BB38" s="2" t="s">
        <v>13</v>
      </c>
      <c r="BC38" s="2" t="s">
        <v>13</v>
      </c>
      <c r="BD38" s="2" t="s">
        <v>13</v>
      </c>
      <c r="BE38" s="2" t="s">
        <v>13</v>
      </c>
      <c r="BF38" s="2" t="s">
        <v>13</v>
      </c>
      <c r="BG38" s="2" t="s">
        <v>13</v>
      </c>
      <c r="BH38" s="2" t="s">
        <v>13</v>
      </c>
      <c r="BI38" s="78" t="s">
        <v>13</v>
      </c>
      <c r="BJ38" s="78" t="s">
        <v>13</v>
      </c>
      <c r="BK38" s="78" t="s">
        <v>13</v>
      </c>
      <c r="BL38" s="78" t="s">
        <v>13</v>
      </c>
      <c r="BM38" s="39" t="s">
        <v>13</v>
      </c>
      <c r="BN38" s="78" t="s">
        <v>13</v>
      </c>
      <c r="BO38" s="78" t="s">
        <v>13</v>
      </c>
      <c r="BP38" s="78" t="s">
        <v>13</v>
      </c>
      <c r="BQ38" s="78" t="s">
        <v>13</v>
      </c>
      <c r="BR38" s="78" t="s">
        <v>13</v>
      </c>
      <c r="BS38" s="78" t="s">
        <v>13</v>
      </c>
      <c r="BT38" s="78" t="s">
        <v>13</v>
      </c>
      <c r="BU38" s="78" t="s">
        <v>13</v>
      </c>
      <c r="BV38" s="78" t="s">
        <v>13</v>
      </c>
      <c r="BW38" s="78" t="s">
        <v>13</v>
      </c>
      <c r="BX38" s="78" t="s">
        <v>13</v>
      </c>
      <c r="BY38" s="78" t="s">
        <v>13</v>
      </c>
      <c r="BZ38" s="78" t="s">
        <v>13</v>
      </c>
      <c r="CA38" s="78" t="s">
        <v>13</v>
      </c>
      <c r="CB38" s="78" t="s">
        <v>13</v>
      </c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2" t="s">
        <v>13</v>
      </c>
      <c r="DH38" s="2" t="s">
        <v>13</v>
      </c>
      <c r="DI38" s="2" t="s">
        <v>13</v>
      </c>
      <c r="DJ38" s="2" t="s">
        <v>13</v>
      </c>
      <c r="DK38" s="2" t="s">
        <v>13</v>
      </c>
      <c r="DL38" s="2" t="s">
        <v>13</v>
      </c>
    </row>
    <row r="39" spans="1:116" x14ac:dyDescent="0.3">
      <c r="A39" s="53" t="s">
        <v>1462</v>
      </c>
      <c r="B39" s="53" t="s">
        <v>1463</v>
      </c>
      <c r="C39" s="53" t="s">
        <v>1466</v>
      </c>
      <c r="D39" s="37">
        <f>E39*L39*DJ39*DK39*DL39</f>
        <v>3.6887570985548033</v>
      </c>
      <c r="E39" s="100">
        <v>2</v>
      </c>
      <c r="F39" s="78" t="s">
        <v>13</v>
      </c>
      <c r="G39" s="2" t="s">
        <v>13</v>
      </c>
      <c r="H39" s="7" t="s">
        <v>13</v>
      </c>
      <c r="I39" s="7" t="s">
        <v>13</v>
      </c>
      <c r="J39" s="78" t="s">
        <v>13</v>
      </c>
      <c r="K39" s="78" t="s">
        <v>13</v>
      </c>
      <c r="L39" s="2">
        <f t="shared" ref="L39:L40" si="311">SUM(M39:AA39)</f>
        <v>0.92218927463870082</v>
      </c>
      <c r="M39" s="2">
        <f>(AB39*EXP(AC39*AD39))*CR39</f>
        <v>7.6945684431666724E-3</v>
      </c>
      <c r="N39" s="2">
        <f>(AB39*EXP(AC39*AE39))*CS39</f>
        <v>1.1014428681932602E-2</v>
      </c>
      <c r="O39" s="2">
        <f>(AB39*EXP(AC39*AF39))*CT39</f>
        <v>1.5325873623938656E-2</v>
      </c>
      <c r="P39" s="2">
        <f>(AB39*EXP(AC39*AG39))*CU39</f>
        <v>2.0795949346632338E-2</v>
      </c>
      <c r="Q39" s="2">
        <f>(AB39*EXP(AC39*AH39))*CV39</f>
        <v>2.7594427097954951E-2</v>
      </c>
      <c r="R39" s="2">
        <f>(AB39*EXP(AC39*AI39))*CW39</f>
        <v>3.5890751739027123E-2</v>
      </c>
      <c r="S39" s="2">
        <f>(AB39*EXP(AC39*AJ39))*CX39</f>
        <v>4.5851247495537949E-2</v>
      </c>
      <c r="T39" s="2">
        <f>(AB39*EXP(AC39*AK39))*CY39</f>
        <v>5.7636649644994389E-2</v>
      </c>
      <c r="U39" s="2">
        <f>(AB39*EXP(AC39*AL39))*CZ39</f>
        <v>7.1400000000000005E-2</v>
      </c>
      <c r="V39" s="2">
        <f>(AB39*EXP(AC39*AM39))*DA39</f>
        <v>8.7284919106903239E-2</v>
      </c>
      <c r="W39" s="78">
        <f>(AB39*EXP(AC39*AN39))*DB39</f>
        <v>0.10542424899088577</v>
      </c>
      <c r="X39" s="78">
        <f>(AB39*EXP(AC39*AO39))*DC39</f>
        <v>0.12593904654832133</v>
      </c>
      <c r="Y39" s="78">
        <f>(AB39*EXP(AC39*AP39))*DD39</f>
        <v>0.14893789855720702</v>
      </c>
      <c r="Z39" s="78">
        <f>(AB39*EXP(AC39*AQ39))*DE39</f>
        <v>0.16139926536219867</v>
      </c>
      <c r="AA39" s="78">
        <f>(AB39*EXP(AC39*AR39))*DF39</f>
        <v>0</v>
      </c>
      <c r="AB39" s="78">
        <v>1</v>
      </c>
      <c r="AC39" s="78">
        <v>0.17499999999999999</v>
      </c>
      <c r="AD39" s="2">
        <f t="shared" ref="AD39:AD40" si="312">11605*((1/BK39)-(1/AV39))</f>
        <v>-12.730189636495771</v>
      </c>
      <c r="AE39">
        <f t="shared" ref="AE39:AE40" si="313">11605*((1/BK39)-(1/AW39))</f>
        <v>-10.680524329796611</v>
      </c>
      <c r="AF39">
        <f t="shared" ref="AF39:AF40" si="314">11605*((1/BK39)-(1/AX39))</f>
        <v>-8.7928879010973731</v>
      </c>
      <c r="AG39">
        <f t="shared" ref="AG39:AG40" si="315">11605*((1/BK39)-(1/AY39))</f>
        <v>-7.0487979688771745</v>
      </c>
      <c r="AH39">
        <f t="shared" ref="AH39:AH40" si="316">11605*((1/BK39)-(1/AZ39))</f>
        <v>-5.4324801928635811</v>
      </c>
      <c r="AI39" s="2">
        <f t="shared" ref="AI39:AI40" si="317">11605*((1/BK39)-(1/BA39))</f>
        <v>-3.9303898215152584</v>
      </c>
      <c r="AJ39" s="2">
        <f t="shared" ref="AJ39:AJ40" si="318">11605*((1/BK39)-(1/BB39))</f>
        <v>-2.5308312161292803</v>
      </c>
      <c r="AK39" s="2">
        <f t="shared" ref="AK39:AK40" si="319">11605*((1/BK39)-(1/BC39))</f>
        <v>-1.2236527167093727</v>
      </c>
      <c r="AL39" s="2">
        <f t="shared" ref="AL39:AL40" si="320">11605*((1/BK39)-(1/BD39))</f>
        <v>0</v>
      </c>
      <c r="AM39" s="2">
        <f t="shared" ref="AM39:AM40" si="321">11605*((1/BK39)-(1/BE39))</f>
        <v>1.1478847466344833</v>
      </c>
      <c r="AN39" s="2">
        <f t="shared" ref="AN39:AN40" si="322">11605*((1/BK39)-(1/BF39))</f>
        <v>2.2268274664440786</v>
      </c>
      <c r="AO39" s="2">
        <f t="shared" ref="AO39:AO40" si="323">11605*((1/BK39)-(1/BG39))</f>
        <v>3.2428580743114215</v>
      </c>
      <c r="AP39" s="2">
        <f t="shared" ref="AP39:AP40" si="324">11605*((1/BK39)-(1/BH39))</f>
        <v>4.201323208645201</v>
      </c>
      <c r="AQ39" s="2">
        <f t="shared" ref="AQ39:AQ40" si="325">11605*((1/BK39)-(1/BI39))</f>
        <v>4.6604761989754913</v>
      </c>
      <c r="AR39" s="2">
        <f t="shared" ref="AR39:AR40" si="326">11605*((1/BK39)-(1/BJ39))</f>
        <v>-5.4324801928635811</v>
      </c>
      <c r="AS39" s="2" t="s">
        <v>13</v>
      </c>
      <c r="AT39" s="2" t="s">
        <v>13</v>
      </c>
      <c r="AU39" s="2" t="s">
        <v>13</v>
      </c>
      <c r="AV39" s="2">
        <f t="shared" ref="AV39:BJ40" si="327">BN39+273</f>
        <v>233</v>
      </c>
      <c r="AW39" s="2">
        <f t="shared" si="327"/>
        <v>243</v>
      </c>
      <c r="AX39" s="78">
        <f t="shared" si="327"/>
        <v>253</v>
      </c>
      <c r="AY39" s="2">
        <f t="shared" si="327"/>
        <v>263</v>
      </c>
      <c r="AZ39" s="2">
        <f t="shared" si="327"/>
        <v>273</v>
      </c>
      <c r="BA39" s="2">
        <f t="shared" si="327"/>
        <v>283</v>
      </c>
      <c r="BB39" s="2">
        <f t="shared" si="327"/>
        <v>293</v>
      </c>
      <c r="BC39" s="2">
        <f t="shared" si="327"/>
        <v>303</v>
      </c>
      <c r="BD39" s="2">
        <f t="shared" si="327"/>
        <v>313</v>
      </c>
      <c r="BE39" s="2">
        <f t="shared" si="327"/>
        <v>323</v>
      </c>
      <c r="BF39" s="2">
        <f t="shared" si="327"/>
        <v>333</v>
      </c>
      <c r="BG39" s="2">
        <f t="shared" si="327"/>
        <v>343</v>
      </c>
      <c r="BH39" s="2">
        <f t="shared" si="327"/>
        <v>353</v>
      </c>
      <c r="BI39" s="78">
        <f t="shared" si="327"/>
        <v>358</v>
      </c>
      <c r="BJ39" s="78">
        <f t="shared" si="327"/>
        <v>273</v>
      </c>
      <c r="BK39" s="78">
        <f t="shared" ref="BK39:BK40" si="328">BL39+273</f>
        <v>313</v>
      </c>
      <c r="BL39" s="78">
        <v>40</v>
      </c>
      <c r="BM39" s="39" t="s">
        <v>13</v>
      </c>
      <c r="BN39" s="78">
        <f t="shared" ref="BN39" si="329">CC39+DG39</f>
        <v>-40</v>
      </c>
      <c r="BO39" s="78">
        <f t="shared" ref="BO39" si="330">CD39+DG39</f>
        <v>-30</v>
      </c>
      <c r="BP39" s="78">
        <f t="shared" ref="BP39" si="331">CE39+DG39</f>
        <v>-20</v>
      </c>
      <c r="BQ39" s="78">
        <f t="shared" ref="BQ39" si="332">CF39+DG39</f>
        <v>-10</v>
      </c>
      <c r="BR39" s="78">
        <f t="shared" ref="BR39" si="333">CG39+DG39</f>
        <v>0</v>
      </c>
      <c r="BS39" s="78">
        <f t="shared" ref="BS39" si="334">CH39+DG39</f>
        <v>10</v>
      </c>
      <c r="BT39" s="78">
        <f t="shared" ref="BT39" si="335">CI39+DG39</f>
        <v>20</v>
      </c>
      <c r="BU39" s="78">
        <f t="shared" ref="BU39" si="336">CJ39+DG39</f>
        <v>30</v>
      </c>
      <c r="BV39" s="78">
        <f t="shared" ref="BV39" si="337">CK39+DG39</f>
        <v>40</v>
      </c>
      <c r="BW39" s="78">
        <f t="shared" ref="BW39" si="338">CL39+DG39</f>
        <v>50</v>
      </c>
      <c r="BX39" s="78">
        <f t="shared" ref="BX39" si="339">CM39+DG39</f>
        <v>60</v>
      </c>
      <c r="BY39" s="78">
        <f t="shared" ref="BY39" si="340">CN39+DG39</f>
        <v>70</v>
      </c>
      <c r="BZ39" s="78">
        <f t="shared" ref="BZ39" si="341">CO39+DG39</f>
        <v>80</v>
      </c>
      <c r="CA39" s="78">
        <f t="shared" ref="CA39" si="342">CP39+DG39</f>
        <v>85</v>
      </c>
      <c r="CB39" s="78">
        <f t="shared" ref="CB39" si="343">CQ39+DG39</f>
        <v>0</v>
      </c>
      <c r="CC39" s="39">
        <v>-40</v>
      </c>
      <c r="CD39" s="39">
        <v>-30</v>
      </c>
      <c r="CE39" s="121">
        <v>-20</v>
      </c>
      <c r="CF39" s="39">
        <v>-10</v>
      </c>
      <c r="CG39" s="39">
        <v>0</v>
      </c>
      <c r="CH39" s="39">
        <v>10</v>
      </c>
      <c r="CI39" s="39">
        <v>20</v>
      </c>
      <c r="CJ39" s="39">
        <v>30</v>
      </c>
      <c r="CK39" s="39">
        <v>40</v>
      </c>
      <c r="CL39" s="39">
        <v>50</v>
      </c>
      <c r="CM39" s="39">
        <v>60</v>
      </c>
      <c r="CN39" s="39">
        <v>70</v>
      </c>
      <c r="CO39" s="39">
        <v>80</v>
      </c>
      <c r="CP39" s="39">
        <v>85</v>
      </c>
      <c r="CQ39" s="39">
        <v>0</v>
      </c>
      <c r="CR39" s="122">
        <v>7.1400000000000005E-2</v>
      </c>
      <c r="CS39" s="122">
        <v>7.1400000000000005E-2</v>
      </c>
      <c r="CT39" s="122">
        <v>7.1400000000000005E-2</v>
      </c>
      <c r="CU39" s="122">
        <v>7.1400000000000005E-2</v>
      </c>
      <c r="CV39" s="122">
        <v>7.1400000000000005E-2</v>
      </c>
      <c r="CW39" s="122">
        <v>7.1400000000000005E-2</v>
      </c>
      <c r="CX39" s="122">
        <v>7.1400000000000005E-2</v>
      </c>
      <c r="CY39" s="122">
        <v>7.1400000000000005E-2</v>
      </c>
      <c r="CZ39" s="122">
        <v>7.1400000000000005E-2</v>
      </c>
      <c r="DA39" s="122">
        <v>7.1400000000000005E-2</v>
      </c>
      <c r="DB39" s="122">
        <v>7.1400000000000005E-2</v>
      </c>
      <c r="DC39" s="122">
        <v>7.1400000000000005E-2</v>
      </c>
      <c r="DD39" s="122">
        <v>7.1400000000000005E-2</v>
      </c>
      <c r="DE39" s="122">
        <v>7.1400000000000005E-2</v>
      </c>
      <c r="DF39" s="122">
        <v>0</v>
      </c>
      <c r="DG39" s="2">
        <v>0</v>
      </c>
      <c r="DH39" s="2" t="s">
        <v>13</v>
      </c>
      <c r="DI39" s="2" t="s">
        <v>13</v>
      </c>
      <c r="DJ39" s="2">
        <v>2</v>
      </c>
      <c r="DK39" s="125">
        <v>1</v>
      </c>
      <c r="DL39" s="2">
        <v>1</v>
      </c>
    </row>
    <row r="40" spans="1:116" x14ac:dyDescent="0.3">
      <c r="A40" s="53" t="s">
        <v>1464</v>
      </c>
      <c r="B40" s="53" t="s">
        <v>1465</v>
      </c>
      <c r="C40" s="53" t="s">
        <v>47</v>
      </c>
      <c r="D40" s="37">
        <f>E40*F40*L40*DH40</f>
        <v>10.733876834660284</v>
      </c>
      <c r="E40" s="100">
        <v>50</v>
      </c>
      <c r="F40" s="78">
        <f t="shared" ref="F40" si="344">EXP(G40*((H40/I40)^J40-(K40/I40)^J40))</f>
        <v>0.75243473335052891</v>
      </c>
      <c r="G40" s="2">
        <v>1.4</v>
      </c>
      <c r="H40" s="7">
        <v>13.5</v>
      </c>
      <c r="I40" s="7">
        <v>45</v>
      </c>
      <c r="J40" s="78">
        <v>4.4000000000000004</v>
      </c>
      <c r="K40" s="78">
        <f>0.7*I40</f>
        <v>31.499999999999996</v>
      </c>
      <c r="L40" s="2">
        <f t="shared" si="311"/>
        <v>0.28531050890921072</v>
      </c>
      <c r="M40" s="2">
        <f t="shared" ref="M40" si="345">(AB40*EXP(AC40*AD40)+(1-AB40)*EXP(AT40*AD40))/(AB40*EXP(AC40*AS40)+(1-AB40)*EXP(AT40*AS40))*CR40</f>
        <v>3.5201784580782172E-4</v>
      </c>
      <c r="N40" s="2">
        <f t="shared" ref="N40" si="346">(AB40*EXP(AC40*AE40)+(1-AB40)*EXP(AT40*AE40))/(AB40*EXP(AC40*AS40)+(1-AB40)*EXP(AT40*AS40))*CS40</f>
        <v>6.1931588583562821E-4</v>
      </c>
      <c r="O40" s="2">
        <f t="shared" ref="O40" si="347">(AB40*EXP(AC40*AF40)+(1-AB40)*EXP(AT40*AF40))/(AB40*EXP(AC40*AS40)+(1-AB40)*EXP(AT40*AS40))*CT40</f>
        <v>1.0457296264792212E-3</v>
      </c>
      <c r="P40" s="2">
        <f t="shared" ref="P40" si="348">(AB40*EXP(AC40*AG40)+(1-AB40)*EXP(AT40*AG40))/(AB40*EXP(AC40*AS40)+(1-AB40)*EXP(AT40*AS40))*CU40</f>
        <v>1.7045317544999359E-3</v>
      </c>
      <c r="Q40" s="2">
        <f t="shared" ref="Q40" si="349">(AB40*EXP(AC40*AH40)+(1-AB40)*EXP(AT40*AH40))/(AB40*EXP(AC40*AS40)+(1-AB40)*EXP(AT40*AS40))*CV40</f>
        <v>2.6973423110161158E-3</v>
      </c>
      <c r="R40" s="2">
        <f t="shared" ref="R40" si="350">(AB40*EXP(AC40*AI40)+(1-AB40)*EXP(AT40*AI40))/(AB40*EXP(AC40*AS40)+(1-AB40)*EXP(AT40*AS40))*CW40</f>
        <v>4.16800797236284E-3</v>
      </c>
      <c r="S40" s="2">
        <f t="shared" ref="S40" si="351">(AB40*EXP(AC40*AJ40)+(1-AB40)*EXP(AT40*AJ40))/(AB40*EXP(AC40*AS40)+(1-AB40)*EXP(AT40*AS40))*CX40</f>
        <v>6.3272064809623977E-3</v>
      </c>
      <c r="T40" s="2">
        <f t="shared" ref="T40" si="352">(AB40*EXP(AC40*AK40)+(1-AB40)*EXP(AT40*AK40))/(AB40*EXP(AC40*AS40)+(1-AB40)*EXP(AT40*AS40))*CY40</f>
        <v>9.4956557601585164E-3</v>
      </c>
      <c r="U40" s="2">
        <f t="shared" ref="U40" si="353">(AB40*EXP(AC40*AL40)+(1-AB40)*EXP(AT40*AL40))/(AB40*EXP(AC40*AS40)+(1-AB40)*EXP(AT40*AS40))*CZ40</f>
        <v>1.4177807945417171E-2</v>
      </c>
      <c r="V40" s="2">
        <f t="shared" ref="V40" si="354">(AB40*EXP(AC40*AM40)+(1-AB40)*EXP(AT40*AM40))/(AB40*EXP(AC40*AS40)+(1-AB40)*EXP(AT40*AS40))*DF40</f>
        <v>0</v>
      </c>
      <c r="W40" s="78">
        <f t="shared" ref="W40" si="355">(AB40*EXP(AC40*AN40)+(1-AB40)*EXP(AT40*AN40))/(AB40*EXP(AC40*AS40)+(1-AB40)*EXP(AT40*AS40))*DB40</f>
        <v>3.1816970894893652E-2</v>
      </c>
      <c r="X40" s="78">
        <f t="shared" ref="X40" si="356">(AB40*EXP(AC40*AO40)+(1-AB40)*EXP(AT40*AO40))/(AB40*EXP(AC40*AS40)+(1-AB40)*EXP(AT40*AS40))*DC40</f>
        <v>4.8174028420216772E-2</v>
      </c>
      <c r="Y40" s="78">
        <f t="shared" ref="Y40" si="357">(AB40*EXP(AC40*AP40)+(1-AB40)*EXP(AT40*AP40))/(AB40*EXP(AC40*AS40)+(1-AB40)*EXP(AT40*AS40))*DD40</f>
        <v>7.3566538555767627E-2</v>
      </c>
      <c r="Z40" s="78">
        <f t="shared" ref="Z40" si="358">(AB40*EXP(AC40*AQ40)+(1-AB40)*EXP(AT40*AQ40))/(AB40*EXP(AC40*AS40)+(1-AB40)*EXP(AT40*AS40))*DE40</f>
        <v>9.1165355455793018E-2</v>
      </c>
      <c r="AA40" s="78">
        <f t="shared" ref="AA40" si="359">(AB40*EXP(AC40*AR40)+(1-AB40)*EXP(AT40*AR40))/(AB40*EXP(AC40*AS40)+(1-AB40)*EXP(AT40*AS40))*DF40</f>
        <v>0</v>
      </c>
      <c r="AB40" s="78">
        <v>0.9</v>
      </c>
      <c r="AC40" s="78">
        <v>0.3</v>
      </c>
      <c r="AD40" s="2">
        <f t="shared" si="312"/>
        <v>-10.543347304141031</v>
      </c>
      <c r="AE40">
        <f t="shared" si="313"/>
        <v>-8.6663262312031186</v>
      </c>
      <c r="AF40">
        <f t="shared" si="314"/>
        <v>-6.9316654975096395</v>
      </c>
      <c r="AG40">
        <f t="shared" si="315"/>
        <v>-5.3237611199501371</v>
      </c>
      <c r="AH40">
        <f t="shared" si="316"/>
        <v>-3.8292091835298296</v>
      </c>
      <c r="AI40" s="2">
        <f t="shared" si="317"/>
        <v>-2.4364312979382809</v>
      </c>
      <c r="AJ40" s="2">
        <f t="shared" si="318"/>
        <v>-1.1353740501861547</v>
      </c>
      <c r="AK40" s="2">
        <f t="shared" si="319"/>
        <v>8.2734058404224167E-2</v>
      </c>
      <c r="AL40" s="2">
        <f t="shared" si="320"/>
        <v>1.2255806218237391</v>
      </c>
      <c r="AM40" s="2">
        <f t="shared" si="321"/>
        <v>2.2999317364317755</v>
      </c>
      <c r="AN40" s="2">
        <f t="shared" si="322"/>
        <v>3.3117660564743154</v>
      </c>
      <c r="AO40" s="2">
        <f t="shared" si="323"/>
        <v>4.266386109056155</v>
      </c>
      <c r="AP40" s="2">
        <f t="shared" si="324"/>
        <v>5.168511245356342</v>
      </c>
      <c r="AQ40" s="2">
        <f t="shared" si="325"/>
        <v>5.6012230174059434</v>
      </c>
      <c r="AR40" s="2">
        <f t="shared" si="326"/>
        <v>-3.8292091835298296</v>
      </c>
      <c r="AS40" s="2">
        <f t="shared" ref="AS40" si="360">11605*((1/BK40)-(1/AU40))</f>
        <v>5.1069803465969574</v>
      </c>
      <c r="AT40" s="2">
        <v>0.7</v>
      </c>
      <c r="AU40" s="2">
        <f t="shared" ref="AU40" si="361">BM40+273</f>
        <v>363</v>
      </c>
      <c r="AV40" s="2">
        <f t="shared" si="327"/>
        <v>243.7</v>
      </c>
      <c r="AW40" s="2">
        <f t="shared" si="327"/>
        <v>253.7</v>
      </c>
      <c r="AX40" s="78">
        <f t="shared" si="327"/>
        <v>263.7</v>
      </c>
      <c r="AY40" s="2">
        <f t="shared" si="327"/>
        <v>273.7</v>
      </c>
      <c r="AZ40" s="2">
        <f t="shared" si="327"/>
        <v>283.7</v>
      </c>
      <c r="BA40" s="2">
        <f t="shared" si="327"/>
        <v>293.7</v>
      </c>
      <c r="BB40" s="2">
        <f t="shared" si="327"/>
        <v>303.7</v>
      </c>
      <c r="BC40" s="2">
        <f t="shared" si="327"/>
        <v>313.7</v>
      </c>
      <c r="BD40" s="2">
        <f t="shared" si="327"/>
        <v>323.7</v>
      </c>
      <c r="BE40" s="2">
        <f t="shared" si="327"/>
        <v>333.7</v>
      </c>
      <c r="BF40" s="2">
        <f t="shared" si="327"/>
        <v>343.7</v>
      </c>
      <c r="BG40" s="2">
        <f t="shared" si="327"/>
        <v>353.7</v>
      </c>
      <c r="BH40" s="2">
        <f t="shared" si="327"/>
        <v>363.7</v>
      </c>
      <c r="BI40" s="78">
        <f t="shared" si="327"/>
        <v>368.7</v>
      </c>
      <c r="BJ40" s="78">
        <f t="shared" si="327"/>
        <v>283.7</v>
      </c>
      <c r="BK40" s="78">
        <f t="shared" si="328"/>
        <v>313</v>
      </c>
      <c r="BL40" s="78">
        <v>40</v>
      </c>
      <c r="BM40" s="39">
        <v>90</v>
      </c>
      <c r="BN40" s="78">
        <f t="shared" ref="BN40" si="362">CC40+DG40</f>
        <v>-29.3</v>
      </c>
      <c r="BO40" s="78">
        <f t="shared" ref="BO40" si="363">CD40+DG40</f>
        <v>-19.3</v>
      </c>
      <c r="BP40" s="78">
        <f t="shared" ref="BP40" si="364">CE40+DG40</f>
        <v>-9.3000000000000007</v>
      </c>
      <c r="BQ40" s="78">
        <f t="shared" ref="BQ40" si="365">CF40+DG40</f>
        <v>0.69999999999999929</v>
      </c>
      <c r="BR40" s="78">
        <f t="shared" ref="BR40" si="366">CG40+DG40</f>
        <v>10.7</v>
      </c>
      <c r="BS40" s="78">
        <f t="shared" ref="BS40" si="367">CH40+DG40</f>
        <v>20.7</v>
      </c>
      <c r="BT40" s="78">
        <f t="shared" ref="BT40" si="368">CI40+DG40</f>
        <v>30.7</v>
      </c>
      <c r="BU40" s="78">
        <f t="shared" ref="BU40" si="369">CJ40+DG40</f>
        <v>40.700000000000003</v>
      </c>
      <c r="BV40" s="78">
        <f t="shared" ref="BV40" si="370">CK40+DG40</f>
        <v>50.7</v>
      </c>
      <c r="BW40" s="78">
        <f t="shared" ref="BW40" si="371">CL40+DG40</f>
        <v>60.7</v>
      </c>
      <c r="BX40" s="78">
        <f t="shared" ref="BX40" si="372">CM40+DG40</f>
        <v>70.7</v>
      </c>
      <c r="BY40" s="78">
        <f t="shared" ref="BY40" si="373">CN40+DG40</f>
        <v>80.7</v>
      </c>
      <c r="BZ40" s="78">
        <f t="shared" ref="BZ40" si="374">CO40+DG40</f>
        <v>90.7</v>
      </c>
      <c r="CA40" s="78">
        <f t="shared" ref="CA40" si="375">CP40+DG40</f>
        <v>95.7</v>
      </c>
      <c r="CB40" s="78">
        <f t="shared" ref="CB40" si="376">CQ40+DG40</f>
        <v>10.7</v>
      </c>
      <c r="CC40" s="39">
        <v>-40</v>
      </c>
      <c r="CD40" s="39">
        <v>-30</v>
      </c>
      <c r="CE40" s="121">
        <v>-20</v>
      </c>
      <c r="CF40" s="39">
        <v>-10</v>
      </c>
      <c r="CG40" s="39">
        <v>0</v>
      </c>
      <c r="CH40" s="39">
        <v>10</v>
      </c>
      <c r="CI40" s="39">
        <v>20</v>
      </c>
      <c r="CJ40" s="39">
        <v>30</v>
      </c>
      <c r="CK40" s="39">
        <v>40</v>
      </c>
      <c r="CL40" s="39">
        <v>50</v>
      </c>
      <c r="CM40" s="39">
        <v>60</v>
      </c>
      <c r="CN40" s="39">
        <v>70</v>
      </c>
      <c r="CO40" s="39">
        <v>80</v>
      </c>
      <c r="CP40" s="39">
        <v>85</v>
      </c>
      <c r="CQ40" s="39">
        <v>0</v>
      </c>
      <c r="CR40" s="122">
        <v>7.1400000000000005E-2</v>
      </c>
      <c r="CS40" s="122">
        <v>7.1400000000000005E-2</v>
      </c>
      <c r="CT40" s="122">
        <v>7.1400000000000005E-2</v>
      </c>
      <c r="CU40" s="122">
        <v>7.1400000000000005E-2</v>
      </c>
      <c r="CV40" s="122">
        <v>7.1400000000000005E-2</v>
      </c>
      <c r="CW40" s="122">
        <v>7.1400000000000005E-2</v>
      </c>
      <c r="CX40" s="122">
        <v>7.1400000000000005E-2</v>
      </c>
      <c r="CY40" s="122">
        <v>7.1400000000000005E-2</v>
      </c>
      <c r="CZ40" s="122">
        <v>7.1400000000000005E-2</v>
      </c>
      <c r="DA40" s="122">
        <v>7.1400000000000005E-2</v>
      </c>
      <c r="DB40" s="122">
        <v>7.1400000000000005E-2</v>
      </c>
      <c r="DC40" s="122">
        <v>7.1400000000000005E-2</v>
      </c>
      <c r="DD40" s="122">
        <v>7.1400000000000005E-2</v>
      </c>
      <c r="DE40" s="122">
        <v>7.1400000000000005E-2</v>
      </c>
      <c r="DF40" s="122">
        <v>0</v>
      </c>
      <c r="DG40" s="125">
        <v>10.7</v>
      </c>
      <c r="DH40" s="2">
        <v>1</v>
      </c>
      <c r="DI40" s="2" t="s">
        <v>13</v>
      </c>
      <c r="DJ40" s="2" t="s">
        <v>13</v>
      </c>
      <c r="DK40" s="2" t="s">
        <v>13</v>
      </c>
      <c r="DL40" s="2" t="s">
        <v>13</v>
      </c>
    </row>
    <row r="41" spans="1:116" x14ac:dyDescent="0.3">
      <c r="C41" s="53"/>
    </row>
    <row r="42" spans="1:116" x14ac:dyDescent="0.3">
      <c r="C42" s="53"/>
    </row>
    <row r="43" spans="1:116" x14ac:dyDescent="0.3">
      <c r="C43" s="53"/>
    </row>
  </sheetData>
  <mergeCells count="37">
    <mergeCell ref="DG2:DG3"/>
    <mergeCell ref="CR1:DF1"/>
    <mergeCell ref="CC1:CQ1"/>
    <mergeCell ref="DL2:DL3"/>
    <mergeCell ref="DK2:DK3"/>
    <mergeCell ref="DJ2:DJ3"/>
    <mergeCell ref="DI2:DI3"/>
    <mergeCell ref="DH2:DH3"/>
    <mergeCell ref="CR2:DF2"/>
    <mergeCell ref="BN2:CB2"/>
    <mergeCell ref="CC2:CQ2"/>
    <mergeCell ref="AV1:BJ1"/>
    <mergeCell ref="AD1:AR1"/>
    <mergeCell ref="M1:AA1"/>
    <mergeCell ref="BN1:CB1"/>
    <mergeCell ref="AS2:AS3"/>
    <mergeCell ref="AT2:AT3"/>
    <mergeCell ref="BK2:BK3"/>
    <mergeCell ref="BL2:BL3"/>
    <mergeCell ref="AC2:AC3"/>
    <mergeCell ref="AB2:AB3"/>
    <mergeCell ref="M2:AA2"/>
    <mergeCell ref="AD2:AR2"/>
    <mergeCell ref="AU2:AU3"/>
    <mergeCell ref="AV2:BJ2"/>
    <mergeCell ref="J2:J3"/>
    <mergeCell ref="K2:K3"/>
    <mergeCell ref="A2:C2"/>
    <mergeCell ref="A1:C1"/>
    <mergeCell ref="BM2:BM3"/>
    <mergeCell ref="D2:D3"/>
    <mergeCell ref="E2:E3"/>
    <mergeCell ref="F2:F3"/>
    <mergeCell ref="G2:G3"/>
    <mergeCell ref="H2:H3"/>
    <mergeCell ref="I2:I3"/>
    <mergeCell ref="L2:L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4" name="Button 17">
              <controlPr defaultSize="0" print="0" autoFill="0" autoPict="0" macro="[0]!Button4_Click">
                <anchor moveWithCells="1">
                  <from>
                    <xdr:col>0</xdr:col>
                    <xdr:colOff>374650</xdr:colOff>
                    <xdr:row>1</xdr:row>
                    <xdr:rowOff>615950</xdr:rowOff>
                  </from>
                  <to>
                    <xdr:col>1</xdr:col>
                    <xdr:colOff>996950</xdr:colOff>
                    <xdr:row>1</xdr:row>
                    <xdr:rowOff>882650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36C769-FC13-47C9-8FB7-785486D6F181}">
          <x14:formula1>
            <xm:f>'SN29500'!$A$4:$A$31</xm:f>
          </x14:formula1>
          <xm:sqref>C41:C43 C4:C37</xm:sqref>
        </x14:dataValidation>
        <x14:dataValidation type="list" allowBlank="1" showInputMessage="1" showErrorMessage="1" xr:uid="{4EC0FAAA-A1EA-4692-A770-0F0FF13A6D3D}">
          <x14:formula1>
            <xm:f>'SN29500'!$A$4:$A$38</xm:f>
          </x14:formula1>
          <xm:sqref>C38:C40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8A882-CBD2-4699-AABB-79EC3648BA9B}">
  <sheetPr codeName="Sheet6">
    <tabColor rgb="FF00B050"/>
  </sheetPr>
  <dimension ref="A1:U26"/>
  <sheetViews>
    <sheetView workbookViewId="0">
      <selection activeCell="I7" sqref="I7:I10"/>
    </sheetView>
  </sheetViews>
  <sheetFormatPr defaultRowHeight="14" x14ac:dyDescent="0.3"/>
  <cols>
    <col min="2" max="2" width="13.25" customWidth="1"/>
    <col min="6" max="6" width="20.25" style="1" customWidth="1"/>
    <col min="21" max="21" width="13" bestFit="1" customWidth="1"/>
  </cols>
  <sheetData>
    <row r="1" spans="1:21" ht="36" customHeight="1" thickBot="1" x14ac:dyDescent="0.35">
      <c r="A1" s="205" t="s">
        <v>1282</v>
      </c>
      <c r="B1" s="205"/>
      <c r="C1" s="205"/>
      <c r="D1" s="205"/>
      <c r="E1" s="205"/>
      <c r="F1" s="274"/>
      <c r="G1" s="54"/>
      <c r="H1" s="271" t="s">
        <v>1284</v>
      </c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3"/>
    </row>
    <row r="2" spans="1:21" s="47" customFormat="1" ht="126.5" thickBot="1" x14ac:dyDescent="0.35">
      <c r="A2" s="56" t="s">
        <v>1270</v>
      </c>
      <c r="B2" s="57" t="s">
        <v>1271</v>
      </c>
      <c r="C2" s="57" t="s">
        <v>138</v>
      </c>
      <c r="D2" s="58" t="s">
        <v>89</v>
      </c>
      <c r="E2" s="59" t="s">
        <v>90</v>
      </c>
      <c r="F2" s="58" t="s">
        <v>1253</v>
      </c>
      <c r="G2" s="150" t="s">
        <v>1283</v>
      </c>
      <c r="H2" s="151" t="s">
        <v>1272</v>
      </c>
      <c r="I2" s="152" t="s">
        <v>1273</v>
      </c>
      <c r="J2" s="153" t="s">
        <v>1274</v>
      </c>
      <c r="K2" s="153" t="s">
        <v>1275</v>
      </c>
      <c r="L2" s="153" t="s">
        <v>1276</v>
      </c>
      <c r="M2" s="154" t="s">
        <v>1277</v>
      </c>
      <c r="N2" s="153" t="s">
        <v>1278</v>
      </c>
      <c r="O2" s="155" t="s">
        <v>1279</v>
      </c>
      <c r="P2" s="155" t="s">
        <v>1269</v>
      </c>
      <c r="Q2" s="155" t="s">
        <v>1280</v>
      </c>
      <c r="R2" s="156" t="s">
        <v>1277</v>
      </c>
      <c r="S2" s="157" t="s">
        <v>1281</v>
      </c>
      <c r="T2" s="157" t="s">
        <v>1286</v>
      </c>
      <c r="U2" s="157" t="s">
        <v>84</v>
      </c>
    </row>
    <row r="3" spans="1:21" ht="78" x14ac:dyDescent="0.3">
      <c r="A3" s="270" t="s">
        <v>1553</v>
      </c>
      <c r="B3" s="275" t="s">
        <v>1287</v>
      </c>
      <c r="C3" s="270">
        <f>VLOOKUP(A3,BOM_FIT!$A$4:$E$500,4,FALSE)</f>
        <v>0.50121739705030821</v>
      </c>
      <c r="D3" s="64" t="s">
        <v>93</v>
      </c>
      <c r="E3" s="65">
        <f>0.7/1</f>
        <v>0.7</v>
      </c>
      <c r="F3" s="60" t="s">
        <v>1296</v>
      </c>
      <c r="G3" s="2"/>
      <c r="H3" s="276">
        <v>1</v>
      </c>
      <c r="I3" s="276">
        <f>H3*C3</f>
        <v>0.50121739705030821</v>
      </c>
      <c r="J3" s="2">
        <v>1</v>
      </c>
      <c r="K3" s="2"/>
      <c r="L3" s="2" t="s">
        <v>81</v>
      </c>
      <c r="M3" s="2">
        <f>VLOOKUP(L3,Diagnostic!$A$2:$C$50,3,FALSE)</f>
        <v>0.99</v>
      </c>
      <c r="N3" s="2">
        <f>(1-M3)*J3*I3*E3</f>
        <v>3.5085217793521606E-3</v>
      </c>
      <c r="O3" s="2">
        <v>1</v>
      </c>
      <c r="P3" s="2"/>
      <c r="Q3" s="2" t="s">
        <v>81</v>
      </c>
      <c r="R3" s="2">
        <v>1</v>
      </c>
      <c r="S3" s="2">
        <f>O3*I3*E3*M3*(1-R3)</f>
        <v>0</v>
      </c>
      <c r="T3" s="2">
        <f>O3*E3*I3*M3*R3</f>
        <v>0.34734365615586354</v>
      </c>
      <c r="U3" s="2">
        <f>N3+S3*T3*10^(-9)*10000</f>
        <v>3.5085217793521606E-3</v>
      </c>
    </row>
    <row r="4" spans="1:21" x14ac:dyDescent="0.3">
      <c r="A4" s="270"/>
      <c r="B4" s="275"/>
      <c r="C4" s="270"/>
      <c r="D4" s="64" t="s">
        <v>94</v>
      </c>
      <c r="E4" s="65">
        <f>0.1/1</f>
        <v>0.1</v>
      </c>
      <c r="F4" s="37"/>
      <c r="G4" s="2"/>
      <c r="H4" s="277"/>
      <c r="I4" s="277"/>
      <c r="J4" s="2">
        <v>1</v>
      </c>
      <c r="K4" s="2"/>
      <c r="L4" s="2" t="s">
        <v>81</v>
      </c>
      <c r="M4" s="2">
        <f>VLOOKUP(L4,Diagnostic!$A$2:$C$50,3,FALSE)</f>
        <v>0.99</v>
      </c>
      <c r="N4" s="2">
        <f>(1-M4)*J4*I3*E4</f>
        <v>5.0121739705030874E-4</v>
      </c>
      <c r="O4" s="2">
        <v>1</v>
      </c>
      <c r="P4" s="2"/>
      <c r="Q4" s="2" t="s">
        <v>81</v>
      </c>
      <c r="R4" s="2">
        <v>1</v>
      </c>
      <c r="S4" s="2">
        <f>O4*I4*E4*M4*(1-R4)</f>
        <v>0</v>
      </c>
      <c r="T4" s="2">
        <f>O4*E4*I3*M4*R4</f>
        <v>4.9620522307980516E-2</v>
      </c>
      <c r="U4" s="2">
        <f>N4+S4*T4*10^(-9)*10000</f>
        <v>5.0121739705030874E-4</v>
      </c>
    </row>
    <row r="5" spans="1:21" x14ac:dyDescent="0.3">
      <c r="A5" s="270"/>
      <c r="B5" s="275"/>
      <c r="C5" s="270"/>
      <c r="D5" s="64" t="s">
        <v>95</v>
      </c>
      <c r="E5" s="65">
        <f>0.2/2</f>
        <v>0.1</v>
      </c>
      <c r="F5" s="37"/>
      <c r="G5" s="2"/>
      <c r="H5" s="277"/>
      <c r="I5" s="277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1" x14ac:dyDescent="0.3">
      <c r="A6" s="270"/>
      <c r="B6" s="275"/>
      <c r="C6" s="270"/>
      <c r="D6" s="64" t="s">
        <v>96</v>
      </c>
      <c r="E6" s="65">
        <f>0.2/2</f>
        <v>0.1</v>
      </c>
      <c r="F6" s="37"/>
      <c r="G6" s="2"/>
      <c r="H6" s="278"/>
      <c r="I6" s="278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x14ac:dyDescent="0.3">
      <c r="A7" s="270" t="s">
        <v>1418</v>
      </c>
      <c r="B7" s="270"/>
      <c r="C7" s="270">
        <f>VLOOKUP(A7,BOM_FIT!$A$4:$E$500,4,FALSE)</f>
        <v>9.5368591537900453</v>
      </c>
      <c r="D7" s="64" t="s">
        <v>93</v>
      </c>
      <c r="E7" s="65">
        <f>0.7/1</f>
        <v>0.7</v>
      </c>
      <c r="F7" s="37"/>
      <c r="G7" s="2"/>
      <c r="H7" s="276">
        <v>1</v>
      </c>
      <c r="I7" s="276">
        <f>H7*C7</f>
        <v>9.5368591537900453</v>
      </c>
      <c r="J7" s="2">
        <v>1</v>
      </c>
      <c r="K7" s="2"/>
      <c r="L7" s="2" t="s">
        <v>81</v>
      </c>
      <c r="M7" s="2">
        <f>VLOOKUP(L7,Diagnostic!$A$2:$C$50,3,FALSE)</f>
        <v>0.99</v>
      </c>
      <c r="N7" s="2">
        <f>(1-M7)*J7*I7*E7</f>
        <v>6.675801407653037E-2</v>
      </c>
      <c r="O7" s="2">
        <v>1</v>
      </c>
      <c r="P7" s="2"/>
      <c r="Q7" s="2" t="s">
        <v>81</v>
      </c>
      <c r="R7" s="2">
        <v>1</v>
      </c>
      <c r="S7" s="2">
        <f>O7*I7*E7*M7*(1-R7)</f>
        <v>0</v>
      </c>
      <c r="T7" s="2">
        <f>O7*E7*I7*M7*R7</f>
        <v>6.6090433935765009</v>
      </c>
      <c r="U7" s="2">
        <f>N7+S7*T7*10^(-9)*10000</f>
        <v>6.675801407653037E-2</v>
      </c>
    </row>
    <row r="8" spans="1:21" x14ac:dyDescent="0.3">
      <c r="A8" s="270"/>
      <c r="B8" s="270"/>
      <c r="C8" s="270"/>
      <c r="D8" s="64" t="s">
        <v>94</v>
      </c>
      <c r="E8" s="65">
        <f>0.1/1</f>
        <v>0.1</v>
      </c>
      <c r="F8" s="37"/>
      <c r="G8" s="2"/>
      <c r="H8" s="277"/>
      <c r="I8" s="277"/>
      <c r="J8" s="2">
        <v>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x14ac:dyDescent="0.3">
      <c r="A9" s="270"/>
      <c r="B9" s="270"/>
      <c r="C9" s="270"/>
      <c r="D9" s="64" t="s">
        <v>95</v>
      </c>
      <c r="E9" s="65">
        <f>0.2/2</f>
        <v>0.1</v>
      </c>
      <c r="F9" s="37"/>
      <c r="G9" s="2"/>
      <c r="H9" s="277"/>
      <c r="I9" s="277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1" x14ac:dyDescent="0.3">
      <c r="A10" s="270"/>
      <c r="B10" s="270"/>
      <c r="C10" s="270"/>
      <c r="D10" s="64" t="s">
        <v>96</v>
      </c>
      <c r="E10" s="65">
        <f>0.2/2</f>
        <v>0.1</v>
      </c>
      <c r="F10" s="37"/>
      <c r="G10" s="2"/>
      <c r="H10" s="278"/>
      <c r="I10" s="278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x14ac:dyDescent="0.3">
      <c r="A11" s="2"/>
      <c r="B11" s="2"/>
      <c r="C11" s="2"/>
      <c r="D11" s="66"/>
      <c r="E11" s="66"/>
      <c r="F11" s="37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x14ac:dyDescent="0.3">
      <c r="A12" s="2"/>
      <c r="B12" s="2"/>
      <c r="C12" s="2"/>
      <c r="D12" s="2"/>
      <c r="E12" s="2"/>
      <c r="F12" s="37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x14ac:dyDescent="0.3">
      <c r="A13" s="2"/>
      <c r="B13" s="2"/>
      <c r="C13" s="2"/>
      <c r="D13" s="2"/>
      <c r="E13" s="2"/>
      <c r="F13" s="37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x14ac:dyDescent="0.3">
      <c r="A14" s="2"/>
      <c r="B14" s="2"/>
      <c r="C14" s="2"/>
      <c r="D14" s="2"/>
      <c r="E14" s="2"/>
      <c r="F14" s="37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x14ac:dyDescent="0.3">
      <c r="A15" s="2"/>
      <c r="B15" s="2"/>
      <c r="C15" s="2"/>
      <c r="D15" s="2"/>
      <c r="E15" s="2"/>
      <c r="F15" s="37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x14ac:dyDescent="0.3">
      <c r="A16" s="2"/>
      <c r="B16" s="2"/>
      <c r="C16" s="2"/>
      <c r="D16" s="2"/>
      <c r="E16" s="2"/>
      <c r="F16" s="37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x14ac:dyDescent="0.3">
      <c r="A17" s="2"/>
      <c r="B17" s="2"/>
      <c r="C17" s="2"/>
      <c r="D17" s="2"/>
      <c r="E17" s="2"/>
      <c r="F17" s="37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x14ac:dyDescent="0.3">
      <c r="A18" s="2"/>
      <c r="B18" s="2"/>
      <c r="C18" s="2"/>
      <c r="D18" s="2"/>
      <c r="E18" s="2"/>
      <c r="F18" s="37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 x14ac:dyDescent="0.3">
      <c r="A19" s="2"/>
      <c r="B19" s="2"/>
      <c r="C19" s="2"/>
      <c r="D19" s="2"/>
      <c r="E19" s="2"/>
      <c r="F19" s="37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2" spans="1:21" x14ac:dyDescent="0.3">
      <c r="H22" t="s">
        <v>1292</v>
      </c>
      <c r="I22">
        <f>SUM(I3:I19)</f>
        <v>10.038076550840353</v>
      </c>
      <c r="M22" t="s">
        <v>1293</v>
      </c>
      <c r="N22">
        <f>SUM(N3:N19)</f>
        <v>7.0767753252932844E-2</v>
      </c>
      <c r="R22" t="s">
        <v>1294</v>
      </c>
      <c r="S22">
        <f>SUM(S3:S19)</f>
        <v>0</v>
      </c>
    </row>
    <row r="24" spans="1:21" x14ac:dyDescent="0.3">
      <c r="H24" t="s">
        <v>77</v>
      </c>
      <c r="I24">
        <f>1-N22/I22</f>
        <v>0.99295006838267152</v>
      </c>
    </row>
    <row r="26" spans="1:21" x14ac:dyDescent="0.3">
      <c r="H26" t="s">
        <v>78</v>
      </c>
      <c r="I26">
        <f>1-(S22)/((I22-N22))</f>
        <v>1</v>
      </c>
    </row>
  </sheetData>
  <mergeCells count="12">
    <mergeCell ref="C7:C10"/>
    <mergeCell ref="A7:A10"/>
    <mergeCell ref="B7:B10"/>
    <mergeCell ref="H1:U1"/>
    <mergeCell ref="A1:F1"/>
    <mergeCell ref="C3:C6"/>
    <mergeCell ref="B3:B6"/>
    <mergeCell ref="A3:A6"/>
    <mergeCell ref="H3:H6"/>
    <mergeCell ref="H7:H10"/>
    <mergeCell ref="I3:I6"/>
    <mergeCell ref="I7:I10"/>
  </mergeCells>
  <phoneticPr fontId="1" type="noConversion"/>
  <dataValidations count="1">
    <dataValidation type="list" allowBlank="1" showInputMessage="1" showErrorMessage="1" sqref="J3:J8 O3:O7 H3 H7" xr:uid="{3E474A61-5D61-4B10-98BE-C86EB942B821}">
      <formula1>"1, 0"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625D8B-59A1-43F9-90F1-B8157E254125}">
          <x14:formula1>
            <xm:f>Diagnostic!$A$2:$A$5</xm:f>
          </x14:formula1>
          <xm:sqref>L3:L8 Q3:Q7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F71C2-AD23-4CF3-BAF3-09E08D0C9D16}">
  <sheetPr codeName="Sheet7">
    <tabColor theme="5" tint="0.39997558519241921"/>
  </sheetPr>
  <dimension ref="A1:E64"/>
  <sheetViews>
    <sheetView topLeftCell="A31" workbookViewId="0">
      <selection activeCell="J20" sqref="J20"/>
    </sheetView>
  </sheetViews>
  <sheetFormatPr defaultRowHeight="14" x14ac:dyDescent="0.3"/>
  <cols>
    <col min="1" max="1" width="4" customWidth="1"/>
    <col min="2" max="2" width="3.75" style="24" customWidth="1"/>
    <col min="3" max="3" width="11.75" customWidth="1"/>
    <col min="4" max="4" width="18.58203125" customWidth="1"/>
    <col min="5" max="5" width="12.33203125" customWidth="1"/>
  </cols>
  <sheetData>
    <row r="1" spans="1:5" ht="44.5" thickBot="1" x14ac:dyDescent="0.35">
      <c r="A1" s="9" t="s">
        <v>86</v>
      </c>
      <c r="B1" s="10" t="s">
        <v>87</v>
      </c>
      <c r="C1" s="11" t="s">
        <v>88</v>
      </c>
      <c r="D1" s="12" t="s">
        <v>89</v>
      </c>
      <c r="E1" s="13" t="s">
        <v>1285</v>
      </c>
    </row>
    <row r="2" spans="1:5" x14ac:dyDescent="0.3">
      <c r="A2" s="14"/>
      <c r="B2" s="14"/>
      <c r="C2" s="15"/>
      <c r="D2" s="15"/>
      <c r="E2" s="16"/>
    </row>
    <row r="3" spans="1:5" x14ac:dyDescent="0.3">
      <c r="A3" s="279" t="s">
        <v>91</v>
      </c>
      <c r="B3" s="282" t="s">
        <v>92</v>
      </c>
      <c r="C3" s="283" t="s">
        <v>92</v>
      </c>
      <c r="D3" s="17" t="s">
        <v>93</v>
      </c>
      <c r="E3" s="18">
        <f>0</f>
        <v>0</v>
      </c>
    </row>
    <row r="4" spans="1:5" x14ac:dyDescent="0.3">
      <c r="A4" s="280"/>
      <c r="B4" s="282"/>
      <c r="C4" s="284"/>
      <c r="D4" s="17" t="s">
        <v>94</v>
      </c>
      <c r="E4" s="18">
        <f>0.4/1</f>
        <v>0.4</v>
      </c>
    </row>
    <row r="5" spans="1:5" x14ac:dyDescent="0.3">
      <c r="A5" s="280"/>
      <c r="B5" s="282"/>
      <c r="C5" s="284"/>
      <c r="D5" s="17" t="s">
        <v>95</v>
      </c>
      <c r="E5" s="18">
        <f>0.6/2</f>
        <v>0.3</v>
      </c>
    </row>
    <row r="6" spans="1:5" x14ac:dyDescent="0.3">
      <c r="A6" s="281"/>
      <c r="B6" s="282"/>
      <c r="C6" s="284"/>
      <c r="D6" s="17" t="s">
        <v>96</v>
      </c>
      <c r="E6" s="18">
        <f>0.6/2</f>
        <v>0.3</v>
      </c>
    </row>
    <row r="7" spans="1:5" x14ac:dyDescent="0.3">
      <c r="A7" s="19"/>
      <c r="B7" s="20"/>
      <c r="C7" s="21"/>
      <c r="D7" s="8"/>
      <c r="E7" s="22"/>
    </row>
    <row r="8" spans="1:5" x14ac:dyDescent="0.3">
      <c r="A8" s="285" t="s">
        <v>97</v>
      </c>
      <c r="B8" s="288" t="s">
        <v>92</v>
      </c>
      <c r="C8" s="291" t="s">
        <v>92</v>
      </c>
      <c r="D8" s="17" t="s">
        <v>93</v>
      </c>
      <c r="E8" s="18">
        <f>0</f>
        <v>0</v>
      </c>
    </row>
    <row r="9" spans="1:5" x14ac:dyDescent="0.3">
      <c r="A9" s="286"/>
      <c r="B9" s="289"/>
      <c r="C9" s="292"/>
      <c r="D9" s="17" t="s">
        <v>94</v>
      </c>
      <c r="E9" s="18">
        <f>0.7/1</f>
        <v>0.7</v>
      </c>
    </row>
    <row r="10" spans="1:5" x14ac:dyDescent="0.3">
      <c r="A10" s="286"/>
      <c r="B10" s="289"/>
      <c r="C10" s="292"/>
      <c r="D10" s="17" t="s">
        <v>95</v>
      </c>
      <c r="E10" s="18">
        <f>0.2/2</f>
        <v>0.1</v>
      </c>
    </row>
    <row r="11" spans="1:5" x14ac:dyDescent="0.3">
      <c r="A11" s="286"/>
      <c r="B11" s="289"/>
      <c r="C11" s="292"/>
      <c r="D11" s="17" t="s">
        <v>96</v>
      </c>
      <c r="E11" s="18">
        <f>0.2/2</f>
        <v>0.1</v>
      </c>
    </row>
    <row r="12" spans="1:5" x14ac:dyDescent="0.3">
      <c r="A12" s="287"/>
      <c r="B12" s="290"/>
      <c r="C12" s="292"/>
      <c r="D12" s="17" t="s">
        <v>98</v>
      </c>
      <c r="E12" s="18">
        <f>0.1/1</f>
        <v>0.1</v>
      </c>
    </row>
    <row r="13" spans="1:5" x14ac:dyDescent="0.3">
      <c r="A13" s="23"/>
      <c r="B13" s="20"/>
      <c r="C13" s="21"/>
      <c r="D13" s="8"/>
      <c r="E13" s="22"/>
    </row>
    <row r="14" spans="1:5" x14ac:dyDescent="0.3">
      <c r="A14" s="279" t="s">
        <v>99</v>
      </c>
      <c r="B14" s="293" t="s">
        <v>100</v>
      </c>
      <c r="C14" s="295" t="s">
        <v>100</v>
      </c>
      <c r="D14" s="17" t="s">
        <v>93</v>
      </c>
      <c r="E14" s="18">
        <f>0.2/1</f>
        <v>0.2</v>
      </c>
    </row>
    <row r="15" spans="1:5" x14ac:dyDescent="0.3">
      <c r="A15" s="280"/>
      <c r="B15" s="294"/>
      <c r="C15" s="296"/>
      <c r="D15" s="17" t="s">
        <v>94</v>
      </c>
      <c r="E15" s="18">
        <f>0.7/1</f>
        <v>0.7</v>
      </c>
    </row>
    <row r="16" spans="1:5" x14ac:dyDescent="0.3">
      <c r="A16" s="280"/>
      <c r="B16" s="294"/>
      <c r="C16" s="296"/>
      <c r="D16" s="17" t="s">
        <v>95</v>
      </c>
      <c r="E16" s="18">
        <f>0.1/2</f>
        <v>0.05</v>
      </c>
    </row>
    <row r="17" spans="1:5" x14ac:dyDescent="0.3">
      <c r="A17" s="281"/>
      <c r="B17" s="294"/>
      <c r="C17" s="297"/>
      <c r="D17" s="17" t="s">
        <v>96</v>
      </c>
      <c r="E17" s="18">
        <f>0.1/2</f>
        <v>0.05</v>
      </c>
    </row>
    <row r="19" spans="1:5" x14ac:dyDescent="0.3">
      <c r="A19" s="279" t="s">
        <v>101</v>
      </c>
      <c r="B19" s="293" t="s">
        <v>102</v>
      </c>
      <c r="C19" s="295" t="s">
        <v>103</v>
      </c>
      <c r="D19" s="17" t="s">
        <v>93</v>
      </c>
      <c r="E19" s="18">
        <f>0.7/1</f>
        <v>0.7</v>
      </c>
    </row>
    <row r="20" spans="1:5" x14ac:dyDescent="0.3">
      <c r="A20" s="280"/>
      <c r="B20" s="294"/>
      <c r="C20" s="296"/>
      <c r="D20" s="17" t="s">
        <v>94</v>
      </c>
      <c r="E20" s="18">
        <f>0.1/1</f>
        <v>0.1</v>
      </c>
    </row>
    <row r="21" spans="1:5" x14ac:dyDescent="0.3">
      <c r="A21" s="280"/>
      <c r="B21" s="294"/>
      <c r="C21" s="296"/>
      <c r="D21" s="17" t="s">
        <v>95</v>
      </c>
      <c r="E21" s="18">
        <f>0.2/2</f>
        <v>0.1</v>
      </c>
    </row>
    <row r="22" spans="1:5" x14ac:dyDescent="0.3">
      <c r="A22" s="281"/>
      <c r="B22" s="294"/>
      <c r="C22" s="297"/>
      <c r="D22" s="17" t="s">
        <v>96</v>
      </c>
      <c r="E22" s="18">
        <f>0.2/2</f>
        <v>0.1</v>
      </c>
    </row>
    <row r="24" spans="1:5" x14ac:dyDescent="0.3">
      <c r="A24" s="279" t="s">
        <v>101</v>
      </c>
      <c r="B24" s="293" t="s">
        <v>104</v>
      </c>
      <c r="C24" s="295" t="s">
        <v>103</v>
      </c>
      <c r="D24" s="17" t="s">
        <v>93</v>
      </c>
      <c r="E24" s="18">
        <f>0.8/1</f>
        <v>0.8</v>
      </c>
    </row>
    <row r="25" spans="1:5" x14ac:dyDescent="0.3">
      <c r="A25" s="280"/>
      <c r="B25" s="294"/>
      <c r="C25" s="299"/>
      <c r="D25" s="17" t="s">
        <v>94</v>
      </c>
      <c r="E25" s="18">
        <f>0.15/1</f>
        <v>0.15</v>
      </c>
    </row>
    <row r="26" spans="1:5" x14ac:dyDescent="0.3">
      <c r="A26" s="280"/>
      <c r="B26" s="298"/>
      <c r="C26" s="300"/>
      <c r="D26" s="17" t="s">
        <v>95</v>
      </c>
      <c r="E26" s="18">
        <f>0.05/2</f>
        <v>2.5000000000000001E-2</v>
      </c>
    </row>
    <row r="27" spans="1:5" x14ac:dyDescent="0.3">
      <c r="A27" s="280"/>
      <c r="B27" s="294"/>
      <c r="C27" s="301"/>
      <c r="D27" s="17" t="s">
        <v>96</v>
      </c>
      <c r="E27" s="18">
        <f>0.05/2</f>
        <v>2.5000000000000001E-2</v>
      </c>
    </row>
    <row r="28" spans="1:5" x14ac:dyDescent="0.3">
      <c r="A28" s="25"/>
    </row>
    <row r="29" spans="1:5" x14ac:dyDescent="0.3">
      <c r="A29" s="279" t="s">
        <v>101</v>
      </c>
      <c r="B29" s="293" t="s">
        <v>105</v>
      </c>
      <c r="C29" s="295" t="s">
        <v>103</v>
      </c>
      <c r="D29" s="17" t="s">
        <v>93</v>
      </c>
      <c r="E29" s="18">
        <f>0.3/1</f>
        <v>0.3</v>
      </c>
    </row>
    <row r="30" spans="1:5" x14ac:dyDescent="0.3">
      <c r="A30" s="280"/>
      <c r="B30" s="294"/>
      <c r="C30" s="299"/>
      <c r="D30" s="17" t="s">
        <v>94</v>
      </c>
      <c r="E30" s="18">
        <f>0.3/1</f>
        <v>0.3</v>
      </c>
    </row>
    <row r="31" spans="1:5" x14ac:dyDescent="0.3">
      <c r="A31" s="280"/>
      <c r="B31" s="298"/>
      <c r="C31" s="300"/>
      <c r="D31" s="17" t="s">
        <v>95</v>
      </c>
      <c r="E31" s="18">
        <f>0.4/2</f>
        <v>0.2</v>
      </c>
    </row>
    <row r="32" spans="1:5" x14ac:dyDescent="0.3">
      <c r="A32" s="281"/>
      <c r="B32" s="294"/>
      <c r="C32" s="301"/>
      <c r="D32" s="17" t="s">
        <v>96</v>
      </c>
      <c r="E32" s="18">
        <f>0.4/2</f>
        <v>0.2</v>
      </c>
    </row>
    <row r="33" spans="1:5" x14ac:dyDescent="0.3">
      <c r="B33" s="27"/>
      <c r="C33" s="28"/>
    </row>
    <row r="34" spans="1:5" x14ac:dyDescent="0.3">
      <c r="A34" s="279" t="s">
        <v>91</v>
      </c>
      <c r="B34" s="288" t="s">
        <v>106</v>
      </c>
      <c r="C34" s="295" t="s">
        <v>92</v>
      </c>
      <c r="D34" s="17" t="s">
        <v>107</v>
      </c>
      <c r="E34" s="18">
        <f>0</f>
        <v>0</v>
      </c>
    </row>
    <row r="35" spans="1:5" x14ac:dyDescent="0.3">
      <c r="A35" s="280"/>
      <c r="B35" s="289"/>
      <c r="C35" s="299"/>
      <c r="D35" s="17" t="s">
        <v>108</v>
      </c>
      <c r="E35" s="18">
        <v>0</v>
      </c>
    </row>
    <row r="36" spans="1:5" x14ac:dyDescent="0.3">
      <c r="A36" s="280"/>
      <c r="B36" s="289"/>
      <c r="C36" s="299"/>
      <c r="D36" s="17" t="s">
        <v>109</v>
      </c>
      <c r="E36" s="18">
        <v>0</v>
      </c>
    </row>
    <row r="37" spans="1:5" x14ac:dyDescent="0.3">
      <c r="A37" s="280"/>
      <c r="B37" s="289"/>
      <c r="C37" s="299"/>
      <c r="D37" s="17" t="s">
        <v>110</v>
      </c>
      <c r="E37" s="18">
        <v>0</v>
      </c>
    </row>
    <row r="38" spans="1:5" x14ac:dyDescent="0.3">
      <c r="A38" s="280"/>
      <c r="B38" s="289"/>
      <c r="C38" s="299"/>
      <c r="D38" s="17" t="s">
        <v>111</v>
      </c>
      <c r="E38" s="18">
        <f t="shared" ref="E38:E43" si="0">0.2/6</f>
        <v>3.3333333333333333E-2</v>
      </c>
    </row>
    <row r="39" spans="1:5" x14ac:dyDescent="0.3">
      <c r="A39" s="280"/>
      <c r="B39" s="289"/>
      <c r="C39" s="299"/>
      <c r="D39" s="17" t="s">
        <v>112</v>
      </c>
      <c r="E39" s="18">
        <f t="shared" si="0"/>
        <v>3.3333333333333333E-2</v>
      </c>
    </row>
    <row r="40" spans="1:5" x14ac:dyDescent="0.3">
      <c r="A40" s="280"/>
      <c r="B40" s="289"/>
      <c r="C40" s="299"/>
      <c r="D40" s="17" t="s">
        <v>113</v>
      </c>
      <c r="E40" s="18">
        <f t="shared" si="0"/>
        <v>3.3333333333333333E-2</v>
      </c>
    </row>
    <row r="41" spans="1:5" x14ac:dyDescent="0.3">
      <c r="A41" s="280"/>
      <c r="B41" s="289"/>
      <c r="C41" s="299"/>
      <c r="D41" s="17" t="s">
        <v>114</v>
      </c>
      <c r="E41" s="18">
        <f t="shared" si="0"/>
        <v>3.3333333333333333E-2</v>
      </c>
    </row>
    <row r="42" spans="1:5" x14ac:dyDescent="0.3">
      <c r="A42" s="280"/>
      <c r="B42" s="289"/>
      <c r="C42" s="299"/>
      <c r="D42" s="17" t="s">
        <v>115</v>
      </c>
      <c r="E42" s="18">
        <f t="shared" si="0"/>
        <v>3.3333333333333333E-2</v>
      </c>
    </row>
    <row r="43" spans="1:5" x14ac:dyDescent="0.3">
      <c r="A43" s="280"/>
      <c r="B43" s="289"/>
      <c r="C43" s="299"/>
      <c r="D43" s="17" t="s">
        <v>116</v>
      </c>
      <c r="E43" s="18">
        <f t="shared" si="0"/>
        <v>3.3333333333333333E-2</v>
      </c>
    </row>
    <row r="44" spans="1:5" x14ac:dyDescent="0.3">
      <c r="A44" s="280"/>
      <c r="B44" s="289"/>
      <c r="C44" s="299"/>
      <c r="D44" s="17" t="s">
        <v>117</v>
      </c>
      <c r="E44" s="18">
        <f>0.4/4</f>
        <v>0.1</v>
      </c>
    </row>
    <row r="45" spans="1:5" x14ac:dyDescent="0.3">
      <c r="A45" s="280"/>
      <c r="B45" s="289"/>
      <c r="C45" s="299"/>
      <c r="D45" s="17" t="s">
        <v>118</v>
      </c>
      <c r="E45" s="18">
        <f>0.4/4</f>
        <v>0.1</v>
      </c>
    </row>
    <row r="46" spans="1:5" x14ac:dyDescent="0.3">
      <c r="A46" s="280"/>
      <c r="B46" s="289"/>
      <c r="C46" s="299"/>
      <c r="D46" s="17" t="s">
        <v>119</v>
      </c>
      <c r="E46" s="18">
        <f>0.4/4</f>
        <v>0.1</v>
      </c>
    </row>
    <row r="47" spans="1:5" x14ac:dyDescent="0.3">
      <c r="A47" s="280"/>
      <c r="B47" s="289"/>
      <c r="C47" s="299"/>
      <c r="D47" s="17" t="s">
        <v>120</v>
      </c>
      <c r="E47" s="18">
        <f>0.4/4</f>
        <v>0.1</v>
      </c>
    </row>
    <row r="48" spans="1:5" x14ac:dyDescent="0.3">
      <c r="A48" s="280"/>
      <c r="B48" s="289"/>
      <c r="C48" s="299"/>
      <c r="D48" s="17" t="s">
        <v>121</v>
      </c>
      <c r="E48" s="18">
        <f t="shared" ref="E48:E55" si="1">2*0.2/8</f>
        <v>0.05</v>
      </c>
    </row>
    <row r="49" spans="1:5" x14ac:dyDescent="0.3">
      <c r="A49" s="280"/>
      <c r="B49" s="289"/>
      <c r="C49" s="299"/>
      <c r="D49" s="17" t="s">
        <v>122</v>
      </c>
      <c r="E49" s="18">
        <f t="shared" si="1"/>
        <v>0.05</v>
      </c>
    </row>
    <row r="50" spans="1:5" x14ac:dyDescent="0.3">
      <c r="A50" s="280"/>
      <c r="B50" s="289"/>
      <c r="C50" s="299"/>
      <c r="D50" s="17" t="s">
        <v>123</v>
      </c>
      <c r="E50" s="18">
        <f t="shared" si="1"/>
        <v>0.05</v>
      </c>
    </row>
    <row r="51" spans="1:5" x14ac:dyDescent="0.3">
      <c r="A51" s="280"/>
      <c r="B51" s="289"/>
      <c r="C51" s="299"/>
      <c r="D51" s="17" t="s">
        <v>124</v>
      </c>
      <c r="E51" s="18">
        <f t="shared" si="1"/>
        <v>0.05</v>
      </c>
    </row>
    <row r="52" spans="1:5" x14ac:dyDescent="0.3">
      <c r="A52" s="280"/>
      <c r="B52" s="289"/>
      <c r="C52" s="299"/>
      <c r="D52" s="17" t="s">
        <v>125</v>
      </c>
      <c r="E52" s="18">
        <f t="shared" si="1"/>
        <v>0.05</v>
      </c>
    </row>
    <row r="53" spans="1:5" x14ac:dyDescent="0.3">
      <c r="A53" s="280"/>
      <c r="B53" s="289"/>
      <c r="C53" s="299"/>
      <c r="D53" s="17" t="s">
        <v>126</v>
      </c>
      <c r="E53" s="18">
        <f t="shared" si="1"/>
        <v>0.05</v>
      </c>
    </row>
    <row r="54" spans="1:5" x14ac:dyDescent="0.3">
      <c r="A54" s="280"/>
      <c r="B54" s="302"/>
      <c r="C54" s="300"/>
      <c r="D54" s="17" t="s">
        <v>127</v>
      </c>
      <c r="E54" s="18">
        <f t="shared" si="1"/>
        <v>0.05</v>
      </c>
    </row>
    <row r="55" spans="1:5" x14ac:dyDescent="0.3">
      <c r="A55" s="281"/>
      <c r="B55" s="290"/>
      <c r="C55" s="301"/>
      <c r="D55" s="17" t="s">
        <v>128</v>
      </c>
      <c r="E55" s="18">
        <f t="shared" si="1"/>
        <v>0.05</v>
      </c>
    </row>
    <row r="57" spans="1:5" x14ac:dyDescent="0.3">
      <c r="A57" s="303" t="s">
        <v>129</v>
      </c>
      <c r="B57" s="293" t="s">
        <v>100</v>
      </c>
      <c r="C57" s="291" t="s">
        <v>100</v>
      </c>
      <c r="D57" s="17" t="s">
        <v>130</v>
      </c>
      <c r="E57" s="18">
        <f>0.7/2</f>
        <v>0.35</v>
      </c>
    </row>
    <row r="58" spans="1:5" x14ac:dyDescent="0.3">
      <c r="A58" s="303"/>
      <c r="B58" s="293"/>
      <c r="C58" s="291"/>
      <c r="D58" s="17" t="s">
        <v>131</v>
      </c>
      <c r="E58" s="18">
        <f>0.7/2</f>
        <v>0.35</v>
      </c>
    </row>
    <row r="59" spans="1:5" x14ac:dyDescent="0.3">
      <c r="A59" s="303"/>
      <c r="B59" s="293"/>
      <c r="C59" s="291"/>
      <c r="D59" s="17" t="s">
        <v>132</v>
      </c>
      <c r="E59" s="18">
        <f>0.2/2</f>
        <v>0.1</v>
      </c>
    </row>
    <row r="60" spans="1:5" x14ac:dyDescent="0.3">
      <c r="A60" s="303"/>
      <c r="B60" s="293"/>
      <c r="C60" s="291"/>
      <c r="D60" s="17" t="s">
        <v>133</v>
      </c>
      <c r="E60" s="18">
        <f>0.2/2</f>
        <v>0.1</v>
      </c>
    </row>
    <row r="61" spans="1:5" ht="21" x14ac:dyDescent="0.3">
      <c r="A61" s="303"/>
      <c r="B61" s="293"/>
      <c r="C61" s="291"/>
      <c r="D61" s="17" t="s">
        <v>134</v>
      </c>
      <c r="E61" s="18">
        <f>0.1/4</f>
        <v>2.5000000000000001E-2</v>
      </c>
    </row>
    <row r="62" spans="1:5" ht="21" x14ac:dyDescent="0.3">
      <c r="A62" s="303"/>
      <c r="B62" s="293"/>
      <c r="C62" s="291"/>
      <c r="D62" s="17" t="s">
        <v>135</v>
      </c>
      <c r="E62" s="18">
        <f>0.1/4</f>
        <v>2.5000000000000001E-2</v>
      </c>
    </row>
    <row r="63" spans="1:5" ht="21" x14ac:dyDescent="0.3">
      <c r="A63" s="303"/>
      <c r="B63" s="293"/>
      <c r="C63" s="291"/>
      <c r="D63" s="17" t="s">
        <v>136</v>
      </c>
      <c r="E63" s="18">
        <f>0.1/4</f>
        <v>2.5000000000000001E-2</v>
      </c>
    </row>
    <row r="64" spans="1:5" ht="21" x14ac:dyDescent="0.3">
      <c r="A64" s="303"/>
      <c r="B64" s="293"/>
      <c r="C64" s="291"/>
      <c r="D64" s="17" t="s">
        <v>137</v>
      </c>
      <c r="E64" s="18">
        <f>0.1/4</f>
        <v>2.5000000000000001E-2</v>
      </c>
    </row>
  </sheetData>
  <protectedRanges>
    <protectedRange sqref="C29:C32" name="Capacitor_Elco"/>
    <protectedRange sqref="C19:C22" name="Capacitor_CerCo"/>
    <protectedRange sqref="C3:C6 C8:C12" name="Resistor"/>
    <protectedRange sqref="C14:C17" name="Inductance"/>
    <protectedRange sqref="C24:C27" name="Capacitor_Tantal_C"/>
    <protectedRange sqref="C34:C55" name="Resistor_3"/>
  </protectedRanges>
  <mergeCells count="24">
    <mergeCell ref="A34:A55"/>
    <mergeCell ref="B34:B55"/>
    <mergeCell ref="C34:C55"/>
    <mergeCell ref="A57:A64"/>
    <mergeCell ref="B57:B64"/>
    <mergeCell ref="C57:C64"/>
    <mergeCell ref="A24:A27"/>
    <mergeCell ref="B24:B27"/>
    <mergeCell ref="C24:C27"/>
    <mergeCell ref="A29:A32"/>
    <mergeCell ref="B29:B32"/>
    <mergeCell ref="C29:C32"/>
    <mergeCell ref="A14:A17"/>
    <mergeCell ref="B14:B17"/>
    <mergeCell ref="C14:C17"/>
    <mergeCell ref="A19:A22"/>
    <mergeCell ref="B19:B22"/>
    <mergeCell ref="C19:C22"/>
    <mergeCell ref="A3:A6"/>
    <mergeCell ref="B3:B6"/>
    <mergeCell ref="C3:C6"/>
    <mergeCell ref="A8:A12"/>
    <mergeCell ref="B8:B12"/>
    <mergeCell ref="C8:C12"/>
  </mergeCells>
  <phoneticPr fontId="1" type="noConversion"/>
  <conditionalFormatting sqref="B3">
    <cfRule type="expression" dxfId="57" priority="8" stopIfTrue="1">
      <formula>AND(SUM($H3:$I6)&lt;&gt;0,SUM($J3:$J6)&lt;&gt;0)</formula>
    </cfRule>
  </conditionalFormatting>
  <conditionalFormatting sqref="B17 B22 B27">
    <cfRule type="expression" dxfId="56" priority="9" stopIfTrue="1">
      <formula>AND(SUM(H17:I19)&lt;&gt;0,SUM(J17:J19)&lt;&gt;0)</formula>
    </cfRule>
  </conditionalFormatting>
  <conditionalFormatting sqref="B8">
    <cfRule type="expression" dxfId="55" priority="10" stopIfTrue="1">
      <formula>AND(SUM($H8:$I12)&lt;&gt;0,SUM($J8:$J12)&lt;&gt;0)</formula>
    </cfRule>
  </conditionalFormatting>
  <conditionalFormatting sqref="B32">
    <cfRule type="expression" dxfId="54" priority="11" stopIfTrue="1">
      <formula>AND(SUM(H32:I56)&lt;&gt;0,SUM(J32:J56)&lt;&gt;0)</formula>
    </cfRule>
  </conditionalFormatting>
  <conditionalFormatting sqref="B53:B54">
    <cfRule type="expression" dxfId="53" priority="12" stopIfTrue="1">
      <formula>AND(SUM($H53:$I59)&lt;&gt;0,SUM($J53:$J59)&lt;&gt;0)</formula>
    </cfRule>
  </conditionalFormatting>
  <conditionalFormatting sqref="B57:B64 B42:B46">
    <cfRule type="expression" dxfId="52" priority="13" stopIfTrue="1">
      <formula>AND(SUM($H42:$I59)&lt;&gt;0,SUM($J42:$J59)&lt;&gt;0)</formula>
    </cfRule>
  </conditionalFormatting>
  <conditionalFormatting sqref="B14:B16 B19:B21 B24:B26 B29:B31">
    <cfRule type="expression" dxfId="51" priority="14" stopIfTrue="1">
      <formula>AND(SUM(H14:I17)&lt;&gt;0,SUM(J14:J17)&lt;&gt;0)</formula>
    </cfRule>
  </conditionalFormatting>
  <conditionalFormatting sqref="B16">
    <cfRule type="expression" dxfId="50" priority="7" stopIfTrue="1">
      <formula>AND(SUM(H16:I18)&lt;&gt;0,SUM(J16:J18)&lt;&gt;0)</formula>
    </cfRule>
  </conditionalFormatting>
  <conditionalFormatting sqref="B21">
    <cfRule type="expression" dxfId="49" priority="6" stopIfTrue="1">
      <formula>AND(SUM(H21:I23)&lt;&gt;0,SUM(J21:J23)&lt;&gt;0)</formula>
    </cfRule>
  </conditionalFormatting>
  <conditionalFormatting sqref="B26">
    <cfRule type="expression" dxfId="48" priority="5" stopIfTrue="1">
      <formula>AND(SUM(H26:I28)&lt;&gt;0,SUM(J26:J28)&lt;&gt;0)</formula>
    </cfRule>
  </conditionalFormatting>
  <conditionalFormatting sqref="B31">
    <cfRule type="expression" dxfId="47" priority="4" stopIfTrue="1">
      <formula>AND(SUM(H31:I55)&lt;&gt;0,SUM(J31:J55)&lt;&gt;0)</formula>
    </cfRule>
  </conditionalFormatting>
  <conditionalFormatting sqref="B51:B52">
    <cfRule type="expression" dxfId="46" priority="3" stopIfTrue="1">
      <formula>AND(SUM($H51:$I58)&lt;&gt;0,SUM($J51:$J58)&lt;&gt;0)</formula>
    </cfRule>
  </conditionalFormatting>
  <conditionalFormatting sqref="B50">
    <cfRule type="expression" dxfId="45" priority="2" stopIfTrue="1">
      <formula>AND(SUM($H50:$I57)&lt;&gt;0,SUM($J50:$J57)&lt;&gt;0)</formula>
    </cfRule>
  </conditionalFormatting>
  <conditionalFormatting sqref="B48:B50">
    <cfRule type="expression" dxfId="44" priority="15" stopIfTrue="1">
      <formula>AND(SUM($H48:$I56)&lt;&gt;0,SUM($J48:$J56)&lt;&gt;0)</formula>
    </cfRule>
  </conditionalFormatting>
  <conditionalFormatting sqref="B52">
    <cfRule type="expression" dxfId="43" priority="1" stopIfTrue="1">
      <formula>AND(SUM($H52:$I58)&lt;&gt;0,SUM($J52:$J58)&lt;&gt;0)</formula>
    </cfRule>
  </conditionalFormatting>
  <conditionalFormatting sqref="B47:B48">
    <cfRule type="expression" dxfId="42" priority="16" stopIfTrue="1">
      <formula>AND(SUM($H47:$I56)&lt;&gt;0,SUM($J47:$J56)&lt;&gt;0)</formula>
    </cfRule>
  </conditionalFormatting>
  <conditionalFormatting sqref="B34:B41">
    <cfRule type="expression" dxfId="41" priority="17" stopIfTrue="1">
      <formula>AND(SUM($H34:$I55)&lt;&gt;0,SUM($J34:$J55)&lt;&gt;0)</formula>
    </cfRule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89F58-2BAB-441E-8BBF-0991D7D6C5E3}">
  <sheetPr codeName="Sheet8">
    <tabColor theme="5" tint="0.39997558519241921"/>
  </sheetPr>
  <dimension ref="A1:E1981"/>
  <sheetViews>
    <sheetView workbookViewId="0">
      <selection activeCell="H24" sqref="H24"/>
    </sheetView>
  </sheetViews>
  <sheetFormatPr defaultRowHeight="14" x14ac:dyDescent="0.3"/>
  <cols>
    <col min="1" max="1" width="4" style="26" customWidth="1"/>
    <col min="2" max="2" width="3.75" style="24" customWidth="1"/>
    <col min="3" max="3" width="11.75" customWidth="1"/>
    <col min="4" max="4" width="27.83203125" customWidth="1"/>
    <col min="5" max="5" width="13.58203125" customWidth="1"/>
  </cols>
  <sheetData>
    <row r="1" spans="1:5" ht="44.5" thickBot="1" x14ac:dyDescent="0.35">
      <c r="A1" s="9" t="s">
        <v>86</v>
      </c>
      <c r="B1" s="10" t="s">
        <v>87</v>
      </c>
      <c r="C1" s="11" t="s">
        <v>88</v>
      </c>
      <c r="D1" s="12" t="s">
        <v>89</v>
      </c>
      <c r="E1" s="13" t="s">
        <v>1268</v>
      </c>
    </row>
    <row r="4" spans="1:5" x14ac:dyDescent="0.3">
      <c r="A4" s="303" t="s">
        <v>139</v>
      </c>
      <c r="B4" s="288" t="s">
        <v>140</v>
      </c>
      <c r="C4" s="295" t="s">
        <v>140</v>
      </c>
      <c r="D4" s="17" t="s">
        <v>93</v>
      </c>
      <c r="E4" s="18">
        <f>0.5/1</f>
        <v>0.5</v>
      </c>
    </row>
    <row r="5" spans="1:5" x14ac:dyDescent="0.3">
      <c r="A5" s="303"/>
      <c r="B5" s="289"/>
      <c r="C5" s="299"/>
      <c r="D5" s="17" t="s">
        <v>94</v>
      </c>
      <c r="E5" s="18">
        <f>0.3/1</f>
        <v>0.3</v>
      </c>
    </row>
    <row r="6" spans="1:5" x14ac:dyDescent="0.3">
      <c r="A6" s="304"/>
      <c r="B6" s="290"/>
      <c r="C6" s="301"/>
      <c r="D6" s="17" t="s">
        <v>141</v>
      </c>
      <c r="E6" s="18">
        <f>0.2/1</f>
        <v>0.2</v>
      </c>
    </row>
    <row r="8" spans="1:5" x14ac:dyDescent="0.3">
      <c r="A8" s="303" t="s">
        <v>142</v>
      </c>
      <c r="B8" s="293" t="s">
        <v>143</v>
      </c>
      <c r="C8" s="295" t="s">
        <v>140</v>
      </c>
      <c r="D8" s="17" t="s">
        <v>144</v>
      </c>
      <c r="E8" s="18">
        <f>0.5/3</f>
        <v>0.16666666666666666</v>
      </c>
    </row>
    <row r="9" spans="1:5" x14ac:dyDescent="0.3">
      <c r="A9" s="303"/>
      <c r="B9" s="293"/>
      <c r="C9" s="299"/>
      <c r="D9" s="17" t="s">
        <v>145</v>
      </c>
      <c r="E9" s="18">
        <f>0.5/3</f>
        <v>0.16666666666666666</v>
      </c>
    </row>
    <row r="10" spans="1:5" x14ac:dyDescent="0.3">
      <c r="A10" s="303"/>
      <c r="B10" s="293"/>
      <c r="C10" s="299"/>
      <c r="D10" s="17" t="s">
        <v>146</v>
      </c>
      <c r="E10" s="18">
        <f>0.5/3</f>
        <v>0.16666666666666666</v>
      </c>
    </row>
    <row r="11" spans="1:5" x14ac:dyDescent="0.3">
      <c r="A11" s="303"/>
      <c r="B11" s="293"/>
      <c r="C11" s="299"/>
      <c r="D11" s="17" t="s">
        <v>147</v>
      </c>
      <c r="E11" s="18">
        <f>0.3/3</f>
        <v>9.9999999999999992E-2</v>
      </c>
    </row>
    <row r="12" spans="1:5" x14ac:dyDescent="0.3">
      <c r="A12" s="303"/>
      <c r="B12" s="293"/>
      <c r="C12" s="299"/>
      <c r="D12" s="17" t="s">
        <v>148</v>
      </c>
      <c r="E12" s="18">
        <f>0.3/3</f>
        <v>9.9999999999999992E-2</v>
      </c>
    </row>
    <row r="13" spans="1:5" x14ac:dyDescent="0.3">
      <c r="A13" s="303"/>
      <c r="B13" s="293"/>
      <c r="C13" s="299"/>
      <c r="D13" s="17" t="s">
        <v>149</v>
      </c>
      <c r="E13" s="18">
        <f>0.3/3</f>
        <v>9.9999999999999992E-2</v>
      </c>
    </row>
    <row r="14" spans="1:5" x14ac:dyDescent="0.3">
      <c r="A14" s="303"/>
      <c r="B14" s="293"/>
      <c r="C14" s="301"/>
      <c r="D14" s="17" t="s">
        <v>141</v>
      </c>
      <c r="E14" s="18">
        <f>0.2/1</f>
        <v>0.2</v>
      </c>
    </row>
    <row r="16" spans="1:5" x14ac:dyDescent="0.3">
      <c r="A16" s="303" t="s">
        <v>150</v>
      </c>
      <c r="B16" s="293" t="s">
        <v>151</v>
      </c>
      <c r="C16" s="295" t="s">
        <v>152</v>
      </c>
      <c r="D16" s="17" t="s">
        <v>93</v>
      </c>
      <c r="E16" s="18">
        <f>0.7/1</f>
        <v>0.7</v>
      </c>
    </row>
    <row r="17" spans="1:5" x14ac:dyDescent="0.3">
      <c r="A17" s="304"/>
      <c r="B17" s="294"/>
      <c r="C17" s="299"/>
      <c r="D17" s="17" t="s">
        <v>94</v>
      </c>
      <c r="E17" s="18">
        <f>0.2/1</f>
        <v>0.2</v>
      </c>
    </row>
    <row r="18" spans="1:5" x14ac:dyDescent="0.3">
      <c r="A18" s="304"/>
      <c r="B18" s="294"/>
      <c r="C18" s="299"/>
      <c r="D18" s="17" t="s">
        <v>153</v>
      </c>
      <c r="E18" s="18">
        <f>0.1/2</f>
        <v>0.05</v>
      </c>
    </row>
    <row r="19" spans="1:5" x14ac:dyDescent="0.3">
      <c r="A19" s="304"/>
      <c r="B19" s="294"/>
      <c r="C19" s="301"/>
      <c r="D19" s="17" t="s">
        <v>154</v>
      </c>
      <c r="E19" s="18">
        <f>0.1/2</f>
        <v>0.05</v>
      </c>
    </row>
    <row r="21" spans="1:5" x14ac:dyDescent="0.3">
      <c r="A21" s="303" t="s">
        <v>155</v>
      </c>
      <c r="B21" s="288"/>
      <c r="C21" s="295" t="s">
        <v>156</v>
      </c>
      <c r="D21" s="17" t="s">
        <v>157</v>
      </c>
      <c r="E21" s="18">
        <f>0.85/3</f>
        <v>0.28333333333333333</v>
      </c>
    </row>
    <row r="22" spans="1:5" x14ac:dyDescent="0.3">
      <c r="A22" s="304"/>
      <c r="B22" s="289"/>
      <c r="C22" s="299"/>
      <c r="D22" s="17" t="s">
        <v>158</v>
      </c>
      <c r="E22" s="18">
        <f>0.85/3</f>
        <v>0.28333333333333333</v>
      </c>
    </row>
    <row r="23" spans="1:5" x14ac:dyDescent="0.3">
      <c r="A23" s="304"/>
      <c r="B23" s="289"/>
      <c r="C23" s="299"/>
      <c r="D23" s="17" t="s">
        <v>159</v>
      </c>
      <c r="E23" s="18">
        <f>0.85/3</f>
        <v>0.28333333333333333</v>
      </c>
    </row>
    <row r="24" spans="1:5" x14ac:dyDescent="0.3">
      <c r="A24" s="304"/>
      <c r="B24" s="289"/>
      <c r="C24" s="299"/>
      <c r="D24" s="17" t="s">
        <v>160</v>
      </c>
      <c r="E24" s="18">
        <f>0.15/3</f>
        <v>4.9999999999999996E-2</v>
      </c>
    </row>
    <row r="25" spans="1:5" x14ac:dyDescent="0.3">
      <c r="A25" s="304"/>
      <c r="B25" s="289"/>
      <c r="C25" s="299"/>
      <c r="D25" s="17" t="s">
        <v>161</v>
      </c>
      <c r="E25" s="18">
        <f>0.15/3</f>
        <v>4.9999999999999996E-2</v>
      </c>
    </row>
    <row r="26" spans="1:5" x14ac:dyDescent="0.3">
      <c r="A26" s="304"/>
      <c r="B26" s="290"/>
      <c r="C26" s="301"/>
      <c r="D26" s="17" t="s">
        <v>162</v>
      </c>
      <c r="E26" s="18">
        <f>0.15/3</f>
        <v>4.9999999999999996E-2</v>
      </c>
    </row>
    <row r="28" spans="1:5" x14ac:dyDescent="0.3">
      <c r="A28" s="279" t="s">
        <v>163</v>
      </c>
      <c r="B28" s="288" t="s">
        <v>164</v>
      </c>
      <c r="C28" s="295" t="s">
        <v>165</v>
      </c>
      <c r="D28" s="17" t="s">
        <v>166</v>
      </c>
      <c r="E28" s="18">
        <f>0.8/3</f>
        <v>0.26666666666666666</v>
      </c>
    </row>
    <row r="29" spans="1:5" x14ac:dyDescent="0.3">
      <c r="A29" s="280"/>
      <c r="B29" s="289"/>
      <c r="C29" s="299"/>
      <c r="D29" s="17" t="s">
        <v>167</v>
      </c>
      <c r="E29" s="18">
        <f>0.8/3</f>
        <v>0.26666666666666666</v>
      </c>
    </row>
    <row r="30" spans="1:5" x14ac:dyDescent="0.3">
      <c r="A30" s="280"/>
      <c r="B30" s="289"/>
      <c r="C30" s="299"/>
      <c r="D30" s="17" t="s">
        <v>168</v>
      </c>
      <c r="E30" s="18">
        <f>0.8/3</f>
        <v>0.26666666666666666</v>
      </c>
    </row>
    <row r="31" spans="1:5" x14ac:dyDescent="0.3">
      <c r="A31" s="280"/>
      <c r="B31" s="289"/>
      <c r="C31" s="299"/>
      <c r="D31" s="17" t="s">
        <v>169</v>
      </c>
      <c r="E31" s="18">
        <f>0.15/3</f>
        <v>4.9999999999999996E-2</v>
      </c>
    </row>
    <row r="32" spans="1:5" x14ac:dyDescent="0.3">
      <c r="A32" s="280"/>
      <c r="B32" s="289"/>
      <c r="C32" s="299"/>
      <c r="D32" s="17" t="s">
        <v>170</v>
      </c>
      <c r="E32" s="18">
        <f>0.15/3</f>
        <v>4.9999999999999996E-2</v>
      </c>
    </row>
    <row r="33" spans="1:5" x14ac:dyDescent="0.3">
      <c r="A33" s="280"/>
      <c r="B33" s="289"/>
      <c r="C33" s="299"/>
      <c r="D33" s="17" t="s">
        <v>171</v>
      </c>
      <c r="E33" s="18">
        <f>0.15/3</f>
        <v>4.9999999999999996E-2</v>
      </c>
    </row>
    <row r="34" spans="1:5" x14ac:dyDescent="0.3">
      <c r="A34" s="281"/>
      <c r="B34" s="290"/>
      <c r="C34" s="301"/>
      <c r="D34" s="17" t="s">
        <v>141</v>
      </c>
      <c r="E34" s="18">
        <f>0.05</f>
        <v>0.05</v>
      </c>
    </row>
    <row r="36" spans="1:5" x14ac:dyDescent="0.3">
      <c r="A36" s="279" t="s">
        <v>163</v>
      </c>
      <c r="B36" s="288" t="s">
        <v>172</v>
      </c>
      <c r="C36" s="295" t="s">
        <v>173</v>
      </c>
      <c r="D36" s="17" t="s">
        <v>174</v>
      </c>
      <c r="E36" s="18">
        <f>0.8/2</f>
        <v>0.4</v>
      </c>
    </row>
    <row r="37" spans="1:5" x14ac:dyDescent="0.3">
      <c r="A37" s="280"/>
      <c r="B37" s="289"/>
      <c r="C37" s="299"/>
      <c r="D37" s="17" t="s">
        <v>175</v>
      </c>
      <c r="E37" s="18">
        <f>0.8/2</f>
        <v>0.4</v>
      </c>
    </row>
    <row r="38" spans="1:5" x14ac:dyDescent="0.3">
      <c r="A38" s="280"/>
      <c r="B38" s="289"/>
      <c r="C38" s="299"/>
      <c r="D38" s="17" t="s">
        <v>176</v>
      </c>
      <c r="E38" s="18">
        <f>0.15/4</f>
        <v>3.7499999999999999E-2</v>
      </c>
    </row>
    <row r="39" spans="1:5" x14ac:dyDescent="0.3">
      <c r="A39" s="280"/>
      <c r="B39" s="289"/>
      <c r="C39" s="299"/>
      <c r="D39" s="17" t="s">
        <v>177</v>
      </c>
      <c r="E39" s="18">
        <f>0.15/4</f>
        <v>3.7499999999999999E-2</v>
      </c>
    </row>
    <row r="40" spans="1:5" x14ac:dyDescent="0.3">
      <c r="A40" s="280"/>
      <c r="B40" s="289"/>
      <c r="C40" s="299"/>
      <c r="D40" s="17" t="s">
        <v>178</v>
      </c>
      <c r="E40" s="18">
        <f>0.15/4</f>
        <v>3.7499999999999999E-2</v>
      </c>
    </row>
    <row r="41" spans="1:5" x14ac:dyDescent="0.3">
      <c r="A41" s="280"/>
      <c r="B41" s="289"/>
      <c r="C41" s="299"/>
      <c r="D41" s="17" t="s">
        <v>179</v>
      </c>
      <c r="E41" s="18">
        <f>0.15/4</f>
        <v>3.7499999999999999E-2</v>
      </c>
    </row>
    <row r="42" spans="1:5" x14ac:dyDescent="0.3">
      <c r="A42" s="281"/>
      <c r="B42" s="290"/>
      <c r="C42" s="301"/>
      <c r="D42" s="17" t="s">
        <v>141</v>
      </c>
      <c r="E42" s="18">
        <f>0.05</f>
        <v>0.05</v>
      </c>
    </row>
    <row r="44" spans="1:5" x14ac:dyDescent="0.3">
      <c r="A44" s="303" t="s">
        <v>180</v>
      </c>
      <c r="B44" s="288" t="s">
        <v>181</v>
      </c>
      <c r="C44" s="295" t="s">
        <v>156</v>
      </c>
      <c r="D44" s="17" t="s">
        <v>182</v>
      </c>
      <c r="E44" s="18">
        <f>0.85/15</f>
        <v>5.6666666666666664E-2</v>
      </c>
    </row>
    <row r="45" spans="1:5" x14ac:dyDescent="0.3">
      <c r="A45" s="303"/>
      <c r="B45" s="289"/>
      <c r="C45" s="299"/>
      <c r="D45" s="17" t="s">
        <v>183</v>
      </c>
      <c r="E45" s="18">
        <f t="shared" ref="E45:E58" si="0">0.85/15</f>
        <v>5.6666666666666664E-2</v>
      </c>
    </row>
    <row r="46" spans="1:5" x14ac:dyDescent="0.3">
      <c r="A46" s="303"/>
      <c r="B46" s="289"/>
      <c r="C46" s="299"/>
      <c r="D46" s="17" t="s">
        <v>184</v>
      </c>
      <c r="E46" s="18">
        <f t="shared" si="0"/>
        <v>5.6666666666666664E-2</v>
      </c>
    </row>
    <row r="47" spans="1:5" x14ac:dyDescent="0.3">
      <c r="A47" s="303"/>
      <c r="B47" s="289"/>
      <c r="C47" s="299"/>
      <c r="D47" s="17" t="s">
        <v>185</v>
      </c>
      <c r="E47" s="18">
        <f t="shared" si="0"/>
        <v>5.6666666666666664E-2</v>
      </c>
    </row>
    <row r="48" spans="1:5" x14ac:dyDescent="0.3">
      <c r="A48" s="303"/>
      <c r="B48" s="289"/>
      <c r="C48" s="299"/>
      <c r="D48" s="17" t="s">
        <v>186</v>
      </c>
      <c r="E48" s="18">
        <f t="shared" si="0"/>
        <v>5.6666666666666664E-2</v>
      </c>
    </row>
    <row r="49" spans="1:5" x14ac:dyDescent="0.3">
      <c r="A49" s="304"/>
      <c r="B49" s="289"/>
      <c r="C49" s="299"/>
      <c r="D49" s="17" t="s">
        <v>187</v>
      </c>
      <c r="E49" s="18">
        <f t="shared" si="0"/>
        <v>5.6666666666666664E-2</v>
      </c>
    </row>
    <row r="50" spans="1:5" x14ac:dyDescent="0.3">
      <c r="A50" s="304"/>
      <c r="B50" s="289"/>
      <c r="C50" s="299"/>
      <c r="D50" s="17" t="s">
        <v>188</v>
      </c>
      <c r="E50" s="18">
        <f t="shared" si="0"/>
        <v>5.6666666666666664E-2</v>
      </c>
    </row>
    <row r="51" spans="1:5" x14ac:dyDescent="0.3">
      <c r="A51" s="304"/>
      <c r="B51" s="289"/>
      <c r="C51" s="299"/>
      <c r="D51" s="17" t="s">
        <v>189</v>
      </c>
      <c r="E51" s="18">
        <f t="shared" si="0"/>
        <v>5.6666666666666664E-2</v>
      </c>
    </row>
    <row r="52" spans="1:5" x14ac:dyDescent="0.3">
      <c r="A52" s="304"/>
      <c r="B52" s="289"/>
      <c r="C52" s="299"/>
      <c r="D52" s="17" t="s">
        <v>190</v>
      </c>
      <c r="E52" s="18">
        <f t="shared" si="0"/>
        <v>5.6666666666666664E-2</v>
      </c>
    </row>
    <row r="53" spans="1:5" x14ac:dyDescent="0.3">
      <c r="A53" s="304"/>
      <c r="B53" s="289"/>
      <c r="C53" s="299"/>
      <c r="D53" s="17" t="s">
        <v>191</v>
      </c>
      <c r="E53" s="18">
        <f t="shared" si="0"/>
        <v>5.6666666666666664E-2</v>
      </c>
    </row>
    <row r="54" spans="1:5" x14ac:dyDescent="0.3">
      <c r="A54" s="304"/>
      <c r="B54" s="289"/>
      <c r="C54" s="299"/>
      <c r="D54" s="17" t="s">
        <v>192</v>
      </c>
      <c r="E54" s="18">
        <f t="shared" si="0"/>
        <v>5.6666666666666664E-2</v>
      </c>
    </row>
    <row r="55" spans="1:5" x14ac:dyDescent="0.3">
      <c r="A55" s="304"/>
      <c r="B55" s="289"/>
      <c r="C55" s="299"/>
      <c r="D55" s="17" t="s">
        <v>193</v>
      </c>
      <c r="E55" s="18">
        <f t="shared" si="0"/>
        <v>5.6666666666666664E-2</v>
      </c>
    </row>
    <row r="56" spans="1:5" x14ac:dyDescent="0.3">
      <c r="A56" s="304"/>
      <c r="B56" s="289"/>
      <c r="C56" s="299"/>
      <c r="D56" s="17" t="s">
        <v>194</v>
      </c>
      <c r="E56" s="18">
        <f t="shared" si="0"/>
        <v>5.6666666666666664E-2</v>
      </c>
    </row>
    <row r="57" spans="1:5" x14ac:dyDescent="0.3">
      <c r="A57" s="304"/>
      <c r="B57" s="289"/>
      <c r="C57" s="299"/>
      <c r="D57" s="17" t="s">
        <v>195</v>
      </c>
      <c r="E57" s="18">
        <f t="shared" si="0"/>
        <v>5.6666666666666664E-2</v>
      </c>
    </row>
    <row r="58" spans="1:5" x14ac:dyDescent="0.3">
      <c r="A58" s="304"/>
      <c r="B58" s="289"/>
      <c r="C58" s="299"/>
      <c r="D58" s="17" t="s">
        <v>196</v>
      </c>
      <c r="E58" s="18">
        <f t="shared" si="0"/>
        <v>5.6666666666666664E-2</v>
      </c>
    </row>
    <row r="59" spans="1:5" x14ac:dyDescent="0.3">
      <c r="A59" s="304"/>
      <c r="B59" s="289"/>
      <c r="C59" s="299"/>
      <c r="D59" s="17" t="s">
        <v>197</v>
      </c>
      <c r="E59" s="18">
        <f t="shared" ref="E59:E64" si="1">0.15/6</f>
        <v>2.4999999999999998E-2</v>
      </c>
    </row>
    <row r="60" spans="1:5" x14ac:dyDescent="0.3">
      <c r="A60" s="304"/>
      <c r="B60" s="289"/>
      <c r="C60" s="299"/>
      <c r="D60" s="17" t="s">
        <v>198</v>
      </c>
      <c r="E60" s="18">
        <f t="shared" si="1"/>
        <v>2.4999999999999998E-2</v>
      </c>
    </row>
    <row r="61" spans="1:5" x14ac:dyDescent="0.3">
      <c r="A61" s="304"/>
      <c r="B61" s="289"/>
      <c r="C61" s="299"/>
      <c r="D61" s="17" t="s">
        <v>199</v>
      </c>
      <c r="E61" s="18">
        <f t="shared" si="1"/>
        <v>2.4999999999999998E-2</v>
      </c>
    </row>
    <row r="62" spans="1:5" x14ac:dyDescent="0.3">
      <c r="A62" s="304"/>
      <c r="B62" s="289"/>
      <c r="C62" s="299"/>
      <c r="D62" s="17" t="s">
        <v>200</v>
      </c>
      <c r="E62" s="18">
        <f t="shared" si="1"/>
        <v>2.4999999999999998E-2</v>
      </c>
    </row>
    <row r="63" spans="1:5" x14ac:dyDescent="0.3">
      <c r="A63" s="304"/>
      <c r="B63" s="289"/>
      <c r="C63" s="299"/>
      <c r="D63" s="17" t="s">
        <v>201</v>
      </c>
      <c r="E63" s="18">
        <f t="shared" si="1"/>
        <v>2.4999999999999998E-2</v>
      </c>
    </row>
    <row r="64" spans="1:5" x14ac:dyDescent="0.3">
      <c r="A64" s="304"/>
      <c r="B64" s="290"/>
      <c r="C64" s="301"/>
      <c r="D64" s="17" t="s">
        <v>202</v>
      </c>
      <c r="E64" s="18">
        <f t="shared" si="1"/>
        <v>2.4999999999999998E-2</v>
      </c>
    </row>
    <row r="66" spans="1:5" ht="21" x14ac:dyDescent="0.3">
      <c r="A66" s="279" t="s">
        <v>142</v>
      </c>
      <c r="B66" s="288" t="s">
        <v>203</v>
      </c>
      <c r="C66" s="295" t="s">
        <v>140</v>
      </c>
      <c r="D66" s="17" t="s">
        <v>204</v>
      </c>
      <c r="E66" s="18">
        <f>0.2/3</f>
        <v>6.6666666666666666E-2</v>
      </c>
    </row>
    <row r="67" spans="1:5" ht="21" x14ac:dyDescent="0.3">
      <c r="A67" s="280"/>
      <c r="B67" s="289"/>
      <c r="C67" s="299"/>
      <c r="D67" s="17" t="s">
        <v>205</v>
      </c>
      <c r="E67" s="18">
        <f>0.2/3</f>
        <v>6.6666666666666666E-2</v>
      </c>
    </row>
    <row r="68" spans="1:5" ht="21" x14ac:dyDescent="0.3">
      <c r="A68" s="280"/>
      <c r="B68" s="289"/>
      <c r="C68" s="299"/>
      <c r="D68" s="17" t="s">
        <v>206</v>
      </c>
      <c r="E68" s="18">
        <f>0.2/3</f>
        <v>6.6666666666666666E-2</v>
      </c>
    </row>
    <row r="69" spans="1:5" x14ac:dyDescent="0.3">
      <c r="A69" s="280"/>
      <c r="B69" s="289"/>
      <c r="C69" s="299"/>
      <c r="D69" s="17" t="s">
        <v>207</v>
      </c>
      <c r="E69" s="18">
        <f t="shared" ref="E69:E83" si="2">0.8/15</f>
        <v>5.3333333333333337E-2</v>
      </c>
    </row>
    <row r="70" spans="1:5" x14ac:dyDescent="0.3">
      <c r="A70" s="280"/>
      <c r="B70" s="289"/>
      <c r="C70" s="299"/>
      <c r="D70" s="17" t="s">
        <v>208</v>
      </c>
      <c r="E70" s="18">
        <f t="shared" si="2"/>
        <v>5.3333333333333337E-2</v>
      </c>
    </row>
    <row r="71" spans="1:5" x14ac:dyDescent="0.3">
      <c r="A71" s="280"/>
      <c r="B71" s="289"/>
      <c r="C71" s="299"/>
      <c r="D71" s="17" t="s">
        <v>209</v>
      </c>
      <c r="E71" s="18">
        <f t="shared" si="2"/>
        <v>5.3333333333333337E-2</v>
      </c>
    </row>
    <row r="72" spans="1:5" x14ac:dyDescent="0.3">
      <c r="A72" s="280"/>
      <c r="B72" s="289"/>
      <c r="C72" s="299"/>
      <c r="D72" s="17" t="s">
        <v>210</v>
      </c>
      <c r="E72" s="18">
        <f t="shared" si="2"/>
        <v>5.3333333333333337E-2</v>
      </c>
    </row>
    <row r="73" spans="1:5" x14ac:dyDescent="0.3">
      <c r="A73" s="280"/>
      <c r="B73" s="289"/>
      <c r="C73" s="299"/>
      <c r="D73" s="17" t="s">
        <v>211</v>
      </c>
      <c r="E73" s="18">
        <f t="shared" si="2"/>
        <v>5.3333333333333337E-2</v>
      </c>
    </row>
    <row r="74" spans="1:5" x14ac:dyDescent="0.3">
      <c r="A74" s="280"/>
      <c r="B74" s="289"/>
      <c r="C74" s="299"/>
      <c r="D74" s="17" t="s">
        <v>212</v>
      </c>
      <c r="E74" s="18">
        <f t="shared" si="2"/>
        <v>5.3333333333333337E-2</v>
      </c>
    </row>
    <row r="75" spans="1:5" x14ac:dyDescent="0.3">
      <c r="A75" s="280"/>
      <c r="B75" s="289"/>
      <c r="C75" s="299"/>
      <c r="D75" s="17" t="s">
        <v>213</v>
      </c>
      <c r="E75" s="18">
        <f t="shared" si="2"/>
        <v>5.3333333333333337E-2</v>
      </c>
    </row>
    <row r="76" spans="1:5" x14ac:dyDescent="0.3">
      <c r="A76" s="280"/>
      <c r="B76" s="289"/>
      <c r="C76" s="299"/>
      <c r="D76" s="17" t="s">
        <v>214</v>
      </c>
      <c r="E76" s="18">
        <f t="shared" si="2"/>
        <v>5.3333333333333337E-2</v>
      </c>
    </row>
    <row r="77" spans="1:5" x14ac:dyDescent="0.3">
      <c r="A77" s="280"/>
      <c r="B77" s="289"/>
      <c r="C77" s="299"/>
      <c r="D77" s="17" t="s">
        <v>215</v>
      </c>
      <c r="E77" s="18">
        <f t="shared" si="2"/>
        <v>5.3333333333333337E-2</v>
      </c>
    </row>
    <row r="78" spans="1:5" x14ac:dyDescent="0.3">
      <c r="A78" s="280"/>
      <c r="B78" s="289"/>
      <c r="C78" s="299"/>
      <c r="D78" s="17" t="s">
        <v>216</v>
      </c>
      <c r="E78" s="18">
        <f t="shared" si="2"/>
        <v>5.3333333333333337E-2</v>
      </c>
    </row>
    <row r="79" spans="1:5" x14ac:dyDescent="0.3">
      <c r="A79" s="280"/>
      <c r="B79" s="289"/>
      <c r="C79" s="299"/>
      <c r="D79" s="17" t="s">
        <v>217</v>
      </c>
      <c r="E79" s="18">
        <f t="shared" si="2"/>
        <v>5.3333333333333337E-2</v>
      </c>
    </row>
    <row r="80" spans="1:5" x14ac:dyDescent="0.3">
      <c r="A80" s="280"/>
      <c r="B80" s="289"/>
      <c r="C80" s="299"/>
      <c r="D80" s="17" t="s">
        <v>218</v>
      </c>
      <c r="E80" s="18">
        <f t="shared" si="2"/>
        <v>5.3333333333333337E-2</v>
      </c>
    </row>
    <row r="81" spans="1:5" x14ac:dyDescent="0.3">
      <c r="A81" s="280"/>
      <c r="B81" s="289"/>
      <c r="C81" s="299"/>
      <c r="D81" s="17" t="s">
        <v>219</v>
      </c>
      <c r="E81" s="18">
        <f t="shared" si="2"/>
        <v>5.3333333333333337E-2</v>
      </c>
    </row>
    <row r="82" spans="1:5" x14ac:dyDescent="0.3">
      <c r="A82" s="280"/>
      <c r="B82" s="289"/>
      <c r="C82" s="299"/>
      <c r="D82" s="17" t="s">
        <v>220</v>
      </c>
      <c r="E82" s="18">
        <f t="shared" si="2"/>
        <v>5.3333333333333337E-2</v>
      </c>
    </row>
    <row r="83" spans="1:5" x14ac:dyDescent="0.3">
      <c r="A83" s="281"/>
      <c r="B83" s="290"/>
      <c r="C83" s="301"/>
      <c r="D83" s="17" t="s">
        <v>221</v>
      </c>
      <c r="E83" s="18">
        <f t="shared" si="2"/>
        <v>5.3333333333333337E-2</v>
      </c>
    </row>
    <row r="86" spans="1:5" x14ac:dyDescent="0.3">
      <c r="A86" s="279" t="s">
        <v>155</v>
      </c>
      <c r="B86" s="288" t="s">
        <v>222</v>
      </c>
      <c r="C86" s="295" t="s">
        <v>223</v>
      </c>
      <c r="D86" s="17" t="s">
        <v>224</v>
      </c>
      <c r="E86" s="18">
        <f t="shared" ref="E86:E91" si="3">0.85/6</f>
        <v>0.14166666666666666</v>
      </c>
    </row>
    <row r="87" spans="1:5" x14ac:dyDescent="0.3">
      <c r="A87" s="280"/>
      <c r="B87" s="289"/>
      <c r="C87" s="299"/>
      <c r="D87" s="17" t="s">
        <v>225</v>
      </c>
      <c r="E87" s="18">
        <f t="shared" si="3"/>
        <v>0.14166666666666666</v>
      </c>
    </row>
    <row r="88" spans="1:5" x14ac:dyDescent="0.3">
      <c r="A88" s="280"/>
      <c r="B88" s="289"/>
      <c r="C88" s="299"/>
      <c r="D88" s="17" t="s">
        <v>226</v>
      </c>
      <c r="E88" s="18">
        <f t="shared" si="3"/>
        <v>0.14166666666666666</v>
      </c>
    </row>
    <row r="89" spans="1:5" x14ac:dyDescent="0.3">
      <c r="A89" s="280"/>
      <c r="B89" s="289"/>
      <c r="C89" s="299"/>
      <c r="D89" s="17" t="s">
        <v>227</v>
      </c>
      <c r="E89" s="18">
        <f t="shared" si="3"/>
        <v>0.14166666666666666</v>
      </c>
    </row>
    <row r="90" spans="1:5" x14ac:dyDescent="0.3">
      <c r="A90" s="280"/>
      <c r="B90" s="289"/>
      <c r="C90" s="299"/>
      <c r="D90" s="17" t="s">
        <v>228</v>
      </c>
      <c r="E90" s="18">
        <f t="shared" si="3"/>
        <v>0.14166666666666666</v>
      </c>
    </row>
    <row r="91" spans="1:5" x14ac:dyDescent="0.3">
      <c r="A91" s="280"/>
      <c r="B91" s="289"/>
      <c r="C91" s="299"/>
      <c r="D91" s="17" t="s">
        <v>229</v>
      </c>
      <c r="E91" s="18">
        <f t="shared" si="3"/>
        <v>0.14166666666666666</v>
      </c>
    </row>
    <row r="92" spans="1:5" x14ac:dyDescent="0.3">
      <c r="A92" s="280"/>
      <c r="B92" s="289"/>
      <c r="C92" s="299"/>
      <c r="D92" s="17" t="s">
        <v>230</v>
      </c>
      <c r="E92" s="18">
        <f>0.15/4</f>
        <v>3.7499999999999999E-2</v>
      </c>
    </row>
    <row r="93" spans="1:5" x14ac:dyDescent="0.3">
      <c r="A93" s="280"/>
      <c r="B93" s="289"/>
      <c r="C93" s="299"/>
      <c r="D93" s="17" t="s">
        <v>231</v>
      </c>
      <c r="E93" s="18">
        <f>0.15/4</f>
        <v>3.7499999999999999E-2</v>
      </c>
    </row>
    <row r="94" spans="1:5" x14ac:dyDescent="0.3">
      <c r="A94" s="280"/>
      <c r="B94" s="289"/>
      <c r="C94" s="299"/>
      <c r="D94" s="17" t="s">
        <v>232</v>
      </c>
      <c r="E94" s="18">
        <f>0.15/4</f>
        <v>3.7499999999999999E-2</v>
      </c>
    </row>
    <row r="95" spans="1:5" x14ac:dyDescent="0.3">
      <c r="A95" s="281"/>
      <c r="B95" s="290"/>
      <c r="C95" s="301"/>
      <c r="D95" s="17" t="s">
        <v>233</v>
      </c>
      <c r="E95" s="18">
        <f>0.15/4</f>
        <v>3.7499999999999999E-2</v>
      </c>
    </row>
    <row r="97" spans="1:5" x14ac:dyDescent="0.3">
      <c r="A97" s="303" t="s">
        <v>163</v>
      </c>
      <c r="B97" s="288" t="s">
        <v>234</v>
      </c>
      <c r="C97" s="295" t="s">
        <v>165</v>
      </c>
      <c r="D97" s="17" t="s">
        <v>166</v>
      </c>
      <c r="E97" s="18">
        <f>0.8/3</f>
        <v>0.26666666666666666</v>
      </c>
    </row>
    <row r="98" spans="1:5" x14ac:dyDescent="0.3">
      <c r="A98" s="304"/>
      <c r="B98" s="289"/>
      <c r="C98" s="299"/>
      <c r="D98" s="17" t="s">
        <v>167</v>
      </c>
      <c r="E98" s="18">
        <f>0.8/3</f>
        <v>0.26666666666666666</v>
      </c>
    </row>
    <row r="99" spans="1:5" x14ac:dyDescent="0.3">
      <c r="A99" s="304"/>
      <c r="B99" s="289"/>
      <c r="C99" s="299"/>
      <c r="D99" s="17" t="s">
        <v>168</v>
      </c>
      <c r="E99" s="18">
        <f>0.8/3</f>
        <v>0.26666666666666666</v>
      </c>
    </row>
    <row r="100" spans="1:5" x14ac:dyDescent="0.3">
      <c r="A100" s="304"/>
      <c r="B100" s="289"/>
      <c r="C100" s="299"/>
      <c r="D100" s="17" t="s">
        <v>169</v>
      </c>
      <c r="E100" s="18">
        <f>0.15/3</f>
        <v>4.9999999999999996E-2</v>
      </c>
    </row>
    <row r="101" spans="1:5" x14ac:dyDescent="0.3">
      <c r="A101" s="304"/>
      <c r="B101" s="289"/>
      <c r="C101" s="299"/>
      <c r="D101" s="17" t="s">
        <v>170</v>
      </c>
      <c r="E101" s="18">
        <f>0.15/3</f>
        <v>4.9999999999999996E-2</v>
      </c>
    </row>
    <row r="102" spans="1:5" x14ac:dyDescent="0.3">
      <c r="A102" s="304"/>
      <c r="B102" s="289"/>
      <c r="C102" s="299"/>
      <c r="D102" s="17" t="s">
        <v>171</v>
      </c>
      <c r="E102" s="18">
        <f>0.15/3</f>
        <v>4.9999999999999996E-2</v>
      </c>
    </row>
    <row r="103" spans="1:5" x14ac:dyDescent="0.3">
      <c r="A103" s="304"/>
      <c r="B103" s="290"/>
      <c r="C103" s="301"/>
      <c r="D103" s="17" t="s">
        <v>141</v>
      </c>
      <c r="E103" s="18">
        <f>0.05</f>
        <v>0.05</v>
      </c>
    </row>
    <row r="105" spans="1:5" x14ac:dyDescent="0.3">
      <c r="A105" s="303" t="s">
        <v>235</v>
      </c>
      <c r="B105" s="282" t="s">
        <v>236</v>
      </c>
      <c r="C105" s="295" t="s">
        <v>237</v>
      </c>
      <c r="D105" s="17" t="s">
        <v>238</v>
      </c>
      <c r="E105" s="18">
        <f t="shared" ref="E105:E112" si="4">0.6/8</f>
        <v>7.4999999999999997E-2</v>
      </c>
    </row>
    <row r="106" spans="1:5" x14ac:dyDescent="0.3">
      <c r="A106" s="303"/>
      <c r="B106" s="282"/>
      <c r="C106" s="299"/>
      <c r="D106" s="17" t="s">
        <v>239</v>
      </c>
      <c r="E106" s="18">
        <f t="shared" si="4"/>
        <v>7.4999999999999997E-2</v>
      </c>
    </row>
    <row r="107" spans="1:5" x14ac:dyDescent="0.3">
      <c r="A107" s="303"/>
      <c r="B107" s="282"/>
      <c r="C107" s="299"/>
      <c r="D107" s="17" t="s">
        <v>240</v>
      </c>
      <c r="E107" s="18">
        <f t="shared" si="4"/>
        <v>7.4999999999999997E-2</v>
      </c>
    </row>
    <row r="108" spans="1:5" x14ac:dyDescent="0.3">
      <c r="A108" s="303"/>
      <c r="B108" s="282"/>
      <c r="C108" s="299"/>
      <c r="D108" s="17" t="s">
        <v>241</v>
      </c>
      <c r="E108" s="18">
        <f t="shared" si="4"/>
        <v>7.4999999999999997E-2</v>
      </c>
    </row>
    <row r="109" spans="1:5" x14ac:dyDescent="0.3">
      <c r="A109" s="303"/>
      <c r="B109" s="282"/>
      <c r="C109" s="299"/>
      <c r="D109" s="17" t="s">
        <v>242</v>
      </c>
      <c r="E109" s="18">
        <f t="shared" si="4"/>
        <v>7.4999999999999997E-2</v>
      </c>
    </row>
    <row r="110" spans="1:5" x14ac:dyDescent="0.3">
      <c r="A110" s="303"/>
      <c r="B110" s="282"/>
      <c r="C110" s="299"/>
      <c r="D110" s="17" t="s">
        <v>243</v>
      </c>
      <c r="E110" s="18">
        <f t="shared" si="4"/>
        <v>7.4999999999999997E-2</v>
      </c>
    </row>
    <row r="111" spans="1:5" x14ac:dyDescent="0.3">
      <c r="A111" s="303"/>
      <c r="B111" s="282"/>
      <c r="C111" s="299"/>
      <c r="D111" s="17" t="s">
        <v>244</v>
      </c>
      <c r="E111" s="18">
        <f t="shared" si="4"/>
        <v>7.4999999999999997E-2</v>
      </c>
    </row>
    <row r="112" spans="1:5" x14ac:dyDescent="0.3">
      <c r="A112" s="303"/>
      <c r="B112" s="282"/>
      <c r="C112" s="299"/>
      <c r="D112" s="17" t="s">
        <v>245</v>
      </c>
      <c r="E112" s="18">
        <f t="shared" si="4"/>
        <v>7.4999999999999997E-2</v>
      </c>
    </row>
    <row r="113" spans="1:5" x14ac:dyDescent="0.3">
      <c r="A113" s="303"/>
      <c r="B113" s="282"/>
      <c r="C113" s="299"/>
      <c r="D113" s="17" t="s">
        <v>246</v>
      </c>
      <c r="E113" s="18">
        <f>0.2/28</f>
        <v>7.1428571428571435E-3</v>
      </c>
    </row>
    <row r="114" spans="1:5" x14ac:dyDescent="0.3">
      <c r="A114" s="303"/>
      <c r="B114" s="282"/>
      <c r="C114" s="299"/>
      <c r="D114" s="17" t="s">
        <v>247</v>
      </c>
      <c r="E114" s="18">
        <f t="shared" ref="E114:E120" si="5">0.2/28</f>
        <v>7.1428571428571435E-3</v>
      </c>
    </row>
    <row r="115" spans="1:5" x14ac:dyDescent="0.3">
      <c r="A115" s="303"/>
      <c r="B115" s="282"/>
      <c r="C115" s="299"/>
      <c r="D115" s="17" t="s">
        <v>248</v>
      </c>
      <c r="E115" s="18">
        <f t="shared" si="5"/>
        <v>7.1428571428571435E-3</v>
      </c>
    </row>
    <row r="116" spans="1:5" x14ac:dyDescent="0.3">
      <c r="A116" s="303"/>
      <c r="B116" s="282"/>
      <c r="C116" s="299"/>
      <c r="D116" s="17" t="s">
        <v>249</v>
      </c>
      <c r="E116" s="18">
        <f>4*0.2/28</f>
        <v>2.8571428571428574E-2</v>
      </c>
    </row>
    <row r="117" spans="1:5" x14ac:dyDescent="0.3">
      <c r="A117" s="303"/>
      <c r="B117" s="282"/>
      <c r="C117" s="299"/>
      <c r="D117" s="17" t="s">
        <v>250</v>
      </c>
      <c r="E117" s="18">
        <f t="shared" si="5"/>
        <v>7.1428571428571435E-3</v>
      </c>
    </row>
    <row r="118" spans="1:5" x14ac:dyDescent="0.3">
      <c r="A118" s="303"/>
      <c r="B118" s="282"/>
      <c r="C118" s="299"/>
      <c r="D118" s="17" t="s">
        <v>251</v>
      </c>
      <c r="E118" s="18">
        <f t="shared" si="5"/>
        <v>7.1428571428571435E-3</v>
      </c>
    </row>
    <row r="119" spans="1:5" x14ac:dyDescent="0.3">
      <c r="A119" s="303"/>
      <c r="B119" s="282"/>
      <c r="C119" s="299"/>
      <c r="D119" s="17" t="s">
        <v>252</v>
      </c>
      <c r="E119" s="18">
        <f>4*0.2/28</f>
        <v>2.8571428571428574E-2</v>
      </c>
    </row>
    <row r="120" spans="1:5" x14ac:dyDescent="0.3">
      <c r="A120" s="303"/>
      <c r="B120" s="282"/>
      <c r="C120" s="299"/>
      <c r="D120" s="17" t="s">
        <v>253</v>
      </c>
      <c r="E120" s="18">
        <f t="shared" si="5"/>
        <v>7.1428571428571435E-3</v>
      </c>
    </row>
    <row r="121" spans="1:5" x14ac:dyDescent="0.3">
      <c r="A121" s="303"/>
      <c r="B121" s="282"/>
      <c r="C121" s="299"/>
      <c r="D121" s="17" t="s">
        <v>254</v>
      </c>
      <c r="E121" s="18">
        <f>4*0.2/28</f>
        <v>2.8571428571428574E-2</v>
      </c>
    </row>
    <row r="122" spans="1:5" x14ac:dyDescent="0.3">
      <c r="A122" s="303"/>
      <c r="B122" s="282"/>
      <c r="C122" s="299"/>
      <c r="D122" s="17" t="s">
        <v>255</v>
      </c>
      <c r="E122" s="18">
        <f>4*0.2/28</f>
        <v>2.8571428571428574E-2</v>
      </c>
    </row>
    <row r="123" spans="1:5" x14ac:dyDescent="0.3">
      <c r="A123" s="303"/>
      <c r="B123" s="282"/>
      <c r="C123" s="299"/>
      <c r="D123" s="17" t="s">
        <v>256</v>
      </c>
      <c r="E123" s="18">
        <f>6*0.2/28</f>
        <v>4.2857142857142864E-2</v>
      </c>
    </row>
    <row r="124" spans="1:5" x14ac:dyDescent="0.3">
      <c r="A124" s="303"/>
      <c r="B124" s="282"/>
      <c r="C124" s="301"/>
      <c r="D124" s="17" t="s">
        <v>257</v>
      </c>
      <c r="E124" s="18">
        <f>0.2</f>
        <v>0.2</v>
      </c>
    </row>
    <row r="126" spans="1:5" x14ac:dyDescent="0.3">
      <c r="A126" s="303" t="s">
        <v>142</v>
      </c>
      <c r="B126" s="305" t="s">
        <v>258</v>
      </c>
      <c r="C126" s="295" t="s">
        <v>152</v>
      </c>
      <c r="D126" s="17" t="s">
        <v>144</v>
      </c>
      <c r="E126" s="18">
        <f>0.7/3</f>
        <v>0.23333333333333331</v>
      </c>
    </row>
    <row r="127" spans="1:5" x14ac:dyDescent="0.3">
      <c r="A127" s="303"/>
      <c r="B127" s="305"/>
      <c r="C127" s="299"/>
      <c r="D127" s="17" t="s">
        <v>145</v>
      </c>
      <c r="E127" s="18">
        <f>0.7/3</f>
        <v>0.23333333333333331</v>
      </c>
    </row>
    <row r="128" spans="1:5" x14ac:dyDescent="0.3">
      <c r="A128" s="303"/>
      <c r="B128" s="305"/>
      <c r="C128" s="299"/>
      <c r="D128" s="17" t="s">
        <v>146</v>
      </c>
      <c r="E128" s="18">
        <f>0.7/3</f>
        <v>0.23333333333333331</v>
      </c>
    </row>
    <row r="129" spans="1:5" x14ac:dyDescent="0.3">
      <c r="A129" s="303"/>
      <c r="B129" s="305"/>
      <c r="C129" s="299"/>
      <c r="D129" s="17" t="s">
        <v>147</v>
      </c>
      <c r="E129" s="18">
        <f>0.2/3</f>
        <v>6.6666666666666666E-2</v>
      </c>
    </row>
    <row r="130" spans="1:5" x14ac:dyDescent="0.3">
      <c r="A130" s="303"/>
      <c r="B130" s="305"/>
      <c r="C130" s="299"/>
      <c r="D130" s="17" t="s">
        <v>148</v>
      </c>
      <c r="E130" s="18">
        <f>0.2/3</f>
        <v>6.6666666666666666E-2</v>
      </c>
    </row>
    <row r="131" spans="1:5" x14ac:dyDescent="0.3">
      <c r="A131" s="303"/>
      <c r="B131" s="305"/>
      <c r="C131" s="299"/>
      <c r="D131" s="17" t="s">
        <v>149</v>
      </c>
      <c r="E131" s="18">
        <f>0.2/3</f>
        <v>6.6666666666666666E-2</v>
      </c>
    </row>
    <row r="132" spans="1:5" x14ac:dyDescent="0.3">
      <c r="A132" s="303"/>
      <c r="B132" s="305"/>
      <c r="C132" s="301"/>
      <c r="D132" s="17" t="s">
        <v>141</v>
      </c>
      <c r="E132" s="18">
        <f>0.1/1</f>
        <v>0.1</v>
      </c>
    </row>
    <row r="134" spans="1:5" x14ac:dyDescent="0.3">
      <c r="A134" s="279" t="s">
        <v>259</v>
      </c>
      <c r="B134" s="306" t="s">
        <v>260</v>
      </c>
      <c r="C134" s="309" t="s">
        <v>261</v>
      </c>
      <c r="D134" s="17" t="s">
        <v>262</v>
      </c>
      <c r="E134" s="18">
        <f>0.6/5</f>
        <v>0.12</v>
      </c>
    </row>
    <row r="135" spans="1:5" x14ac:dyDescent="0.3">
      <c r="A135" s="280"/>
      <c r="B135" s="307"/>
      <c r="C135" s="300"/>
      <c r="D135" s="17" t="s">
        <v>263</v>
      </c>
      <c r="E135" s="18">
        <f>0.6/5</f>
        <v>0.12</v>
      </c>
    </row>
    <row r="136" spans="1:5" x14ac:dyDescent="0.3">
      <c r="A136" s="280"/>
      <c r="B136" s="307"/>
      <c r="C136" s="300"/>
      <c r="D136" s="17" t="s">
        <v>264</v>
      </c>
      <c r="E136" s="18">
        <f>0.6/5</f>
        <v>0.12</v>
      </c>
    </row>
    <row r="137" spans="1:5" x14ac:dyDescent="0.3">
      <c r="A137" s="280"/>
      <c r="B137" s="307"/>
      <c r="C137" s="300"/>
      <c r="D137" s="17" t="s">
        <v>265</v>
      </c>
      <c r="E137" s="18">
        <f>0.6/5</f>
        <v>0.12</v>
      </c>
    </row>
    <row r="138" spans="1:5" x14ac:dyDescent="0.3">
      <c r="A138" s="280"/>
      <c r="B138" s="307"/>
      <c r="C138" s="300"/>
      <c r="D138" s="17" t="s">
        <v>266</v>
      </c>
      <c r="E138" s="18">
        <f>0.6/5</f>
        <v>0.12</v>
      </c>
    </row>
    <row r="139" spans="1:5" x14ac:dyDescent="0.3">
      <c r="A139" s="280"/>
      <c r="B139" s="307"/>
      <c r="C139" s="300"/>
      <c r="D139" s="17" t="s">
        <v>267</v>
      </c>
      <c r="E139" s="18">
        <f>0.2/10</f>
        <v>0.02</v>
      </c>
    </row>
    <row r="140" spans="1:5" x14ac:dyDescent="0.3">
      <c r="A140" s="280"/>
      <c r="B140" s="307"/>
      <c r="C140" s="300"/>
      <c r="D140" s="17" t="s">
        <v>268</v>
      </c>
      <c r="E140" s="18">
        <f t="shared" ref="E140:E148" si="6">0.2/10</f>
        <v>0.02</v>
      </c>
    </row>
    <row r="141" spans="1:5" x14ac:dyDescent="0.3">
      <c r="A141" s="280"/>
      <c r="B141" s="307"/>
      <c r="C141" s="300"/>
      <c r="D141" s="17" t="s">
        <v>269</v>
      </c>
      <c r="E141" s="18">
        <f t="shared" si="6"/>
        <v>0.02</v>
      </c>
    </row>
    <row r="142" spans="1:5" x14ac:dyDescent="0.3">
      <c r="A142" s="280"/>
      <c r="B142" s="307"/>
      <c r="C142" s="300"/>
      <c r="D142" s="17" t="s">
        <v>270</v>
      </c>
      <c r="E142" s="18">
        <f t="shared" si="6"/>
        <v>0.02</v>
      </c>
    </row>
    <row r="143" spans="1:5" x14ac:dyDescent="0.3">
      <c r="A143" s="280"/>
      <c r="B143" s="307"/>
      <c r="C143" s="300"/>
      <c r="D143" s="17" t="s">
        <v>271</v>
      </c>
      <c r="E143" s="18">
        <f t="shared" si="6"/>
        <v>0.02</v>
      </c>
    </row>
    <row r="144" spans="1:5" x14ac:dyDescent="0.3">
      <c r="A144" s="280"/>
      <c r="B144" s="307"/>
      <c r="C144" s="300"/>
      <c r="D144" s="17" t="s">
        <v>272</v>
      </c>
      <c r="E144" s="18">
        <f t="shared" si="6"/>
        <v>0.02</v>
      </c>
    </row>
    <row r="145" spans="1:5" x14ac:dyDescent="0.3">
      <c r="A145" s="280"/>
      <c r="B145" s="307"/>
      <c r="C145" s="300"/>
      <c r="D145" s="17" t="s">
        <v>273</v>
      </c>
      <c r="E145" s="18">
        <f t="shared" si="6"/>
        <v>0.02</v>
      </c>
    </row>
    <row r="146" spans="1:5" x14ac:dyDescent="0.3">
      <c r="A146" s="280"/>
      <c r="B146" s="307"/>
      <c r="C146" s="300"/>
      <c r="D146" s="17" t="s">
        <v>274</v>
      </c>
      <c r="E146" s="18">
        <f t="shared" si="6"/>
        <v>0.02</v>
      </c>
    </row>
    <row r="147" spans="1:5" x14ac:dyDescent="0.3">
      <c r="A147" s="280"/>
      <c r="B147" s="307"/>
      <c r="C147" s="300"/>
      <c r="D147" s="17" t="s">
        <v>275</v>
      </c>
      <c r="E147" s="18">
        <f t="shared" si="6"/>
        <v>0.02</v>
      </c>
    </row>
    <row r="148" spans="1:5" x14ac:dyDescent="0.3">
      <c r="A148" s="280"/>
      <c r="B148" s="307"/>
      <c r="C148" s="300"/>
      <c r="D148" s="17" t="s">
        <v>276</v>
      </c>
      <c r="E148" s="18">
        <f t="shared" si="6"/>
        <v>0.02</v>
      </c>
    </row>
    <row r="149" spans="1:5" x14ac:dyDescent="0.3">
      <c r="A149" s="280"/>
      <c r="B149" s="307"/>
      <c r="C149" s="300"/>
      <c r="D149" s="17" t="s">
        <v>277</v>
      </c>
      <c r="E149" s="18">
        <f>0.2/10</f>
        <v>0.02</v>
      </c>
    </row>
    <row r="150" spans="1:5" x14ac:dyDescent="0.3">
      <c r="A150" s="280"/>
      <c r="B150" s="307"/>
      <c r="C150" s="300"/>
      <c r="D150" s="17" t="s">
        <v>278</v>
      </c>
      <c r="E150" s="18">
        <f t="shared" ref="E150:E158" si="7">0.2/10</f>
        <v>0.02</v>
      </c>
    </row>
    <row r="151" spans="1:5" x14ac:dyDescent="0.3">
      <c r="A151" s="280"/>
      <c r="B151" s="307"/>
      <c r="C151" s="300"/>
      <c r="D151" s="17" t="s">
        <v>279</v>
      </c>
      <c r="E151" s="18">
        <f t="shared" si="7"/>
        <v>0.02</v>
      </c>
    </row>
    <row r="152" spans="1:5" x14ac:dyDescent="0.3">
      <c r="A152" s="280"/>
      <c r="B152" s="307"/>
      <c r="C152" s="300"/>
      <c r="D152" s="17" t="s">
        <v>280</v>
      </c>
      <c r="E152" s="18">
        <f t="shared" si="7"/>
        <v>0.02</v>
      </c>
    </row>
    <row r="153" spans="1:5" x14ac:dyDescent="0.3">
      <c r="A153" s="280"/>
      <c r="B153" s="307"/>
      <c r="C153" s="300"/>
      <c r="D153" s="17" t="s">
        <v>281</v>
      </c>
      <c r="E153" s="18">
        <f t="shared" si="7"/>
        <v>0.02</v>
      </c>
    </row>
    <row r="154" spans="1:5" x14ac:dyDescent="0.3">
      <c r="A154" s="280"/>
      <c r="B154" s="307"/>
      <c r="C154" s="300"/>
      <c r="D154" s="17" t="s">
        <v>282</v>
      </c>
      <c r="E154" s="18">
        <f t="shared" si="7"/>
        <v>0.02</v>
      </c>
    </row>
    <row r="155" spans="1:5" x14ac:dyDescent="0.3">
      <c r="A155" s="280"/>
      <c r="B155" s="307"/>
      <c r="C155" s="300"/>
      <c r="D155" s="17" t="s">
        <v>283</v>
      </c>
      <c r="E155" s="18">
        <f t="shared" si="7"/>
        <v>0.02</v>
      </c>
    </row>
    <row r="156" spans="1:5" x14ac:dyDescent="0.3">
      <c r="A156" s="280"/>
      <c r="B156" s="307"/>
      <c r="C156" s="300"/>
      <c r="D156" s="17" t="s">
        <v>284</v>
      </c>
      <c r="E156" s="18">
        <f t="shared" si="7"/>
        <v>0.02</v>
      </c>
    </row>
    <row r="157" spans="1:5" x14ac:dyDescent="0.3">
      <c r="A157" s="280"/>
      <c r="B157" s="307"/>
      <c r="C157" s="300"/>
      <c r="D157" s="17" t="s">
        <v>285</v>
      </c>
      <c r="E157" s="18">
        <f t="shared" si="7"/>
        <v>0.02</v>
      </c>
    </row>
    <row r="158" spans="1:5" x14ac:dyDescent="0.3">
      <c r="A158" s="281"/>
      <c r="B158" s="308"/>
      <c r="C158" s="310"/>
      <c r="D158" s="17" t="s">
        <v>286</v>
      </c>
      <c r="E158" s="18">
        <f t="shared" si="7"/>
        <v>0.02</v>
      </c>
    </row>
    <row r="160" spans="1:5" x14ac:dyDescent="0.3">
      <c r="A160" s="279" t="s">
        <v>287</v>
      </c>
      <c r="B160" s="306" t="s">
        <v>288</v>
      </c>
      <c r="C160" s="309" t="s">
        <v>261</v>
      </c>
      <c r="D160" s="17" t="s">
        <v>264</v>
      </c>
      <c r="E160" s="18">
        <f>0.6/3</f>
        <v>0.19999999999999998</v>
      </c>
    </row>
    <row r="161" spans="1:5" x14ac:dyDescent="0.3">
      <c r="A161" s="280"/>
      <c r="B161" s="307"/>
      <c r="C161" s="300"/>
      <c r="D161" s="17" t="s">
        <v>289</v>
      </c>
      <c r="E161" s="18">
        <f>0.6/3</f>
        <v>0.19999999999999998</v>
      </c>
    </row>
    <row r="162" spans="1:5" x14ac:dyDescent="0.3">
      <c r="A162" s="280"/>
      <c r="B162" s="307"/>
      <c r="C162" s="300"/>
      <c r="D162" s="17" t="s">
        <v>290</v>
      </c>
      <c r="E162" s="18">
        <f>0.6/3</f>
        <v>0.19999999999999998</v>
      </c>
    </row>
    <row r="163" spans="1:5" x14ac:dyDescent="0.3">
      <c r="A163" s="280"/>
      <c r="B163" s="307"/>
      <c r="C163" s="300"/>
      <c r="D163" s="17" t="s">
        <v>291</v>
      </c>
      <c r="E163" s="18">
        <f>0.2/3</f>
        <v>6.6666666666666666E-2</v>
      </c>
    </row>
    <row r="164" spans="1:5" x14ac:dyDescent="0.3">
      <c r="A164" s="280"/>
      <c r="B164" s="307"/>
      <c r="C164" s="300"/>
      <c r="D164" s="17" t="s">
        <v>292</v>
      </c>
      <c r="E164" s="18">
        <f>0.2/3</f>
        <v>6.6666666666666666E-2</v>
      </c>
    </row>
    <row r="165" spans="1:5" x14ac:dyDescent="0.3">
      <c r="A165" s="280"/>
      <c r="B165" s="307"/>
      <c r="C165" s="300"/>
      <c r="D165" s="17" t="s">
        <v>293</v>
      </c>
      <c r="E165" s="18">
        <f>0.2/3</f>
        <v>6.6666666666666666E-2</v>
      </c>
    </row>
    <row r="166" spans="1:5" x14ac:dyDescent="0.3">
      <c r="A166" s="280"/>
      <c r="B166" s="307"/>
      <c r="C166" s="300"/>
      <c r="D166" s="17" t="s">
        <v>277</v>
      </c>
      <c r="E166" s="18">
        <f t="shared" ref="E166:E171" si="8">0.2/6</f>
        <v>3.3333333333333333E-2</v>
      </c>
    </row>
    <row r="167" spans="1:5" x14ac:dyDescent="0.3">
      <c r="A167" s="280"/>
      <c r="B167" s="307"/>
      <c r="C167" s="300"/>
      <c r="D167" s="17" t="s">
        <v>278</v>
      </c>
      <c r="E167" s="18">
        <f t="shared" si="8"/>
        <v>3.3333333333333333E-2</v>
      </c>
    </row>
    <row r="168" spans="1:5" x14ac:dyDescent="0.3">
      <c r="A168" s="280"/>
      <c r="B168" s="307"/>
      <c r="C168" s="300"/>
      <c r="D168" s="17" t="s">
        <v>279</v>
      </c>
      <c r="E168" s="18">
        <f t="shared" si="8"/>
        <v>3.3333333333333333E-2</v>
      </c>
    </row>
    <row r="169" spans="1:5" x14ac:dyDescent="0.3">
      <c r="A169" s="280"/>
      <c r="B169" s="307"/>
      <c r="C169" s="300"/>
      <c r="D169" s="17" t="s">
        <v>280</v>
      </c>
      <c r="E169" s="18">
        <f t="shared" si="8"/>
        <v>3.3333333333333333E-2</v>
      </c>
    </row>
    <row r="170" spans="1:5" x14ac:dyDescent="0.3">
      <c r="A170" s="280"/>
      <c r="B170" s="307"/>
      <c r="C170" s="300"/>
      <c r="D170" s="17" t="s">
        <v>282</v>
      </c>
      <c r="E170" s="18">
        <f t="shared" si="8"/>
        <v>3.3333333333333333E-2</v>
      </c>
    </row>
    <row r="171" spans="1:5" x14ac:dyDescent="0.3">
      <c r="A171" s="281"/>
      <c r="B171" s="308"/>
      <c r="C171" s="310"/>
      <c r="D171" s="17" t="s">
        <v>283</v>
      </c>
      <c r="E171" s="18">
        <f t="shared" si="8"/>
        <v>3.3333333333333333E-2</v>
      </c>
    </row>
    <row r="173" spans="1:5" x14ac:dyDescent="0.3">
      <c r="A173" s="303" t="s">
        <v>294</v>
      </c>
      <c r="B173" s="293" t="s">
        <v>295</v>
      </c>
      <c r="C173" s="291" t="s">
        <v>261</v>
      </c>
      <c r="D173" s="17" t="s">
        <v>296</v>
      </c>
      <c r="E173" s="18">
        <f>0.6/25</f>
        <v>2.4E-2</v>
      </c>
    </row>
    <row r="174" spans="1:5" x14ac:dyDescent="0.3">
      <c r="A174" s="303"/>
      <c r="B174" s="282"/>
      <c r="C174" s="283"/>
      <c r="D174" s="17" t="s">
        <v>297</v>
      </c>
      <c r="E174" s="18">
        <f t="shared" ref="E174:E197" si="9">0.6/25</f>
        <v>2.4E-2</v>
      </c>
    </row>
    <row r="175" spans="1:5" x14ac:dyDescent="0.3">
      <c r="A175" s="303"/>
      <c r="B175" s="293"/>
      <c r="C175" s="291"/>
      <c r="D175" s="17" t="s">
        <v>298</v>
      </c>
      <c r="E175" s="18">
        <f t="shared" si="9"/>
        <v>2.4E-2</v>
      </c>
    </row>
    <row r="176" spans="1:5" x14ac:dyDescent="0.3">
      <c r="A176" s="303"/>
      <c r="B176" s="293"/>
      <c r="C176" s="291"/>
      <c r="D176" s="17" t="s">
        <v>299</v>
      </c>
      <c r="E176" s="18">
        <f t="shared" si="9"/>
        <v>2.4E-2</v>
      </c>
    </row>
    <row r="177" spans="1:5" x14ac:dyDescent="0.3">
      <c r="A177" s="303"/>
      <c r="B177" s="293"/>
      <c r="C177" s="291"/>
      <c r="D177" s="17" t="s">
        <v>300</v>
      </c>
      <c r="E177" s="18">
        <f t="shared" si="9"/>
        <v>2.4E-2</v>
      </c>
    </row>
    <row r="178" spans="1:5" x14ac:dyDescent="0.3">
      <c r="A178" s="303"/>
      <c r="B178" s="293"/>
      <c r="C178" s="291"/>
      <c r="D178" s="17" t="s">
        <v>301</v>
      </c>
      <c r="E178" s="18">
        <f t="shared" si="9"/>
        <v>2.4E-2</v>
      </c>
    </row>
    <row r="179" spans="1:5" x14ac:dyDescent="0.3">
      <c r="A179" s="303"/>
      <c r="B179" s="293"/>
      <c r="C179" s="291"/>
      <c r="D179" s="17" t="s">
        <v>302</v>
      </c>
      <c r="E179" s="18">
        <f t="shared" si="9"/>
        <v>2.4E-2</v>
      </c>
    </row>
    <row r="180" spans="1:5" x14ac:dyDescent="0.3">
      <c r="A180" s="303"/>
      <c r="B180" s="293"/>
      <c r="C180" s="291"/>
      <c r="D180" s="17" t="s">
        <v>303</v>
      </c>
      <c r="E180" s="18">
        <f t="shared" si="9"/>
        <v>2.4E-2</v>
      </c>
    </row>
    <row r="181" spans="1:5" x14ac:dyDescent="0.3">
      <c r="A181" s="303"/>
      <c r="B181" s="293"/>
      <c r="C181" s="291"/>
      <c r="D181" s="17" t="s">
        <v>304</v>
      </c>
      <c r="E181" s="18">
        <f t="shared" si="9"/>
        <v>2.4E-2</v>
      </c>
    </row>
    <row r="182" spans="1:5" x14ac:dyDescent="0.3">
      <c r="A182" s="303"/>
      <c r="B182" s="293"/>
      <c r="C182" s="291"/>
      <c r="D182" s="17" t="s">
        <v>305</v>
      </c>
      <c r="E182" s="18">
        <f t="shared" si="9"/>
        <v>2.4E-2</v>
      </c>
    </row>
    <row r="183" spans="1:5" x14ac:dyDescent="0.3">
      <c r="A183" s="303"/>
      <c r="B183" s="293"/>
      <c r="C183" s="291"/>
      <c r="D183" s="17" t="s">
        <v>306</v>
      </c>
      <c r="E183" s="18">
        <f t="shared" si="9"/>
        <v>2.4E-2</v>
      </c>
    </row>
    <row r="184" spans="1:5" x14ac:dyDescent="0.3">
      <c r="A184" s="303"/>
      <c r="B184" s="293"/>
      <c r="C184" s="291"/>
      <c r="D184" s="17" t="s">
        <v>307</v>
      </c>
      <c r="E184" s="18">
        <f t="shared" si="9"/>
        <v>2.4E-2</v>
      </c>
    </row>
    <row r="185" spans="1:5" x14ac:dyDescent="0.3">
      <c r="A185" s="303"/>
      <c r="B185" s="293"/>
      <c r="C185" s="291"/>
      <c r="D185" s="17" t="s">
        <v>308</v>
      </c>
      <c r="E185" s="18">
        <f t="shared" si="9"/>
        <v>2.4E-2</v>
      </c>
    </row>
    <row r="186" spans="1:5" x14ac:dyDescent="0.3">
      <c r="A186" s="303"/>
      <c r="B186" s="293"/>
      <c r="C186" s="291"/>
      <c r="D186" s="17" t="s">
        <v>309</v>
      </c>
      <c r="E186" s="18">
        <f t="shared" si="9"/>
        <v>2.4E-2</v>
      </c>
    </row>
    <row r="187" spans="1:5" x14ac:dyDescent="0.3">
      <c r="A187" s="303"/>
      <c r="B187" s="293"/>
      <c r="C187" s="291"/>
      <c r="D187" s="17" t="s">
        <v>310</v>
      </c>
      <c r="E187" s="18">
        <f t="shared" si="9"/>
        <v>2.4E-2</v>
      </c>
    </row>
    <row r="188" spans="1:5" x14ac:dyDescent="0.3">
      <c r="A188" s="303"/>
      <c r="B188" s="293"/>
      <c r="C188" s="291"/>
      <c r="D188" s="17" t="s">
        <v>311</v>
      </c>
      <c r="E188" s="18">
        <f t="shared" si="9"/>
        <v>2.4E-2</v>
      </c>
    </row>
    <row r="189" spans="1:5" x14ac:dyDescent="0.3">
      <c r="A189" s="303"/>
      <c r="B189" s="293"/>
      <c r="C189" s="291"/>
      <c r="D189" s="17" t="s">
        <v>312</v>
      </c>
      <c r="E189" s="18">
        <f t="shared" si="9"/>
        <v>2.4E-2</v>
      </c>
    </row>
    <row r="190" spans="1:5" x14ac:dyDescent="0.3">
      <c r="A190" s="303"/>
      <c r="B190" s="293"/>
      <c r="C190" s="291"/>
      <c r="D190" s="17" t="s">
        <v>313</v>
      </c>
      <c r="E190" s="18">
        <f t="shared" si="9"/>
        <v>2.4E-2</v>
      </c>
    </row>
    <row r="191" spans="1:5" x14ac:dyDescent="0.3">
      <c r="A191" s="303"/>
      <c r="B191" s="293"/>
      <c r="C191" s="291"/>
      <c r="D191" s="17" t="s">
        <v>314</v>
      </c>
      <c r="E191" s="18">
        <f t="shared" si="9"/>
        <v>2.4E-2</v>
      </c>
    </row>
    <row r="192" spans="1:5" x14ac:dyDescent="0.3">
      <c r="A192" s="303"/>
      <c r="B192" s="293"/>
      <c r="C192" s="291"/>
      <c r="D192" s="17" t="s">
        <v>315</v>
      </c>
      <c r="E192" s="18">
        <f t="shared" si="9"/>
        <v>2.4E-2</v>
      </c>
    </row>
    <row r="193" spans="1:5" x14ac:dyDescent="0.3">
      <c r="A193" s="303"/>
      <c r="B193" s="293"/>
      <c r="C193" s="291"/>
      <c r="D193" s="17" t="s">
        <v>316</v>
      </c>
      <c r="E193" s="18">
        <f t="shared" si="9"/>
        <v>2.4E-2</v>
      </c>
    </row>
    <row r="194" spans="1:5" x14ac:dyDescent="0.3">
      <c r="A194" s="303"/>
      <c r="B194" s="293"/>
      <c r="C194" s="291"/>
      <c r="D194" s="17" t="s">
        <v>317</v>
      </c>
      <c r="E194" s="18">
        <f t="shared" si="9"/>
        <v>2.4E-2</v>
      </c>
    </row>
    <row r="195" spans="1:5" x14ac:dyDescent="0.3">
      <c r="A195" s="303"/>
      <c r="B195" s="293"/>
      <c r="C195" s="291"/>
      <c r="D195" s="17" t="s">
        <v>318</v>
      </c>
      <c r="E195" s="18">
        <f t="shared" si="9"/>
        <v>2.4E-2</v>
      </c>
    </row>
    <row r="196" spans="1:5" x14ac:dyDescent="0.3">
      <c r="A196" s="303"/>
      <c r="B196" s="293"/>
      <c r="C196" s="291"/>
      <c r="D196" s="17" t="s">
        <v>319</v>
      </c>
      <c r="E196" s="18">
        <f t="shared" si="9"/>
        <v>2.4E-2</v>
      </c>
    </row>
    <row r="197" spans="1:5" x14ac:dyDescent="0.3">
      <c r="A197" s="303"/>
      <c r="B197" s="293"/>
      <c r="C197" s="291"/>
      <c r="D197" s="17" t="s">
        <v>320</v>
      </c>
      <c r="E197" s="18">
        <f t="shared" si="9"/>
        <v>2.4E-2</v>
      </c>
    </row>
    <row r="198" spans="1:5" x14ac:dyDescent="0.3">
      <c r="A198" s="303"/>
      <c r="B198" s="293"/>
      <c r="C198" s="291"/>
      <c r="D198" s="17" t="s">
        <v>321</v>
      </c>
      <c r="E198" s="18">
        <f>0.2/50</f>
        <v>4.0000000000000001E-3</v>
      </c>
    </row>
    <row r="199" spans="1:5" x14ac:dyDescent="0.3">
      <c r="A199" s="303"/>
      <c r="B199" s="293"/>
      <c r="C199" s="291"/>
      <c r="D199" s="17" t="s">
        <v>322</v>
      </c>
      <c r="E199" s="18">
        <f t="shared" ref="E199:E247" si="10">0.2/50</f>
        <v>4.0000000000000001E-3</v>
      </c>
    </row>
    <row r="200" spans="1:5" x14ac:dyDescent="0.3">
      <c r="A200" s="303"/>
      <c r="B200" s="293"/>
      <c r="C200" s="291"/>
      <c r="D200" s="17" t="s">
        <v>323</v>
      </c>
      <c r="E200" s="18">
        <f t="shared" si="10"/>
        <v>4.0000000000000001E-3</v>
      </c>
    </row>
    <row r="201" spans="1:5" x14ac:dyDescent="0.3">
      <c r="A201" s="303"/>
      <c r="B201" s="293"/>
      <c r="C201" s="291"/>
      <c r="D201" s="17" t="s">
        <v>324</v>
      </c>
      <c r="E201" s="18">
        <f t="shared" si="10"/>
        <v>4.0000000000000001E-3</v>
      </c>
    </row>
    <row r="202" spans="1:5" x14ac:dyDescent="0.3">
      <c r="A202" s="303"/>
      <c r="B202" s="293"/>
      <c r="C202" s="291"/>
      <c r="D202" s="17" t="s">
        <v>325</v>
      </c>
      <c r="E202" s="18">
        <f t="shared" si="10"/>
        <v>4.0000000000000001E-3</v>
      </c>
    </row>
    <row r="203" spans="1:5" x14ac:dyDescent="0.3">
      <c r="A203" s="303"/>
      <c r="B203" s="293"/>
      <c r="C203" s="291"/>
      <c r="D203" s="17" t="s">
        <v>326</v>
      </c>
      <c r="E203" s="18">
        <f t="shared" si="10"/>
        <v>4.0000000000000001E-3</v>
      </c>
    </row>
    <row r="204" spans="1:5" x14ac:dyDescent="0.3">
      <c r="A204" s="303"/>
      <c r="B204" s="293"/>
      <c r="C204" s="291"/>
      <c r="D204" s="17" t="s">
        <v>327</v>
      </c>
      <c r="E204" s="18">
        <f t="shared" si="10"/>
        <v>4.0000000000000001E-3</v>
      </c>
    </row>
    <row r="205" spans="1:5" x14ac:dyDescent="0.3">
      <c r="A205" s="303"/>
      <c r="B205" s="293"/>
      <c r="C205" s="291"/>
      <c r="D205" s="17" t="s">
        <v>328</v>
      </c>
      <c r="E205" s="18">
        <f t="shared" si="10"/>
        <v>4.0000000000000001E-3</v>
      </c>
    </row>
    <row r="206" spans="1:5" x14ac:dyDescent="0.3">
      <c r="A206" s="303"/>
      <c r="B206" s="293"/>
      <c r="C206" s="291"/>
      <c r="D206" s="17" t="s">
        <v>329</v>
      </c>
      <c r="E206" s="18">
        <f t="shared" si="10"/>
        <v>4.0000000000000001E-3</v>
      </c>
    </row>
    <row r="207" spans="1:5" x14ac:dyDescent="0.3">
      <c r="A207" s="303"/>
      <c r="B207" s="293"/>
      <c r="C207" s="291"/>
      <c r="D207" s="17" t="s">
        <v>330</v>
      </c>
      <c r="E207" s="18">
        <f t="shared" si="10"/>
        <v>4.0000000000000001E-3</v>
      </c>
    </row>
    <row r="208" spans="1:5" x14ac:dyDescent="0.3">
      <c r="A208" s="303"/>
      <c r="B208" s="293"/>
      <c r="C208" s="291"/>
      <c r="D208" s="17" t="s">
        <v>331</v>
      </c>
      <c r="E208" s="18">
        <f t="shared" si="10"/>
        <v>4.0000000000000001E-3</v>
      </c>
    </row>
    <row r="209" spans="1:5" x14ac:dyDescent="0.3">
      <c r="A209" s="303"/>
      <c r="B209" s="293"/>
      <c r="C209" s="291"/>
      <c r="D209" s="17" t="s">
        <v>332</v>
      </c>
      <c r="E209" s="18">
        <f t="shared" si="10"/>
        <v>4.0000000000000001E-3</v>
      </c>
    </row>
    <row r="210" spans="1:5" x14ac:dyDescent="0.3">
      <c r="A210" s="303"/>
      <c r="B210" s="293"/>
      <c r="C210" s="291"/>
      <c r="D210" s="17" t="s">
        <v>333</v>
      </c>
      <c r="E210" s="18">
        <f t="shared" si="10"/>
        <v>4.0000000000000001E-3</v>
      </c>
    </row>
    <row r="211" spans="1:5" x14ac:dyDescent="0.3">
      <c r="A211" s="303"/>
      <c r="B211" s="293"/>
      <c r="C211" s="291"/>
      <c r="D211" s="17" t="s">
        <v>334</v>
      </c>
      <c r="E211" s="18">
        <f t="shared" si="10"/>
        <v>4.0000000000000001E-3</v>
      </c>
    </row>
    <row r="212" spans="1:5" x14ac:dyDescent="0.3">
      <c r="A212" s="303"/>
      <c r="B212" s="293"/>
      <c r="C212" s="291"/>
      <c r="D212" s="17" t="s">
        <v>335</v>
      </c>
      <c r="E212" s="18">
        <f t="shared" si="10"/>
        <v>4.0000000000000001E-3</v>
      </c>
    </row>
    <row r="213" spans="1:5" x14ac:dyDescent="0.3">
      <c r="A213" s="303"/>
      <c r="B213" s="293"/>
      <c r="C213" s="291"/>
      <c r="D213" s="17" t="s">
        <v>336</v>
      </c>
      <c r="E213" s="18">
        <f t="shared" si="10"/>
        <v>4.0000000000000001E-3</v>
      </c>
    </row>
    <row r="214" spans="1:5" x14ac:dyDescent="0.3">
      <c r="A214" s="303"/>
      <c r="B214" s="293"/>
      <c r="C214" s="291"/>
      <c r="D214" s="17" t="s">
        <v>337</v>
      </c>
      <c r="E214" s="18">
        <f t="shared" si="10"/>
        <v>4.0000000000000001E-3</v>
      </c>
    </row>
    <row r="215" spans="1:5" x14ac:dyDescent="0.3">
      <c r="A215" s="303"/>
      <c r="B215" s="293"/>
      <c r="C215" s="291"/>
      <c r="D215" s="17" t="s">
        <v>338</v>
      </c>
      <c r="E215" s="18">
        <f t="shared" si="10"/>
        <v>4.0000000000000001E-3</v>
      </c>
    </row>
    <row r="216" spans="1:5" x14ac:dyDescent="0.3">
      <c r="A216" s="303"/>
      <c r="B216" s="293"/>
      <c r="C216" s="291"/>
      <c r="D216" s="17" t="s">
        <v>339</v>
      </c>
      <c r="E216" s="18">
        <f t="shared" si="10"/>
        <v>4.0000000000000001E-3</v>
      </c>
    </row>
    <row r="217" spans="1:5" x14ac:dyDescent="0.3">
      <c r="A217" s="303"/>
      <c r="B217" s="293"/>
      <c r="C217" s="291"/>
      <c r="D217" s="17" t="s">
        <v>340</v>
      </c>
      <c r="E217" s="18">
        <f t="shared" si="10"/>
        <v>4.0000000000000001E-3</v>
      </c>
    </row>
    <row r="218" spans="1:5" x14ac:dyDescent="0.3">
      <c r="A218" s="303"/>
      <c r="B218" s="293"/>
      <c r="C218" s="291"/>
      <c r="D218" s="17" t="s">
        <v>341</v>
      </c>
      <c r="E218" s="18">
        <f t="shared" si="10"/>
        <v>4.0000000000000001E-3</v>
      </c>
    </row>
    <row r="219" spans="1:5" x14ac:dyDescent="0.3">
      <c r="A219" s="303"/>
      <c r="B219" s="293"/>
      <c r="C219" s="291"/>
      <c r="D219" s="17" t="s">
        <v>342</v>
      </c>
      <c r="E219" s="18">
        <f t="shared" si="10"/>
        <v>4.0000000000000001E-3</v>
      </c>
    </row>
    <row r="220" spans="1:5" x14ac:dyDescent="0.3">
      <c r="A220" s="303"/>
      <c r="B220" s="293"/>
      <c r="C220" s="291"/>
      <c r="D220" s="17" t="s">
        <v>343</v>
      </c>
      <c r="E220" s="18">
        <f t="shared" si="10"/>
        <v>4.0000000000000001E-3</v>
      </c>
    </row>
    <row r="221" spans="1:5" x14ac:dyDescent="0.3">
      <c r="A221" s="303"/>
      <c r="B221" s="293"/>
      <c r="C221" s="291"/>
      <c r="D221" s="17" t="s">
        <v>344</v>
      </c>
      <c r="E221" s="18">
        <f t="shared" si="10"/>
        <v>4.0000000000000001E-3</v>
      </c>
    </row>
    <row r="222" spans="1:5" x14ac:dyDescent="0.3">
      <c r="A222" s="303"/>
      <c r="B222" s="293"/>
      <c r="C222" s="291"/>
      <c r="D222" s="17" t="s">
        <v>345</v>
      </c>
      <c r="E222" s="18">
        <f t="shared" si="10"/>
        <v>4.0000000000000001E-3</v>
      </c>
    </row>
    <row r="223" spans="1:5" x14ac:dyDescent="0.3">
      <c r="A223" s="303"/>
      <c r="B223" s="293"/>
      <c r="C223" s="291"/>
      <c r="D223" s="17" t="s">
        <v>346</v>
      </c>
      <c r="E223" s="18">
        <f t="shared" si="10"/>
        <v>4.0000000000000001E-3</v>
      </c>
    </row>
    <row r="224" spans="1:5" x14ac:dyDescent="0.3">
      <c r="A224" s="303"/>
      <c r="B224" s="293"/>
      <c r="C224" s="291"/>
      <c r="D224" s="17" t="s">
        <v>347</v>
      </c>
      <c r="E224" s="18">
        <f t="shared" si="10"/>
        <v>4.0000000000000001E-3</v>
      </c>
    </row>
    <row r="225" spans="1:5" x14ac:dyDescent="0.3">
      <c r="A225" s="303"/>
      <c r="B225" s="293"/>
      <c r="C225" s="291"/>
      <c r="D225" s="17" t="s">
        <v>348</v>
      </c>
      <c r="E225" s="18">
        <f t="shared" si="10"/>
        <v>4.0000000000000001E-3</v>
      </c>
    </row>
    <row r="226" spans="1:5" x14ac:dyDescent="0.3">
      <c r="A226" s="303"/>
      <c r="B226" s="293"/>
      <c r="C226" s="291"/>
      <c r="D226" s="17" t="s">
        <v>349</v>
      </c>
      <c r="E226" s="18">
        <f t="shared" si="10"/>
        <v>4.0000000000000001E-3</v>
      </c>
    </row>
    <row r="227" spans="1:5" x14ac:dyDescent="0.3">
      <c r="A227" s="303"/>
      <c r="B227" s="293"/>
      <c r="C227" s="291"/>
      <c r="D227" s="17" t="s">
        <v>350</v>
      </c>
      <c r="E227" s="18">
        <f t="shared" si="10"/>
        <v>4.0000000000000001E-3</v>
      </c>
    </row>
    <row r="228" spans="1:5" x14ac:dyDescent="0.3">
      <c r="A228" s="303"/>
      <c r="B228" s="293"/>
      <c r="C228" s="291"/>
      <c r="D228" s="17" t="s">
        <v>351</v>
      </c>
      <c r="E228" s="18">
        <f t="shared" si="10"/>
        <v>4.0000000000000001E-3</v>
      </c>
    </row>
    <row r="229" spans="1:5" x14ac:dyDescent="0.3">
      <c r="A229" s="303"/>
      <c r="B229" s="293"/>
      <c r="C229" s="291"/>
      <c r="D229" s="17" t="s">
        <v>352</v>
      </c>
      <c r="E229" s="18">
        <f t="shared" si="10"/>
        <v>4.0000000000000001E-3</v>
      </c>
    </row>
    <row r="230" spans="1:5" x14ac:dyDescent="0.3">
      <c r="A230" s="303"/>
      <c r="B230" s="293"/>
      <c r="C230" s="291"/>
      <c r="D230" s="17" t="s">
        <v>353</v>
      </c>
      <c r="E230" s="18">
        <f t="shared" si="10"/>
        <v>4.0000000000000001E-3</v>
      </c>
    </row>
    <row r="231" spans="1:5" x14ac:dyDescent="0.3">
      <c r="A231" s="303"/>
      <c r="B231" s="293"/>
      <c r="C231" s="291"/>
      <c r="D231" s="17" t="s">
        <v>354</v>
      </c>
      <c r="E231" s="18">
        <f t="shared" si="10"/>
        <v>4.0000000000000001E-3</v>
      </c>
    </row>
    <row r="232" spans="1:5" x14ac:dyDescent="0.3">
      <c r="A232" s="303"/>
      <c r="B232" s="293"/>
      <c r="C232" s="291"/>
      <c r="D232" s="17" t="s">
        <v>355</v>
      </c>
      <c r="E232" s="18">
        <f t="shared" si="10"/>
        <v>4.0000000000000001E-3</v>
      </c>
    </row>
    <row r="233" spans="1:5" x14ac:dyDescent="0.3">
      <c r="A233" s="303"/>
      <c r="B233" s="293"/>
      <c r="C233" s="291"/>
      <c r="D233" s="17" t="s">
        <v>356</v>
      </c>
      <c r="E233" s="18">
        <f t="shared" si="10"/>
        <v>4.0000000000000001E-3</v>
      </c>
    </row>
    <row r="234" spans="1:5" x14ac:dyDescent="0.3">
      <c r="A234" s="303"/>
      <c r="B234" s="293"/>
      <c r="C234" s="291"/>
      <c r="D234" s="17" t="s">
        <v>357</v>
      </c>
      <c r="E234" s="18">
        <f t="shared" si="10"/>
        <v>4.0000000000000001E-3</v>
      </c>
    </row>
    <row r="235" spans="1:5" x14ac:dyDescent="0.3">
      <c r="A235" s="303"/>
      <c r="B235" s="293"/>
      <c r="C235" s="291"/>
      <c r="D235" s="17" t="s">
        <v>358</v>
      </c>
      <c r="E235" s="18">
        <f t="shared" si="10"/>
        <v>4.0000000000000001E-3</v>
      </c>
    </row>
    <row r="236" spans="1:5" x14ac:dyDescent="0.3">
      <c r="A236" s="303"/>
      <c r="B236" s="293"/>
      <c r="C236" s="291"/>
      <c r="D236" s="17" t="s">
        <v>359</v>
      </c>
      <c r="E236" s="18">
        <f t="shared" si="10"/>
        <v>4.0000000000000001E-3</v>
      </c>
    </row>
    <row r="237" spans="1:5" x14ac:dyDescent="0.3">
      <c r="A237" s="303"/>
      <c r="B237" s="293"/>
      <c r="C237" s="291"/>
      <c r="D237" s="17" t="s">
        <v>360</v>
      </c>
      <c r="E237" s="18">
        <f t="shared" si="10"/>
        <v>4.0000000000000001E-3</v>
      </c>
    </row>
    <row r="238" spans="1:5" x14ac:dyDescent="0.3">
      <c r="A238" s="303"/>
      <c r="B238" s="293"/>
      <c r="C238" s="291"/>
      <c r="D238" s="17" t="s">
        <v>361</v>
      </c>
      <c r="E238" s="18">
        <f t="shared" si="10"/>
        <v>4.0000000000000001E-3</v>
      </c>
    </row>
    <row r="239" spans="1:5" x14ac:dyDescent="0.3">
      <c r="A239" s="303"/>
      <c r="B239" s="293"/>
      <c r="C239" s="291"/>
      <c r="D239" s="17" t="s">
        <v>362</v>
      </c>
      <c r="E239" s="18">
        <f t="shared" si="10"/>
        <v>4.0000000000000001E-3</v>
      </c>
    </row>
    <row r="240" spans="1:5" x14ac:dyDescent="0.3">
      <c r="A240" s="303"/>
      <c r="B240" s="293"/>
      <c r="C240" s="291"/>
      <c r="D240" s="17" t="s">
        <v>363</v>
      </c>
      <c r="E240" s="18">
        <f t="shared" si="10"/>
        <v>4.0000000000000001E-3</v>
      </c>
    </row>
    <row r="241" spans="1:5" x14ac:dyDescent="0.3">
      <c r="A241" s="303"/>
      <c r="B241" s="293"/>
      <c r="C241" s="291"/>
      <c r="D241" s="17" t="s">
        <v>364</v>
      </c>
      <c r="E241" s="18">
        <f t="shared" si="10"/>
        <v>4.0000000000000001E-3</v>
      </c>
    </row>
    <row r="242" spans="1:5" x14ac:dyDescent="0.3">
      <c r="A242" s="303"/>
      <c r="B242" s="293"/>
      <c r="C242" s="291"/>
      <c r="D242" s="17" t="s">
        <v>365</v>
      </c>
      <c r="E242" s="18">
        <f t="shared" si="10"/>
        <v>4.0000000000000001E-3</v>
      </c>
    </row>
    <row r="243" spans="1:5" x14ac:dyDescent="0.3">
      <c r="A243" s="303"/>
      <c r="B243" s="293"/>
      <c r="C243" s="291"/>
      <c r="D243" s="17" t="s">
        <v>366</v>
      </c>
      <c r="E243" s="18">
        <f t="shared" si="10"/>
        <v>4.0000000000000001E-3</v>
      </c>
    </row>
    <row r="244" spans="1:5" x14ac:dyDescent="0.3">
      <c r="A244" s="303"/>
      <c r="B244" s="293"/>
      <c r="C244" s="291"/>
      <c r="D244" s="17" t="s">
        <v>367</v>
      </c>
      <c r="E244" s="18">
        <f t="shared" si="10"/>
        <v>4.0000000000000001E-3</v>
      </c>
    </row>
    <row r="245" spans="1:5" x14ac:dyDescent="0.3">
      <c r="A245" s="303"/>
      <c r="B245" s="293"/>
      <c r="C245" s="291"/>
      <c r="D245" s="17" t="s">
        <v>368</v>
      </c>
      <c r="E245" s="18">
        <f t="shared" si="10"/>
        <v>4.0000000000000001E-3</v>
      </c>
    </row>
    <row r="246" spans="1:5" x14ac:dyDescent="0.3">
      <c r="A246" s="303"/>
      <c r="B246" s="293"/>
      <c r="C246" s="291"/>
      <c r="D246" s="17" t="s">
        <v>369</v>
      </c>
      <c r="E246" s="18">
        <f t="shared" si="10"/>
        <v>4.0000000000000001E-3</v>
      </c>
    </row>
    <row r="247" spans="1:5" x14ac:dyDescent="0.3">
      <c r="A247" s="303"/>
      <c r="B247" s="293"/>
      <c r="C247" s="291"/>
      <c r="D247" s="17" t="s">
        <v>370</v>
      </c>
      <c r="E247" s="18">
        <f t="shared" si="10"/>
        <v>4.0000000000000001E-3</v>
      </c>
    </row>
    <row r="248" spans="1:5" x14ac:dyDescent="0.3">
      <c r="A248" s="303"/>
      <c r="B248" s="293"/>
      <c r="C248" s="291"/>
      <c r="D248" s="17" t="s">
        <v>277</v>
      </c>
      <c r="E248" s="18">
        <f>0.2/19</f>
        <v>1.0526315789473684E-2</v>
      </c>
    </row>
    <row r="249" spans="1:5" x14ac:dyDescent="0.3">
      <c r="A249" s="303"/>
      <c r="B249" s="293"/>
      <c r="C249" s="291"/>
      <c r="D249" s="17" t="s">
        <v>371</v>
      </c>
      <c r="E249" s="18">
        <f t="shared" ref="E249:E266" si="11">0.2/19</f>
        <v>1.0526315789473684E-2</v>
      </c>
    </row>
    <row r="250" spans="1:5" x14ac:dyDescent="0.3">
      <c r="A250" s="303"/>
      <c r="B250" s="293"/>
      <c r="C250" s="291"/>
      <c r="D250" s="17" t="s">
        <v>372</v>
      </c>
      <c r="E250" s="18">
        <f t="shared" si="11"/>
        <v>1.0526315789473684E-2</v>
      </c>
    </row>
    <row r="251" spans="1:5" x14ac:dyDescent="0.3">
      <c r="A251" s="303"/>
      <c r="B251" s="293"/>
      <c r="C251" s="291"/>
      <c r="D251" s="17" t="s">
        <v>373</v>
      </c>
      <c r="E251" s="18">
        <f t="shared" si="11"/>
        <v>1.0526315789473684E-2</v>
      </c>
    </row>
    <row r="252" spans="1:5" x14ac:dyDescent="0.3">
      <c r="A252" s="303"/>
      <c r="B252" s="293"/>
      <c r="C252" s="291"/>
      <c r="D252" s="17" t="s">
        <v>374</v>
      </c>
      <c r="E252" s="18">
        <f t="shared" si="11"/>
        <v>1.0526315789473684E-2</v>
      </c>
    </row>
    <row r="253" spans="1:5" x14ac:dyDescent="0.3">
      <c r="A253" s="303"/>
      <c r="B253" s="293"/>
      <c r="C253" s="291"/>
      <c r="D253" s="17" t="s">
        <v>375</v>
      </c>
      <c r="E253" s="18">
        <f t="shared" si="11"/>
        <v>1.0526315789473684E-2</v>
      </c>
    </row>
    <row r="254" spans="1:5" x14ac:dyDescent="0.3">
      <c r="A254" s="303"/>
      <c r="B254" s="293"/>
      <c r="C254" s="291"/>
      <c r="D254" s="17" t="s">
        <v>376</v>
      </c>
      <c r="E254" s="18">
        <f t="shared" si="11"/>
        <v>1.0526315789473684E-2</v>
      </c>
    </row>
    <row r="255" spans="1:5" x14ac:dyDescent="0.3">
      <c r="A255" s="303"/>
      <c r="B255" s="293"/>
      <c r="C255" s="291"/>
      <c r="D255" s="17" t="s">
        <v>377</v>
      </c>
      <c r="E255" s="18">
        <f t="shared" si="11"/>
        <v>1.0526315789473684E-2</v>
      </c>
    </row>
    <row r="256" spans="1:5" x14ac:dyDescent="0.3">
      <c r="A256" s="303"/>
      <c r="B256" s="293"/>
      <c r="C256" s="291"/>
      <c r="D256" s="17" t="s">
        <v>378</v>
      </c>
      <c r="E256" s="18">
        <f t="shared" si="11"/>
        <v>1.0526315789473684E-2</v>
      </c>
    </row>
    <row r="257" spans="1:5" x14ac:dyDescent="0.3">
      <c r="A257" s="303"/>
      <c r="B257" s="293"/>
      <c r="C257" s="291"/>
      <c r="D257" s="17" t="s">
        <v>379</v>
      </c>
      <c r="E257" s="18">
        <f t="shared" si="11"/>
        <v>1.0526315789473684E-2</v>
      </c>
    </row>
    <row r="258" spans="1:5" x14ac:dyDescent="0.3">
      <c r="A258" s="303"/>
      <c r="B258" s="293"/>
      <c r="C258" s="291"/>
      <c r="D258" s="17" t="s">
        <v>380</v>
      </c>
      <c r="E258" s="18">
        <f t="shared" si="11"/>
        <v>1.0526315789473684E-2</v>
      </c>
    </row>
    <row r="259" spans="1:5" x14ac:dyDescent="0.3">
      <c r="A259" s="303"/>
      <c r="B259" s="293"/>
      <c r="C259" s="291"/>
      <c r="D259" s="17" t="s">
        <v>381</v>
      </c>
      <c r="E259" s="18">
        <f t="shared" si="11"/>
        <v>1.0526315789473684E-2</v>
      </c>
    </row>
    <row r="260" spans="1:5" x14ac:dyDescent="0.3">
      <c r="A260" s="303"/>
      <c r="B260" s="293"/>
      <c r="C260" s="291"/>
      <c r="D260" s="17" t="s">
        <v>382</v>
      </c>
      <c r="E260" s="18">
        <f t="shared" si="11"/>
        <v>1.0526315789473684E-2</v>
      </c>
    </row>
    <row r="261" spans="1:5" x14ac:dyDescent="0.3">
      <c r="A261" s="303"/>
      <c r="B261" s="293"/>
      <c r="C261" s="291"/>
      <c r="D261" s="17" t="s">
        <v>383</v>
      </c>
      <c r="E261" s="18">
        <f t="shared" si="11"/>
        <v>1.0526315789473684E-2</v>
      </c>
    </row>
    <row r="262" spans="1:5" x14ac:dyDescent="0.3">
      <c r="A262" s="303"/>
      <c r="B262" s="293"/>
      <c r="C262" s="291"/>
      <c r="D262" s="17" t="s">
        <v>384</v>
      </c>
      <c r="E262" s="18">
        <f t="shared" si="11"/>
        <v>1.0526315789473684E-2</v>
      </c>
    </row>
    <row r="263" spans="1:5" x14ac:dyDescent="0.3">
      <c r="A263" s="303"/>
      <c r="B263" s="293"/>
      <c r="C263" s="291"/>
      <c r="D263" s="17" t="s">
        <v>385</v>
      </c>
      <c r="E263" s="18">
        <f t="shared" si="11"/>
        <v>1.0526315789473684E-2</v>
      </c>
    </row>
    <row r="264" spans="1:5" x14ac:dyDescent="0.3">
      <c r="A264" s="303"/>
      <c r="B264" s="293"/>
      <c r="C264" s="291"/>
      <c r="D264" s="17" t="s">
        <v>386</v>
      </c>
      <c r="E264" s="18">
        <f t="shared" si="11"/>
        <v>1.0526315789473684E-2</v>
      </c>
    </row>
    <row r="265" spans="1:5" x14ac:dyDescent="0.3">
      <c r="A265" s="303"/>
      <c r="B265" s="293"/>
      <c r="C265" s="291"/>
      <c r="D265" s="17" t="s">
        <v>387</v>
      </c>
      <c r="E265" s="18">
        <f t="shared" si="11"/>
        <v>1.0526315789473684E-2</v>
      </c>
    </row>
    <row r="266" spans="1:5" x14ac:dyDescent="0.3">
      <c r="A266" s="303"/>
      <c r="B266" s="293"/>
      <c r="C266" s="291"/>
      <c r="D266" s="17" t="s">
        <v>388</v>
      </c>
      <c r="E266" s="18">
        <f t="shared" si="11"/>
        <v>1.0526315789473684E-2</v>
      </c>
    </row>
    <row r="268" spans="1:5" x14ac:dyDescent="0.3">
      <c r="A268" s="303" t="s">
        <v>294</v>
      </c>
      <c r="B268" s="293" t="s">
        <v>389</v>
      </c>
      <c r="C268" s="291" t="s">
        <v>261</v>
      </c>
      <c r="D268" s="17" t="s">
        <v>390</v>
      </c>
      <c r="E268" s="18">
        <f>0.6/13</f>
        <v>4.6153846153846149E-2</v>
      </c>
    </row>
    <row r="269" spans="1:5" x14ac:dyDescent="0.3">
      <c r="A269" s="303"/>
      <c r="B269" s="282"/>
      <c r="C269" s="283"/>
      <c r="D269" s="17" t="s">
        <v>391</v>
      </c>
      <c r="E269" s="18">
        <f t="shared" ref="E269:E280" si="12">0.6/13</f>
        <v>4.6153846153846149E-2</v>
      </c>
    </row>
    <row r="270" spans="1:5" x14ac:dyDescent="0.3">
      <c r="A270" s="303"/>
      <c r="B270" s="293"/>
      <c r="C270" s="291"/>
      <c r="D270" s="17" t="s">
        <v>392</v>
      </c>
      <c r="E270" s="18">
        <f t="shared" si="12"/>
        <v>4.6153846153846149E-2</v>
      </c>
    </row>
    <row r="271" spans="1:5" x14ac:dyDescent="0.3">
      <c r="A271" s="303"/>
      <c r="B271" s="293"/>
      <c r="C271" s="291"/>
      <c r="D271" s="17" t="s">
        <v>393</v>
      </c>
      <c r="E271" s="18">
        <f t="shared" si="12"/>
        <v>4.6153846153846149E-2</v>
      </c>
    </row>
    <row r="272" spans="1:5" x14ac:dyDescent="0.3">
      <c r="A272" s="303"/>
      <c r="B272" s="293"/>
      <c r="C272" s="291"/>
      <c r="D272" s="17" t="s">
        <v>394</v>
      </c>
      <c r="E272" s="18">
        <f t="shared" si="12"/>
        <v>4.6153846153846149E-2</v>
      </c>
    </row>
    <row r="273" spans="1:5" x14ac:dyDescent="0.3">
      <c r="A273" s="303"/>
      <c r="B273" s="293"/>
      <c r="C273" s="291"/>
      <c r="D273" s="17" t="s">
        <v>395</v>
      </c>
      <c r="E273" s="18">
        <f t="shared" si="12"/>
        <v>4.6153846153846149E-2</v>
      </c>
    </row>
    <row r="274" spans="1:5" x14ac:dyDescent="0.3">
      <c r="A274" s="303"/>
      <c r="B274" s="293"/>
      <c r="C274" s="291"/>
      <c r="D274" s="17" t="s">
        <v>302</v>
      </c>
      <c r="E274" s="18">
        <f t="shared" si="12"/>
        <v>4.6153846153846149E-2</v>
      </c>
    </row>
    <row r="275" spans="1:5" x14ac:dyDescent="0.3">
      <c r="A275" s="303"/>
      <c r="B275" s="293"/>
      <c r="C275" s="291"/>
      <c r="D275" s="17" t="s">
        <v>396</v>
      </c>
      <c r="E275" s="18">
        <f t="shared" si="12"/>
        <v>4.6153846153846149E-2</v>
      </c>
    </row>
    <row r="276" spans="1:5" x14ac:dyDescent="0.3">
      <c r="A276" s="303"/>
      <c r="B276" s="293"/>
      <c r="C276" s="291"/>
      <c r="D276" s="17" t="s">
        <v>397</v>
      </c>
      <c r="E276" s="18">
        <f t="shared" si="12"/>
        <v>4.6153846153846149E-2</v>
      </c>
    </row>
    <row r="277" spans="1:5" x14ac:dyDescent="0.3">
      <c r="A277" s="303"/>
      <c r="B277" s="293"/>
      <c r="C277" s="291"/>
      <c r="D277" s="17" t="s">
        <v>398</v>
      </c>
      <c r="E277" s="18">
        <f t="shared" si="12"/>
        <v>4.6153846153846149E-2</v>
      </c>
    </row>
    <row r="278" spans="1:5" x14ac:dyDescent="0.3">
      <c r="A278" s="303"/>
      <c r="B278" s="293"/>
      <c r="C278" s="291"/>
      <c r="D278" s="17" t="s">
        <v>399</v>
      </c>
      <c r="E278" s="18">
        <f t="shared" si="12"/>
        <v>4.6153846153846149E-2</v>
      </c>
    </row>
    <row r="279" spans="1:5" x14ac:dyDescent="0.3">
      <c r="A279" s="303"/>
      <c r="B279" s="293"/>
      <c r="C279" s="291"/>
      <c r="D279" s="17" t="s">
        <v>400</v>
      </c>
      <c r="E279" s="18">
        <f t="shared" si="12"/>
        <v>4.6153846153846149E-2</v>
      </c>
    </row>
    <row r="280" spans="1:5" x14ac:dyDescent="0.3">
      <c r="A280" s="303"/>
      <c r="B280" s="293"/>
      <c r="C280" s="291"/>
      <c r="D280" s="17" t="s">
        <v>320</v>
      </c>
      <c r="E280" s="18">
        <f t="shared" si="12"/>
        <v>4.6153846153846149E-2</v>
      </c>
    </row>
    <row r="281" spans="1:5" x14ac:dyDescent="0.3">
      <c r="A281" s="303"/>
      <c r="B281" s="293"/>
      <c r="C281" s="291"/>
      <c r="D281" s="17" t="s">
        <v>401</v>
      </c>
      <c r="E281" s="18">
        <f>0.2/26</f>
        <v>7.6923076923076927E-3</v>
      </c>
    </row>
    <row r="282" spans="1:5" x14ac:dyDescent="0.3">
      <c r="A282" s="303"/>
      <c r="B282" s="293"/>
      <c r="C282" s="291"/>
      <c r="D282" s="17" t="s">
        <v>402</v>
      </c>
      <c r="E282" s="18">
        <f t="shared" ref="E282:E306" si="13">0.2/26</f>
        <v>7.6923076923076927E-3</v>
      </c>
    </row>
    <row r="283" spans="1:5" x14ac:dyDescent="0.3">
      <c r="A283" s="303"/>
      <c r="B283" s="293"/>
      <c r="C283" s="291"/>
      <c r="D283" s="17" t="s">
        <v>403</v>
      </c>
      <c r="E283" s="18">
        <f t="shared" si="13"/>
        <v>7.6923076923076927E-3</v>
      </c>
    </row>
    <row r="284" spans="1:5" x14ac:dyDescent="0.3">
      <c r="A284" s="303"/>
      <c r="B284" s="293"/>
      <c r="C284" s="291"/>
      <c r="D284" s="17" t="s">
        <v>404</v>
      </c>
      <c r="E284" s="18">
        <f t="shared" si="13"/>
        <v>7.6923076923076927E-3</v>
      </c>
    </row>
    <row r="285" spans="1:5" x14ac:dyDescent="0.3">
      <c r="A285" s="303"/>
      <c r="B285" s="293"/>
      <c r="C285" s="291"/>
      <c r="D285" s="17" t="s">
        <v>405</v>
      </c>
      <c r="E285" s="18">
        <f t="shared" si="13"/>
        <v>7.6923076923076927E-3</v>
      </c>
    </row>
    <row r="286" spans="1:5" x14ac:dyDescent="0.3">
      <c r="A286" s="303"/>
      <c r="B286" s="293"/>
      <c r="C286" s="291"/>
      <c r="D286" s="17" t="s">
        <v>406</v>
      </c>
      <c r="E286" s="18">
        <f t="shared" si="13"/>
        <v>7.6923076923076927E-3</v>
      </c>
    </row>
    <row r="287" spans="1:5" x14ac:dyDescent="0.3">
      <c r="A287" s="303"/>
      <c r="B287" s="293"/>
      <c r="C287" s="291"/>
      <c r="D287" s="17" t="s">
        <v>327</v>
      </c>
      <c r="E287" s="18">
        <f t="shared" si="13"/>
        <v>7.6923076923076927E-3</v>
      </c>
    </row>
    <row r="288" spans="1:5" x14ac:dyDescent="0.3">
      <c r="A288" s="303"/>
      <c r="B288" s="293"/>
      <c r="C288" s="291"/>
      <c r="D288" s="17" t="s">
        <v>407</v>
      </c>
      <c r="E288" s="18">
        <f t="shared" si="13"/>
        <v>7.6923076923076927E-3</v>
      </c>
    </row>
    <row r="289" spans="1:5" x14ac:dyDescent="0.3">
      <c r="A289" s="303"/>
      <c r="B289" s="293"/>
      <c r="C289" s="291"/>
      <c r="D289" s="17" t="s">
        <v>408</v>
      </c>
      <c r="E289" s="18">
        <f t="shared" si="13"/>
        <v>7.6923076923076927E-3</v>
      </c>
    </row>
    <row r="290" spans="1:5" x14ac:dyDescent="0.3">
      <c r="A290" s="303"/>
      <c r="B290" s="293"/>
      <c r="C290" s="291"/>
      <c r="D290" s="17" t="s">
        <v>409</v>
      </c>
      <c r="E290" s="18">
        <f t="shared" si="13"/>
        <v>7.6923076923076927E-3</v>
      </c>
    </row>
    <row r="291" spans="1:5" x14ac:dyDescent="0.3">
      <c r="A291" s="303"/>
      <c r="B291" s="293"/>
      <c r="C291" s="291"/>
      <c r="D291" s="17" t="s">
        <v>410</v>
      </c>
      <c r="E291" s="18">
        <f t="shared" si="13"/>
        <v>7.6923076923076927E-3</v>
      </c>
    </row>
    <row r="292" spans="1:5" x14ac:dyDescent="0.3">
      <c r="A292" s="303"/>
      <c r="B292" s="293"/>
      <c r="C292" s="291"/>
      <c r="D292" s="17" t="s">
        <v>411</v>
      </c>
      <c r="E292" s="18">
        <f t="shared" si="13"/>
        <v>7.6923076923076927E-3</v>
      </c>
    </row>
    <row r="293" spans="1:5" x14ac:dyDescent="0.3">
      <c r="A293" s="303"/>
      <c r="B293" s="293"/>
      <c r="C293" s="291"/>
      <c r="D293" s="17" t="s">
        <v>345</v>
      </c>
      <c r="E293" s="18">
        <f t="shared" si="13"/>
        <v>7.6923076923076927E-3</v>
      </c>
    </row>
    <row r="294" spans="1:5" x14ac:dyDescent="0.3">
      <c r="A294" s="303"/>
      <c r="B294" s="293"/>
      <c r="C294" s="291"/>
      <c r="D294" s="17" t="s">
        <v>412</v>
      </c>
      <c r="E294" s="18">
        <f t="shared" si="13"/>
        <v>7.6923076923076927E-3</v>
      </c>
    </row>
    <row r="295" spans="1:5" x14ac:dyDescent="0.3">
      <c r="A295" s="303"/>
      <c r="B295" s="293"/>
      <c r="C295" s="291"/>
      <c r="D295" s="17" t="s">
        <v>413</v>
      </c>
      <c r="E295" s="18">
        <f t="shared" si="13"/>
        <v>7.6923076923076927E-3</v>
      </c>
    </row>
    <row r="296" spans="1:5" x14ac:dyDescent="0.3">
      <c r="A296" s="303"/>
      <c r="B296" s="293"/>
      <c r="C296" s="291"/>
      <c r="D296" s="17" t="s">
        <v>414</v>
      </c>
      <c r="E296" s="18">
        <f t="shared" si="13"/>
        <v>7.6923076923076927E-3</v>
      </c>
    </row>
    <row r="297" spans="1:5" x14ac:dyDescent="0.3">
      <c r="A297" s="303"/>
      <c r="B297" s="293"/>
      <c r="C297" s="291"/>
      <c r="D297" s="17" t="s">
        <v>415</v>
      </c>
      <c r="E297" s="18">
        <f t="shared" si="13"/>
        <v>7.6923076923076927E-3</v>
      </c>
    </row>
    <row r="298" spans="1:5" x14ac:dyDescent="0.3">
      <c r="A298" s="303"/>
      <c r="B298" s="293"/>
      <c r="C298" s="291"/>
      <c r="D298" s="17" t="s">
        <v>416</v>
      </c>
      <c r="E298" s="18">
        <f t="shared" si="13"/>
        <v>7.6923076923076927E-3</v>
      </c>
    </row>
    <row r="299" spans="1:5" x14ac:dyDescent="0.3">
      <c r="A299" s="303"/>
      <c r="B299" s="293"/>
      <c r="C299" s="291"/>
      <c r="D299" s="17" t="s">
        <v>417</v>
      </c>
      <c r="E299" s="18">
        <f t="shared" si="13"/>
        <v>7.6923076923076927E-3</v>
      </c>
    </row>
    <row r="300" spans="1:5" x14ac:dyDescent="0.3">
      <c r="A300" s="303"/>
      <c r="B300" s="293"/>
      <c r="C300" s="291"/>
      <c r="D300" s="17" t="s">
        <v>352</v>
      </c>
      <c r="E300" s="18">
        <f t="shared" si="13"/>
        <v>7.6923076923076927E-3</v>
      </c>
    </row>
    <row r="301" spans="1:5" x14ac:dyDescent="0.3">
      <c r="A301" s="303"/>
      <c r="B301" s="293"/>
      <c r="C301" s="291"/>
      <c r="D301" s="17" t="s">
        <v>418</v>
      </c>
      <c r="E301" s="18">
        <f t="shared" si="13"/>
        <v>7.6923076923076927E-3</v>
      </c>
    </row>
    <row r="302" spans="1:5" x14ac:dyDescent="0.3">
      <c r="A302" s="303"/>
      <c r="B302" s="293"/>
      <c r="C302" s="291"/>
      <c r="D302" s="17" t="s">
        <v>419</v>
      </c>
      <c r="E302" s="18">
        <f t="shared" si="13"/>
        <v>7.6923076923076927E-3</v>
      </c>
    </row>
    <row r="303" spans="1:5" x14ac:dyDescent="0.3">
      <c r="A303" s="303"/>
      <c r="B303" s="293"/>
      <c r="C303" s="291"/>
      <c r="D303" s="17" t="s">
        <v>420</v>
      </c>
      <c r="E303" s="18">
        <f t="shared" si="13"/>
        <v>7.6923076923076927E-3</v>
      </c>
    </row>
    <row r="304" spans="1:5" x14ac:dyDescent="0.3">
      <c r="A304" s="303"/>
      <c r="B304" s="293"/>
      <c r="C304" s="291"/>
      <c r="D304" s="17" t="s">
        <v>421</v>
      </c>
      <c r="E304" s="18">
        <f t="shared" si="13"/>
        <v>7.6923076923076927E-3</v>
      </c>
    </row>
    <row r="305" spans="1:5" x14ac:dyDescent="0.3">
      <c r="A305" s="303"/>
      <c r="B305" s="293"/>
      <c r="C305" s="291"/>
      <c r="D305" s="17" t="s">
        <v>422</v>
      </c>
      <c r="E305" s="18">
        <f t="shared" si="13"/>
        <v>7.6923076923076927E-3</v>
      </c>
    </row>
    <row r="306" spans="1:5" x14ac:dyDescent="0.3">
      <c r="A306" s="303"/>
      <c r="B306" s="293"/>
      <c r="C306" s="291"/>
      <c r="D306" s="17" t="s">
        <v>370</v>
      </c>
      <c r="E306" s="18">
        <f t="shared" si="13"/>
        <v>7.6923076923076927E-3</v>
      </c>
    </row>
    <row r="307" spans="1:5" x14ac:dyDescent="0.3">
      <c r="A307" s="303"/>
      <c r="B307" s="293"/>
      <c r="C307" s="291"/>
      <c r="D307" s="17" t="s">
        <v>277</v>
      </c>
      <c r="E307" s="18">
        <f>0.2/19</f>
        <v>1.0526315789473684E-2</v>
      </c>
    </row>
    <row r="308" spans="1:5" x14ac:dyDescent="0.3">
      <c r="A308" s="303"/>
      <c r="B308" s="293"/>
      <c r="C308" s="291"/>
      <c r="D308" s="17" t="s">
        <v>371</v>
      </c>
      <c r="E308" s="18">
        <f t="shared" ref="E308:E325" si="14">0.2/19</f>
        <v>1.0526315789473684E-2</v>
      </c>
    </row>
    <row r="309" spans="1:5" x14ac:dyDescent="0.3">
      <c r="A309" s="303"/>
      <c r="B309" s="293"/>
      <c r="C309" s="291"/>
      <c r="D309" s="17" t="s">
        <v>372</v>
      </c>
      <c r="E309" s="18">
        <f t="shared" si="14"/>
        <v>1.0526315789473684E-2</v>
      </c>
    </row>
    <row r="310" spans="1:5" x14ac:dyDescent="0.3">
      <c r="A310" s="303"/>
      <c r="B310" s="293"/>
      <c r="C310" s="291"/>
      <c r="D310" s="17" t="s">
        <v>373</v>
      </c>
      <c r="E310" s="18">
        <f t="shared" si="14"/>
        <v>1.0526315789473684E-2</v>
      </c>
    </row>
    <row r="311" spans="1:5" x14ac:dyDescent="0.3">
      <c r="A311" s="303"/>
      <c r="B311" s="293"/>
      <c r="C311" s="291"/>
      <c r="D311" s="17" t="s">
        <v>374</v>
      </c>
      <c r="E311" s="18">
        <f t="shared" si="14"/>
        <v>1.0526315789473684E-2</v>
      </c>
    </row>
    <row r="312" spans="1:5" x14ac:dyDescent="0.3">
      <c r="A312" s="303"/>
      <c r="B312" s="293"/>
      <c r="C312" s="291"/>
      <c r="D312" s="17" t="s">
        <v>375</v>
      </c>
      <c r="E312" s="18">
        <f t="shared" si="14"/>
        <v>1.0526315789473684E-2</v>
      </c>
    </row>
    <row r="313" spans="1:5" x14ac:dyDescent="0.3">
      <c r="A313" s="303"/>
      <c r="B313" s="293"/>
      <c r="C313" s="291"/>
      <c r="D313" s="17" t="s">
        <v>376</v>
      </c>
      <c r="E313" s="18">
        <f t="shared" si="14"/>
        <v>1.0526315789473684E-2</v>
      </c>
    </row>
    <row r="314" spans="1:5" x14ac:dyDescent="0.3">
      <c r="A314" s="303"/>
      <c r="B314" s="293"/>
      <c r="C314" s="291"/>
      <c r="D314" s="17" t="s">
        <v>377</v>
      </c>
      <c r="E314" s="18">
        <f t="shared" si="14"/>
        <v>1.0526315789473684E-2</v>
      </c>
    </row>
    <row r="315" spans="1:5" x14ac:dyDescent="0.3">
      <c r="A315" s="303"/>
      <c r="B315" s="293"/>
      <c r="C315" s="291"/>
      <c r="D315" s="17" t="s">
        <v>378</v>
      </c>
      <c r="E315" s="18">
        <f t="shared" si="14"/>
        <v>1.0526315789473684E-2</v>
      </c>
    </row>
    <row r="316" spans="1:5" x14ac:dyDescent="0.3">
      <c r="A316" s="303"/>
      <c r="B316" s="293"/>
      <c r="C316" s="291"/>
      <c r="D316" s="17" t="s">
        <v>379</v>
      </c>
      <c r="E316" s="18">
        <f t="shared" si="14"/>
        <v>1.0526315789473684E-2</v>
      </c>
    </row>
    <row r="317" spans="1:5" x14ac:dyDescent="0.3">
      <c r="A317" s="303"/>
      <c r="B317" s="293"/>
      <c r="C317" s="291"/>
      <c r="D317" s="17" t="s">
        <v>380</v>
      </c>
      <c r="E317" s="18">
        <f t="shared" si="14"/>
        <v>1.0526315789473684E-2</v>
      </c>
    </row>
    <row r="318" spans="1:5" x14ac:dyDescent="0.3">
      <c r="A318" s="303"/>
      <c r="B318" s="293"/>
      <c r="C318" s="291"/>
      <c r="D318" s="17" t="s">
        <v>381</v>
      </c>
      <c r="E318" s="18">
        <f t="shared" si="14"/>
        <v>1.0526315789473684E-2</v>
      </c>
    </row>
    <row r="319" spans="1:5" x14ac:dyDescent="0.3">
      <c r="A319" s="303"/>
      <c r="B319" s="293"/>
      <c r="C319" s="291"/>
      <c r="D319" s="17" t="s">
        <v>382</v>
      </c>
      <c r="E319" s="18">
        <f t="shared" si="14"/>
        <v>1.0526315789473684E-2</v>
      </c>
    </row>
    <row r="320" spans="1:5" x14ac:dyDescent="0.3">
      <c r="A320" s="303"/>
      <c r="B320" s="293"/>
      <c r="C320" s="291"/>
      <c r="D320" s="17" t="s">
        <v>383</v>
      </c>
      <c r="E320" s="18">
        <f t="shared" si="14"/>
        <v>1.0526315789473684E-2</v>
      </c>
    </row>
    <row r="321" spans="1:5" x14ac:dyDescent="0.3">
      <c r="A321" s="303"/>
      <c r="B321" s="293"/>
      <c r="C321" s="291"/>
      <c r="D321" s="17" t="s">
        <v>384</v>
      </c>
      <c r="E321" s="18">
        <f t="shared" si="14"/>
        <v>1.0526315789473684E-2</v>
      </c>
    </row>
    <row r="322" spans="1:5" x14ac:dyDescent="0.3">
      <c r="A322" s="303"/>
      <c r="B322" s="293"/>
      <c r="C322" s="291"/>
      <c r="D322" s="17" t="s">
        <v>385</v>
      </c>
      <c r="E322" s="18">
        <f t="shared" si="14"/>
        <v>1.0526315789473684E-2</v>
      </c>
    </row>
    <row r="323" spans="1:5" x14ac:dyDescent="0.3">
      <c r="A323" s="303"/>
      <c r="B323" s="293"/>
      <c r="C323" s="291"/>
      <c r="D323" s="17" t="s">
        <v>386</v>
      </c>
      <c r="E323" s="18">
        <f t="shared" si="14"/>
        <v>1.0526315789473684E-2</v>
      </c>
    </row>
    <row r="324" spans="1:5" x14ac:dyDescent="0.3">
      <c r="A324" s="303"/>
      <c r="B324" s="293"/>
      <c r="C324" s="291"/>
      <c r="D324" s="17" t="s">
        <v>387</v>
      </c>
      <c r="E324" s="18">
        <f t="shared" si="14"/>
        <v>1.0526315789473684E-2</v>
      </c>
    </row>
    <row r="325" spans="1:5" x14ac:dyDescent="0.3">
      <c r="A325" s="303"/>
      <c r="B325" s="293"/>
      <c r="C325" s="291"/>
      <c r="D325" s="17" t="s">
        <v>388</v>
      </c>
      <c r="E325" s="18">
        <f t="shared" si="14"/>
        <v>1.0526315789473684E-2</v>
      </c>
    </row>
    <row r="328" spans="1:5" x14ac:dyDescent="0.3">
      <c r="A328" s="303" t="s">
        <v>294</v>
      </c>
      <c r="B328" s="293" t="s">
        <v>423</v>
      </c>
      <c r="C328" s="291" t="s">
        <v>261</v>
      </c>
      <c r="D328" s="17" t="s">
        <v>296</v>
      </c>
      <c r="E328" s="18">
        <f>0.6/25</f>
        <v>2.4E-2</v>
      </c>
    </row>
    <row r="329" spans="1:5" x14ac:dyDescent="0.3">
      <c r="A329" s="303"/>
      <c r="B329" s="282"/>
      <c r="C329" s="283"/>
      <c r="D329" s="17" t="s">
        <v>297</v>
      </c>
      <c r="E329" s="18">
        <f t="shared" ref="E329:E352" si="15">0.6/25</f>
        <v>2.4E-2</v>
      </c>
    </row>
    <row r="330" spans="1:5" x14ac:dyDescent="0.3">
      <c r="A330" s="303"/>
      <c r="B330" s="293"/>
      <c r="C330" s="291"/>
      <c r="D330" s="17" t="s">
        <v>392</v>
      </c>
      <c r="E330" s="18">
        <f t="shared" si="15"/>
        <v>2.4E-2</v>
      </c>
    </row>
    <row r="331" spans="1:5" x14ac:dyDescent="0.3">
      <c r="A331" s="303"/>
      <c r="B331" s="293"/>
      <c r="C331" s="291"/>
      <c r="D331" s="17" t="s">
        <v>393</v>
      </c>
      <c r="E331" s="18">
        <f t="shared" si="15"/>
        <v>2.4E-2</v>
      </c>
    </row>
    <row r="332" spans="1:5" x14ac:dyDescent="0.3">
      <c r="A332" s="303"/>
      <c r="B332" s="293"/>
      <c r="C332" s="291"/>
      <c r="D332" s="17" t="s">
        <v>424</v>
      </c>
      <c r="E332" s="18">
        <f t="shared" si="15"/>
        <v>2.4E-2</v>
      </c>
    </row>
    <row r="333" spans="1:5" x14ac:dyDescent="0.3">
      <c r="A333" s="303"/>
      <c r="B333" s="293"/>
      <c r="C333" s="291"/>
      <c r="D333" s="17" t="s">
        <v>425</v>
      </c>
      <c r="E333" s="18">
        <f t="shared" si="15"/>
        <v>2.4E-2</v>
      </c>
    </row>
    <row r="334" spans="1:5" x14ac:dyDescent="0.3">
      <c r="A334" s="303"/>
      <c r="B334" s="293"/>
      <c r="C334" s="291"/>
      <c r="D334" s="17" t="s">
        <v>426</v>
      </c>
      <c r="E334" s="18">
        <f t="shared" si="15"/>
        <v>2.4E-2</v>
      </c>
    </row>
    <row r="335" spans="1:5" x14ac:dyDescent="0.3">
      <c r="A335" s="303"/>
      <c r="B335" s="293"/>
      <c r="C335" s="291"/>
      <c r="D335" s="17" t="s">
        <v>427</v>
      </c>
      <c r="E335" s="18">
        <f t="shared" si="15"/>
        <v>2.4E-2</v>
      </c>
    </row>
    <row r="336" spans="1:5" x14ac:dyDescent="0.3">
      <c r="A336" s="303"/>
      <c r="B336" s="293"/>
      <c r="C336" s="291"/>
      <c r="D336" s="17" t="s">
        <v>428</v>
      </c>
      <c r="E336" s="18">
        <f t="shared" si="15"/>
        <v>2.4E-2</v>
      </c>
    </row>
    <row r="337" spans="1:5" x14ac:dyDescent="0.3">
      <c r="A337" s="303"/>
      <c r="B337" s="293"/>
      <c r="C337" s="291"/>
      <c r="D337" s="17" t="s">
        <v>429</v>
      </c>
      <c r="E337" s="18">
        <f t="shared" si="15"/>
        <v>2.4E-2</v>
      </c>
    </row>
    <row r="338" spans="1:5" x14ac:dyDescent="0.3">
      <c r="A338" s="303"/>
      <c r="B338" s="293"/>
      <c r="C338" s="291"/>
      <c r="D338" s="17" t="s">
        <v>306</v>
      </c>
      <c r="E338" s="18">
        <f t="shared" si="15"/>
        <v>2.4E-2</v>
      </c>
    </row>
    <row r="339" spans="1:5" x14ac:dyDescent="0.3">
      <c r="A339" s="303"/>
      <c r="B339" s="293"/>
      <c r="C339" s="291"/>
      <c r="D339" s="17" t="s">
        <v>307</v>
      </c>
      <c r="E339" s="18">
        <f t="shared" si="15"/>
        <v>2.4E-2</v>
      </c>
    </row>
    <row r="340" spans="1:5" x14ac:dyDescent="0.3">
      <c r="A340" s="303"/>
      <c r="B340" s="293"/>
      <c r="C340" s="291"/>
      <c r="D340" s="17" t="s">
        <v>430</v>
      </c>
      <c r="E340" s="18">
        <f t="shared" si="15"/>
        <v>2.4E-2</v>
      </c>
    </row>
    <row r="341" spans="1:5" x14ac:dyDescent="0.3">
      <c r="A341" s="303"/>
      <c r="B341" s="293"/>
      <c r="C341" s="291"/>
      <c r="D341" s="17" t="s">
        <v>431</v>
      </c>
      <c r="E341" s="18">
        <f t="shared" si="15"/>
        <v>2.4E-2</v>
      </c>
    </row>
    <row r="342" spans="1:5" x14ac:dyDescent="0.3">
      <c r="A342" s="303"/>
      <c r="B342" s="293"/>
      <c r="C342" s="291"/>
      <c r="D342" s="17" t="s">
        <v>432</v>
      </c>
      <c r="E342" s="18">
        <f t="shared" si="15"/>
        <v>2.4E-2</v>
      </c>
    </row>
    <row r="343" spans="1:5" x14ac:dyDescent="0.3">
      <c r="A343" s="303"/>
      <c r="B343" s="293"/>
      <c r="C343" s="291"/>
      <c r="D343" s="17" t="s">
        <v>433</v>
      </c>
      <c r="E343" s="18">
        <f t="shared" si="15"/>
        <v>2.4E-2</v>
      </c>
    </row>
    <row r="344" spans="1:5" x14ac:dyDescent="0.3">
      <c r="A344" s="303"/>
      <c r="B344" s="293"/>
      <c r="C344" s="291"/>
      <c r="D344" s="17" t="s">
        <v>434</v>
      </c>
      <c r="E344" s="18">
        <f t="shared" si="15"/>
        <v>2.4E-2</v>
      </c>
    </row>
    <row r="345" spans="1:5" x14ac:dyDescent="0.3">
      <c r="A345" s="303"/>
      <c r="B345" s="293"/>
      <c r="C345" s="291"/>
      <c r="D345" s="17" t="s">
        <v>435</v>
      </c>
      <c r="E345" s="18">
        <f t="shared" si="15"/>
        <v>2.4E-2</v>
      </c>
    </row>
    <row r="346" spans="1:5" x14ac:dyDescent="0.3">
      <c r="A346" s="303"/>
      <c r="B346" s="293"/>
      <c r="C346" s="291"/>
      <c r="D346" s="17" t="s">
        <v>314</v>
      </c>
      <c r="E346" s="18">
        <f t="shared" si="15"/>
        <v>2.4E-2</v>
      </c>
    </row>
    <row r="347" spans="1:5" x14ac:dyDescent="0.3">
      <c r="A347" s="303"/>
      <c r="B347" s="293"/>
      <c r="C347" s="291"/>
      <c r="D347" s="17" t="s">
        <v>315</v>
      </c>
      <c r="E347" s="18">
        <f t="shared" si="15"/>
        <v>2.4E-2</v>
      </c>
    </row>
    <row r="348" spans="1:5" x14ac:dyDescent="0.3">
      <c r="A348" s="303"/>
      <c r="B348" s="293"/>
      <c r="C348" s="291"/>
      <c r="D348" s="17" t="s">
        <v>316</v>
      </c>
      <c r="E348" s="18">
        <f t="shared" si="15"/>
        <v>2.4E-2</v>
      </c>
    </row>
    <row r="349" spans="1:5" x14ac:dyDescent="0.3">
      <c r="A349" s="303"/>
      <c r="B349" s="293"/>
      <c r="C349" s="291"/>
      <c r="D349" s="17" t="s">
        <v>436</v>
      </c>
      <c r="E349" s="18">
        <f t="shared" si="15"/>
        <v>2.4E-2</v>
      </c>
    </row>
    <row r="350" spans="1:5" x14ac:dyDescent="0.3">
      <c r="A350" s="303"/>
      <c r="B350" s="293"/>
      <c r="C350" s="291"/>
      <c r="D350" s="17" t="s">
        <v>437</v>
      </c>
      <c r="E350" s="18">
        <f t="shared" si="15"/>
        <v>2.4E-2</v>
      </c>
    </row>
    <row r="351" spans="1:5" x14ac:dyDescent="0.3">
      <c r="A351" s="303"/>
      <c r="B351" s="293"/>
      <c r="C351" s="291"/>
      <c r="D351" s="17" t="s">
        <v>438</v>
      </c>
      <c r="E351" s="18">
        <f t="shared" si="15"/>
        <v>2.4E-2</v>
      </c>
    </row>
    <row r="352" spans="1:5" x14ac:dyDescent="0.3">
      <c r="A352" s="303"/>
      <c r="B352" s="293"/>
      <c r="C352" s="291"/>
      <c r="D352" s="17" t="s">
        <v>320</v>
      </c>
      <c r="E352" s="18">
        <f t="shared" si="15"/>
        <v>2.4E-2</v>
      </c>
    </row>
    <row r="353" spans="1:5" x14ac:dyDescent="0.3">
      <c r="A353" s="303"/>
      <c r="B353" s="293"/>
      <c r="C353" s="291"/>
      <c r="D353" s="17" t="s">
        <v>321</v>
      </c>
      <c r="E353" s="18">
        <f>0.2/50</f>
        <v>4.0000000000000001E-3</v>
      </c>
    </row>
    <row r="354" spans="1:5" x14ac:dyDescent="0.3">
      <c r="A354" s="303"/>
      <c r="B354" s="293"/>
      <c r="C354" s="291"/>
      <c r="D354" s="17" t="s">
        <v>439</v>
      </c>
      <c r="E354" s="18">
        <f t="shared" ref="E354:E402" si="16">0.2/50</f>
        <v>4.0000000000000001E-3</v>
      </c>
    </row>
    <row r="355" spans="1:5" x14ac:dyDescent="0.3">
      <c r="A355" s="303"/>
      <c r="B355" s="293"/>
      <c r="C355" s="291"/>
      <c r="D355" s="17" t="s">
        <v>403</v>
      </c>
      <c r="E355" s="18">
        <f t="shared" si="16"/>
        <v>4.0000000000000001E-3</v>
      </c>
    </row>
    <row r="356" spans="1:5" x14ac:dyDescent="0.3">
      <c r="A356" s="303"/>
      <c r="B356" s="293"/>
      <c r="C356" s="291"/>
      <c r="D356" s="17" t="s">
        <v>404</v>
      </c>
      <c r="E356" s="18">
        <f t="shared" si="16"/>
        <v>4.0000000000000001E-3</v>
      </c>
    </row>
    <row r="357" spans="1:5" x14ac:dyDescent="0.3">
      <c r="A357" s="303"/>
      <c r="B357" s="293"/>
      <c r="C357" s="291"/>
      <c r="D357" s="17" t="s">
        <v>440</v>
      </c>
      <c r="E357" s="18">
        <f t="shared" si="16"/>
        <v>4.0000000000000001E-3</v>
      </c>
    </row>
    <row r="358" spans="1:5" x14ac:dyDescent="0.3">
      <c r="A358" s="303"/>
      <c r="B358" s="293"/>
      <c r="C358" s="291"/>
      <c r="D358" s="17" t="s">
        <v>441</v>
      </c>
      <c r="E358" s="18">
        <f t="shared" si="16"/>
        <v>4.0000000000000001E-3</v>
      </c>
    </row>
    <row r="359" spans="1:5" x14ac:dyDescent="0.3">
      <c r="A359" s="303"/>
      <c r="B359" s="293"/>
      <c r="C359" s="291"/>
      <c r="D359" s="17" t="s">
        <v>442</v>
      </c>
      <c r="E359" s="18">
        <f t="shared" si="16"/>
        <v>4.0000000000000001E-3</v>
      </c>
    </row>
    <row r="360" spans="1:5" x14ac:dyDescent="0.3">
      <c r="A360" s="303"/>
      <c r="B360" s="293"/>
      <c r="C360" s="291"/>
      <c r="D360" s="17" t="s">
        <v>443</v>
      </c>
      <c r="E360" s="18">
        <f t="shared" si="16"/>
        <v>4.0000000000000001E-3</v>
      </c>
    </row>
    <row r="361" spans="1:5" x14ac:dyDescent="0.3">
      <c r="A361" s="303"/>
      <c r="B361" s="293"/>
      <c r="C361" s="291"/>
      <c r="D361" s="17" t="s">
        <v>444</v>
      </c>
      <c r="E361" s="18">
        <f t="shared" si="16"/>
        <v>4.0000000000000001E-3</v>
      </c>
    </row>
    <row r="362" spans="1:5" x14ac:dyDescent="0.3">
      <c r="A362" s="303"/>
      <c r="B362" s="293"/>
      <c r="C362" s="291"/>
      <c r="D362" s="17" t="s">
        <v>445</v>
      </c>
      <c r="E362" s="18">
        <f t="shared" si="16"/>
        <v>4.0000000000000001E-3</v>
      </c>
    </row>
    <row r="363" spans="1:5" x14ac:dyDescent="0.3">
      <c r="A363" s="303"/>
      <c r="B363" s="293"/>
      <c r="C363" s="291"/>
      <c r="D363" s="17" t="s">
        <v>331</v>
      </c>
      <c r="E363" s="18">
        <f t="shared" si="16"/>
        <v>4.0000000000000001E-3</v>
      </c>
    </row>
    <row r="364" spans="1:5" x14ac:dyDescent="0.3">
      <c r="A364" s="303"/>
      <c r="B364" s="293"/>
      <c r="C364" s="291"/>
      <c r="D364" s="17" t="s">
        <v>332</v>
      </c>
      <c r="E364" s="18">
        <f t="shared" si="16"/>
        <v>4.0000000000000001E-3</v>
      </c>
    </row>
    <row r="365" spans="1:5" x14ac:dyDescent="0.3">
      <c r="A365" s="303"/>
      <c r="B365" s="293"/>
      <c r="C365" s="291"/>
      <c r="D365" s="17" t="s">
        <v>446</v>
      </c>
      <c r="E365" s="18">
        <f t="shared" si="16"/>
        <v>4.0000000000000001E-3</v>
      </c>
    </row>
    <row r="366" spans="1:5" x14ac:dyDescent="0.3">
      <c r="A366" s="303"/>
      <c r="B366" s="293"/>
      <c r="C366" s="291"/>
      <c r="D366" s="17" t="s">
        <v>447</v>
      </c>
      <c r="E366" s="18">
        <f t="shared" si="16"/>
        <v>4.0000000000000001E-3</v>
      </c>
    </row>
    <row r="367" spans="1:5" x14ac:dyDescent="0.3">
      <c r="A367" s="303"/>
      <c r="B367" s="293"/>
      <c r="C367" s="291"/>
      <c r="D367" s="17" t="s">
        <v>448</v>
      </c>
      <c r="E367" s="18">
        <f t="shared" si="16"/>
        <v>4.0000000000000001E-3</v>
      </c>
    </row>
    <row r="368" spans="1:5" x14ac:dyDescent="0.3">
      <c r="A368" s="303"/>
      <c r="B368" s="293"/>
      <c r="C368" s="291"/>
      <c r="D368" s="17" t="s">
        <v>449</v>
      </c>
      <c r="E368" s="18">
        <f t="shared" si="16"/>
        <v>4.0000000000000001E-3</v>
      </c>
    </row>
    <row r="369" spans="1:5" x14ac:dyDescent="0.3">
      <c r="A369" s="303"/>
      <c r="B369" s="293"/>
      <c r="C369" s="291"/>
      <c r="D369" s="17" t="s">
        <v>450</v>
      </c>
      <c r="E369" s="18">
        <f t="shared" si="16"/>
        <v>4.0000000000000001E-3</v>
      </c>
    </row>
    <row r="370" spans="1:5" x14ac:dyDescent="0.3">
      <c r="A370" s="303"/>
      <c r="B370" s="293"/>
      <c r="C370" s="291"/>
      <c r="D370" s="17" t="s">
        <v>451</v>
      </c>
      <c r="E370" s="18">
        <f t="shared" si="16"/>
        <v>4.0000000000000001E-3</v>
      </c>
    </row>
    <row r="371" spans="1:5" x14ac:dyDescent="0.3">
      <c r="A371" s="303"/>
      <c r="B371" s="293"/>
      <c r="C371" s="291"/>
      <c r="D371" s="17" t="s">
        <v>339</v>
      </c>
      <c r="E371" s="18">
        <f t="shared" si="16"/>
        <v>4.0000000000000001E-3</v>
      </c>
    </row>
    <row r="372" spans="1:5" x14ac:dyDescent="0.3">
      <c r="A372" s="303"/>
      <c r="B372" s="293"/>
      <c r="C372" s="291"/>
      <c r="D372" s="17" t="s">
        <v>340</v>
      </c>
      <c r="E372" s="18">
        <f t="shared" si="16"/>
        <v>4.0000000000000001E-3</v>
      </c>
    </row>
    <row r="373" spans="1:5" x14ac:dyDescent="0.3">
      <c r="A373" s="303"/>
      <c r="B373" s="293"/>
      <c r="C373" s="291"/>
      <c r="D373" s="17" t="s">
        <v>341</v>
      </c>
      <c r="E373" s="18">
        <f t="shared" si="16"/>
        <v>4.0000000000000001E-3</v>
      </c>
    </row>
    <row r="374" spans="1:5" x14ac:dyDescent="0.3">
      <c r="A374" s="303"/>
      <c r="B374" s="293"/>
      <c r="C374" s="291"/>
      <c r="D374" s="17" t="s">
        <v>452</v>
      </c>
      <c r="E374" s="18">
        <f t="shared" si="16"/>
        <v>4.0000000000000001E-3</v>
      </c>
    </row>
    <row r="375" spans="1:5" x14ac:dyDescent="0.3">
      <c r="A375" s="303"/>
      <c r="B375" s="293"/>
      <c r="C375" s="291"/>
      <c r="D375" s="17" t="s">
        <v>453</v>
      </c>
      <c r="E375" s="18">
        <f t="shared" si="16"/>
        <v>4.0000000000000001E-3</v>
      </c>
    </row>
    <row r="376" spans="1:5" x14ac:dyDescent="0.3">
      <c r="A376" s="303"/>
      <c r="B376" s="293"/>
      <c r="C376" s="291"/>
      <c r="D376" s="17" t="s">
        <v>454</v>
      </c>
      <c r="E376" s="18">
        <f t="shared" si="16"/>
        <v>4.0000000000000001E-3</v>
      </c>
    </row>
    <row r="377" spans="1:5" x14ac:dyDescent="0.3">
      <c r="A377" s="303"/>
      <c r="B377" s="293"/>
      <c r="C377" s="291"/>
      <c r="D377" s="17" t="s">
        <v>345</v>
      </c>
      <c r="E377" s="18">
        <f t="shared" si="16"/>
        <v>4.0000000000000001E-3</v>
      </c>
    </row>
    <row r="378" spans="1:5" x14ac:dyDescent="0.3">
      <c r="A378" s="303"/>
      <c r="B378" s="293"/>
      <c r="C378" s="291"/>
      <c r="D378" s="17" t="s">
        <v>346</v>
      </c>
      <c r="E378" s="18">
        <f t="shared" si="16"/>
        <v>4.0000000000000001E-3</v>
      </c>
    </row>
    <row r="379" spans="1:5" x14ac:dyDescent="0.3">
      <c r="A379" s="303"/>
      <c r="B379" s="293"/>
      <c r="C379" s="291"/>
      <c r="D379" s="17" t="s">
        <v>347</v>
      </c>
      <c r="E379" s="18">
        <f t="shared" si="16"/>
        <v>4.0000000000000001E-3</v>
      </c>
    </row>
    <row r="380" spans="1:5" x14ac:dyDescent="0.3">
      <c r="A380" s="303"/>
      <c r="B380" s="293"/>
      <c r="C380" s="291"/>
      <c r="D380" s="17" t="s">
        <v>414</v>
      </c>
      <c r="E380" s="18">
        <f t="shared" si="16"/>
        <v>4.0000000000000001E-3</v>
      </c>
    </row>
    <row r="381" spans="1:5" x14ac:dyDescent="0.3">
      <c r="A381" s="303"/>
      <c r="B381" s="293"/>
      <c r="C381" s="291"/>
      <c r="D381" s="17" t="s">
        <v>415</v>
      </c>
      <c r="E381" s="18">
        <f t="shared" si="16"/>
        <v>4.0000000000000001E-3</v>
      </c>
    </row>
    <row r="382" spans="1:5" x14ac:dyDescent="0.3">
      <c r="A382" s="303"/>
      <c r="B382" s="293"/>
      <c r="C382" s="291"/>
      <c r="D382" s="17" t="s">
        <v>455</v>
      </c>
      <c r="E382" s="18">
        <f t="shared" si="16"/>
        <v>4.0000000000000001E-3</v>
      </c>
    </row>
    <row r="383" spans="1:5" x14ac:dyDescent="0.3">
      <c r="A383" s="303"/>
      <c r="B383" s="293"/>
      <c r="C383" s="291"/>
      <c r="D383" s="17" t="s">
        <v>456</v>
      </c>
      <c r="E383" s="18">
        <f t="shared" si="16"/>
        <v>4.0000000000000001E-3</v>
      </c>
    </row>
    <row r="384" spans="1:5" x14ac:dyDescent="0.3">
      <c r="A384" s="303"/>
      <c r="B384" s="293"/>
      <c r="C384" s="291"/>
      <c r="D384" s="17" t="s">
        <v>457</v>
      </c>
      <c r="E384" s="18">
        <f t="shared" si="16"/>
        <v>4.0000000000000001E-3</v>
      </c>
    </row>
    <row r="385" spans="1:5" x14ac:dyDescent="0.3">
      <c r="A385" s="303"/>
      <c r="B385" s="293"/>
      <c r="C385" s="291"/>
      <c r="D385" s="17" t="s">
        <v>458</v>
      </c>
      <c r="E385" s="18">
        <f t="shared" si="16"/>
        <v>4.0000000000000001E-3</v>
      </c>
    </row>
    <row r="386" spans="1:5" x14ac:dyDescent="0.3">
      <c r="A386" s="303"/>
      <c r="B386" s="293"/>
      <c r="C386" s="291"/>
      <c r="D386" s="17" t="s">
        <v>459</v>
      </c>
      <c r="E386" s="18">
        <f t="shared" si="16"/>
        <v>4.0000000000000001E-3</v>
      </c>
    </row>
    <row r="387" spans="1:5" x14ac:dyDescent="0.3">
      <c r="A387" s="303"/>
      <c r="B387" s="293"/>
      <c r="C387" s="291"/>
      <c r="D387" s="17" t="s">
        <v>460</v>
      </c>
      <c r="E387" s="18">
        <f t="shared" si="16"/>
        <v>4.0000000000000001E-3</v>
      </c>
    </row>
    <row r="388" spans="1:5" x14ac:dyDescent="0.3">
      <c r="A388" s="303"/>
      <c r="B388" s="293"/>
      <c r="C388" s="291"/>
      <c r="D388" s="17" t="s">
        <v>461</v>
      </c>
      <c r="E388" s="18">
        <f t="shared" si="16"/>
        <v>4.0000000000000001E-3</v>
      </c>
    </row>
    <row r="389" spans="1:5" x14ac:dyDescent="0.3">
      <c r="A389" s="303"/>
      <c r="B389" s="293"/>
      <c r="C389" s="291"/>
      <c r="D389" s="17" t="s">
        <v>462</v>
      </c>
      <c r="E389" s="18">
        <f t="shared" si="16"/>
        <v>4.0000000000000001E-3</v>
      </c>
    </row>
    <row r="390" spans="1:5" x14ac:dyDescent="0.3">
      <c r="A390" s="303"/>
      <c r="B390" s="293"/>
      <c r="C390" s="291"/>
      <c r="D390" s="17" t="s">
        <v>463</v>
      </c>
      <c r="E390" s="18">
        <f t="shared" si="16"/>
        <v>4.0000000000000001E-3</v>
      </c>
    </row>
    <row r="391" spans="1:5" x14ac:dyDescent="0.3">
      <c r="A391" s="303"/>
      <c r="B391" s="293"/>
      <c r="C391" s="291"/>
      <c r="D391" s="17" t="s">
        <v>464</v>
      </c>
      <c r="E391" s="18">
        <f t="shared" si="16"/>
        <v>4.0000000000000001E-3</v>
      </c>
    </row>
    <row r="392" spans="1:5" x14ac:dyDescent="0.3">
      <c r="A392" s="303"/>
      <c r="B392" s="293"/>
      <c r="C392" s="291"/>
      <c r="D392" s="17" t="s">
        <v>465</v>
      </c>
      <c r="E392" s="18">
        <f t="shared" si="16"/>
        <v>4.0000000000000001E-3</v>
      </c>
    </row>
    <row r="393" spans="1:5" x14ac:dyDescent="0.3">
      <c r="A393" s="303"/>
      <c r="B393" s="293"/>
      <c r="C393" s="291"/>
      <c r="D393" s="17" t="s">
        <v>466</v>
      </c>
      <c r="E393" s="18">
        <f t="shared" si="16"/>
        <v>4.0000000000000001E-3</v>
      </c>
    </row>
    <row r="394" spans="1:5" x14ac:dyDescent="0.3">
      <c r="A394" s="303"/>
      <c r="B394" s="293"/>
      <c r="C394" s="291"/>
      <c r="D394" s="17" t="s">
        <v>467</v>
      </c>
      <c r="E394" s="18">
        <f t="shared" si="16"/>
        <v>4.0000000000000001E-3</v>
      </c>
    </row>
    <row r="395" spans="1:5" x14ac:dyDescent="0.3">
      <c r="A395" s="303"/>
      <c r="B395" s="293"/>
      <c r="C395" s="291"/>
      <c r="D395" s="17" t="s">
        <v>468</v>
      </c>
      <c r="E395" s="18">
        <f t="shared" si="16"/>
        <v>4.0000000000000001E-3</v>
      </c>
    </row>
    <row r="396" spans="1:5" x14ac:dyDescent="0.3">
      <c r="A396" s="303"/>
      <c r="B396" s="293"/>
      <c r="C396" s="291"/>
      <c r="D396" s="17" t="s">
        <v>364</v>
      </c>
      <c r="E396" s="18">
        <f t="shared" si="16"/>
        <v>4.0000000000000001E-3</v>
      </c>
    </row>
    <row r="397" spans="1:5" x14ac:dyDescent="0.3">
      <c r="A397" s="303"/>
      <c r="B397" s="293"/>
      <c r="C397" s="291"/>
      <c r="D397" s="17" t="s">
        <v>365</v>
      </c>
      <c r="E397" s="18">
        <f t="shared" si="16"/>
        <v>4.0000000000000001E-3</v>
      </c>
    </row>
    <row r="398" spans="1:5" x14ac:dyDescent="0.3">
      <c r="A398" s="303"/>
      <c r="B398" s="293"/>
      <c r="C398" s="291"/>
      <c r="D398" s="17" t="s">
        <v>366</v>
      </c>
      <c r="E398" s="18">
        <f t="shared" si="16"/>
        <v>4.0000000000000001E-3</v>
      </c>
    </row>
    <row r="399" spans="1:5" x14ac:dyDescent="0.3">
      <c r="A399" s="303"/>
      <c r="B399" s="293"/>
      <c r="C399" s="291"/>
      <c r="D399" s="17" t="s">
        <v>469</v>
      </c>
      <c r="E399" s="18">
        <f t="shared" si="16"/>
        <v>4.0000000000000001E-3</v>
      </c>
    </row>
    <row r="400" spans="1:5" x14ac:dyDescent="0.3">
      <c r="A400" s="303"/>
      <c r="B400" s="293"/>
      <c r="C400" s="291"/>
      <c r="D400" s="17" t="s">
        <v>470</v>
      </c>
      <c r="E400" s="18">
        <f t="shared" si="16"/>
        <v>4.0000000000000001E-3</v>
      </c>
    </row>
    <row r="401" spans="1:5" x14ac:dyDescent="0.3">
      <c r="A401" s="303"/>
      <c r="B401" s="293"/>
      <c r="C401" s="291"/>
      <c r="D401" s="17" t="s">
        <v>471</v>
      </c>
      <c r="E401" s="18">
        <f t="shared" si="16"/>
        <v>4.0000000000000001E-3</v>
      </c>
    </row>
    <row r="402" spans="1:5" x14ac:dyDescent="0.3">
      <c r="A402" s="303"/>
      <c r="B402" s="293"/>
      <c r="C402" s="291"/>
      <c r="D402" s="17" t="s">
        <v>370</v>
      </c>
      <c r="E402" s="18">
        <f t="shared" si="16"/>
        <v>4.0000000000000001E-3</v>
      </c>
    </row>
    <row r="403" spans="1:5" x14ac:dyDescent="0.3">
      <c r="A403" s="303"/>
      <c r="B403" s="293"/>
      <c r="C403" s="291"/>
      <c r="D403" s="17" t="s">
        <v>277</v>
      </c>
      <c r="E403" s="18">
        <f>0.2/37</f>
        <v>5.4054054054054057E-3</v>
      </c>
    </row>
    <row r="404" spans="1:5" x14ac:dyDescent="0.3">
      <c r="A404" s="303"/>
      <c r="B404" s="293"/>
      <c r="C404" s="291"/>
      <c r="D404" s="17" t="s">
        <v>371</v>
      </c>
      <c r="E404" s="18">
        <f t="shared" ref="E404:E439" si="17">0.2/37</f>
        <v>5.4054054054054057E-3</v>
      </c>
    </row>
    <row r="405" spans="1:5" x14ac:dyDescent="0.3">
      <c r="A405" s="303"/>
      <c r="B405" s="293"/>
      <c r="C405" s="291"/>
      <c r="D405" s="17" t="s">
        <v>372</v>
      </c>
      <c r="E405" s="18">
        <f t="shared" si="17"/>
        <v>5.4054054054054057E-3</v>
      </c>
    </row>
    <row r="406" spans="1:5" x14ac:dyDescent="0.3">
      <c r="A406" s="303"/>
      <c r="B406" s="293"/>
      <c r="C406" s="291"/>
      <c r="D406" s="17" t="s">
        <v>373</v>
      </c>
      <c r="E406" s="18">
        <f t="shared" si="17"/>
        <v>5.4054054054054057E-3</v>
      </c>
    </row>
    <row r="407" spans="1:5" x14ac:dyDescent="0.3">
      <c r="A407" s="303"/>
      <c r="B407" s="293"/>
      <c r="C407" s="291"/>
      <c r="D407" s="17" t="s">
        <v>374</v>
      </c>
      <c r="E407" s="18">
        <f t="shared" si="17"/>
        <v>5.4054054054054057E-3</v>
      </c>
    </row>
    <row r="408" spans="1:5" x14ac:dyDescent="0.3">
      <c r="A408" s="303"/>
      <c r="B408" s="293"/>
      <c r="C408" s="291"/>
      <c r="D408" s="17" t="s">
        <v>375</v>
      </c>
      <c r="E408" s="18">
        <f t="shared" si="17"/>
        <v>5.4054054054054057E-3</v>
      </c>
    </row>
    <row r="409" spans="1:5" x14ac:dyDescent="0.3">
      <c r="A409" s="303"/>
      <c r="B409" s="293"/>
      <c r="C409" s="291"/>
      <c r="D409" s="17" t="s">
        <v>376</v>
      </c>
      <c r="E409" s="18">
        <f t="shared" si="17"/>
        <v>5.4054054054054057E-3</v>
      </c>
    </row>
    <row r="410" spans="1:5" x14ac:dyDescent="0.3">
      <c r="A410" s="303"/>
      <c r="B410" s="293"/>
      <c r="C410" s="291"/>
      <c r="D410" s="17" t="s">
        <v>377</v>
      </c>
      <c r="E410" s="18">
        <f t="shared" si="17"/>
        <v>5.4054054054054057E-3</v>
      </c>
    </row>
    <row r="411" spans="1:5" x14ac:dyDescent="0.3">
      <c r="A411" s="303"/>
      <c r="B411" s="293"/>
      <c r="C411" s="291"/>
      <c r="D411" s="17" t="s">
        <v>378</v>
      </c>
      <c r="E411" s="18">
        <f t="shared" si="17"/>
        <v>5.4054054054054057E-3</v>
      </c>
    </row>
    <row r="412" spans="1:5" x14ac:dyDescent="0.3">
      <c r="A412" s="303"/>
      <c r="B412" s="293"/>
      <c r="C412" s="291"/>
      <c r="D412" s="17" t="s">
        <v>379</v>
      </c>
      <c r="E412" s="18">
        <f t="shared" si="17"/>
        <v>5.4054054054054057E-3</v>
      </c>
    </row>
    <row r="413" spans="1:5" x14ac:dyDescent="0.3">
      <c r="A413" s="303"/>
      <c r="B413" s="293"/>
      <c r="C413" s="291"/>
      <c r="D413" s="17" t="s">
        <v>380</v>
      </c>
      <c r="E413" s="18">
        <f t="shared" si="17"/>
        <v>5.4054054054054057E-3</v>
      </c>
    </row>
    <row r="414" spans="1:5" x14ac:dyDescent="0.3">
      <c r="A414" s="303"/>
      <c r="B414" s="293"/>
      <c r="C414" s="291"/>
      <c r="D414" s="17" t="s">
        <v>381</v>
      </c>
      <c r="E414" s="18">
        <f t="shared" si="17"/>
        <v>5.4054054054054057E-3</v>
      </c>
    </row>
    <row r="415" spans="1:5" x14ac:dyDescent="0.3">
      <c r="A415" s="303"/>
      <c r="B415" s="293"/>
      <c r="C415" s="291"/>
      <c r="D415" s="17" t="s">
        <v>382</v>
      </c>
      <c r="E415" s="18">
        <f t="shared" si="17"/>
        <v>5.4054054054054057E-3</v>
      </c>
    </row>
    <row r="416" spans="1:5" x14ac:dyDescent="0.3">
      <c r="A416" s="303"/>
      <c r="B416" s="293"/>
      <c r="C416" s="291"/>
      <c r="D416" s="17" t="s">
        <v>383</v>
      </c>
      <c r="E416" s="18">
        <f t="shared" si="17"/>
        <v>5.4054054054054057E-3</v>
      </c>
    </row>
    <row r="417" spans="1:5" x14ac:dyDescent="0.3">
      <c r="A417" s="303"/>
      <c r="B417" s="293"/>
      <c r="C417" s="291"/>
      <c r="D417" s="17" t="s">
        <v>384</v>
      </c>
      <c r="E417" s="18">
        <f t="shared" si="17"/>
        <v>5.4054054054054057E-3</v>
      </c>
    </row>
    <row r="418" spans="1:5" x14ac:dyDescent="0.3">
      <c r="A418" s="303"/>
      <c r="B418" s="293"/>
      <c r="C418" s="291"/>
      <c r="D418" s="17" t="s">
        <v>385</v>
      </c>
      <c r="E418" s="18">
        <f t="shared" si="17"/>
        <v>5.4054054054054057E-3</v>
      </c>
    </row>
    <row r="419" spans="1:5" x14ac:dyDescent="0.3">
      <c r="A419" s="303"/>
      <c r="B419" s="293"/>
      <c r="C419" s="291"/>
      <c r="D419" s="17" t="s">
        <v>386</v>
      </c>
      <c r="E419" s="18">
        <f t="shared" si="17"/>
        <v>5.4054054054054057E-3</v>
      </c>
    </row>
    <row r="420" spans="1:5" x14ac:dyDescent="0.3">
      <c r="A420" s="303"/>
      <c r="B420" s="293"/>
      <c r="C420" s="291"/>
      <c r="D420" s="17" t="s">
        <v>387</v>
      </c>
      <c r="E420" s="18">
        <f t="shared" si="17"/>
        <v>5.4054054054054057E-3</v>
      </c>
    </row>
    <row r="421" spans="1:5" x14ac:dyDescent="0.3">
      <c r="A421" s="303"/>
      <c r="B421" s="293"/>
      <c r="C421" s="291"/>
      <c r="D421" s="17" t="s">
        <v>388</v>
      </c>
      <c r="E421" s="18">
        <f t="shared" si="17"/>
        <v>5.4054054054054057E-3</v>
      </c>
    </row>
    <row r="422" spans="1:5" x14ac:dyDescent="0.3">
      <c r="A422" s="303"/>
      <c r="B422" s="293"/>
      <c r="C422" s="291"/>
      <c r="D422" s="17" t="s">
        <v>472</v>
      </c>
      <c r="E422" s="18">
        <f t="shared" si="17"/>
        <v>5.4054054054054057E-3</v>
      </c>
    </row>
    <row r="423" spans="1:5" x14ac:dyDescent="0.3">
      <c r="A423" s="303"/>
      <c r="B423" s="293"/>
      <c r="C423" s="291"/>
      <c r="D423" s="17" t="s">
        <v>473</v>
      </c>
      <c r="E423" s="18">
        <f t="shared" si="17"/>
        <v>5.4054054054054057E-3</v>
      </c>
    </row>
    <row r="424" spans="1:5" x14ac:dyDescent="0.3">
      <c r="A424" s="303"/>
      <c r="B424" s="293"/>
      <c r="C424" s="291"/>
      <c r="D424" s="17" t="s">
        <v>474</v>
      </c>
      <c r="E424" s="18">
        <f t="shared" si="17"/>
        <v>5.4054054054054057E-3</v>
      </c>
    </row>
    <row r="425" spans="1:5" x14ac:dyDescent="0.3">
      <c r="A425" s="303"/>
      <c r="B425" s="293"/>
      <c r="C425" s="291"/>
      <c r="D425" s="17" t="s">
        <v>475</v>
      </c>
      <c r="E425" s="18">
        <f t="shared" si="17"/>
        <v>5.4054054054054057E-3</v>
      </c>
    </row>
    <row r="426" spans="1:5" x14ac:dyDescent="0.3">
      <c r="A426" s="303"/>
      <c r="B426" s="293"/>
      <c r="C426" s="291"/>
      <c r="D426" s="17" t="s">
        <v>476</v>
      </c>
      <c r="E426" s="18">
        <f t="shared" si="17"/>
        <v>5.4054054054054057E-3</v>
      </c>
    </row>
    <row r="427" spans="1:5" x14ac:dyDescent="0.3">
      <c r="A427" s="303"/>
      <c r="B427" s="293"/>
      <c r="C427" s="291"/>
      <c r="D427" s="17" t="s">
        <v>477</v>
      </c>
      <c r="E427" s="18">
        <f t="shared" si="17"/>
        <v>5.4054054054054057E-3</v>
      </c>
    </row>
    <row r="428" spans="1:5" x14ac:dyDescent="0.3">
      <c r="A428" s="303"/>
      <c r="B428" s="293"/>
      <c r="C428" s="291"/>
      <c r="D428" s="17" t="s">
        <v>478</v>
      </c>
      <c r="E428" s="18">
        <f t="shared" si="17"/>
        <v>5.4054054054054057E-3</v>
      </c>
    </row>
    <row r="429" spans="1:5" x14ac:dyDescent="0.3">
      <c r="A429" s="303"/>
      <c r="B429" s="293"/>
      <c r="C429" s="291"/>
      <c r="D429" s="17" t="s">
        <v>479</v>
      </c>
      <c r="E429" s="18">
        <f t="shared" si="17"/>
        <v>5.4054054054054057E-3</v>
      </c>
    </row>
    <row r="430" spans="1:5" x14ac:dyDescent="0.3">
      <c r="A430" s="303"/>
      <c r="B430" s="293"/>
      <c r="C430" s="291"/>
      <c r="D430" s="17" t="s">
        <v>480</v>
      </c>
      <c r="E430" s="18">
        <f t="shared" si="17"/>
        <v>5.4054054054054057E-3</v>
      </c>
    </row>
    <row r="431" spans="1:5" x14ac:dyDescent="0.3">
      <c r="A431" s="303"/>
      <c r="B431" s="293"/>
      <c r="C431" s="291"/>
      <c r="D431" s="17" t="s">
        <v>481</v>
      </c>
      <c r="E431" s="18">
        <f t="shared" si="17"/>
        <v>5.4054054054054057E-3</v>
      </c>
    </row>
    <row r="432" spans="1:5" x14ac:dyDescent="0.3">
      <c r="A432" s="303"/>
      <c r="B432" s="293"/>
      <c r="C432" s="291"/>
      <c r="D432" s="17" t="s">
        <v>482</v>
      </c>
      <c r="E432" s="18">
        <f t="shared" si="17"/>
        <v>5.4054054054054057E-3</v>
      </c>
    </row>
    <row r="433" spans="1:5" x14ac:dyDescent="0.3">
      <c r="A433" s="303"/>
      <c r="B433" s="293"/>
      <c r="C433" s="291"/>
      <c r="D433" s="17" t="s">
        <v>483</v>
      </c>
      <c r="E433" s="18">
        <f t="shared" si="17"/>
        <v>5.4054054054054057E-3</v>
      </c>
    </row>
    <row r="434" spans="1:5" x14ac:dyDescent="0.3">
      <c r="A434" s="303"/>
      <c r="B434" s="293"/>
      <c r="C434" s="291"/>
      <c r="D434" s="17" t="s">
        <v>484</v>
      </c>
      <c r="E434" s="18">
        <f t="shared" si="17"/>
        <v>5.4054054054054057E-3</v>
      </c>
    </row>
    <row r="435" spans="1:5" x14ac:dyDescent="0.3">
      <c r="A435" s="303"/>
      <c r="B435" s="293"/>
      <c r="C435" s="291"/>
      <c r="D435" s="17" t="s">
        <v>485</v>
      </c>
      <c r="E435" s="18">
        <f t="shared" si="17"/>
        <v>5.4054054054054057E-3</v>
      </c>
    </row>
    <row r="436" spans="1:5" x14ac:dyDescent="0.3">
      <c r="A436" s="303"/>
      <c r="B436" s="293"/>
      <c r="C436" s="291"/>
      <c r="D436" s="17" t="s">
        <v>486</v>
      </c>
      <c r="E436" s="18">
        <f t="shared" si="17"/>
        <v>5.4054054054054057E-3</v>
      </c>
    </row>
    <row r="437" spans="1:5" x14ac:dyDescent="0.3">
      <c r="A437" s="303"/>
      <c r="B437" s="293"/>
      <c r="C437" s="291"/>
      <c r="D437" s="17" t="s">
        <v>487</v>
      </c>
      <c r="E437" s="18">
        <f t="shared" si="17"/>
        <v>5.4054054054054057E-3</v>
      </c>
    </row>
    <row r="438" spans="1:5" x14ac:dyDescent="0.3">
      <c r="A438" s="303"/>
      <c r="B438" s="293"/>
      <c r="C438" s="291"/>
      <c r="D438" s="17" t="s">
        <v>488</v>
      </c>
      <c r="E438" s="18">
        <f t="shared" si="17"/>
        <v>5.4054054054054057E-3</v>
      </c>
    </row>
    <row r="439" spans="1:5" x14ac:dyDescent="0.3">
      <c r="A439" s="303"/>
      <c r="B439" s="293"/>
      <c r="C439" s="291"/>
      <c r="D439" s="17" t="s">
        <v>489</v>
      </c>
      <c r="E439" s="18">
        <f t="shared" si="17"/>
        <v>5.4054054054054057E-3</v>
      </c>
    </row>
    <row r="441" spans="1:5" x14ac:dyDescent="0.3">
      <c r="A441" s="303" t="s">
        <v>294</v>
      </c>
      <c r="B441" s="293" t="s">
        <v>490</v>
      </c>
      <c r="C441" s="291" t="s">
        <v>261</v>
      </c>
      <c r="D441" s="17" t="s">
        <v>491</v>
      </c>
      <c r="E441" s="18">
        <f>0.6/17</f>
        <v>3.5294117647058823E-2</v>
      </c>
    </row>
    <row r="442" spans="1:5" x14ac:dyDescent="0.3">
      <c r="A442" s="303"/>
      <c r="B442" s="282"/>
      <c r="C442" s="283"/>
      <c r="D442" s="17" t="s">
        <v>492</v>
      </c>
      <c r="E442" s="18">
        <f t="shared" ref="E442:E457" si="18">0.6/17</f>
        <v>3.5294117647058823E-2</v>
      </c>
    </row>
    <row r="443" spans="1:5" x14ac:dyDescent="0.3">
      <c r="A443" s="303"/>
      <c r="B443" s="293"/>
      <c r="C443" s="291"/>
      <c r="D443" s="17" t="s">
        <v>493</v>
      </c>
      <c r="E443" s="18">
        <f t="shared" si="18"/>
        <v>3.5294117647058823E-2</v>
      </c>
    </row>
    <row r="444" spans="1:5" x14ac:dyDescent="0.3">
      <c r="A444" s="303"/>
      <c r="B444" s="293"/>
      <c r="C444" s="291"/>
      <c r="D444" s="17" t="s">
        <v>494</v>
      </c>
      <c r="E444" s="18">
        <f t="shared" si="18"/>
        <v>3.5294117647058823E-2</v>
      </c>
    </row>
    <row r="445" spans="1:5" x14ac:dyDescent="0.3">
      <c r="A445" s="303"/>
      <c r="B445" s="293"/>
      <c r="C445" s="291"/>
      <c r="D445" s="17" t="s">
        <v>394</v>
      </c>
      <c r="E445" s="18">
        <f t="shared" si="18"/>
        <v>3.5294117647058823E-2</v>
      </c>
    </row>
    <row r="446" spans="1:5" x14ac:dyDescent="0.3">
      <c r="A446" s="303"/>
      <c r="B446" s="293"/>
      <c r="C446" s="291"/>
      <c r="D446" s="17" t="s">
        <v>495</v>
      </c>
      <c r="E446" s="18">
        <f t="shared" si="18"/>
        <v>3.5294117647058823E-2</v>
      </c>
    </row>
    <row r="447" spans="1:5" x14ac:dyDescent="0.3">
      <c r="A447" s="303"/>
      <c r="B447" s="293"/>
      <c r="C447" s="291"/>
      <c r="D447" s="17" t="s">
        <v>496</v>
      </c>
      <c r="E447" s="18">
        <f t="shared" si="18"/>
        <v>3.5294117647058823E-2</v>
      </c>
    </row>
    <row r="448" spans="1:5" x14ac:dyDescent="0.3">
      <c r="A448" s="303"/>
      <c r="B448" s="293"/>
      <c r="C448" s="291"/>
      <c r="D448" s="17" t="s">
        <v>497</v>
      </c>
      <c r="E448" s="18">
        <f t="shared" si="18"/>
        <v>3.5294117647058823E-2</v>
      </c>
    </row>
    <row r="449" spans="1:5" x14ac:dyDescent="0.3">
      <c r="A449" s="303"/>
      <c r="B449" s="293"/>
      <c r="C449" s="291"/>
      <c r="D449" s="17" t="s">
        <v>304</v>
      </c>
      <c r="E449" s="18">
        <f t="shared" si="18"/>
        <v>3.5294117647058823E-2</v>
      </c>
    </row>
    <row r="450" spans="1:5" x14ac:dyDescent="0.3">
      <c r="A450" s="303"/>
      <c r="B450" s="293"/>
      <c r="C450" s="291"/>
      <c r="D450" s="17" t="s">
        <v>498</v>
      </c>
      <c r="E450" s="18">
        <f t="shared" si="18"/>
        <v>3.5294117647058823E-2</v>
      </c>
    </row>
    <row r="451" spans="1:5" x14ac:dyDescent="0.3">
      <c r="A451" s="303"/>
      <c r="B451" s="293"/>
      <c r="C451" s="291"/>
      <c r="D451" s="17" t="s">
        <v>499</v>
      </c>
      <c r="E451" s="18">
        <f t="shared" si="18"/>
        <v>3.5294117647058823E-2</v>
      </c>
    </row>
    <row r="452" spans="1:5" x14ac:dyDescent="0.3">
      <c r="A452" s="303"/>
      <c r="B452" s="293"/>
      <c r="C452" s="291"/>
      <c r="D452" s="17" t="s">
        <v>500</v>
      </c>
      <c r="E452" s="18">
        <f t="shared" si="18"/>
        <v>3.5294117647058823E-2</v>
      </c>
    </row>
    <row r="453" spans="1:5" x14ac:dyDescent="0.3">
      <c r="A453" s="303"/>
      <c r="B453" s="293"/>
      <c r="C453" s="291"/>
      <c r="D453" s="17" t="s">
        <v>501</v>
      </c>
      <c r="E453" s="18">
        <f t="shared" si="18"/>
        <v>3.5294117647058823E-2</v>
      </c>
    </row>
    <row r="454" spans="1:5" x14ac:dyDescent="0.3">
      <c r="A454" s="303"/>
      <c r="B454" s="293"/>
      <c r="C454" s="291"/>
      <c r="D454" s="17" t="s">
        <v>502</v>
      </c>
      <c r="E454" s="18">
        <f t="shared" si="18"/>
        <v>3.5294117647058823E-2</v>
      </c>
    </row>
    <row r="455" spans="1:5" x14ac:dyDescent="0.3">
      <c r="A455" s="303"/>
      <c r="B455" s="293"/>
      <c r="C455" s="291"/>
      <c r="D455" s="17" t="s">
        <v>503</v>
      </c>
      <c r="E455" s="18">
        <f t="shared" si="18"/>
        <v>3.5294117647058823E-2</v>
      </c>
    </row>
    <row r="456" spans="1:5" x14ac:dyDescent="0.3">
      <c r="A456" s="303"/>
      <c r="B456" s="293"/>
      <c r="C456" s="291"/>
      <c r="D456" s="17" t="s">
        <v>433</v>
      </c>
      <c r="E456" s="18">
        <f t="shared" si="18"/>
        <v>3.5294117647058823E-2</v>
      </c>
    </row>
    <row r="457" spans="1:5" x14ac:dyDescent="0.3">
      <c r="A457" s="303"/>
      <c r="B457" s="293"/>
      <c r="C457" s="291"/>
      <c r="D457" s="17" t="s">
        <v>320</v>
      </c>
      <c r="E457" s="18">
        <f t="shared" si="18"/>
        <v>3.5294117647058823E-2</v>
      </c>
    </row>
    <row r="458" spans="1:5" x14ac:dyDescent="0.3">
      <c r="A458" s="303"/>
      <c r="B458" s="293"/>
      <c r="C458" s="291"/>
      <c r="D458" s="17" t="s">
        <v>504</v>
      </c>
      <c r="E458" s="18">
        <f>0.2/34</f>
        <v>5.8823529411764705E-3</v>
      </c>
    </row>
    <row r="459" spans="1:5" x14ac:dyDescent="0.3">
      <c r="A459" s="303"/>
      <c r="B459" s="293"/>
      <c r="C459" s="291"/>
      <c r="D459" s="17" t="s">
        <v>505</v>
      </c>
      <c r="E459" s="18">
        <f t="shared" ref="E459:E491" si="19">0.2/34</f>
        <v>5.8823529411764705E-3</v>
      </c>
    </row>
    <row r="460" spans="1:5" x14ac:dyDescent="0.3">
      <c r="A460" s="303"/>
      <c r="B460" s="293"/>
      <c r="C460" s="291"/>
      <c r="D460" s="17" t="s">
        <v>506</v>
      </c>
      <c r="E460" s="18">
        <f t="shared" si="19"/>
        <v>5.8823529411764705E-3</v>
      </c>
    </row>
    <row r="461" spans="1:5" x14ac:dyDescent="0.3">
      <c r="A461" s="303"/>
      <c r="B461" s="293"/>
      <c r="C461" s="291"/>
      <c r="D461" s="17" t="s">
        <v>507</v>
      </c>
      <c r="E461" s="18">
        <f t="shared" si="19"/>
        <v>5.8823529411764705E-3</v>
      </c>
    </row>
    <row r="462" spans="1:5" x14ac:dyDescent="0.3">
      <c r="A462" s="303"/>
      <c r="B462" s="293"/>
      <c r="C462" s="291"/>
      <c r="D462" s="17" t="s">
        <v>405</v>
      </c>
      <c r="E462" s="18">
        <f t="shared" si="19"/>
        <v>5.8823529411764705E-3</v>
      </c>
    </row>
    <row r="463" spans="1:5" x14ac:dyDescent="0.3">
      <c r="A463" s="303"/>
      <c r="B463" s="293"/>
      <c r="C463" s="291"/>
      <c r="D463" s="17" t="s">
        <v>508</v>
      </c>
      <c r="E463" s="18">
        <f t="shared" si="19"/>
        <v>5.8823529411764705E-3</v>
      </c>
    </row>
    <row r="464" spans="1:5" x14ac:dyDescent="0.3">
      <c r="A464" s="303"/>
      <c r="B464" s="293"/>
      <c r="C464" s="291"/>
      <c r="D464" s="17" t="s">
        <v>509</v>
      </c>
      <c r="E464" s="18">
        <f t="shared" si="19"/>
        <v>5.8823529411764705E-3</v>
      </c>
    </row>
    <row r="465" spans="1:5" x14ac:dyDescent="0.3">
      <c r="A465" s="303"/>
      <c r="B465" s="293"/>
      <c r="C465" s="291"/>
      <c r="D465" s="17" t="s">
        <v>510</v>
      </c>
      <c r="E465" s="18">
        <f t="shared" si="19"/>
        <v>5.8823529411764705E-3</v>
      </c>
    </row>
    <row r="466" spans="1:5" x14ac:dyDescent="0.3">
      <c r="A466" s="303"/>
      <c r="B466" s="293"/>
      <c r="C466" s="291"/>
      <c r="D466" s="17" t="s">
        <v>329</v>
      </c>
      <c r="E466" s="18">
        <f t="shared" si="19"/>
        <v>5.8823529411764705E-3</v>
      </c>
    </row>
    <row r="467" spans="1:5" x14ac:dyDescent="0.3">
      <c r="A467" s="303"/>
      <c r="B467" s="293"/>
      <c r="C467" s="291"/>
      <c r="D467" s="17" t="s">
        <v>511</v>
      </c>
      <c r="E467" s="18">
        <f t="shared" si="19"/>
        <v>5.8823529411764705E-3</v>
      </c>
    </row>
    <row r="468" spans="1:5" x14ac:dyDescent="0.3">
      <c r="A468" s="303"/>
      <c r="B468" s="293"/>
      <c r="C468" s="291"/>
      <c r="D468" s="17" t="s">
        <v>512</v>
      </c>
      <c r="E468" s="18">
        <f t="shared" si="19"/>
        <v>5.8823529411764705E-3</v>
      </c>
    </row>
    <row r="469" spans="1:5" x14ac:dyDescent="0.3">
      <c r="A469" s="303"/>
      <c r="B469" s="293"/>
      <c r="C469" s="291"/>
      <c r="D469" s="17" t="s">
        <v>513</v>
      </c>
      <c r="E469" s="18">
        <f t="shared" si="19"/>
        <v>5.8823529411764705E-3</v>
      </c>
    </row>
    <row r="470" spans="1:5" x14ac:dyDescent="0.3">
      <c r="A470" s="303"/>
      <c r="B470" s="293"/>
      <c r="C470" s="291"/>
      <c r="D470" s="17" t="s">
        <v>514</v>
      </c>
      <c r="E470" s="18">
        <f t="shared" si="19"/>
        <v>5.8823529411764705E-3</v>
      </c>
    </row>
    <row r="471" spans="1:5" x14ac:dyDescent="0.3">
      <c r="A471" s="303"/>
      <c r="B471" s="293"/>
      <c r="C471" s="291"/>
      <c r="D471" s="17" t="s">
        <v>515</v>
      </c>
      <c r="E471" s="18">
        <f t="shared" si="19"/>
        <v>5.8823529411764705E-3</v>
      </c>
    </row>
    <row r="472" spans="1:5" x14ac:dyDescent="0.3">
      <c r="A472" s="303"/>
      <c r="B472" s="293"/>
      <c r="C472" s="291"/>
      <c r="D472" s="17" t="s">
        <v>516</v>
      </c>
      <c r="E472" s="18">
        <f t="shared" si="19"/>
        <v>5.8823529411764705E-3</v>
      </c>
    </row>
    <row r="473" spans="1:5" x14ac:dyDescent="0.3">
      <c r="A473" s="303"/>
      <c r="B473" s="293"/>
      <c r="C473" s="291"/>
      <c r="D473" s="17" t="s">
        <v>449</v>
      </c>
      <c r="E473" s="18">
        <f t="shared" si="19"/>
        <v>5.8823529411764705E-3</v>
      </c>
    </row>
    <row r="474" spans="1:5" x14ac:dyDescent="0.3">
      <c r="A474" s="303"/>
      <c r="B474" s="293"/>
      <c r="C474" s="291"/>
      <c r="D474" s="17" t="s">
        <v>345</v>
      </c>
      <c r="E474" s="18">
        <f t="shared" si="19"/>
        <v>5.8823529411764705E-3</v>
      </c>
    </row>
    <row r="475" spans="1:5" x14ac:dyDescent="0.3">
      <c r="A475" s="303"/>
      <c r="B475" s="293"/>
      <c r="C475" s="291"/>
      <c r="D475" s="17" t="s">
        <v>517</v>
      </c>
      <c r="E475" s="18">
        <f t="shared" si="19"/>
        <v>5.8823529411764705E-3</v>
      </c>
    </row>
    <row r="476" spans="1:5" x14ac:dyDescent="0.3">
      <c r="A476" s="303"/>
      <c r="B476" s="293"/>
      <c r="C476" s="291"/>
      <c r="D476" s="17" t="s">
        <v>518</v>
      </c>
      <c r="E476" s="18">
        <f t="shared" si="19"/>
        <v>5.8823529411764705E-3</v>
      </c>
    </row>
    <row r="477" spans="1:5" x14ac:dyDescent="0.3">
      <c r="A477" s="303"/>
      <c r="B477" s="293"/>
      <c r="C477" s="291"/>
      <c r="D477" s="17" t="s">
        <v>519</v>
      </c>
      <c r="E477" s="18">
        <f t="shared" si="19"/>
        <v>5.8823529411764705E-3</v>
      </c>
    </row>
    <row r="478" spans="1:5" x14ac:dyDescent="0.3">
      <c r="A478" s="303"/>
      <c r="B478" s="293"/>
      <c r="C478" s="291"/>
      <c r="D478" s="17" t="s">
        <v>520</v>
      </c>
      <c r="E478" s="18">
        <f t="shared" si="19"/>
        <v>5.8823529411764705E-3</v>
      </c>
    </row>
    <row r="479" spans="1:5" x14ac:dyDescent="0.3">
      <c r="A479" s="303"/>
      <c r="B479" s="293"/>
      <c r="C479" s="291"/>
      <c r="D479" s="17" t="s">
        <v>416</v>
      </c>
      <c r="E479" s="18">
        <f t="shared" si="19"/>
        <v>5.8823529411764705E-3</v>
      </c>
    </row>
    <row r="480" spans="1:5" x14ac:dyDescent="0.3">
      <c r="A480" s="303"/>
      <c r="B480" s="293"/>
      <c r="C480" s="291"/>
      <c r="D480" s="17" t="s">
        <v>521</v>
      </c>
      <c r="E480" s="18">
        <f t="shared" si="19"/>
        <v>5.8823529411764705E-3</v>
      </c>
    </row>
    <row r="481" spans="1:5" x14ac:dyDescent="0.3">
      <c r="A481" s="303"/>
      <c r="B481" s="293"/>
      <c r="C481" s="291"/>
      <c r="D481" s="17" t="s">
        <v>522</v>
      </c>
      <c r="E481" s="18">
        <f t="shared" si="19"/>
        <v>5.8823529411764705E-3</v>
      </c>
    </row>
    <row r="482" spans="1:5" x14ac:dyDescent="0.3">
      <c r="A482" s="303"/>
      <c r="B482" s="293"/>
      <c r="C482" s="291"/>
      <c r="D482" s="17" t="s">
        <v>523</v>
      </c>
      <c r="E482" s="18">
        <f t="shared" si="19"/>
        <v>5.8823529411764705E-3</v>
      </c>
    </row>
    <row r="483" spans="1:5" x14ac:dyDescent="0.3">
      <c r="A483" s="303"/>
      <c r="B483" s="293"/>
      <c r="C483" s="291"/>
      <c r="D483" s="17" t="s">
        <v>354</v>
      </c>
      <c r="E483" s="18">
        <f t="shared" si="19"/>
        <v>5.8823529411764705E-3</v>
      </c>
    </row>
    <row r="484" spans="1:5" x14ac:dyDescent="0.3">
      <c r="A484" s="303"/>
      <c r="B484" s="293"/>
      <c r="C484" s="291"/>
      <c r="D484" s="17" t="s">
        <v>524</v>
      </c>
      <c r="E484" s="18">
        <f t="shared" si="19"/>
        <v>5.8823529411764705E-3</v>
      </c>
    </row>
    <row r="485" spans="1:5" x14ac:dyDescent="0.3">
      <c r="A485" s="303"/>
      <c r="B485" s="293"/>
      <c r="C485" s="291"/>
      <c r="D485" s="17" t="s">
        <v>525</v>
      </c>
      <c r="E485" s="18">
        <f t="shared" si="19"/>
        <v>5.8823529411764705E-3</v>
      </c>
    </row>
    <row r="486" spans="1:5" x14ac:dyDescent="0.3">
      <c r="A486" s="303"/>
      <c r="B486" s="293"/>
      <c r="C486" s="291"/>
      <c r="D486" s="17" t="s">
        <v>526</v>
      </c>
      <c r="E486" s="18">
        <f t="shared" si="19"/>
        <v>5.8823529411764705E-3</v>
      </c>
    </row>
    <row r="487" spans="1:5" x14ac:dyDescent="0.3">
      <c r="A487" s="303"/>
      <c r="B487" s="293"/>
      <c r="C487" s="291"/>
      <c r="D487" s="17" t="s">
        <v>527</v>
      </c>
      <c r="E487" s="18">
        <f t="shared" si="19"/>
        <v>5.8823529411764705E-3</v>
      </c>
    </row>
    <row r="488" spans="1:5" x14ac:dyDescent="0.3">
      <c r="A488" s="303"/>
      <c r="B488" s="293"/>
      <c r="C488" s="291"/>
      <c r="D488" s="17" t="s">
        <v>528</v>
      </c>
      <c r="E488" s="18">
        <f t="shared" si="19"/>
        <v>5.8823529411764705E-3</v>
      </c>
    </row>
    <row r="489" spans="1:5" x14ac:dyDescent="0.3">
      <c r="A489" s="303"/>
      <c r="B489" s="293"/>
      <c r="C489" s="291"/>
      <c r="D489" s="17" t="s">
        <v>529</v>
      </c>
      <c r="E489" s="18">
        <f t="shared" si="19"/>
        <v>5.8823529411764705E-3</v>
      </c>
    </row>
    <row r="490" spans="1:5" x14ac:dyDescent="0.3">
      <c r="A490" s="303"/>
      <c r="B490" s="293"/>
      <c r="C490" s="291"/>
      <c r="D490" s="17" t="s">
        <v>466</v>
      </c>
      <c r="E490" s="18">
        <f t="shared" si="19"/>
        <v>5.8823529411764705E-3</v>
      </c>
    </row>
    <row r="491" spans="1:5" x14ac:dyDescent="0.3">
      <c r="A491" s="303"/>
      <c r="B491" s="293"/>
      <c r="C491" s="291"/>
      <c r="D491" s="17" t="s">
        <v>370</v>
      </c>
      <c r="E491" s="18">
        <f t="shared" si="19"/>
        <v>5.8823529411764705E-3</v>
      </c>
    </row>
    <row r="492" spans="1:5" x14ac:dyDescent="0.3">
      <c r="A492" s="303"/>
      <c r="B492" s="293"/>
      <c r="C492" s="291"/>
      <c r="D492" s="17" t="s">
        <v>277</v>
      </c>
      <c r="E492" s="18">
        <f>0.2/37</f>
        <v>5.4054054054054057E-3</v>
      </c>
    </row>
    <row r="493" spans="1:5" x14ac:dyDescent="0.3">
      <c r="A493" s="303"/>
      <c r="B493" s="293"/>
      <c r="C493" s="291"/>
      <c r="D493" s="17" t="s">
        <v>371</v>
      </c>
      <c r="E493" s="18">
        <f t="shared" ref="E493:E528" si="20">0.2/37</f>
        <v>5.4054054054054057E-3</v>
      </c>
    </row>
    <row r="494" spans="1:5" x14ac:dyDescent="0.3">
      <c r="A494" s="303"/>
      <c r="B494" s="293"/>
      <c r="C494" s="291"/>
      <c r="D494" s="17" t="s">
        <v>372</v>
      </c>
      <c r="E494" s="18">
        <f t="shared" si="20"/>
        <v>5.4054054054054057E-3</v>
      </c>
    </row>
    <row r="495" spans="1:5" x14ac:dyDescent="0.3">
      <c r="A495" s="303"/>
      <c r="B495" s="293"/>
      <c r="C495" s="291"/>
      <c r="D495" s="17" t="s">
        <v>373</v>
      </c>
      <c r="E495" s="18">
        <f t="shared" si="20"/>
        <v>5.4054054054054057E-3</v>
      </c>
    </row>
    <row r="496" spans="1:5" x14ac:dyDescent="0.3">
      <c r="A496" s="303"/>
      <c r="B496" s="293"/>
      <c r="C496" s="291"/>
      <c r="D496" s="17" t="s">
        <v>374</v>
      </c>
      <c r="E496" s="18">
        <f t="shared" si="20"/>
        <v>5.4054054054054057E-3</v>
      </c>
    </row>
    <row r="497" spans="1:5" x14ac:dyDescent="0.3">
      <c r="A497" s="303"/>
      <c r="B497" s="293"/>
      <c r="C497" s="291"/>
      <c r="D497" s="17" t="s">
        <v>375</v>
      </c>
      <c r="E497" s="18">
        <f t="shared" si="20"/>
        <v>5.4054054054054057E-3</v>
      </c>
    </row>
    <row r="498" spans="1:5" x14ac:dyDescent="0.3">
      <c r="A498" s="303"/>
      <c r="B498" s="293"/>
      <c r="C498" s="291"/>
      <c r="D498" s="17" t="s">
        <v>376</v>
      </c>
      <c r="E498" s="18">
        <f t="shared" si="20"/>
        <v>5.4054054054054057E-3</v>
      </c>
    </row>
    <row r="499" spans="1:5" x14ac:dyDescent="0.3">
      <c r="A499" s="303"/>
      <c r="B499" s="293"/>
      <c r="C499" s="291"/>
      <c r="D499" s="17" t="s">
        <v>377</v>
      </c>
      <c r="E499" s="18">
        <f t="shared" si="20"/>
        <v>5.4054054054054057E-3</v>
      </c>
    </row>
    <row r="500" spans="1:5" x14ac:dyDescent="0.3">
      <c r="A500" s="303"/>
      <c r="B500" s="293"/>
      <c r="C500" s="291"/>
      <c r="D500" s="17" t="s">
        <v>378</v>
      </c>
      <c r="E500" s="18">
        <f t="shared" si="20"/>
        <v>5.4054054054054057E-3</v>
      </c>
    </row>
    <row r="501" spans="1:5" x14ac:dyDescent="0.3">
      <c r="A501" s="303"/>
      <c r="B501" s="293"/>
      <c r="C501" s="291"/>
      <c r="D501" s="17" t="s">
        <v>379</v>
      </c>
      <c r="E501" s="18">
        <f t="shared" si="20"/>
        <v>5.4054054054054057E-3</v>
      </c>
    </row>
    <row r="502" spans="1:5" x14ac:dyDescent="0.3">
      <c r="A502" s="303"/>
      <c r="B502" s="293"/>
      <c r="C502" s="291"/>
      <c r="D502" s="17" t="s">
        <v>380</v>
      </c>
      <c r="E502" s="18">
        <f t="shared" si="20"/>
        <v>5.4054054054054057E-3</v>
      </c>
    </row>
    <row r="503" spans="1:5" x14ac:dyDescent="0.3">
      <c r="A503" s="303"/>
      <c r="B503" s="293"/>
      <c r="C503" s="291"/>
      <c r="D503" s="17" t="s">
        <v>381</v>
      </c>
      <c r="E503" s="18">
        <f t="shared" si="20"/>
        <v>5.4054054054054057E-3</v>
      </c>
    </row>
    <row r="504" spans="1:5" x14ac:dyDescent="0.3">
      <c r="A504" s="303"/>
      <c r="B504" s="293"/>
      <c r="C504" s="291"/>
      <c r="D504" s="17" t="s">
        <v>382</v>
      </c>
      <c r="E504" s="18">
        <f t="shared" si="20"/>
        <v>5.4054054054054057E-3</v>
      </c>
    </row>
    <row r="505" spans="1:5" x14ac:dyDescent="0.3">
      <c r="A505" s="303"/>
      <c r="B505" s="293"/>
      <c r="C505" s="291"/>
      <c r="D505" s="17" t="s">
        <v>383</v>
      </c>
      <c r="E505" s="18">
        <f t="shared" si="20"/>
        <v>5.4054054054054057E-3</v>
      </c>
    </row>
    <row r="506" spans="1:5" x14ac:dyDescent="0.3">
      <c r="A506" s="303"/>
      <c r="B506" s="293"/>
      <c r="C506" s="291"/>
      <c r="D506" s="17" t="s">
        <v>384</v>
      </c>
      <c r="E506" s="18">
        <f t="shared" si="20"/>
        <v>5.4054054054054057E-3</v>
      </c>
    </row>
    <row r="507" spans="1:5" x14ac:dyDescent="0.3">
      <c r="A507" s="303"/>
      <c r="B507" s="293"/>
      <c r="C507" s="291"/>
      <c r="D507" s="17" t="s">
        <v>385</v>
      </c>
      <c r="E507" s="18">
        <f t="shared" si="20"/>
        <v>5.4054054054054057E-3</v>
      </c>
    </row>
    <row r="508" spans="1:5" x14ac:dyDescent="0.3">
      <c r="A508" s="303"/>
      <c r="B508" s="293"/>
      <c r="C508" s="291"/>
      <c r="D508" s="17" t="s">
        <v>386</v>
      </c>
      <c r="E508" s="18">
        <f t="shared" si="20"/>
        <v>5.4054054054054057E-3</v>
      </c>
    </row>
    <row r="509" spans="1:5" x14ac:dyDescent="0.3">
      <c r="A509" s="303"/>
      <c r="B509" s="293"/>
      <c r="C509" s="291"/>
      <c r="D509" s="17" t="s">
        <v>387</v>
      </c>
      <c r="E509" s="18">
        <f t="shared" si="20"/>
        <v>5.4054054054054057E-3</v>
      </c>
    </row>
    <row r="510" spans="1:5" x14ac:dyDescent="0.3">
      <c r="A510" s="303"/>
      <c r="B510" s="293"/>
      <c r="C510" s="291"/>
      <c r="D510" s="17" t="s">
        <v>388</v>
      </c>
      <c r="E510" s="18">
        <f t="shared" si="20"/>
        <v>5.4054054054054057E-3</v>
      </c>
    </row>
    <row r="511" spans="1:5" x14ac:dyDescent="0.3">
      <c r="A511" s="303"/>
      <c r="B511" s="293"/>
      <c r="C511" s="291"/>
      <c r="D511" s="17" t="s">
        <v>472</v>
      </c>
      <c r="E511" s="18">
        <f t="shared" si="20"/>
        <v>5.4054054054054057E-3</v>
      </c>
    </row>
    <row r="512" spans="1:5" x14ac:dyDescent="0.3">
      <c r="A512" s="303"/>
      <c r="B512" s="293"/>
      <c r="C512" s="291"/>
      <c r="D512" s="17" t="s">
        <v>473</v>
      </c>
      <c r="E512" s="18">
        <f t="shared" si="20"/>
        <v>5.4054054054054057E-3</v>
      </c>
    </row>
    <row r="513" spans="1:5" x14ac:dyDescent="0.3">
      <c r="A513" s="303"/>
      <c r="B513" s="293"/>
      <c r="C513" s="291"/>
      <c r="D513" s="17" t="s">
        <v>474</v>
      </c>
      <c r="E513" s="18">
        <f t="shared" si="20"/>
        <v>5.4054054054054057E-3</v>
      </c>
    </row>
    <row r="514" spans="1:5" x14ac:dyDescent="0.3">
      <c r="A514" s="303"/>
      <c r="B514" s="293"/>
      <c r="C514" s="291"/>
      <c r="D514" s="17" t="s">
        <v>475</v>
      </c>
      <c r="E514" s="18">
        <f t="shared" si="20"/>
        <v>5.4054054054054057E-3</v>
      </c>
    </row>
    <row r="515" spans="1:5" x14ac:dyDescent="0.3">
      <c r="A515" s="303"/>
      <c r="B515" s="293"/>
      <c r="C515" s="291"/>
      <c r="D515" s="17" t="s">
        <v>476</v>
      </c>
      <c r="E515" s="18">
        <f t="shared" si="20"/>
        <v>5.4054054054054057E-3</v>
      </c>
    </row>
    <row r="516" spans="1:5" x14ac:dyDescent="0.3">
      <c r="A516" s="303"/>
      <c r="B516" s="293"/>
      <c r="C516" s="291"/>
      <c r="D516" s="17" t="s">
        <v>477</v>
      </c>
      <c r="E516" s="18">
        <f t="shared" si="20"/>
        <v>5.4054054054054057E-3</v>
      </c>
    </row>
    <row r="517" spans="1:5" x14ac:dyDescent="0.3">
      <c r="A517" s="303"/>
      <c r="B517" s="293"/>
      <c r="C517" s="291"/>
      <c r="D517" s="17" t="s">
        <v>478</v>
      </c>
      <c r="E517" s="18">
        <f t="shared" si="20"/>
        <v>5.4054054054054057E-3</v>
      </c>
    </row>
    <row r="518" spans="1:5" x14ac:dyDescent="0.3">
      <c r="A518" s="303"/>
      <c r="B518" s="293"/>
      <c r="C518" s="291"/>
      <c r="D518" s="17" t="s">
        <v>479</v>
      </c>
      <c r="E518" s="18">
        <f t="shared" si="20"/>
        <v>5.4054054054054057E-3</v>
      </c>
    </row>
    <row r="519" spans="1:5" x14ac:dyDescent="0.3">
      <c r="A519" s="303"/>
      <c r="B519" s="293"/>
      <c r="C519" s="291"/>
      <c r="D519" s="17" t="s">
        <v>480</v>
      </c>
      <c r="E519" s="18">
        <f t="shared" si="20"/>
        <v>5.4054054054054057E-3</v>
      </c>
    </row>
    <row r="520" spans="1:5" x14ac:dyDescent="0.3">
      <c r="A520" s="303"/>
      <c r="B520" s="293"/>
      <c r="C520" s="291"/>
      <c r="D520" s="17" t="s">
        <v>481</v>
      </c>
      <c r="E520" s="18">
        <f t="shared" si="20"/>
        <v>5.4054054054054057E-3</v>
      </c>
    </row>
    <row r="521" spans="1:5" x14ac:dyDescent="0.3">
      <c r="A521" s="303"/>
      <c r="B521" s="293"/>
      <c r="C521" s="291"/>
      <c r="D521" s="17" t="s">
        <v>482</v>
      </c>
      <c r="E521" s="18">
        <f t="shared" si="20"/>
        <v>5.4054054054054057E-3</v>
      </c>
    </row>
    <row r="522" spans="1:5" x14ac:dyDescent="0.3">
      <c r="A522" s="303"/>
      <c r="B522" s="293"/>
      <c r="C522" s="291"/>
      <c r="D522" s="17" t="s">
        <v>483</v>
      </c>
      <c r="E522" s="18">
        <f t="shared" si="20"/>
        <v>5.4054054054054057E-3</v>
      </c>
    </row>
    <row r="523" spans="1:5" x14ac:dyDescent="0.3">
      <c r="A523" s="303"/>
      <c r="B523" s="293"/>
      <c r="C523" s="291"/>
      <c r="D523" s="17" t="s">
        <v>484</v>
      </c>
      <c r="E523" s="18">
        <f t="shared" si="20"/>
        <v>5.4054054054054057E-3</v>
      </c>
    </row>
    <row r="524" spans="1:5" x14ac:dyDescent="0.3">
      <c r="A524" s="303"/>
      <c r="B524" s="293"/>
      <c r="C524" s="291"/>
      <c r="D524" s="17" t="s">
        <v>485</v>
      </c>
      <c r="E524" s="18">
        <f t="shared" si="20"/>
        <v>5.4054054054054057E-3</v>
      </c>
    </row>
    <row r="525" spans="1:5" x14ac:dyDescent="0.3">
      <c r="A525" s="303"/>
      <c r="B525" s="293"/>
      <c r="C525" s="291"/>
      <c r="D525" s="17" t="s">
        <v>486</v>
      </c>
      <c r="E525" s="18">
        <f t="shared" si="20"/>
        <v>5.4054054054054057E-3</v>
      </c>
    </row>
    <row r="526" spans="1:5" x14ac:dyDescent="0.3">
      <c r="A526" s="303"/>
      <c r="B526" s="293"/>
      <c r="C526" s="291"/>
      <c r="D526" s="17" t="s">
        <v>487</v>
      </c>
      <c r="E526" s="18">
        <f t="shared" si="20"/>
        <v>5.4054054054054057E-3</v>
      </c>
    </row>
    <row r="527" spans="1:5" x14ac:dyDescent="0.3">
      <c r="A527" s="303"/>
      <c r="B527" s="293"/>
      <c r="C527" s="291"/>
      <c r="D527" s="17" t="s">
        <v>488</v>
      </c>
      <c r="E527" s="18">
        <f t="shared" si="20"/>
        <v>5.4054054054054057E-3</v>
      </c>
    </row>
    <row r="528" spans="1:5" x14ac:dyDescent="0.3">
      <c r="A528" s="303"/>
      <c r="B528" s="293"/>
      <c r="C528" s="291"/>
      <c r="D528" s="17" t="s">
        <v>489</v>
      </c>
      <c r="E528" s="18">
        <f t="shared" si="20"/>
        <v>5.4054054054054057E-3</v>
      </c>
    </row>
    <row r="530" spans="1:5" x14ac:dyDescent="0.3">
      <c r="A530" s="303" t="s">
        <v>294</v>
      </c>
      <c r="B530" s="293" t="s">
        <v>530</v>
      </c>
      <c r="C530" s="291" t="s">
        <v>261</v>
      </c>
      <c r="D530" s="17" t="s">
        <v>531</v>
      </c>
      <c r="E530" s="18">
        <f>0.6/37</f>
        <v>1.6216216216216217E-2</v>
      </c>
    </row>
    <row r="531" spans="1:5" x14ac:dyDescent="0.3">
      <c r="A531" s="303"/>
      <c r="B531" s="282"/>
      <c r="C531" s="283"/>
      <c r="D531" s="17" t="s">
        <v>532</v>
      </c>
      <c r="E531" s="18">
        <f t="shared" ref="E531:E566" si="21">0.6/37</f>
        <v>1.6216216216216217E-2</v>
      </c>
    </row>
    <row r="532" spans="1:5" x14ac:dyDescent="0.3">
      <c r="A532" s="303"/>
      <c r="B532" s="293"/>
      <c r="C532" s="291"/>
      <c r="D532" s="17" t="s">
        <v>533</v>
      </c>
      <c r="E532" s="18">
        <f t="shared" si="21"/>
        <v>1.6216216216216217E-2</v>
      </c>
    </row>
    <row r="533" spans="1:5" x14ac:dyDescent="0.3">
      <c r="A533" s="303"/>
      <c r="B533" s="293"/>
      <c r="C533" s="291"/>
      <c r="D533" s="17" t="s">
        <v>534</v>
      </c>
      <c r="E533" s="18">
        <f t="shared" si="21"/>
        <v>1.6216216216216217E-2</v>
      </c>
    </row>
    <row r="534" spans="1:5" x14ac:dyDescent="0.3">
      <c r="A534" s="303"/>
      <c r="B534" s="293"/>
      <c r="C534" s="291"/>
      <c r="D534" s="17" t="s">
        <v>535</v>
      </c>
      <c r="E534" s="18">
        <f t="shared" si="21"/>
        <v>1.6216216216216217E-2</v>
      </c>
    </row>
    <row r="535" spans="1:5" x14ac:dyDescent="0.3">
      <c r="A535" s="303"/>
      <c r="B535" s="293"/>
      <c r="C535" s="291"/>
      <c r="D535" s="17" t="s">
        <v>536</v>
      </c>
      <c r="E535" s="18">
        <f t="shared" si="21"/>
        <v>1.6216216216216217E-2</v>
      </c>
    </row>
    <row r="536" spans="1:5" x14ac:dyDescent="0.3">
      <c r="A536" s="303"/>
      <c r="B536" s="293"/>
      <c r="C536" s="291"/>
      <c r="D536" s="17" t="s">
        <v>537</v>
      </c>
      <c r="E536" s="18">
        <f t="shared" si="21"/>
        <v>1.6216216216216217E-2</v>
      </c>
    </row>
    <row r="537" spans="1:5" x14ac:dyDescent="0.3">
      <c r="A537" s="303"/>
      <c r="B537" s="293"/>
      <c r="C537" s="291"/>
      <c r="D537" s="17" t="s">
        <v>538</v>
      </c>
      <c r="E537" s="18">
        <f t="shared" si="21"/>
        <v>1.6216216216216217E-2</v>
      </c>
    </row>
    <row r="538" spans="1:5" x14ac:dyDescent="0.3">
      <c r="A538" s="303"/>
      <c r="B538" s="293"/>
      <c r="C538" s="291"/>
      <c r="D538" s="17" t="s">
        <v>539</v>
      </c>
      <c r="E538" s="18">
        <f t="shared" si="21"/>
        <v>1.6216216216216217E-2</v>
      </c>
    </row>
    <row r="539" spans="1:5" x14ac:dyDescent="0.3">
      <c r="A539" s="303"/>
      <c r="B539" s="293"/>
      <c r="C539" s="291"/>
      <c r="D539" s="17" t="s">
        <v>540</v>
      </c>
      <c r="E539" s="18">
        <f t="shared" si="21"/>
        <v>1.6216216216216217E-2</v>
      </c>
    </row>
    <row r="540" spans="1:5" x14ac:dyDescent="0.3">
      <c r="A540" s="303"/>
      <c r="B540" s="293"/>
      <c r="C540" s="291"/>
      <c r="D540" s="17" t="s">
        <v>541</v>
      </c>
      <c r="E540" s="18">
        <f t="shared" si="21"/>
        <v>1.6216216216216217E-2</v>
      </c>
    </row>
    <row r="541" spans="1:5" x14ac:dyDescent="0.3">
      <c r="A541" s="303"/>
      <c r="B541" s="293"/>
      <c r="C541" s="291"/>
      <c r="D541" s="17" t="s">
        <v>400</v>
      </c>
      <c r="E541" s="18">
        <f t="shared" si="21"/>
        <v>1.6216216216216217E-2</v>
      </c>
    </row>
    <row r="542" spans="1:5" x14ac:dyDescent="0.3">
      <c r="A542" s="303"/>
      <c r="B542" s="293"/>
      <c r="C542" s="291"/>
      <c r="D542" s="17" t="s">
        <v>542</v>
      </c>
      <c r="E542" s="18">
        <f t="shared" si="21"/>
        <v>1.6216216216216217E-2</v>
      </c>
    </row>
    <row r="543" spans="1:5" x14ac:dyDescent="0.3">
      <c r="A543" s="303"/>
      <c r="B543" s="293"/>
      <c r="C543" s="291"/>
      <c r="D543" s="17" t="s">
        <v>502</v>
      </c>
      <c r="E543" s="18">
        <f t="shared" si="21"/>
        <v>1.6216216216216217E-2</v>
      </c>
    </row>
    <row r="544" spans="1:5" x14ac:dyDescent="0.3">
      <c r="A544" s="303"/>
      <c r="B544" s="293"/>
      <c r="C544" s="291"/>
      <c r="D544" s="17" t="s">
        <v>543</v>
      </c>
      <c r="E544" s="18">
        <f t="shared" si="21"/>
        <v>1.6216216216216217E-2</v>
      </c>
    </row>
    <row r="545" spans="1:5" x14ac:dyDescent="0.3">
      <c r="A545" s="303"/>
      <c r="B545" s="293"/>
      <c r="C545" s="291"/>
      <c r="D545" s="17" t="s">
        <v>544</v>
      </c>
      <c r="E545" s="18">
        <f t="shared" si="21"/>
        <v>1.6216216216216217E-2</v>
      </c>
    </row>
    <row r="546" spans="1:5" x14ac:dyDescent="0.3">
      <c r="A546" s="303"/>
      <c r="B546" s="293"/>
      <c r="C546" s="291"/>
      <c r="D546" s="17" t="s">
        <v>545</v>
      </c>
      <c r="E546" s="18">
        <f t="shared" si="21"/>
        <v>1.6216216216216217E-2</v>
      </c>
    </row>
    <row r="547" spans="1:5" x14ac:dyDescent="0.3">
      <c r="A547" s="303"/>
      <c r="B547" s="293"/>
      <c r="C547" s="291"/>
      <c r="D547" s="17" t="s">
        <v>546</v>
      </c>
      <c r="E547" s="18">
        <f t="shared" si="21"/>
        <v>1.6216216216216217E-2</v>
      </c>
    </row>
    <row r="548" spans="1:5" x14ac:dyDescent="0.3">
      <c r="A548" s="303"/>
      <c r="B548" s="293"/>
      <c r="C548" s="291"/>
      <c r="D548" s="17" t="s">
        <v>547</v>
      </c>
      <c r="E548" s="18">
        <f t="shared" si="21"/>
        <v>1.6216216216216217E-2</v>
      </c>
    </row>
    <row r="549" spans="1:5" x14ac:dyDescent="0.3">
      <c r="A549" s="303"/>
      <c r="B549" s="293"/>
      <c r="C549" s="291"/>
      <c r="D549" s="17" t="s">
        <v>548</v>
      </c>
      <c r="E549" s="18">
        <f t="shared" si="21"/>
        <v>1.6216216216216217E-2</v>
      </c>
    </row>
    <row r="550" spans="1:5" x14ac:dyDescent="0.3">
      <c r="A550" s="303"/>
      <c r="B550" s="293"/>
      <c r="C550" s="291"/>
      <c r="D550" s="17" t="s">
        <v>549</v>
      </c>
      <c r="E550" s="18">
        <f t="shared" si="21"/>
        <v>1.6216216216216217E-2</v>
      </c>
    </row>
    <row r="551" spans="1:5" x14ac:dyDescent="0.3">
      <c r="A551" s="303"/>
      <c r="B551" s="293"/>
      <c r="C551" s="291"/>
      <c r="D551" s="17" t="s">
        <v>550</v>
      </c>
      <c r="E551" s="18">
        <f t="shared" si="21"/>
        <v>1.6216216216216217E-2</v>
      </c>
    </row>
    <row r="552" spans="1:5" x14ac:dyDescent="0.3">
      <c r="A552" s="303"/>
      <c r="B552" s="293"/>
      <c r="C552" s="291"/>
      <c r="D552" s="17" t="s">
        <v>551</v>
      </c>
      <c r="E552" s="18">
        <f t="shared" si="21"/>
        <v>1.6216216216216217E-2</v>
      </c>
    </row>
    <row r="553" spans="1:5" x14ac:dyDescent="0.3">
      <c r="A553" s="303"/>
      <c r="B553" s="293"/>
      <c r="C553" s="291"/>
      <c r="D553" s="17" t="s">
        <v>552</v>
      </c>
      <c r="E553" s="18">
        <f t="shared" si="21"/>
        <v>1.6216216216216217E-2</v>
      </c>
    </row>
    <row r="554" spans="1:5" x14ac:dyDescent="0.3">
      <c r="A554" s="303"/>
      <c r="B554" s="293"/>
      <c r="C554" s="291"/>
      <c r="D554" s="17" t="s">
        <v>553</v>
      </c>
      <c r="E554" s="18">
        <f t="shared" si="21"/>
        <v>1.6216216216216217E-2</v>
      </c>
    </row>
    <row r="555" spans="1:5" x14ac:dyDescent="0.3">
      <c r="A555" s="303"/>
      <c r="B555" s="293"/>
      <c r="C555" s="291"/>
      <c r="D555" s="17" t="s">
        <v>554</v>
      </c>
      <c r="E555" s="18">
        <f t="shared" si="21"/>
        <v>1.6216216216216217E-2</v>
      </c>
    </row>
    <row r="556" spans="1:5" x14ac:dyDescent="0.3">
      <c r="A556" s="303"/>
      <c r="B556" s="293"/>
      <c r="C556" s="291"/>
      <c r="D556" s="17" t="s">
        <v>555</v>
      </c>
      <c r="E556" s="18">
        <f t="shared" si="21"/>
        <v>1.6216216216216217E-2</v>
      </c>
    </row>
    <row r="557" spans="1:5" x14ac:dyDescent="0.3">
      <c r="A557" s="303"/>
      <c r="B557" s="293"/>
      <c r="C557" s="291"/>
      <c r="D557" s="17" t="s">
        <v>556</v>
      </c>
      <c r="E557" s="18">
        <f t="shared" si="21"/>
        <v>1.6216216216216217E-2</v>
      </c>
    </row>
    <row r="558" spans="1:5" x14ac:dyDescent="0.3">
      <c r="A558" s="303"/>
      <c r="B558" s="293"/>
      <c r="C558" s="291"/>
      <c r="D558" s="17" t="s">
        <v>557</v>
      </c>
      <c r="E558" s="18">
        <f t="shared" si="21"/>
        <v>1.6216216216216217E-2</v>
      </c>
    </row>
    <row r="559" spans="1:5" x14ac:dyDescent="0.3">
      <c r="A559" s="303"/>
      <c r="B559" s="293"/>
      <c r="C559" s="291"/>
      <c r="D559" s="17" t="s">
        <v>558</v>
      </c>
      <c r="E559" s="18">
        <f t="shared" si="21"/>
        <v>1.6216216216216217E-2</v>
      </c>
    </row>
    <row r="560" spans="1:5" x14ac:dyDescent="0.3">
      <c r="A560" s="303"/>
      <c r="B560" s="293"/>
      <c r="C560" s="291"/>
      <c r="D560" s="17" t="s">
        <v>559</v>
      </c>
      <c r="E560" s="18">
        <f t="shared" si="21"/>
        <v>1.6216216216216217E-2</v>
      </c>
    </row>
    <row r="561" spans="1:5" x14ac:dyDescent="0.3">
      <c r="A561" s="303"/>
      <c r="B561" s="293"/>
      <c r="C561" s="291"/>
      <c r="D561" s="17" t="s">
        <v>560</v>
      </c>
      <c r="E561" s="18">
        <f t="shared" si="21"/>
        <v>1.6216216216216217E-2</v>
      </c>
    </row>
    <row r="562" spans="1:5" x14ac:dyDescent="0.3">
      <c r="A562" s="303"/>
      <c r="B562" s="293"/>
      <c r="C562" s="291"/>
      <c r="D562" s="17" t="s">
        <v>561</v>
      </c>
      <c r="E562" s="18">
        <f t="shared" si="21"/>
        <v>1.6216216216216217E-2</v>
      </c>
    </row>
    <row r="563" spans="1:5" x14ac:dyDescent="0.3">
      <c r="A563" s="303"/>
      <c r="B563" s="293"/>
      <c r="C563" s="291"/>
      <c r="D563" s="17" t="s">
        <v>562</v>
      </c>
      <c r="E563" s="18">
        <f t="shared" si="21"/>
        <v>1.6216216216216217E-2</v>
      </c>
    </row>
    <row r="564" spans="1:5" x14ac:dyDescent="0.3">
      <c r="A564" s="303"/>
      <c r="B564" s="293"/>
      <c r="C564" s="291"/>
      <c r="D564" s="17" t="s">
        <v>563</v>
      </c>
      <c r="E564" s="18">
        <f t="shared" si="21"/>
        <v>1.6216216216216217E-2</v>
      </c>
    </row>
    <row r="565" spans="1:5" x14ac:dyDescent="0.3">
      <c r="A565" s="303"/>
      <c r="B565" s="293"/>
      <c r="C565" s="291"/>
      <c r="D565" s="17" t="s">
        <v>564</v>
      </c>
      <c r="E565" s="18">
        <f t="shared" si="21"/>
        <v>1.6216216216216217E-2</v>
      </c>
    </row>
    <row r="566" spans="1:5" x14ac:dyDescent="0.3">
      <c r="A566" s="303"/>
      <c r="B566" s="293"/>
      <c r="C566" s="291"/>
      <c r="D566" s="17" t="s">
        <v>320</v>
      </c>
      <c r="E566" s="18">
        <f t="shared" si="21"/>
        <v>1.6216216216216217E-2</v>
      </c>
    </row>
    <row r="567" spans="1:5" x14ac:dyDescent="0.3">
      <c r="A567" s="303"/>
      <c r="B567" s="293"/>
      <c r="C567" s="291"/>
      <c r="D567" s="17" t="s">
        <v>565</v>
      </c>
      <c r="E567" s="18">
        <f>0.2/74</f>
        <v>2.7027027027027029E-3</v>
      </c>
    </row>
    <row r="568" spans="1:5" x14ac:dyDescent="0.3">
      <c r="A568" s="303"/>
      <c r="B568" s="293"/>
      <c r="C568" s="291"/>
      <c r="D568" s="17" t="s">
        <v>566</v>
      </c>
      <c r="E568" s="18">
        <f t="shared" ref="E568:E631" si="22">0.2/74</f>
        <v>2.7027027027027029E-3</v>
      </c>
    </row>
    <row r="569" spans="1:5" x14ac:dyDescent="0.3">
      <c r="A569" s="303"/>
      <c r="B569" s="293"/>
      <c r="C569" s="291"/>
      <c r="D569" s="17" t="s">
        <v>567</v>
      </c>
      <c r="E569" s="18">
        <f t="shared" si="22"/>
        <v>2.7027027027027029E-3</v>
      </c>
    </row>
    <row r="570" spans="1:5" x14ac:dyDescent="0.3">
      <c r="A570" s="303"/>
      <c r="B570" s="293"/>
      <c r="C570" s="291"/>
      <c r="D570" s="17" t="s">
        <v>568</v>
      </c>
      <c r="E570" s="18">
        <f t="shared" si="22"/>
        <v>2.7027027027027029E-3</v>
      </c>
    </row>
    <row r="571" spans="1:5" x14ac:dyDescent="0.3">
      <c r="A571" s="303"/>
      <c r="B571" s="293"/>
      <c r="C571" s="291"/>
      <c r="D571" s="17" t="s">
        <v>569</v>
      </c>
      <c r="E571" s="18">
        <f t="shared" si="22"/>
        <v>2.7027027027027029E-3</v>
      </c>
    </row>
    <row r="572" spans="1:5" x14ac:dyDescent="0.3">
      <c r="A572" s="303"/>
      <c r="B572" s="293"/>
      <c r="C572" s="291"/>
      <c r="D572" s="17" t="s">
        <v>570</v>
      </c>
      <c r="E572" s="18">
        <f t="shared" si="22"/>
        <v>2.7027027027027029E-3</v>
      </c>
    </row>
    <row r="573" spans="1:5" x14ac:dyDescent="0.3">
      <c r="A573" s="303"/>
      <c r="B573" s="293"/>
      <c r="C573" s="291"/>
      <c r="D573" s="17" t="s">
        <v>571</v>
      </c>
      <c r="E573" s="18">
        <f t="shared" si="22"/>
        <v>2.7027027027027029E-3</v>
      </c>
    </row>
    <row r="574" spans="1:5" x14ac:dyDescent="0.3">
      <c r="A574" s="303"/>
      <c r="B574" s="293"/>
      <c r="C574" s="291"/>
      <c r="D574" s="17" t="s">
        <v>572</v>
      </c>
      <c r="E574" s="18">
        <f t="shared" si="22"/>
        <v>2.7027027027027029E-3</v>
      </c>
    </row>
    <row r="575" spans="1:5" x14ac:dyDescent="0.3">
      <c r="A575" s="303"/>
      <c r="B575" s="293"/>
      <c r="C575" s="291"/>
      <c r="D575" s="17" t="s">
        <v>573</v>
      </c>
      <c r="E575" s="18">
        <f t="shared" si="22"/>
        <v>2.7027027027027029E-3</v>
      </c>
    </row>
    <row r="576" spans="1:5" x14ac:dyDescent="0.3">
      <c r="A576" s="303"/>
      <c r="B576" s="293"/>
      <c r="C576" s="291"/>
      <c r="D576" s="17" t="s">
        <v>574</v>
      </c>
      <c r="E576" s="18">
        <f t="shared" si="22"/>
        <v>2.7027027027027029E-3</v>
      </c>
    </row>
    <row r="577" spans="1:5" x14ac:dyDescent="0.3">
      <c r="A577" s="303"/>
      <c r="B577" s="293"/>
      <c r="C577" s="291"/>
      <c r="D577" s="17" t="s">
        <v>575</v>
      </c>
      <c r="E577" s="18">
        <f t="shared" si="22"/>
        <v>2.7027027027027029E-3</v>
      </c>
    </row>
    <row r="578" spans="1:5" x14ac:dyDescent="0.3">
      <c r="A578" s="303"/>
      <c r="B578" s="293"/>
      <c r="C578" s="291"/>
      <c r="D578" s="17" t="s">
        <v>411</v>
      </c>
      <c r="E578" s="18">
        <f t="shared" si="22"/>
        <v>2.7027027027027029E-3</v>
      </c>
    </row>
    <row r="579" spans="1:5" x14ac:dyDescent="0.3">
      <c r="A579" s="303"/>
      <c r="B579" s="293"/>
      <c r="C579" s="291"/>
      <c r="D579" s="17" t="s">
        <v>576</v>
      </c>
      <c r="E579" s="18">
        <f t="shared" si="22"/>
        <v>2.7027027027027029E-3</v>
      </c>
    </row>
    <row r="580" spans="1:5" x14ac:dyDescent="0.3">
      <c r="A580" s="303"/>
      <c r="B580" s="293"/>
      <c r="C580" s="291"/>
      <c r="D580" s="17" t="s">
        <v>515</v>
      </c>
      <c r="E580" s="18">
        <f t="shared" si="22"/>
        <v>2.7027027027027029E-3</v>
      </c>
    </row>
    <row r="581" spans="1:5" x14ac:dyDescent="0.3">
      <c r="A581" s="303"/>
      <c r="B581" s="293"/>
      <c r="C581" s="291"/>
      <c r="D581" s="17" t="s">
        <v>577</v>
      </c>
      <c r="E581" s="18">
        <f t="shared" si="22"/>
        <v>2.7027027027027029E-3</v>
      </c>
    </row>
    <row r="582" spans="1:5" x14ac:dyDescent="0.3">
      <c r="A582" s="303"/>
      <c r="B582" s="293"/>
      <c r="C582" s="291"/>
      <c r="D582" s="17" t="s">
        <v>578</v>
      </c>
      <c r="E582" s="18">
        <f t="shared" si="22"/>
        <v>2.7027027027027029E-3</v>
      </c>
    </row>
    <row r="583" spans="1:5" x14ac:dyDescent="0.3">
      <c r="A583" s="303"/>
      <c r="B583" s="293"/>
      <c r="C583" s="291"/>
      <c r="D583" s="17" t="s">
        <v>579</v>
      </c>
      <c r="E583" s="18">
        <f t="shared" si="22"/>
        <v>2.7027027027027029E-3</v>
      </c>
    </row>
    <row r="584" spans="1:5" x14ac:dyDescent="0.3">
      <c r="A584" s="303"/>
      <c r="B584" s="293"/>
      <c r="C584" s="291"/>
      <c r="D584" s="17" t="s">
        <v>580</v>
      </c>
      <c r="E584" s="18">
        <f t="shared" si="22"/>
        <v>2.7027027027027029E-3</v>
      </c>
    </row>
    <row r="585" spans="1:5" x14ac:dyDescent="0.3">
      <c r="A585" s="303"/>
      <c r="B585" s="293"/>
      <c r="C585" s="291"/>
      <c r="D585" s="17" t="s">
        <v>581</v>
      </c>
      <c r="E585" s="18">
        <f t="shared" si="22"/>
        <v>2.7027027027027029E-3</v>
      </c>
    </row>
    <row r="586" spans="1:5" x14ac:dyDescent="0.3">
      <c r="A586" s="303"/>
      <c r="B586" s="293"/>
      <c r="C586" s="291"/>
      <c r="D586" s="17" t="s">
        <v>582</v>
      </c>
      <c r="E586" s="18">
        <f t="shared" si="22"/>
        <v>2.7027027027027029E-3</v>
      </c>
    </row>
    <row r="587" spans="1:5" x14ac:dyDescent="0.3">
      <c r="A587" s="303"/>
      <c r="B587" s="293"/>
      <c r="C587" s="291"/>
      <c r="D587" s="17" t="s">
        <v>583</v>
      </c>
      <c r="E587" s="18">
        <f t="shared" si="22"/>
        <v>2.7027027027027029E-3</v>
      </c>
    </row>
    <row r="588" spans="1:5" x14ac:dyDescent="0.3">
      <c r="A588" s="303"/>
      <c r="B588" s="293"/>
      <c r="C588" s="291"/>
      <c r="D588" s="17" t="s">
        <v>584</v>
      </c>
      <c r="E588" s="18">
        <f t="shared" si="22"/>
        <v>2.7027027027027029E-3</v>
      </c>
    </row>
    <row r="589" spans="1:5" x14ac:dyDescent="0.3">
      <c r="A589" s="303"/>
      <c r="B589" s="293"/>
      <c r="C589" s="291"/>
      <c r="D589" s="17" t="s">
        <v>585</v>
      </c>
      <c r="E589" s="18">
        <f t="shared" si="22"/>
        <v>2.7027027027027029E-3</v>
      </c>
    </row>
    <row r="590" spans="1:5" x14ac:dyDescent="0.3">
      <c r="A590" s="303"/>
      <c r="B590" s="293"/>
      <c r="C590" s="291"/>
      <c r="D590" s="17" t="s">
        <v>586</v>
      </c>
      <c r="E590" s="18">
        <f t="shared" si="22"/>
        <v>2.7027027027027029E-3</v>
      </c>
    </row>
    <row r="591" spans="1:5" x14ac:dyDescent="0.3">
      <c r="A591" s="303"/>
      <c r="B591" s="293"/>
      <c r="C591" s="291"/>
      <c r="D591" s="17" t="s">
        <v>587</v>
      </c>
      <c r="E591" s="18">
        <f t="shared" si="22"/>
        <v>2.7027027027027029E-3</v>
      </c>
    </row>
    <row r="592" spans="1:5" x14ac:dyDescent="0.3">
      <c r="A592" s="303"/>
      <c r="B592" s="293"/>
      <c r="C592" s="291"/>
      <c r="D592" s="17" t="s">
        <v>588</v>
      </c>
      <c r="E592" s="18">
        <f t="shared" si="22"/>
        <v>2.7027027027027029E-3</v>
      </c>
    </row>
    <row r="593" spans="1:5" x14ac:dyDescent="0.3">
      <c r="A593" s="303"/>
      <c r="B593" s="293"/>
      <c r="C593" s="291"/>
      <c r="D593" s="17" t="s">
        <v>589</v>
      </c>
      <c r="E593" s="18">
        <f t="shared" si="22"/>
        <v>2.7027027027027029E-3</v>
      </c>
    </row>
    <row r="594" spans="1:5" x14ac:dyDescent="0.3">
      <c r="A594" s="303"/>
      <c r="B594" s="293"/>
      <c r="C594" s="291"/>
      <c r="D594" s="17" t="s">
        <v>590</v>
      </c>
      <c r="E594" s="18">
        <f t="shared" si="22"/>
        <v>2.7027027027027029E-3</v>
      </c>
    </row>
    <row r="595" spans="1:5" x14ac:dyDescent="0.3">
      <c r="A595" s="303"/>
      <c r="B595" s="293"/>
      <c r="C595" s="291"/>
      <c r="D595" s="17" t="s">
        <v>591</v>
      </c>
      <c r="E595" s="18">
        <f t="shared" si="22"/>
        <v>2.7027027027027029E-3</v>
      </c>
    </row>
    <row r="596" spans="1:5" x14ac:dyDescent="0.3">
      <c r="A596" s="303"/>
      <c r="B596" s="293"/>
      <c r="C596" s="291"/>
      <c r="D596" s="17" t="s">
        <v>592</v>
      </c>
      <c r="E596" s="18">
        <f t="shared" si="22"/>
        <v>2.7027027027027029E-3</v>
      </c>
    </row>
    <row r="597" spans="1:5" x14ac:dyDescent="0.3">
      <c r="A597" s="303"/>
      <c r="B597" s="293"/>
      <c r="C597" s="291"/>
      <c r="D597" s="17" t="s">
        <v>593</v>
      </c>
      <c r="E597" s="18">
        <f t="shared" si="22"/>
        <v>2.7027027027027029E-3</v>
      </c>
    </row>
    <row r="598" spans="1:5" x14ac:dyDescent="0.3">
      <c r="A598" s="303"/>
      <c r="B598" s="293"/>
      <c r="C598" s="291"/>
      <c r="D598" s="17" t="s">
        <v>594</v>
      </c>
      <c r="E598" s="18">
        <f t="shared" si="22"/>
        <v>2.7027027027027029E-3</v>
      </c>
    </row>
    <row r="599" spans="1:5" x14ac:dyDescent="0.3">
      <c r="A599" s="303"/>
      <c r="B599" s="293"/>
      <c r="C599" s="291"/>
      <c r="D599" s="17" t="s">
        <v>595</v>
      </c>
      <c r="E599" s="18">
        <f t="shared" si="22"/>
        <v>2.7027027027027029E-3</v>
      </c>
    </row>
    <row r="600" spans="1:5" x14ac:dyDescent="0.3">
      <c r="A600" s="303"/>
      <c r="B600" s="293"/>
      <c r="C600" s="291"/>
      <c r="D600" s="17" t="s">
        <v>596</v>
      </c>
      <c r="E600" s="18">
        <f t="shared" si="22"/>
        <v>2.7027027027027029E-3</v>
      </c>
    </row>
    <row r="601" spans="1:5" x14ac:dyDescent="0.3">
      <c r="A601" s="303"/>
      <c r="B601" s="293"/>
      <c r="C601" s="291"/>
      <c r="D601" s="17" t="s">
        <v>597</v>
      </c>
      <c r="E601" s="18">
        <f t="shared" si="22"/>
        <v>2.7027027027027029E-3</v>
      </c>
    </row>
    <row r="602" spans="1:5" x14ac:dyDescent="0.3">
      <c r="A602" s="303"/>
      <c r="B602" s="293"/>
      <c r="C602" s="291"/>
      <c r="D602" s="17" t="s">
        <v>598</v>
      </c>
      <c r="E602" s="18">
        <f t="shared" si="22"/>
        <v>2.7027027027027029E-3</v>
      </c>
    </row>
    <row r="603" spans="1:5" x14ac:dyDescent="0.3">
      <c r="A603" s="303"/>
      <c r="B603" s="293"/>
      <c r="C603" s="291"/>
      <c r="D603" s="17" t="s">
        <v>345</v>
      </c>
      <c r="E603" s="18">
        <f t="shared" si="22"/>
        <v>2.7027027027027029E-3</v>
      </c>
    </row>
    <row r="604" spans="1:5" x14ac:dyDescent="0.3">
      <c r="A604" s="303"/>
      <c r="B604" s="293"/>
      <c r="C604" s="291"/>
      <c r="D604" s="17" t="s">
        <v>599</v>
      </c>
      <c r="E604" s="18">
        <f t="shared" si="22"/>
        <v>2.7027027027027029E-3</v>
      </c>
    </row>
    <row r="605" spans="1:5" x14ac:dyDescent="0.3">
      <c r="A605" s="303"/>
      <c r="B605" s="293"/>
      <c r="C605" s="291"/>
      <c r="D605" s="17" t="s">
        <v>600</v>
      </c>
      <c r="E605" s="18">
        <f t="shared" si="22"/>
        <v>2.7027027027027029E-3</v>
      </c>
    </row>
    <row r="606" spans="1:5" x14ac:dyDescent="0.3">
      <c r="A606" s="303"/>
      <c r="B606" s="293"/>
      <c r="C606" s="291"/>
      <c r="D606" s="17" t="s">
        <v>601</v>
      </c>
      <c r="E606" s="18">
        <f t="shared" si="22"/>
        <v>2.7027027027027029E-3</v>
      </c>
    </row>
    <row r="607" spans="1:5" x14ac:dyDescent="0.3">
      <c r="A607" s="303"/>
      <c r="B607" s="293"/>
      <c r="C607" s="291"/>
      <c r="D607" s="17" t="s">
        <v>602</v>
      </c>
      <c r="E607" s="18">
        <f t="shared" si="22"/>
        <v>2.7027027027027029E-3</v>
      </c>
    </row>
    <row r="608" spans="1:5" x14ac:dyDescent="0.3">
      <c r="A608" s="303"/>
      <c r="B608" s="293"/>
      <c r="C608" s="291"/>
      <c r="D608" s="17" t="s">
        <v>603</v>
      </c>
      <c r="E608" s="18">
        <f t="shared" si="22"/>
        <v>2.7027027027027029E-3</v>
      </c>
    </row>
    <row r="609" spans="1:5" x14ac:dyDescent="0.3">
      <c r="A609" s="303"/>
      <c r="B609" s="293"/>
      <c r="C609" s="291"/>
      <c r="D609" s="17" t="s">
        <v>604</v>
      </c>
      <c r="E609" s="18">
        <f t="shared" si="22"/>
        <v>2.7027027027027029E-3</v>
      </c>
    </row>
    <row r="610" spans="1:5" x14ac:dyDescent="0.3">
      <c r="A610" s="303"/>
      <c r="B610" s="293"/>
      <c r="C610" s="291"/>
      <c r="D610" s="17" t="s">
        <v>605</v>
      </c>
      <c r="E610" s="18">
        <f t="shared" si="22"/>
        <v>2.7027027027027029E-3</v>
      </c>
    </row>
    <row r="611" spans="1:5" x14ac:dyDescent="0.3">
      <c r="A611" s="303"/>
      <c r="B611" s="293"/>
      <c r="C611" s="291"/>
      <c r="D611" s="17" t="s">
        <v>606</v>
      </c>
      <c r="E611" s="18">
        <f t="shared" si="22"/>
        <v>2.7027027027027029E-3</v>
      </c>
    </row>
    <row r="612" spans="1:5" x14ac:dyDescent="0.3">
      <c r="A612" s="303"/>
      <c r="B612" s="293"/>
      <c r="C612" s="291"/>
      <c r="D612" s="17" t="s">
        <v>607</v>
      </c>
      <c r="E612" s="18">
        <f t="shared" si="22"/>
        <v>2.7027027027027029E-3</v>
      </c>
    </row>
    <row r="613" spans="1:5" x14ac:dyDescent="0.3">
      <c r="A613" s="303"/>
      <c r="B613" s="293"/>
      <c r="C613" s="291"/>
      <c r="D613" s="17" t="s">
        <v>608</v>
      </c>
      <c r="E613" s="18">
        <f t="shared" si="22"/>
        <v>2.7027027027027029E-3</v>
      </c>
    </row>
    <row r="614" spans="1:5" x14ac:dyDescent="0.3">
      <c r="A614" s="303"/>
      <c r="B614" s="293"/>
      <c r="C614" s="291"/>
      <c r="D614" s="17" t="s">
        <v>609</v>
      </c>
      <c r="E614" s="18">
        <f t="shared" si="22"/>
        <v>2.7027027027027029E-3</v>
      </c>
    </row>
    <row r="615" spans="1:5" x14ac:dyDescent="0.3">
      <c r="A615" s="303"/>
      <c r="B615" s="293"/>
      <c r="C615" s="291"/>
      <c r="D615" s="17" t="s">
        <v>422</v>
      </c>
      <c r="E615" s="18">
        <f t="shared" si="22"/>
        <v>2.7027027027027029E-3</v>
      </c>
    </row>
    <row r="616" spans="1:5" x14ac:dyDescent="0.3">
      <c r="A616" s="303"/>
      <c r="B616" s="293"/>
      <c r="C616" s="291"/>
      <c r="D616" s="17" t="s">
        <v>610</v>
      </c>
      <c r="E616" s="18">
        <f t="shared" si="22"/>
        <v>2.7027027027027029E-3</v>
      </c>
    </row>
    <row r="617" spans="1:5" x14ac:dyDescent="0.3">
      <c r="A617" s="303"/>
      <c r="B617" s="293"/>
      <c r="C617" s="291"/>
      <c r="D617" s="17" t="s">
        <v>528</v>
      </c>
      <c r="E617" s="18">
        <f t="shared" si="22"/>
        <v>2.7027027027027029E-3</v>
      </c>
    </row>
    <row r="618" spans="1:5" x14ac:dyDescent="0.3">
      <c r="A618" s="303"/>
      <c r="B618" s="293"/>
      <c r="C618" s="291"/>
      <c r="D618" s="17" t="s">
        <v>611</v>
      </c>
      <c r="E618" s="18">
        <f t="shared" si="22"/>
        <v>2.7027027027027029E-3</v>
      </c>
    </row>
    <row r="619" spans="1:5" x14ac:dyDescent="0.3">
      <c r="A619" s="303"/>
      <c r="B619" s="293"/>
      <c r="C619" s="291"/>
      <c r="D619" s="17" t="s">
        <v>612</v>
      </c>
      <c r="E619" s="18">
        <f t="shared" si="22"/>
        <v>2.7027027027027029E-3</v>
      </c>
    </row>
    <row r="620" spans="1:5" x14ac:dyDescent="0.3">
      <c r="A620" s="303"/>
      <c r="B620" s="293"/>
      <c r="C620" s="291"/>
      <c r="D620" s="17" t="s">
        <v>613</v>
      </c>
      <c r="E620" s="18">
        <f t="shared" si="22"/>
        <v>2.7027027027027029E-3</v>
      </c>
    </row>
    <row r="621" spans="1:5" x14ac:dyDescent="0.3">
      <c r="A621" s="303"/>
      <c r="B621" s="293"/>
      <c r="C621" s="291"/>
      <c r="D621" s="17" t="s">
        <v>614</v>
      </c>
      <c r="E621" s="18">
        <f t="shared" si="22"/>
        <v>2.7027027027027029E-3</v>
      </c>
    </row>
    <row r="622" spans="1:5" x14ac:dyDescent="0.3">
      <c r="A622" s="303"/>
      <c r="B622" s="293"/>
      <c r="C622" s="291"/>
      <c r="D622" s="17" t="s">
        <v>615</v>
      </c>
      <c r="E622" s="18">
        <f t="shared" si="22"/>
        <v>2.7027027027027029E-3</v>
      </c>
    </row>
    <row r="623" spans="1:5" x14ac:dyDescent="0.3">
      <c r="A623" s="303"/>
      <c r="B623" s="293"/>
      <c r="C623" s="291"/>
      <c r="D623" s="17" t="s">
        <v>616</v>
      </c>
      <c r="E623" s="18">
        <f t="shared" si="22"/>
        <v>2.7027027027027029E-3</v>
      </c>
    </row>
    <row r="624" spans="1:5" x14ac:dyDescent="0.3">
      <c r="A624" s="303"/>
      <c r="B624" s="293"/>
      <c r="C624" s="291"/>
      <c r="D624" s="17" t="s">
        <v>617</v>
      </c>
      <c r="E624" s="18">
        <f t="shared" si="22"/>
        <v>2.7027027027027029E-3</v>
      </c>
    </row>
    <row r="625" spans="1:5" x14ac:dyDescent="0.3">
      <c r="A625" s="303"/>
      <c r="B625" s="293"/>
      <c r="C625" s="291"/>
      <c r="D625" s="17" t="s">
        <v>618</v>
      </c>
      <c r="E625" s="18">
        <f t="shared" si="22"/>
        <v>2.7027027027027029E-3</v>
      </c>
    </row>
    <row r="626" spans="1:5" x14ac:dyDescent="0.3">
      <c r="A626" s="303"/>
      <c r="B626" s="293"/>
      <c r="C626" s="291"/>
      <c r="D626" s="17" t="s">
        <v>619</v>
      </c>
      <c r="E626" s="18">
        <f t="shared" si="22"/>
        <v>2.7027027027027029E-3</v>
      </c>
    </row>
    <row r="627" spans="1:5" x14ac:dyDescent="0.3">
      <c r="A627" s="303"/>
      <c r="B627" s="293"/>
      <c r="C627" s="291"/>
      <c r="D627" s="17" t="s">
        <v>620</v>
      </c>
      <c r="E627" s="18">
        <f t="shared" si="22"/>
        <v>2.7027027027027029E-3</v>
      </c>
    </row>
    <row r="628" spans="1:5" x14ac:dyDescent="0.3">
      <c r="A628" s="303"/>
      <c r="B628" s="293"/>
      <c r="C628" s="291"/>
      <c r="D628" s="17" t="s">
        <v>621</v>
      </c>
      <c r="E628" s="18">
        <f t="shared" si="22"/>
        <v>2.7027027027027029E-3</v>
      </c>
    </row>
    <row r="629" spans="1:5" x14ac:dyDescent="0.3">
      <c r="A629" s="303"/>
      <c r="B629" s="293"/>
      <c r="C629" s="291"/>
      <c r="D629" s="17" t="s">
        <v>622</v>
      </c>
      <c r="E629" s="18">
        <f t="shared" si="22"/>
        <v>2.7027027027027029E-3</v>
      </c>
    </row>
    <row r="630" spans="1:5" x14ac:dyDescent="0.3">
      <c r="A630" s="303"/>
      <c r="B630" s="293"/>
      <c r="C630" s="291"/>
      <c r="D630" s="17" t="s">
        <v>623</v>
      </c>
      <c r="E630" s="18">
        <f t="shared" si="22"/>
        <v>2.7027027027027029E-3</v>
      </c>
    </row>
    <row r="631" spans="1:5" x14ac:dyDescent="0.3">
      <c r="A631" s="303"/>
      <c r="B631" s="293"/>
      <c r="C631" s="291"/>
      <c r="D631" s="17" t="s">
        <v>624</v>
      </c>
      <c r="E631" s="18">
        <f t="shared" si="22"/>
        <v>2.7027027027027029E-3</v>
      </c>
    </row>
    <row r="632" spans="1:5" x14ac:dyDescent="0.3">
      <c r="A632" s="303"/>
      <c r="B632" s="293"/>
      <c r="C632" s="291"/>
      <c r="D632" s="17" t="s">
        <v>625</v>
      </c>
      <c r="E632" s="18">
        <f t="shared" ref="E632:E640" si="23">0.2/74</f>
        <v>2.7027027027027029E-3</v>
      </c>
    </row>
    <row r="633" spans="1:5" x14ac:dyDescent="0.3">
      <c r="A633" s="303"/>
      <c r="B633" s="293"/>
      <c r="C633" s="291"/>
      <c r="D633" s="17" t="s">
        <v>626</v>
      </c>
      <c r="E633" s="18">
        <f t="shared" si="23"/>
        <v>2.7027027027027029E-3</v>
      </c>
    </row>
    <row r="634" spans="1:5" x14ac:dyDescent="0.3">
      <c r="A634" s="303"/>
      <c r="B634" s="293"/>
      <c r="C634" s="291"/>
      <c r="D634" s="17" t="s">
        <v>627</v>
      </c>
      <c r="E634" s="18">
        <f t="shared" si="23"/>
        <v>2.7027027027027029E-3</v>
      </c>
    </row>
    <row r="635" spans="1:5" x14ac:dyDescent="0.3">
      <c r="A635" s="303"/>
      <c r="B635" s="293"/>
      <c r="C635" s="291"/>
      <c r="D635" s="17" t="s">
        <v>628</v>
      </c>
      <c r="E635" s="18">
        <f t="shared" si="23"/>
        <v>2.7027027027027029E-3</v>
      </c>
    </row>
    <row r="636" spans="1:5" x14ac:dyDescent="0.3">
      <c r="A636" s="303"/>
      <c r="B636" s="293"/>
      <c r="C636" s="291"/>
      <c r="D636" s="17" t="s">
        <v>629</v>
      </c>
      <c r="E636" s="18">
        <f t="shared" si="23"/>
        <v>2.7027027027027029E-3</v>
      </c>
    </row>
    <row r="637" spans="1:5" x14ac:dyDescent="0.3">
      <c r="A637" s="303"/>
      <c r="B637" s="293"/>
      <c r="C637" s="291"/>
      <c r="D637" s="17" t="s">
        <v>630</v>
      </c>
      <c r="E637" s="18">
        <f t="shared" si="23"/>
        <v>2.7027027027027029E-3</v>
      </c>
    </row>
    <row r="638" spans="1:5" x14ac:dyDescent="0.3">
      <c r="A638" s="303"/>
      <c r="B638" s="293"/>
      <c r="C638" s="291"/>
      <c r="D638" s="17" t="s">
        <v>631</v>
      </c>
      <c r="E638" s="18">
        <f t="shared" si="23"/>
        <v>2.7027027027027029E-3</v>
      </c>
    </row>
    <row r="639" spans="1:5" x14ac:dyDescent="0.3">
      <c r="A639" s="303"/>
      <c r="B639" s="293"/>
      <c r="C639" s="291"/>
      <c r="D639" s="17" t="s">
        <v>632</v>
      </c>
      <c r="E639" s="18">
        <f t="shared" si="23"/>
        <v>2.7027027027027029E-3</v>
      </c>
    </row>
    <row r="640" spans="1:5" x14ac:dyDescent="0.3">
      <c r="A640" s="303"/>
      <c r="B640" s="293"/>
      <c r="C640" s="291"/>
      <c r="D640" s="17" t="s">
        <v>370</v>
      </c>
      <c r="E640" s="18">
        <f t="shared" si="23"/>
        <v>2.7027027027027029E-3</v>
      </c>
    </row>
    <row r="641" spans="1:5" x14ac:dyDescent="0.3">
      <c r="A641" s="303"/>
      <c r="B641" s="293"/>
      <c r="C641" s="291"/>
      <c r="D641" s="17" t="s">
        <v>277</v>
      </c>
      <c r="E641" s="18">
        <f>0.2/19</f>
        <v>1.0526315789473684E-2</v>
      </c>
    </row>
    <row r="642" spans="1:5" x14ac:dyDescent="0.3">
      <c r="A642" s="303"/>
      <c r="B642" s="293"/>
      <c r="C642" s="291"/>
      <c r="D642" s="17" t="s">
        <v>371</v>
      </c>
      <c r="E642" s="18">
        <f t="shared" ref="E642:E659" si="24">0.2/19</f>
        <v>1.0526315789473684E-2</v>
      </c>
    </row>
    <row r="643" spans="1:5" x14ac:dyDescent="0.3">
      <c r="A643" s="303"/>
      <c r="B643" s="293"/>
      <c r="C643" s="291"/>
      <c r="D643" s="17" t="s">
        <v>372</v>
      </c>
      <c r="E643" s="18">
        <f t="shared" si="24"/>
        <v>1.0526315789473684E-2</v>
      </c>
    </row>
    <row r="644" spans="1:5" x14ac:dyDescent="0.3">
      <c r="A644" s="303"/>
      <c r="B644" s="293"/>
      <c r="C644" s="291"/>
      <c r="D644" s="17" t="s">
        <v>373</v>
      </c>
      <c r="E644" s="18">
        <f t="shared" si="24"/>
        <v>1.0526315789473684E-2</v>
      </c>
    </row>
    <row r="645" spans="1:5" x14ac:dyDescent="0.3">
      <c r="A645" s="303"/>
      <c r="B645" s="293"/>
      <c r="C645" s="291"/>
      <c r="D645" s="17" t="s">
        <v>374</v>
      </c>
      <c r="E645" s="18">
        <f t="shared" si="24"/>
        <v>1.0526315789473684E-2</v>
      </c>
    </row>
    <row r="646" spans="1:5" x14ac:dyDescent="0.3">
      <c r="A646" s="303"/>
      <c r="B646" s="293"/>
      <c r="C646" s="291"/>
      <c r="D646" s="17" t="s">
        <v>375</v>
      </c>
      <c r="E646" s="18">
        <f t="shared" si="24"/>
        <v>1.0526315789473684E-2</v>
      </c>
    </row>
    <row r="647" spans="1:5" x14ac:dyDescent="0.3">
      <c r="A647" s="303"/>
      <c r="B647" s="293"/>
      <c r="C647" s="291"/>
      <c r="D647" s="17" t="s">
        <v>376</v>
      </c>
      <c r="E647" s="18">
        <f t="shared" si="24"/>
        <v>1.0526315789473684E-2</v>
      </c>
    </row>
    <row r="648" spans="1:5" x14ac:dyDescent="0.3">
      <c r="A648" s="303"/>
      <c r="B648" s="293"/>
      <c r="C648" s="291"/>
      <c r="D648" s="17" t="s">
        <v>377</v>
      </c>
      <c r="E648" s="18">
        <f t="shared" si="24"/>
        <v>1.0526315789473684E-2</v>
      </c>
    </row>
    <row r="649" spans="1:5" x14ac:dyDescent="0.3">
      <c r="A649" s="303"/>
      <c r="B649" s="293"/>
      <c r="C649" s="291"/>
      <c r="D649" s="17" t="s">
        <v>378</v>
      </c>
      <c r="E649" s="18">
        <f t="shared" si="24"/>
        <v>1.0526315789473684E-2</v>
      </c>
    </row>
    <row r="650" spans="1:5" x14ac:dyDescent="0.3">
      <c r="A650" s="303"/>
      <c r="B650" s="293"/>
      <c r="C650" s="291"/>
      <c r="D650" s="17" t="s">
        <v>379</v>
      </c>
      <c r="E650" s="18">
        <f t="shared" si="24"/>
        <v>1.0526315789473684E-2</v>
      </c>
    </row>
    <row r="651" spans="1:5" x14ac:dyDescent="0.3">
      <c r="A651" s="303"/>
      <c r="B651" s="293"/>
      <c r="C651" s="291"/>
      <c r="D651" s="17" t="s">
        <v>380</v>
      </c>
      <c r="E651" s="18">
        <f t="shared" si="24"/>
        <v>1.0526315789473684E-2</v>
      </c>
    </row>
    <row r="652" spans="1:5" x14ac:dyDescent="0.3">
      <c r="A652" s="303"/>
      <c r="B652" s="293"/>
      <c r="C652" s="291"/>
      <c r="D652" s="17" t="s">
        <v>381</v>
      </c>
      <c r="E652" s="18">
        <f t="shared" si="24"/>
        <v>1.0526315789473684E-2</v>
      </c>
    </row>
    <row r="653" spans="1:5" x14ac:dyDescent="0.3">
      <c r="A653" s="303"/>
      <c r="B653" s="293"/>
      <c r="C653" s="291"/>
      <c r="D653" s="17" t="s">
        <v>382</v>
      </c>
      <c r="E653" s="18">
        <f t="shared" si="24"/>
        <v>1.0526315789473684E-2</v>
      </c>
    </row>
    <row r="654" spans="1:5" x14ac:dyDescent="0.3">
      <c r="A654" s="303"/>
      <c r="B654" s="293"/>
      <c r="C654" s="291"/>
      <c r="D654" s="17" t="s">
        <v>383</v>
      </c>
      <c r="E654" s="18">
        <f t="shared" si="24"/>
        <v>1.0526315789473684E-2</v>
      </c>
    </row>
    <row r="655" spans="1:5" x14ac:dyDescent="0.3">
      <c r="A655" s="303"/>
      <c r="B655" s="293"/>
      <c r="C655" s="291"/>
      <c r="D655" s="17" t="s">
        <v>384</v>
      </c>
      <c r="E655" s="18">
        <f t="shared" si="24"/>
        <v>1.0526315789473684E-2</v>
      </c>
    </row>
    <row r="656" spans="1:5" x14ac:dyDescent="0.3">
      <c r="A656" s="303"/>
      <c r="B656" s="293"/>
      <c r="C656" s="291"/>
      <c r="D656" s="17" t="s">
        <v>385</v>
      </c>
      <c r="E656" s="18">
        <f t="shared" si="24"/>
        <v>1.0526315789473684E-2</v>
      </c>
    </row>
    <row r="657" spans="1:5" x14ac:dyDescent="0.3">
      <c r="A657" s="303"/>
      <c r="B657" s="293"/>
      <c r="C657" s="291"/>
      <c r="D657" s="17" t="s">
        <v>386</v>
      </c>
      <c r="E657" s="18">
        <f t="shared" si="24"/>
        <v>1.0526315789473684E-2</v>
      </c>
    </row>
    <row r="658" spans="1:5" x14ac:dyDescent="0.3">
      <c r="A658" s="303"/>
      <c r="B658" s="293"/>
      <c r="C658" s="291"/>
      <c r="D658" s="17" t="s">
        <v>387</v>
      </c>
      <c r="E658" s="18">
        <f t="shared" si="24"/>
        <v>1.0526315789473684E-2</v>
      </c>
    </row>
    <row r="659" spans="1:5" x14ac:dyDescent="0.3">
      <c r="A659" s="303"/>
      <c r="B659" s="293"/>
      <c r="C659" s="291"/>
      <c r="D659" s="17" t="s">
        <v>388</v>
      </c>
      <c r="E659" s="18">
        <f t="shared" si="24"/>
        <v>1.0526315789473684E-2</v>
      </c>
    </row>
    <row r="661" spans="1:5" x14ac:dyDescent="0.3">
      <c r="A661" s="303" t="s">
        <v>294</v>
      </c>
      <c r="B661" s="293" t="s">
        <v>633</v>
      </c>
      <c r="C661" s="291" t="s">
        <v>261</v>
      </c>
      <c r="D661" s="17" t="s">
        <v>634</v>
      </c>
      <c r="E661" s="18">
        <f>0.6/13</f>
        <v>4.6153846153846149E-2</v>
      </c>
    </row>
    <row r="662" spans="1:5" x14ac:dyDescent="0.3">
      <c r="A662" s="303"/>
      <c r="B662" s="282"/>
      <c r="C662" s="283"/>
      <c r="D662" s="17" t="s">
        <v>297</v>
      </c>
      <c r="E662" s="18">
        <f t="shared" ref="E662:E673" si="25">0.6/13</f>
        <v>4.6153846153846149E-2</v>
      </c>
    </row>
    <row r="663" spans="1:5" x14ac:dyDescent="0.3">
      <c r="A663" s="303"/>
      <c r="B663" s="293"/>
      <c r="C663" s="291"/>
      <c r="D663" s="17" t="s">
        <v>635</v>
      </c>
      <c r="E663" s="18">
        <f t="shared" si="25"/>
        <v>4.6153846153846149E-2</v>
      </c>
    </row>
    <row r="664" spans="1:5" x14ac:dyDescent="0.3">
      <c r="A664" s="303"/>
      <c r="B664" s="293"/>
      <c r="C664" s="291"/>
      <c r="D664" s="17" t="s">
        <v>636</v>
      </c>
      <c r="E664" s="18">
        <f t="shared" si="25"/>
        <v>4.6153846153846149E-2</v>
      </c>
    </row>
    <row r="665" spans="1:5" x14ac:dyDescent="0.3">
      <c r="A665" s="303"/>
      <c r="B665" s="293"/>
      <c r="C665" s="291"/>
      <c r="D665" s="17" t="s">
        <v>637</v>
      </c>
      <c r="E665" s="18">
        <f t="shared" si="25"/>
        <v>4.6153846153846149E-2</v>
      </c>
    </row>
    <row r="666" spans="1:5" x14ac:dyDescent="0.3">
      <c r="A666" s="303"/>
      <c r="B666" s="293"/>
      <c r="C666" s="291"/>
      <c r="D666" s="17" t="s">
        <v>638</v>
      </c>
      <c r="E666" s="18">
        <f t="shared" si="25"/>
        <v>4.6153846153846149E-2</v>
      </c>
    </row>
    <row r="667" spans="1:5" x14ac:dyDescent="0.3">
      <c r="A667" s="303"/>
      <c r="B667" s="293"/>
      <c r="C667" s="291"/>
      <c r="D667" s="17" t="s">
        <v>302</v>
      </c>
      <c r="E667" s="18">
        <f t="shared" si="25"/>
        <v>4.6153846153846149E-2</v>
      </c>
    </row>
    <row r="668" spans="1:5" x14ac:dyDescent="0.3">
      <c r="A668" s="303"/>
      <c r="B668" s="293"/>
      <c r="C668" s="291"/>
      <c r="D668" s="17" t="s">
        <v>639</v>
      </c>
      <c r="E668" s="18">
        <f t="shared" si="25"/>
        <v>4.6153846153846149E-2</v>
      </c>
    </row>
    <row r="669" spans="1:5" x14ac:dyDescent="0.3">
      <c r="A669" s="303"/>
      <c r="B669" s="293"/>
      <c r="C669" s="291"/>
      <c r="D669" s="17" t="s">
        <v>640</v>
      </c>
      <c r="E669" s="18">
        <f t="shared" si="25"/>
        <v>4.6153846153846149E-2</v>
      </c>
    </row>
    <row r="670" spans="1:5" x14ac:dyDescent="0.3">
      <c r="A670" s="303"/>
      <c r="B670" s="293"/>
      <c r="C670" s="291"/>
      <c r="D670" s="17" t="s">
        <v>641</v>
      </c>
      <c r="E670" s="18">
        <f t="shared" si="25"/>
        <v>4.6153846153846149E-2</v>
      </c>
    </row>
    <row r="671" spans="1:5" x14ac:dyDescent="0.3">
      <c r="A671" s="303"/>
      <c r="B671" s="293"/>
      <c r="C671" s="291"/>
      <c r="D671" s="17" t="s">
        <v>642</v>
      </c>
      <c r="E671" s="18">
        <f t="shared" si="25"/>
        <v>4.6153846153846149E-2</v>
      </c>
    </row>
    <row r="672" spans="1:5" x14ac:dyDescent="0.3">
      <c r="A672" s="303"/>
      <c r="B672" s="293"/>
      <c r="C672" s="291"/>
      <c r="D672" s="17" t="s">
        <v>400</v>
      </c>
      <c r="E672" s="18">
        <f t="shared" si="25"/>
        <v>4.6153846153846149E-2</v>
      </c>
    </row>
    <row r="673" spans="1:5" x14ac:dyDescent="0.3">
      <c r="A673" s="303"/>
      <c r="B673" s="293"/>
      <c r="C673" s="291"/>
      <c r="D673" s="17" t="s">
        <v>320</v>
      </c>
      <c r="E673" s="18">
        <f t="shared" si="25"/>
        <v>4.6153846153846149E-2</v>
      </c>
    </row>
    <row r="674" spans="1:5" x14ac:dyDescent="0.3">
      <c r="A674" s="303"/>
      <c r="B674" s="293"/>
      <c r="C674" s="291"/>
      <c r="D674" s="17" t="s">
        <v>643</v>
      </c>
      <c r="E674" s="18">
        <f>0.2/26</f>
        <v>7.6923076923076927E-3</v>
      </c>
    </row>
    <row r="675" spans="1:5" x14ac:dyDescent="0.3">
      <c r="A675" s="303"/>
      <c r="B675" s="293"/>
      <c r="C675" s="291"/>
      <c r="D675" s="17" t="s">
        <v>322</v>
      </c>
      <c r="E675" s="18">
        <f t="shared" ref="E675:E699" si="26">0.2/26</f>
        <v>7.6923076923076927E-3</v>
      </c>
    </row>
    <row r="676" spans="1:5" x14ac:dyDescent="0.3">
      <c r="A676" s="303"/>
      <c r="B676" s="293"/>
      <c r="C676" s="291"/>
      <c r="D676" s="17" t="s">
        <v>644</v>
      </c>
      <c r="E676" s="18">
        <f t="shared" si="26"/>
        <v>7.6923076923076927E-3</v>
      </c>
    </row>
    <row r="677" spans="1:5" x14ac:dyDescent="0.3">
      <c r="A677" s="303"/>
      <c r="B677" s="293"/>
      <c r="C677" s="291"/>
      <c r="D677" s="17" t="s">
        <v>645</v>
      </c>
      <c r="E677" s="18">
        <f t="shared" si="26"/>
        <v>7.6923076923076927E-3</v>
      </c>
    </row>
    <row r="678" spans="1:5" x14ac:dyDescent="0.3">
      <c r="A678" s="303"/>
      <c r="B678" s="293"/>
      <c r="C678" s="291"/>
      <c r="D678" s="17" t="s">
        <v>646</v>
      </c>
      <c r="E678" s="18">
        <f t="shared" si="26"/>
        <v>7.6923076923076927E-3</v>
      </c>
    </row>
    <row r="679" spans="1:5" x14ac:dyDescent="0.3">
      <c r="A679" s="303"/>
      <c r="B679" s="293"/>
      <c r="C679" s="291"/>
      <c r="D679" s="17" t="s">
        <v>647</v>
      </c>
      <c r="E679" s="18">
        <f t="shared" si="26"/>
        <v>7.6923076923076927E-3</v>
      </c>
    </row>
    <row r="680" spans="1:5" x14ac:dyDescent="0.3">
      <c r="A680" s="303"/>
      <c r="B680" s="293"/>
      <c r="C680" s="291"/>
      <c r="D680" s="17" t="s">
        <v>327</v>
      </c>
      <c r="E680" s="18">
        <f t="shared" si="26"/>
        <v>7.6923076923076927E-3</v>
      </c>
    </row>
    <row r="681" spans="1:5" x14ac:dyDescent="0.3">
      <c r="A681" s="303"/>
      <c r="B681" s="293"/>
      <c r="C681" s="291"/>
      <c r="D681" s="17" t="s">
        <v>648</v>
      </c>
      <c r="E681" s="18">
        <f t="shared" si="26"/>
        <v>7.6923076923076927E-3</v>
      </c>
    </row>
    <row r="682" spans="1:5" x14ac:dyDescent="0.3">
      <c r="A682" s="303"/>
      <c r="B682" s="293"/>
      <c r="C682" s="291"/>
      <c r="D682" s="17" t="s">
        <v>649</v>
      </c>
      <c r="E682" s="18">
        <f t="shared" si="26"/>
        <v>7.6923076923076927E-3</v>
      </c>
    </row>
    <row r="683" spans="1:5" x14ac:dyDescent="0.3">
      <c r="A683" s="303"/>
      <c r="B683" s="293"/>
      <c r="C683" s="291"/>
      <c r="D683" s="17" t="s">
        <v>650</v>
      </c>
      <c r="E683" s="18">
        <f t="shared" si="26"/>
        <v>7.6923076923076927E-3</v>
      </c>
    </row>
    <row r="684" spans="1:5" x14ac:dyDescent="0.3">
      <c r="A684" s="303"/>
      <c r="B684" s="293"/>
      <c r="C684" s="291"/>
      <c r="D684" s="17" t="s">
        <v>651</v>
      </c>
      <c r="E684" s="18">
        <f t="shared" si="26"/>
        <v>7.6923076923076927E-3</v>
      </c>
    </row>
    <row r="685" spans="1:5" x14ac:dyDescent="0.3">
      <c r="A685" s="303"/>
      <c r="B685" s="293"/>
      <c r="C685" s="291"/>
      <c r="D685" s="17" t="s">
        <v>411</v>
      </c>
      <c r="E685" s="18">
        <f t="shared" si="26"/>
        <v>7.6923076923076927E-3</v>
      </c>
    </row>
    <row r="686" spans="1:5" x14ac:dyDescent="0.3">
      <c r="A686" s="303"/>
      <c r="B686" s="293"/>
      <c r="C686" s="291"/>
      <c r="D686" s="17" t="s">
        <v>345</v>
      </c>
      <c r="E686" s="18">
        <f t="shared" si="26"/>
        <v>7.6923076923076927E-3</v>
      </c>
    </row>
    <row r="687" spans="1:5" x14ac:dyDescent="0.3">
      <c r="A687" s="303"/>
      <c r="B687" s="293"/>
      <c r="C687" s="291"/>
      <c r="D687" s="17" t="s">
        <v>652</v>
      </c>
      <c r="E687" s="18">
        <f t="shared" si="26"/>
        <v>7.6923076923076927E-3</v>
      </c>
    </row>
    <row r="688" spans="1:5" x14ac:dyDescent="0.3">
      <c r="A688" s="303"/>
      <c r="B688" s="293"/>
      <c r="C688" s="291"/>
      <c r="D688" s="17" t="s">
        <v>347</v>
      </c>
      <c r="E688" s="18">
        <f t="shared" si="26"/>
        <v>7.6923076923076927E-3</v>
      </c>
    </row>
    <row r="689" spans="1:5" x14ac:dyDescent="0.3">
      <c r="A689" s="303"/>
      <c r="B689" s="293"/>
      <c r="C689" s="291"/>
      <c r="D689" s="17" t="s">
        <v>653</v>
      </c>
      <c r="E689" s="18">
        <f t="shared" si="26"/>
        <v>7.6923076923076927E-3</v>
      </c>
    </row>
    <row r="690" spans="1:5" x14ac:dyDescent="0.3">
      <c r="A690" s="303"/>
      <c r="B690" s="293"/>
      <c r="C690" s="291"/>
      <c r="D690" s="17" t="s">
        <v>654</v>
      </c>
      <c r="E690" s="18">
        <f t="shared" si="26"/>
        <v>7.6923076923076927E-3</v>
      </c>
    </row>
    <row r="691" spans="1:5" x14ac:dyDescent="0.3">
      <c r="A691" s="303"/>
      <c r="B691" s="293"/>
      <c r="C691" s="291"/>
      <c r="D691" s="17" t="s">
        <v>655</v>
      </c>
      <c r="E691" s="18">
        <f t="shared" si="26"/>
        <v>7.6923076923076927E-3</v>
      </c>
    </row>
    <row r="692" spans="1:5" x14ac:dyDescent="0.3">
      <c r="A692" s="303"/>
      <c r="B692" s="293"/>
      <c r="C692" s="291"/>
      <c r="D692" s="17" t="s">
        <v>656</v>
      </c>
      <c r="E692" s="18">
        <f t="shared" si="26"/>
        <v>7.6923076923076927E-3</v>
      </c>
    </row>
    <row r="693" spans="1:5" x14ac:dyDescent="0.3">
      <c r="A693" s="303"/>
      <c r="B693" s="293"/>
      <c r="C693" s="291"/>
      <c r="D693" s="17" t="s">
        <v>352</v>
      </c>
      <c r="E693" s="18">
        <f t="shared" si="26"/>
        <v>7.6923076923076927E-3</v>
      </c>
    </row>
    <row r="694" spans="1:5" x14ac:dyDescent="0.3">
      <c r="A694" s="303"/>
      <c r="B694" s="293"/>
      <c r="C694" s="291"/>
      <c r="D694" s="17" t="s">
        <v>657</v>
      </c>
      <c r="E694" s="18">
        <f t="shared" si="26"/>
        <v>7.6923076923076927E-3</v>
      </c>
    </row>
    <row r="695" spans="1:5" x14ac:dyDescent="0.3">
      <c r="A695" s="303"/>
      <c r="B695" s="293"/>
      <c r="C695" s="291"/>
      <c r="D695" s="17" t="s">
        <v>658</v>
      </c>
      <c r="E695" s="18">
        <f t="shared" si="26"/>
        <v>7.6923076923076927E-3</v>
      </c>
    </row>
    <row r="696" spans="1:5" x14ac:dyDescent="0.3">
      <c r="A696" s="303"/>
      <c r="B696" s="293"/>
      <c r="C696" s="291"/>
      <c r="D696" s="17" t="s">
        <v>659</v>
      </c>
      <c r="E696" s="18">
        <f t="shared" si="26"/>
        <v>7.6923076923076927E-3</v>
      </c>
    </row>
    <row r="697" spans="1:5" x14ac:dyDescent="0.3">
      <c r="A697" s="303"/>
      <c r="B697" s="293"/>
      <c r="C697" s="291"/>
      <c r="D697" s="17" t="s">
        <v>660</v>
      </c>
      <c r="E697" s="18">
        <f t="shared" si="26"/>
        <v>7.6923076923076927E-3</v>
      </c>
    </row>
    <row r="698" spans="1:5" x14ac:dyDescent="0.3">
      <c r="A698" s="303"/>
      <c r="B698" s="293"/>
      <c r="C698" s="291"/>
      <c r="D698" s="17" t="s">
        <v>422</v>
      </c>
      <c r="E698" s="18">
        <f t="shared" si="26"/>
        <v>7.6923076923076927E-3</v>
      </c>
    </row>
    <row r="699" spans="1:5" x14ac:dyDescent="0.3">
      <c r="A699" s="303"/>
      <c r="B699" s="293"/>
      <c r="C699" s="291"/>
      <c r="D699" s="17" t="s">
        <v>370</v>
      </c>
      <c r="E699" s="18">
        <f t="shared" si="26"/>
        <v>7.6923076923076927E-3</v>
      </c>
    </row>
    <row r="700" spans="1:5" x14ac:dyDescent="0.3">
      <c r="A700" s="303"/>
      <c r="B700" s="293"/>
      <c r="C700" s="291"/>
      <c r="D700" s="17" t="s">
        <v>277</v>
      </c>
      <c r="E700" s="18">
        <f>0.2/10</f>
        <v>0.02</v>
      </c>
    </row>
    <row r="701" spans="1:5" x14ac:dyDescent="0.3">
      <c r="A701" s="303"/>
      <c r="B701" s="293"/>
      <c r="C701" s="291"/>
      <c r="D701" s="17" t="s">
        <v>278</v>
      </c>
      <c r="E701" s="18">
        <f t="shared" ref="E701:E709" si="27">0.2/10</f>
        <v>0.02</v>
      </c>
    </row>
    <row r="702" spans="1:5" x14ac:dyDescent="0.3">
      <c r="A702" s="303"/>
      <c r="B702" s="293"/>
      <c r="C702" s="291"/>
      <c r="D702" s="17" t="s">
        <v>279</v>
      </c>
      <c r="E702" s="18">
        <f t="shared" si="27"/>
        <v>0.02</v>
      </c>
    </row>
    <row r="703" spans="1:5" x14ac:dyDescent="0.3">
      <c r="A703" s="303"/>
      <c r="B703" s="293"/>
      <c r="C703" s="291"/>
      <c r="D703" s="17" t="s">
        <v>280</v>
      </c>
      <c r="E703" s="18">
        <f t="shared" si="27"/>
        <v>0.02</v>
      </c>
    </row>
    <row r="704" spans="1:5" x14ac:dyDescent="0.3">
      <c r="A704" s="303"/>
      <c r="B704" s="293"/>
      <c r="C704" s="291"/>
      <c r="D704" s="17" t="s">
        <v>281</v>
      </c>
      <c r="E704" s="18">
        <f t="shared" si="27"/>
        <v>0.02</v>
      </c>
    </row>
    <row r="705" spans="1:5" x14ac:dyDescent="0.3">
      <c r="A705" s="303"/>
      <c r="B705" s="293"/>
      <c r="C705" s="291"/>
      <c r="D705" s="17" t="s">
        <v>282</v>
      </c>
      <c r="E705" s="18">
        <f t="shared" si="27"/>
        <v>0.02</v>
      </c>
    </row>
    <row r="706" spans="1:5" x14ac:dyDescent="0.3">
      <c r="A706" s="303"/>
      <c r="B706" s="293"/>
      <c r="C706" s="291"/>
      <c r="D706" s="17" t="s">
        <v>283</v>
      </c>
      <c r="E706" s="18">
        <f t="shared" si="27"/>
        <v>0.02</v>
      </c>
    </row>
    <row r="707" spans="1:5" x14ac:dyDescent="0.3">
      <c r="A707" s="303"/>
      <c r="B707" s="293"/>
      <c r="C707" s="291"/>
      <c r="D707" s="17" t="s">
        <v>284</v>
      </c>
      <c r="E707" s="18">
        <f t="shared" si="27"/>
        <v>0.02</v>
      </c>
    </row>
    <row r="708" spans="1:5" x14ac:dyDescent="0.3">
      <c r="A708" s="303"/>
      <c r="B708" s="293"/>
      <c r="C708" s="291"/>
      <c r="D708" s="17" t="s">
        <v>285</v>
      </c>
      <c r="E708" s="18">
        <f t="shared" si="27"/>
        <v>0.02</v>
      </c>
    </row>
    <row r="709" spans="1:5" x14ac:dyDescent="0.3">
      <c r="A709" s="303"/>
      <c r="B709" s="293"/>
      <c r="C709" s="291"/>
      <c r="D709" s="17" t="s">
        <v>286</v>
      </c>
      <c r="E709" s="18">
        <f t="shared" si="27"/>
        <v>0.02</v>
      </c>
    </row>
    <row r="711" spans="1:5" x14ac:dyDescent="0.3">
      <c r="A711" s="303" t="s">
        <v>294</v>
      </c>
      <c r="B711" s="293" t="s">
        <v>661</v>
      </c>
      <c r="C711" s="291" t="s">
        <v>261</v>
      </c>
      <c r="D711" s="17" t="s">
        <v>296</v>
      </c>
      <c r="E711" s="18">
        <f>0.6/13</f>
        <v>4.6153846153846149E-2</v>
      </c>
    </row>
    <row r="712" spans="1:5" x14ac:dyDescent="0.3">
      <c r="A712" s="303"/>
      <c r="B712" s="282"/>
      <c r="C712" s="283"/>
      <c r="D712" s="17" t="s">
        <v>297</v>
      </c>
      <c r="E712" s="18">
        <f t="shared" ref="E712:E723" si="28">0.6/13</f>
        <v>4.6153846153846149E-2</v>
      </c>
    </row>
    <row r="713" spans="1:5" x14ac:dyDescent="0.3">
      <c r="A713" s="303"/>
      <c r="B713" s="293"/>
      <c r="C713" s="291"/>
      <c r="D713" s="17" t="s">
        <v>635</v>
      </c>
      <c r="E713" s="18">
        <f t="shared" si="28"/>
        <v>4.6153846153846149E-2</v>
      </c>
    </row>
    <row r="714" spans="1:5" x14ac:dyDescent="0.3">
      <c r="A714" s="303"/>
      <c r="B714" s="293"/>
      <c r="C714" s="291"/>
      <c r="D714" s="17" t="s">
        <v>636</v>
      </c>
      <c r="E714" s="18">
        <f t="shared" si="28"/>
        <v>4.6153846153846149E-2</v>
      </c>
    </row>
    <row r="715" spans="1:5" x14ac:dyDescent="0.3">
      <c r="A715" s="303"/>
      <c r="B715" s="293"/>
      <c r="C715" s="291"/>
      <c r="D715" s="17" t="s">
        <v>637</v>
      </c>
      <c r="E715" s="18">
        <f t="shared" si="28"/>
        <v>4.6153846153846149E-2</v>
      </c>
    </row>
    <row r="716" spans="1:5" x14ac:dyDescent="0.3">
      <c r="A716" s="303"/>
      <c r="B716" s="293"/>
      <c r="C716" s="291"/>
      <c r="D716" s="17" t="s">
        <v>662</v>
      </c>
      <c r="E716" s="18">
        <f t="shared" si="28"/>
        <v>4.6153846153846149E-2</v>
      </c>
    </row>
    <row r="717" spans="1:5" x14ac:dyDescent="0.3">
      <c r="A717" s="303"/>
      <c r="B717" s="293"/>
      <c r="C717" s="291"/>
      <c r="D717" s="17" t="s">
        <v>663</v>
      </c>
      <c r="E717" s="18">
        <f t="shared" si="28"/>
        <v>4.6153846153846149E-2</v>
      </c>
    </row>
    <row r="718" spans="1:5" x14ac:dyDescent="0.3">
      <c r="A718" s="303"/>
      <c r="B718" s="293"/>
      <c r="C718" s="291"/>
      <c r="D718" s="17" t="s">
        <v>639</v>
      </c>
      <c r="E718" s="18">
        <f t="shared" si="28"/>
        <v>4.6153846153846149E-2</v>
      </c>
    </row>
    <row r="719" spans="1:5" x14ac:dyDescent="0.3">
      <c r="A719" s="303"/>
      <c r="B719" s="293"/>
      <c r="C719" s="291"/>
      <c r="D719" s="17" t="s">
        <v>640</v>
      </c>
      <c r="E719" s="18">
        <f t="shared" si="28"/>
        <v>4.6153846153846149E-2</v>
      </c>
    </row>
    <row r="720" spans="1:5" x14ac:dyDescent="0.3">
      <c r="A720" s="303"/>
      <c r="B720" s="293"/>
      <c r="C720" s="291"/>
      <c r="D720" s="17" t="s">
        <v>641</v>
      </c>
      <c r="E720" s="18">
        <f t="shared" si="28"/>
        <v>4.6153846153846149E-2</v>
      </c>
    </row>
    <row r="721" spans="1:5" x14ac:dyDescent="0.3">
      <c r="A721" s="303"/>
      <c r="B721" s="293"/>
      <c r="C721" s="291"/>
      <c r="D721" s="17" t="s">
        <v>642</v>
      </c>
      <c r="E721" s="18">
        <f t="shared" si="28"/>
        <v>4.6153846153846149E-2</v>
      </c>
    </row>
    <row r="722" spans="1:5" x14ac:dyDescent="0.3">
      <c r="A722" s="303"/>
      <c r="B722" s="293"/>
      <c r="C722" s="291"/>
      <c r="D722" s="17" t="s">
        <v>664</v>
      </c>
      <c r="E722" s="18">
        <f t="shared" si="28"/>
        <v>4.6153846153846149E-2</v>
      </c>
    </row>
    <row r="723" spans="1:5" x14ac:dyDescent="0.3">
      <c r="A723" s="303"/>
      <c r="B723" s="293"/>
      <c r="C723" s="291"/>
      <c r="D723" s="17" t="s">
        <v>320</v>
      </c>
      <c r="E723" s="18">
        <f t="shared" si="28"/>
        <v>4.6153846153846149E-2</v>
      </c>
    </row>
    <row r="724" spans="1:5" x14ac:dyDescent="0.3">
      <c r="A724" s="303"/>
      <c r="B724" s="293"/>
      <c r="C724" s="291"/>
      <c r="D724" s="17" t="s">
        <v>321</v>
      </c>
      <c r="E724" s="18">
        <f>0.2/26</f>
        <v>7.6923076923076927E-3</v>
      </c>
    </row>
    <row r="725" spans="1:5" x14ac:dyDescent="0.3">
      <c r="A725" s="303"/>
      <c r="B725" s="293"/>
      <c r="C725" s="291"/>
      <c r="D725" s="17" t="s">
        <v>322</v>
      </c>
      <c r="E725" s="18">
        <f t="shared" ref="E725:E749" si="29">0.2/26</f>
        <v>7.6923076923076927E-3</v>
      </c>
    </row>
    <row r="726" spans="1:5" x14ac:dyDescent="0.3">
      <c r="A726" s="303"/>
      <c r="B726" s="293"/>
      <c r="C726" s="291"/>
      <c r="D726" s="17" t="s">
        <v>644</v>
      </c>
      <c r="E726" s="18">
        <f t="shared" si="29"/>
        <v>7.6923076923076927E-3</v>
      </c>
    </row>
    <row r="727" spans="1:5" x14ac:dyDescent="0.3">
      <c r="A727" s="303"/>
      <c r="B727" s="293"/>
      <c r="C727" s="291"/>
      <c r="D727" s="17" t="s">
        <v>645</v>
      </c>
      <c r="E727" s="18">
        <f t="shared" si="29"/>
        <v>7.6923076923076927E-3</v>
      </c>
    </row>
    <row r="728" spans="1:5" x14ac:dyDescent="0.3">
      <c r="A728" s="303"/>
      <c r="B728" s="293"/>
      <c r="C728" s="291"/>
      <c r="D728" s="17" t="s">
        <v>646</v>
      </c>
      <c r="E728" s="18">
        <f t="shared" si="29"/>
        <v>7.6923076923076927E-3</v>
      </c>
    </row>
    <row r="729" spans="1:5" x14ac:dyDescent="0.3">
      <c r="A729" s="303"/>
      <c r="B729" s="293"/>
      <c r="C729" s="291"/>
      <c r="D729" s="17" t="s">
        <v>665</v>
      </c>
      <c r="E729" s="18">
        <f t="shared" si="29"/>
        <v>7.6923076923076927E-3</v>
      </c>
    </row>
    <row r="730" spans="1:5" x14ac:dyDescent="0.3">
      <c r="A730" s="303"/>
      <c r="B730" s="293"/>
      <c r="C730" s="291"/>
      <c r="D730" s="17" t="s">
        <v>666</v>
      </c>
      <c r="E730" s="18">
        <f t="shared" si="29"/>
        <v>7.6923076923076927E-3</v>
      </c>
    </row>
    <row r="731" spans="1:5" x14ac:dyDescent="0.3">
      <c r="A731" s="303"/>
      <c r="B731" s="293"/>
      <c r="C731" s="291"/>
      <c r="D731" s="17" t="s">
        <v>648</v>
      </c>
      <c r="E731" s="18">
        <f t="shared" si="29"/>
        <v>7.6923076923076927E-3</v>
      </c>
    </row>
    <row r="732" spans="1:5" x14ac:dyDescent="0.3">
      <c r="A732" s="303"/>
      <c r="B732" s="293"/>
      <c r="C732" s="291"/>
      <c r="D732" s="17" t="s">
        <v>649</v>
      </c>
      <c r="E732" s="18">
        <f t="shared" si="29"/>
        <v>7.6923076923076927E-3</v>
      </c>
    </row>
    <row r="733" spans="1:5" x14ac:dyDescent="0.3">
      <c r="A733" s="303"/>
      <c r="B733" s="293"/>
      <c r="C733" s="291"/>
      <c r="D733" s="17" t="s">
        <v>650</v>
      </c>
      <c r="E733" s="18">
        <f t="shared" si="29"/>
        <v>7.6923076923076927E-3</v>
      </c>
    </row>
    <row r="734" spans="1:5" x14ac:dyDescent="0.3">
      <c r="A734" s="303"/>
      <c r="B734" s="293"/>
      <c r="C734" s="291"/>
      <c r="D734" s="17" t="s">
        <v>651</v>
      </c>
      <c r="E734" s="18">
        <f t="shared" si="29"/>
        <v>7.6923076923076927E-3</v>
      </c>
    </row>
    <row r="735" spans="1:5" x14ac:dyDescent="0.3">
      <c r="A735" s="303"/>
      <c r="B735" s="293"/>
      <c r="C735" s="291"/>
      <c r="D735" s="17" t="s">
        <v>667</v>
      </c>
      <c r="E735" s="18">
        <f t="shared" si="29"/>
        <v>7.6923076923076927E-3</v>
      </c>
    </row>
    <row r="736" spans="1:5" x14ac:dyDescent="0.3">
      <c r="A736" s="303"/>
      <c r="B736" s="293"/>
      <c r="C736" s="291"/>
      <c r="D736" s="17" t="s">
        <v>345</v>
      </c>
      <c r="E736" s="18">
        <f t="shared" si="29"/>
        <v>7.6923076923076927E-3</v>
      </c>
    </row>
    <row r="737" spans="1:5" x14ac:dyDescent="0.3">
      <c r="A737" s="303"/>
      <c r="B737" s="293"/>
      <c r="C737" s="291"/>
      <c r="D737" s="17" t="s">
        <v>346</v>
      </c>
      <c r="E737" s="18">
        <f t="shared" si="29"/>
        <v>7.6923076923076927E-3</v>
      </c>
    </row>
    <row r="738" spans="1:5" x14ac:dyDescent="0.3">
      <c r="A738" s="303"/>
      <c r="B738" s="293"/>
      <c r="C738" s="291"/>
      <c r="D738" s="17" t="s">
        <v>347</v>
      </c>
      <c r="E738" s="18">
        <f t="shared" si="29"/>
        <v>7.6923076923076927E-3</v>
      </c>
    </row>
    <row r="739" spans="1:5" x14ac:dyDescent="0.3">
      <c r="A739" s="303"/>
      <c r="B739" s="293"/>
      <c r="C739" s="291"/>
      <c r="D739" s="17" t="s">
        <v>653</v>
      </c>
      <c r="E739" s="18">
        <f t="shared" si="29"/>
        <v>7.6923076923076927E-3</v>
      </c>
    </row>
    <row r="740" spans="1:5" x14ac:dyDescent="0.3">
      <c r="A740" s="303"/>
      <c r="B740" s="293"/>
      <c r="C740" s="291"/>
      <c r="D740" s="17" t="s">
        <v>654</v>
      </c>
      <c r="E740" s="18">
        <f t="shared" si="29"/>
        <v>7.6923076923076927E-3</v>
      </c>
    </row>
    <row r="741" spans="1:5" x14ac:dyDescent="0.3">
      <c r="A741" s="303"/>
      <c r="B741" s="293"/>
      <c r="C741" s="291"/>
      <c r="D741" s="17" t="s">
        <v>655</v>
      </c>
      <c r="E741" s="18">
        <f t="shared" si="29"/>
        <v>7.6923076923076927E-3</v>
      </c>
    </row>
    <row r="742" spans="1:5" x14ac:dyDescent="0.3">
      <c r="A742" s="303"/>
      <c r="B742" s="293"/>
      <c r="C742" s="291"/>
      <c r="D742" s="17" t="s">
        <v>668</v>
      </c>
      <c r="E742" s="18">
        <f t="shared" si="29"/>
        <v>7.6923076923076927E-3</v>
      </c>
    </row>
    <row r="743" spans="1:5" x14ac:dyDescent="0.3">
      <c r="A743" s="303"/>
      <c r="B743" s="293"/>
      <c r="C743" s="291"/>
      <c r="D743" s="17" t="s">
        <v>669</v>
      </c>
      <c r="E743" s="18">
        <f t="shared" si="29"/>
        <v>7.6923076923076927E-3</v>
      </c>
    </row>
    <row r="744" spans="1:5" x14ac:dyDescent="0.3">
      <c r="A744" s="303"/>
      <c r="B744" s="293"/>
      <c r="C744" s="291"/>
      <c r="D744" s="17" t="s">
        <v>657</v>
      </c>
      <c r="E744" s="18">
        <f t="shared" si="29"/>
        <v>7.6923076923076927E-3</v>
      </c>
    </row>
    <row r="745" spans="1:5" x14ac:dyDescent="0.3">
      <c r="A745" s="303"/>
      <c r="B745" s="293"/>
      <c r="C745" s="291"/>
      <c r="D745" s="17" t="s">
        <v>658</v>
      </c>
      <c r="E745" s="18">
        <f t="shared" si="29"/>
        <v>7.6923076923076927E-3</v>
      </c>
    </row>
    <row r="746" spans="1:5" x14ac:dyDescent="0.3">
      <c r="A746" s="303"/>
      <c r="B746" s="293"/>
      <c r="C746" s="291"/>
      <c r="D746" s="17" t="s">
        <v>659</v>
      </c>
      <c r="E746" s="18">
        <f t="shared" si="29"/>
        <v>7.6923076923076927E-3</v>
      </c>
    </row>
    <row r="747" spans="1:5" x14ac:dyDescent="0.3">
      <c r="A747" s="303"/>
      <c r="B747" s="293"/>
      <c r="C747" s="291"/>
      <c r="D747" s="17" t="s">
        <v>660</v>
      </c>
      <c r="E747" s="18">
        <f t="shared" si="29"/>
        <v>7.6923076923076927E-3</v>
      </c>
    </row>
    <row r="748" spans="1:5" x14ac:dyDescent="0.3">
      <c r="A748" s="303"/>
      <c r="B748" s="293"/>
      <c r="C748" s="291"/>
      <c r="D748" s="17" t="s">
        <v>670</v>
      </c>
      <c r="E748" s="18">
        <f t="shared" si="29"/>
        <v>7.6923076923076927E-3</v>
      </c>
    </row>
    <row r="749" spans="1:5" x14ac:dyDescent="0.3">
      <c r="A749" s="303"/>
      <c r="B749" s="293"/>
      <c r="C749" s="291"/>
      <c r="D749" s="17" t="s">
        <v>370</v>
      </c>
      <c r="E749" s="18">
        <f t="shared" si="29"/>
        <v>7.6923076923076927E-3</v>
      </c>
    </row>
    <row r="750" spans="1:5" x14ac:dyDescent="0.3">
      <c r="A750" s="303"/>
      <c r="B750" s="293"/>
      <c r="C750" s="291"/>
      <c r="D750" s="17" t="s">
        <v>277</v>
      </c>
      <c r="E750" s="18">
        <f>0.2/10</f>
        <v>0.02</v>
      </c>
    </row>
    <row r="751" spans="1:5" x14ac:dyDescent="0.3">
      <c r="A751" s="303"/>
      <c r="B751" s="293"/>
      <c r="C751" s="291"/>
      <c r="D751" s="17" t="s">
        <v>278</v>
      </c>
      <c r="E751" s="18">
        <f t="shared" ref="E751:E759" si="30">0.2/10</f>
        <v>0.02</v>
      </c>
    </row>
    <row r="752" spans="1:5" x14ac:dyDescent="0.3">
      <c r="A752" s="303"/>
      <c r="B752" s="293"/>
      <c r="C752" s="291"/>
      <c r="D752" s="17" t="s">
        <v>279</v>
      </c>
      <c r="E752" s="18">
        <f t="shared" si="30"/>
        <v>0.02</v>
      </c>
    </row>
    <row r="753" spans="1:5" x14ac:dyDescent="0.3">
      <c r="A753" s="303"/>
      <c r="B753" s="293"/>
      <c r="C753" s="291"/>
      <c r="D753" s="17" t="s">
        <v>280</v>
      </c>
      <c r="E753" s="18">
        <f t="shared" si="30"/>
        <v>0.02</v>
      </c>
    </row>
    <row r="754" spans="1:5" x14ac:dyDescent="0.3">
      <c r="A754" s="303"/>
      <c r="B754" s="293"/>
      <c r="C754" s="291"/>
      <c r="D754" s="17" t="s">
        <v>281</v>
      </c>
      <c r="E754" s="18">
        <f t="shared" si="30"/>
        <v>0.02</v>
      </c>
    </row>
    <row r="755" spans="1:5" x14ac:dyDescent="0.3">
      <c r="A755" s="303"/>
      <c r="B755" s="293"/>
      <c r="C755" s="291"/>
      <c r="D755" s="17" t="s">
        <v>282</v>
      </c>
      <c r="E755" s="18">
        <f t="shared" si="30"/>
        <v>0.02</v>
      </c>
    </row>
    <row r="756" spans="1:5" x14ac:dyDescent="0.3">
      <c r="A756" s="303"/>
      <c r="B756" s="293"/>
      <c r="C756" s="291"/>
      <c r="D756" s="17" t="s">
        <v>283</v>
      </c>
      <c r="E756" s="18">
        <f t="shared" si="30"/>
        <v>0.02</v>
      </c>
    </row>
    <row r="757" spans="1:5" x14ac:dyDescent="0.3">
      <c r="A757" s="303"/>
      <c r="B757" s="293"/>
      <c r="C757" s="291"/>
      <c r="D757" s="17" t="s">
        <v>284</v>
      </c>
      <c r="E757" s="18">
        <f t="shared" si="30"/>
        <v>0.02</v>
      </c>
    </row>
    <row r="758" spans="1:5" x14ac:dyDescent="0.3">
      <c r="A758" s="303"/>
      <c r="B758" s="293"/>
      <c r="C758" s="291"/>
      <c r="D758" s="17" t="s">
        <v>285</v>
      </c>
      <c r="E758" s="18">
        <f t="shared" si="30"/>
        <v>0.02</v>
      </c>
    </row>
    <row r="759" spans="1:5" x14ac:dyDescent="0.3">
      <c r="A759" s="303"/>
      <c r="B759" s="293"/>
      <c r="C759" s="291"/>
      <c r="D759" s="17" t="s">
        <v>286</v>
      </c>
      <c r="E759" s="18">
        <f t="shared" si="30"/>
        <v>0.02</v>
      </c>
    </row>
    <row r="761" spans="1:5" x14ac:dyDescent="0.3">
      <c r="A761" s="303" t="s">
        <v>294</v>
      </c>
      <c r="B761" s="293" t="s">
        <v>671</v>
      </c>
      <c r="C761" s="291" t="s">
        <v>261</v>
      </c>
      <c r="D761" s="17" t="s">
        <v>390</v>
      </c>
      <c r="E761" s="18">
        <f>0.6/8</f>
        <v>7.4999999999999997E-2</v>
      </c>
    </row>
    <row r="762" spans="1:5" x14ac:dyDescent="0.3">
      <c r="A762" s="303"/>
      <c r="B762" s="282"/>
      <c r="C762" s="283"/>
      <c r="D762" s="17" t="s">
        <v>672</v>
      </c>
      <c r="E762" s="18">
        <f t="shared" ref="E762:E768" si="31">0.6/8</f>
        <v>7.4999999999999997E-2</v>
      </c>
    </row>
    <row r="763" spans="1:5" x14ac:dyDescent="0.3">
      <c r="A763" s="303"/>
      <c r="B763" s="293"/>
      <c r="C763" s="291"/>
      <c r="D763" s="17" t="s">
        <v>673</v>
      </c>
      <c r="E763" s="18">
        <f t="shared" si="31"/>
        <v>7.4999999999999997E-2</v>
      </c>
    </row>
    <row r="764" spans="1:5" x14ac:dyDescent="0.3">
      <c r="A764" s="303"/>
      <c r="B764" s="293"/>
      <c r="C764" s="291"/>
      <c r="D764" s="17" t="s">
        <v>674</v>
      </c>
      <c r="E764" s="18">
        <f t="shared" si="31"/>
        <v>7.4999999999999997E-2</v>
      </c>
    </row>
    <row r="765" spans="1:5" x14ac:dyDescent="0.3">
      <c r="A765" s="303"/>
      <c r="B765" s="293"/>
      <c r="C765" s="291"/>
      <c r="D765" s="17" t="s">
        <v>675</v>
      </c>
      <c r="E765" s="18">
        <f t="shared" si="31"/>
        <v>7.4999999999999997E-2</v>
      </c>
    </row>
    <row r="766" spans="1:5" x14ac:dyDescent="0.3">
      <c r="A766" s="303"/>
      <c r="B766" s="293"/>
      <c r="C766" s="291"/>
      <c r="D766" s="17" t="s">
        <v>676</v>
      </c>
      <c r="E766" s="18">
        <f t="shared" si="31"/>
        <v>7.4999999999999997E-2</v>
      </c>
    </row>
    <row r="767" spans="1:5" x14ac:dyDescent="0.3">
      <c r="A767" s="303"/>
      <c r="B767" s="293"/>
      <c r="C767" s="291"/>
      <c r="D767" s="17" t="s">
        <v>663</v>
      </c>
      <c r="E767" s="18">
        <f t="shared" si="31"/>
        <v>7.4999999999999997E-2</v>
      </c>
    </row>
    <row r="768" spans="1:5" x14ac:dyDescent="0.3">
      <c r="A768" s="303"/>
      <c r="B768" s="293"/>
      <c r="C768" s="291"/>
      <c r="D768" s="17" t="s">
        <v>677</v>
      </c>
      <c r="E768" s="18">
        <f t="shared" si="31"/>
        <v>7.4999999999999997E-2</v>
      </c>
    </row>
    <row r="769" spans="1:5" x14ac:dyDescent="0.3">
      <c r="A769" s="303"/>
      <c r="B769" s="293"/>
      <c r="C769" s="291"/>
      <c r="D769" s="17" t="s">
        <v>401</v>
      </c>
      <c r="E769" s="18">
        <f>0.2/16</f>
        <v>1.2500000000000001E-2</v>
      </c>
    </row>
    <row r="770" spans="1:5" x14ac:dyDescent="0.3">
      <c r="A770" s="303"/>
      <c r="B770" s="293"/>
      <c r="C770" s="291"/>
      <c r="D770" s="17" t="s">
        <v>678</v>
      </c>
      <c r="E770" s="18">
        <f t="shared" ref="E770:E784" si="32">0.2/16</f>
        <v>1.2500000000000001E-2</v>
      </c>
    </row>
    <row r="771" spans="1:5" x14ac:dyDescent="0.3">
      <c r="A771" s="303"/>
      <c r="B771" s="293"/>
      <c r="C771" s="291"/>
      <c r="D771" s="17" t="s">
        <v>679</v>
      </c>
      <c r="E771" s="18">
        <f t="shared" si="32"/>
        <v>1.2500000000000001E-2</v>
      </c>
    </row>
    <row r="772" spans="1:5" x14ac:dyDescent="0.3">
      <c r="A772" s="303"/>
      <c r="B772" s="293"/>
      <c r="C772" s="291"/>
      <c r="D772" s="17" t="s">
        <v>680</v>
      </c>
      <c r="E772" s="18">
        <f t="shared" si="32"/>
        <v>1.2500000000000001E-2</v>
      </c>
    </row>
    <row r="773" spans="1:5" x14ac:dyDescent="0.3">
      <c r="A773" s="303"/>
      <c r="B773" s="293"/>
      <c r="C773" s="291"/>
      <c r="D773" s="17" t="s">
        <v>681</v>
      </c>
      <c r="E773" s="18">
        <f t="shared" si="32"/>
        <v>1.2500000000000001E-2</v>
      </c>
    </row>
    <row r="774" spans="1:5" x14ac:dyDescent="0.3">
      <c r="A774" s="303"/>
      <c r="B774" s="293"/>
      <c r="C774" s="291"/>
      <c r="D774" s="17" t="s">
        <v>682</v>
      </c>
      <c r="E774" s="18">
        <f t="shared" si="32"/>
        <v>1.2500000000000001E-2</v>
      </c>
    </row>
    <row r="775" spans="1:5" x14ac:dyDescent="0.3">
      <c r="A775" s="303"/>
      <c r="B775" s="293"/>
      <c r="C775" s="291"/>
      <c r="D775" s="17" t="s">
        <v>666</v>
      </c>
      <c r="E775" s="18">
        <f t="shared" si="32"/>
        <v>1.2500000000000001E-2</v>
      </c>
    </row>
    <row r="776" spans="1:5" x14ac:dyDescent="0.3">
      <c r="A776" s="303"/>
      <c r="B776" s="293"/>
      <c r="C776" s="291"/>
      <c r="D776" s="17" t="s">
        <v>683</v>
      </c>
      <c r="E776" s="18">
        <f t="shared" si="32"/>
        <v>1.2500000000000001E-2</v>
      </c>
    </row>
    <row r="777" spans="1:5" x14ac:dyDescent="0.3">
      <c r="A777" s="303"/>
      <c r="B777" s="293"/>
      <c r="C777" s="291"/>
      <c r="D777" s="17" t="s">
        <v>412</v>
      </c>
      <c r="E777" s="18">
        <f t="shared" si="32"/>
        <v>1.2500000000000001E-2</v>
      </c>
    </row>
    <row r="778" spans="1:5" x14ac:dyDescent="0.3">
      <c r="A778" s="303"/>
      <c r="B778" s="293"/>
      <c r="C778" s="291"/>
      <c r="D778" s="17" t="s">
        <v>684</v>
      </c>
      <c r="E778" s="18">
        <f t="shared" si="32"/>
        <v>1.2500000000000001E-2</v>
      </c>
    </row>
    <row r="779" spans="1:5" x14ac:dyDescent="0.3">
      <c r="A779" s="303"/>
      <c r="B779" s="293"/>
      <c r="C779" s="291"/>
      <c r="D779" s="17" t="s">
        <v>685</v>
      </c>
      <c r="E779" s="18">
        <f t="shared" si="32"/>
        <v>1.2500000000000001E-2</v>
      </c>
    </row>
    <row r="780" spans="1:5" x14ac:dyDescent="0.3">
      <c r="A780" s="303"/>
      <c r="B780" s="293"/>
      <c r="C780" s="291"/>
      <c r="D780" s="17" t="s">
        <v>686</v>
      </c>
      <c r="E780" s="18">
        <f t="shared" si="32"/>
        <v>1.2500000000000001E-2</v>
      </c>
    </row>
    <row r="781" spans="1:5" x14ac:dyDescent="0.3">
      <c r="A781" s="303"/>
      <c r="B781" s="293"/>
      <c r="C781" s="291"/>
      <c r="D781" s="17" t="s">
        <v>687</v>
      </c>
      <c r="E781" s="18">
        <f t="shared" si="32"/>
        <v>1.2500000000000001E-2</v>
      </c>
    </row>
    <row r="782" spans="1:5" x14ac:dyDescent="0.3">
      <c r="A782" s="303"/>
      <c r="B782" s="293"/>
      <c r="C782" s="291"/>
      <c r="D782" s="17" t="s">
        <v>688</v>
      </c>
      <c r="E782" s="18">
        <f t="shared" si="32"/>
        <v>1.2500000000000001E-2</v>
      </c>
    </row>
    <row r="783" spans="1:5" x14ac:dyDescent="0.3">
      <c r="A783" s="303"/>
      <c r="B783" s="293"/>
      <c r="C783" s="291"/>
      <c r="D783" s="17" t="s">
        <v>669</v>
      </c>
      <c r="E783" s="18">
        <f t="shared" si="32"/>
        <v>1.2500000000000001E-2</v>
      </c>
    </row>
    <row r="784" spans="1:5" x14ac:dyDescent="0.3">
      <c r="A784" s="303"/>
      <c r="B784" s="293"/>
      <c r="C784" s="291"/>
      <c r="D784" s="17" t="s">
        <v>689</v>
      </c>
      <c r="E784" s="18">
        <f t="shared" si="32"/>
        <v>1.2500000000000001E-2</v>
      </c>
    </row>
    <row r="785" spans="1:5" x14ac:dyDescent="0.3">
      <c r="A785" s="303"/>
      <c r="B785" s="293"/>
      <c r="C785" s="291"/>
      <c r="D785" s="17" t="s">
        <v>277</v>
      </c>
      <c r="E785" s="18">
        <f>0.2/10</f>
        <v>0.02</v>
      </c>
    </row>
    <row r="786" spans="1:5" x14ac:dyDescent="0.3">
      <c r="A786" s="303"/>
      <c r="B786" s="293"/>
      <c r="C786" s="291"/>
      <c r="D786" s="17" t="s">
        <v>278</v>
      </c>
      <c r="E786" s="18">
        <f t="shared" ref="E786:E794" si="33">0.2/10</f>
        <v>0.02</v>
      </c>
    </row>
    <row r="787" spans="1:5" x14ac:dyDescent="0.3">
      <c r="A787" s="303"/>
      <c r="B787" s="293"/>
      <c r="C787" s="291"/>
      <c r="D787" s="17" t="s">
        <v>279</v>
      </c>
      <c r="E787" s="18">
        <f t="shared" si="33"/>
        <v>0.02</v>
      </c>
    </row>
    <row r="788" spans="1:5" x14ac:dyDescent="0.3">
      <c r="A788" s="303"/>
      <c r="B788" s="293"/>
      <c r="C788" s="291"/>
      <c r="D788" s="17" t="s">
        <v>280</v>
      </c>
      <c r="E788" s="18">
        <f t="shared" si="33"/>
        <v>0.02</v>
      </c>
    </row>
    <row r="789" spans="1:5" x14ac:dyDescent="0.3">
      <c r="A789" s="303"/>
      <c r="B789" s="293"/>
      <c r="C789" s="291"/>
      <c r="D789" s="17" t="s">
        <v>281</v>
      </c>
      <c r="E789" s="18">
        <f t="shared" si="33"/>
        <v>0.02</v>
      </c>
    </row>
    <row r="790" spans="1:5" x14ac:dyDescent="0.3">
      <c r="A790" s="303"/>
      <c r="B790" s="293"/>
      <c r="C790" s="291"/>
      <c r="D790" s="17" t="s">
        <v>282</v>
      </c>
      <c r="E790" s="18">
        <f t="shared" si="33"/>
        <v>0.02</v>
      </c>
    </row>
    <row r="791" spans="1:5" x14ac:dyDescent="0.3">
      <c r="A791" s="303"/>
      <c r="B791" s="293"/>
      <c r="C791" s="291"/>
      <c r="D791" s="17" t="s">
        <v>283</v>
      </c>
      <c r="E791" s="18">
        <f t="shared" si="33"/>
        <v>0.02</v>
      </c>
    </row>
    <row r="792" spans="1:5" x14ac:dyDescent="0.3">
      <c r="A792" s="303"/>
      <c r="B792" s="293"/>
      <c r="C792" s="291"/>
      <c r="D792" s="17" t="s">
        <v>284</v>
      </c>
      <c r="E792" s="18">
        <f t="shared" si="33"/>
        <v>0.02</v>
      </c>
    </row>
    <row r="793" spans="1:5" x14ac:dyDescent="0.3">
      <c r="A793" s="303"/>
      <c r="B793" s="293"/>
      <c r="C793" s="291"/>
      <c r="D793" s="17" t="s">
        <v>285</v>
      </c>
      <c r="E793" s="18">
        <f t="shared" si="33"/>
        <v>0.02</v>
      </c>
    </row>
    <row r="794" spans="1:5" x14ac:dyDescent="0.3">
      <c r="A794" s="303"/>
      <c r="B794" s="293"/>
      <c r="C794" s="291"/>
      <c r="D794" s="17" t="s">
        <v>286</v>
      </c>
      <c r="E794" s="18">
        <f t="shared" si="33"/>
        <v>0.02</v>
      </c>
    </row>
    <row r="796" spans="1:5" x14ac:dyDescent="0.3">
      <c r="A796" s="303" t="s">
        <v>294</v>
      </c>
      <c r="B796" s="293" t="s">
        <v>690</v>
      </c>
      <c r="C796" s="291" t="s">
        <v>261</v>
      </c>
      <c r="D796" s="17" t="s">
        <v>390</v>
      </c>
      <c r="E796" s="18">
        <f>0.6/8</f>
        <v>7.4999999999999997E-2</v>
      </c>
    </row>
    <row r="797" spans="1:5" x14ac:dyDescent="0.3">
      <c r="A797" s="303"/>
      <c r="B797" s="282"/>
      <c r="C797" s="283"/>
      <c r="D797" s="17" t="s">
        <v>672</v>
      </c>
      <c r="E797" s="18">
        <f t="shared" ref="E797:E803" si="34">0.6/8</f>
        <v>7.4999999999999997E-2</v>
      </c>
    </row>
    <row r="798" spans="1:5" x14ac:dyDescent="0.3">
      <c r="A798" s="303"/>
      <c r="B798" s="293"/>
      <c r="C798" s="291"/>
      <c r="D798" s="17" t="s">
        <v>691</v>
      </c>
      <c r="E798" s="18">
        <f t="shared" si="34"/>
        <v>7.4999999999999997E-2</v>
      </c>
    </row>
    <row r="799" spans="1:5" x14ac:dyDescent="0.3">
      <c r="A799" s="303"/>
      <c r="B799" s="293"/>
      <c r="C799" s="291"/>
      <c r="D799" s="17" t="s">
        <v>692</v>
      </c>
      <c r="E799" s="18">
        <f t="shared" si="34"/>
        <v>7.4999999999999997E-2</v>
      </c>
    </row>
    <row r="800" spans="1:5" x14ac:dyDescent="0.3">
      <c r="A800" s="303"/>
      <c r="B800" s="293"/>
      <c r="C800" s="291"/>
      <c r="D800" s="17" t="s">
        <v>675</v>
      </c>
      <c r="E800" s="18">
        <f t="shared" si="34"/>
        <v>7.4999999999999997E-2</v>
      </c>
    </row>
    <row r="801" spans="1:5" x14ac:dyDescent="0.3">
      <c r="A801" s="303"/>
      <c r="B801" s="293"/>
      <c r="C801" s="291"/>
      <c r="D801" s="17" t="s">
        <v>676</v>
      </c>
      <c r="E801" s="18">
        <f t="shared" si="34"/>
        <v>7.4999999999999997E-2</v>
      </c>
    </row>
    <row r="802" spans="1:5" x14ac:dyDescent="0.3">
      <c r="A802" s="303"/>
      <c r="B802" s="293"/>
      <c r="C802" s="291"/>
      <c r="D802" s="17" t="s">
        <v>663</v>
      </c>
      <c r="E802" s="18">
        <f t="shared" si="34"/>
        <v>7.4999999999999997E-2</v>
      </c>
    </row>
    <row r="803" spans="1:5" x14ac:dyDescent="0.3">
      <c r="A803" s="303"/>
      <c r="B803" s="293"/>
      <c r="C803" s="291"/>
      <c r="D803" s="17" t="s">
        <v>677</v>
      </c>
      <c r="E803" s="18">
        <f t="shared" si="34"/>
        <v>7.4999999999999997E-2</v>
      </c>
    </row>
    <row r="804" spans="1:5" x14ac:dyDescent="0.3">
      <c r="A804" s="303"/>
      <c r="B804" s="293"/>
      <c r="C804" s="291"/>
      <c r="D804" s="17" t="s">
        <v>401</v>
      </c>
      <c r="E804" s="18">
        <f>0.2/16</f>
        <v>1.2500000000000001E-2</v>
      </c>
    </row>
    <row r="805" spans="1:5" x14ac:dyDescent="0.3">
      <c r="A805" s="303"/>
      <c r="B805" s="293"/>
      <c r="C805" s="291"/>
      <c r="D805" s="17" t="s">
        <v>678</v>
      </c>
      <c r="E805" s="18">
        <f t="shared" ref="E805:E819" si="35">0.2/16</f>
        <v>1.2500000000000001E-2</v>
      </c>
    </row>
    <row r="806" spans="1:5" x14ac:dyDescent="0.3">
      <c r="A806" s="303"/>
      <c r="B806" s="293"/>
      <c r="C806" s="291"/>
      <c r="D806" s="17" t="s">
        <v>693</v>
      </c>
      <c r="E806" s="18">
        <f t="shared" si="35"/>
        <v>1.2500000000000001E-2</v>
      </c>
    </row>
    <row r="807" spans="1:5" x14ac:dyDescent="0.3">
      <c r="A807" s="303"/>
      <c r="B807" s="293"/>
      <c r="C807" s="291"/>
      <c r="D807" s="17" t="s">
        <v>694</v>
      </c>
      <c r="E807" s="18">
        <f t="shared" si="35"/>
        <v>1.2500000000000001E-2</v>
      </c>
    </row>
    <row r="808" spans="1:5" x14ac:dyDescent="0.3">
      <c r="A808" s="303"/>
      <c r="B808" s="293"/>
      <c r="C808" s="291"/>
      <c r="D808" s="17" t="s">
        <v>681</v>
      </c>
      <c r="E808" s="18">
        <f t="shared" si="35"/>
        <v>1.2500000000000001E-2</v>
      </c>
    </row>
    <row r="809" spans="1:5" x14ac:dyDescent="0.3">
      <c r="A809" s="303"/>
      <c r="B809" s="293"/>
      <c r="C809" s="291"/>
      <c r="D809" s="17" t="s">
        <v>682</v>
      </c>
      <c r="E809" s="18">
        <f t="shared" si="35"/>
        <v>1.2500000000000001E-2</v>
      </c>
    </row>
    <row r="810" spans="1:5" x14ac:dyDescent="0.3">
      <c r="A810" s="303"/>
      <c r="B810" s="293"/>
      <c r="C810" s="291"/>
      <c r="D810" s="17" t="s">
        <v>666</v>
      </c>
      <c r="E810" s="18">
        <f t="shared" si="35"/>
        <v>1.2500000000000001E-2</v>
      </c>
    </row>
    <row r="811" spans="1:5" x14ac:dyDescent="0.3">
      <c r="A811" s="303"/>
      <c r="B811" s="293"/>
      <c r="C811" s="291"/>
      <c r="D811" s="17" t="s">
        <v>683</v>
      </c>
      <c r="E811" s="18">
        <f t="shared" si="35"/>
        <v>1.2500000000000001E-2</v>
      </c>
    </row>
    <row r="812" spans="1:5" x14ac:dyDescent="0.3">
      <c r="A812" s="303"/>
      <c r="B812" s="293"/>
      <c r="C812" s="291"/>
      <c r="D812" s="17" t="s">
        <v>412</v>
      </c>
      <c r="E812" s="18">
        <f t="shared" si="35"/>
        <v>1.2500000000000001E-2</v>
      </c>
    </row>
    <row r="813" spans="1:5" x14ac:dyDescent="0.3">
      <c r="A813" s="303"/>
      <c r="B813" s="293"/>
      <c r="C813" s="291"/>
      <c r="D813" s="17" t="s">
        <v>684</v>
      </c>
      <c r="E813" s="18">
        <f t="shared" si="35"/>
        <v>1.2500000000000001E-2</v>
      </c>
    </row>
    <row r="814" spans="1:5" x14ac:dyDescent="0.3">
      <c r="A814" s="303"/>
      <c r="B814" s="293"/>
      <c r="C814" s="291"/>
      <c r="D814" s="17" t="s">
        <v>695</v>
      </c>
      <c r="E814" s="18">
        <f t="shared" si="35"/>
        <v>1.2500000000000001E-2</v>
      </c>
    </row>
    <row r="815" spans="1:5" x14ac:dyDescent="0.3">
      <c r="A815" s="303"/>
      <c r="B815" s="293"/>
      <c r="C815" s="291"/>
      <c r="D815" s="17" t="s">
        <v>696</v>
      </c>
      <c r="E815" s="18">
        <f t="shared" si="35"/>
        <v>1.2500000000000001E-2</v>
      </c>
    </row>
    <row r="816" spans="1:5" x14ac:dyDescent="0.3">
      <c r="A816" s="303"/>
      <c r="B816" s="293"/>
      <c r="C816" s="291"/>
      <c r="D816" s="17" t="s">
        <v>687</v>
      </c>
      <c r="E816" s="18">
        <f t="shared" si="35"/>
        <v>1.2500000000000001E-2</v>
      </c>
    </row>
    <row r="817" spans="1:5" x14ac:dyDescent="0.3">
      <c r="A817" s="303"/>
      <c r="B817" s="293"/>
      <c r="C817" s="291"/>
      <c r="D817" s="17" t="s">
        <v>688</v>
      </c>
      <c r="E817" s="18">
        <f t="shared" si="35"/>
        <v>1.2500000000000001E-2</v>
      </c>
    </row>
    <row r="818" spans="1:5" x14ac:dyDescent="0.3">
      <c r="A818" s="303"/>
      <c r="B818" s="293"/>
      <c r="C818" s="291"/>
      <c r="D818" s="17" t="s">
        <v>669</v>
      </c>
      <c r="E818" s="18">
        <f t="shared" si="35"/>
        <v>1.2500000000000001E-2</v>
      </c>
    </row>
    <row r="819" spans="1:5" x14ac:dyDescent="0.3">
      <c r="A819" s="303"/>
      <c r="B819" s="293"/>
      <c r="C819" s="291"/>
      <c r="D819" s="17" t="s">
        <v>689</v>
      </c>
      <c r="E819" s="18">
        <f t="shared" si="35"/>
        <v>1.2500000000000001E-2</v>
      </c>
    </row>
    <row r="820" spans="1:5" x14ac:dyDescent="0.3">
      <c r="A820" s="303"/>
      <c r="B820" s="293"/>
      <c r="C820" s="291"/>
      <c r="D820" s="17" t="s">
        <v>277</v>
      </c>
      <c r="E820" s="18">
        <f>0.2/9</f>
        <v>2.2222222222222223E-2</v>
      </c>
    </row>
    <row r="821" spans="1:5" x14ac:dyDescent="0.3">
      <c r="A821" s="303"/>
      <c r="B821" s="293"/>
      <c r="C821" s="291"/>
      <c r="D821" s="17" t="s">
        <v>278</v>
      </c>
      <c r="E821" s="18">
        <f t="shared" ref="E821:E828" si="36">0.2/9</f>
        <v>2.2222222222222223E-2</v>
      </c>
    </row>
    <row r="822" spans="1:5" x14ac:dyDescent="0.3">
      <c r="A822" s="303"/>
      <c r="B822" s="293"/>
      <c r="C822" s="291"/>
      <c r="D822" s="17" t="s">
        <v>279</v>
      </c>
      <c r="E822" s="18">
        <f t="shared" si="36"/>
        <v>2.2222222222222223E-2</v>
      </c>
    </row>
    <row r="823" spans="1:5" x14ac:dyDescent="0.3">
      <c r="A823" s="303"/>
      <c r="B823" s="293"/>
      <c r="C823" s="291"/>
      <c r="D823" s="17" t="s">
        <v>280</v>
      </c>
      <c r="E823" s="18">
        <f t="shared" si="36"/>
        <v>2.2222222222222223E-2</v>
      </c>
    </row>
    <row r="824" spans="1:5" x14ac:dyDescent="0.3">
      <c r="A824" s="303"/>
      <c r="B824" s="293"/>
      <c r="C824" s="291"/>
      <c r="D824" s="17" t="s">
        <v>281</v>
      </c>
      <c r="E824" s="18">
        <f t="shared" si="36"/>
        <v>2.2222222222222223E-2</v>
      </c>
    </row>
    <row r="825" spans="1:5" x14ac:dyDescent="0.3">
      <c r="A825" s="303"/>
      <c r="B825" s="293"/>
      <c r="C825" s="291"/>
      <c r="D825" s="17" t="s">
        <v>282</v>
      </c>
      <c r="E825" s="18">
        <f t="shared" si="36"/>
        <v>2.2222222222222223E-2</v>
      </c>
    </row>
    <row r="826" spans="1:5" x14ac:dyDescent="0.3">
      <c r="A826" s="303"/>
      <c r="B826" s="293"/>
      <c r="C826" s="291"/>
      <c r="D826" s="17" t="s">
        <v>283</v>
      </c>
      <c r="E826" s="18">
        <f t="shared" si="36"/>
        <v>2.2222222222222223E-2</v>
      </c>
    </row>
    <row r="827" spans="1:5" x14ac:dyDescent="0.3">
      <c r="A827" s="303"/>
      <c r="B827" s="293"/>
      <c r="C827" s="291"/>
      <c r="D827" s="17" t="s">
        <v>697</v>
      </c>
      <c r="E827" s="18">
        <f t="shared" si="36"/>
        <v>2.2222222222222223E-2</v>
      </c>
    </row>
    <row r="828" spans="1:5" x14ac:dyDescent="0.3">
      <c r="A828" s="303"/>
      <c r="B828" s="293"/>
      <c r="C828" s="291"/>
      <c r="D828" s="17" t="s">
        <v>286</v>
      </c>
      <c r="E828" s="18">
        <f t="shared" si="36"/>
        <v>2.2222222222222223E-2</v>
      </c>
    </row>
    <row r="830" spans="1:5" x14ac:dyDescent="0.3">
      <c r="A830" s="279" t="s">
        <v>259</v>
      </c>
      <c r="B830" s="306" t="s">
        <v>698</v>
      </c>
      <c r="C830" s="309" t="s">
        <v>261</v>
      </c>
      <c r="D830" s="17" t="s">
        <v>699</v>
      </c>
      <c r="E830" s="18">
        <f t="shared" ref="E830:E835" si="37">0.6/6</f>
        <v>9.9999999999999992E-2</v>
      </c>
    </row>
    <row r="831" spans="1:5" x14ac:dyDescent="0.3">
      <c r="A831" s="280"/>
      <c r="B831" s="307"/>
      <c r="C831" s="300"/>
      <c r="D831" s="17" t="s">
        <v>672</v>
      </c>
      <c r="E831" s="18">
        <f t="shared" si="37"/>
        <v>9.9999999999999992E-2</v>
      </c>
    </row>
    <row r="832" spans="1:5" x14ac:dyDescent="0.3">
      <c r="A832" s="280"/>
      <c r="B832" s="307"/>
      <c r="C832" s="300"/>
      <c r="D832" s="17" t="s">
        <v>700</v>
      </c>
      <c r="E832" s="18">
        <f t="shared" si="37"/>
        <v>9.9999999999999992E-2</v>
      </c>
    </row>
    <row r="833" spans="1:5" x14ac:dyDescent="0.3">
      <c r="A833" s="280"/>
      <c r="B833" s="307"/>
      <c r="C833" s="300"/>
      <c r="D833" s="17" t="s">
        <v>701</v>
      </c>
      <c r="E833" s="18">
        <f t="shared" si="37"/>
        <v>9.9999999999999992E-2</v>
      </c>
    </row>
    <row r="834" spans="1:5" x14ac:dyDescent="0.3">
      <c r="A834" s="280"/>
      <c r="B834" s="307"/>
      <c r="C834" s="300"/>
      <c r="D834" s="17" t="s">
        <v>702</v>
      </c>
      <c r="E834" s="18">
        <f t="shared" si="37"/>
        <v>9.9999999999999992E-2</v>
      </c>
    </row>
    <row r="835" spans="1:5" x14ac:dyDescent="0.3">
      <c r="A835" s="280"/>
      <c r="B835" s="307"/>
      <c r="C835" s="300"/>
      <c r="D835" s="17" t="s">
        <v>703</v>
      </c>
      <c r="E835" s="18">
        <f t="shared" si="37"/>
        <v>9.9999999999999992E-2</v>
      </c>
    </row>
    <row r="836" spans="1:5" x14ac:dyDescent="0.3">
      <c r="A836" s="280"/>
      <c r="B836" s="307"/>
      <c r="C836" s="300"/>
      <c r="D836" s="17" t="s">
        <v>704</v>
      </c>
      <c r="E836" s="18">
        <f>0.2/12</f>
        <v>1.6666666666666666E-2</v>
      </c>
    </row>
    <row r="837" spans="1:5" x14ac:dyDescent="0.3">
      <c r="A837" s="280"/>
      <c r="B837" s="307"/>
      <c r="C837" s="300"/>
      <c r="D837" s="17" t="s">
        <v>678</v>
      </c>
      <c r="E837" s="18">
        <f t="shared" ref="E837:E847" si="38">0.2/12</f>
        <v>1.6666666666666666E-2</v>
      </c>
    </row>
    <row r="838" spans="1:5" x14ac:dyDescent="0.3">
      <c r="A838" s="280"/>
      <c r="B838" s="307"/>
      <c r="C838" s="300"/>
      <c r="D838" s="17" t="s">
        <v>705</v>
      </c>
      <c r="E838" s="18">
        <f t="shared" si="38"/>
        <v>1.6666666666666666E-2</v>
      </c>
    </row>
    <row r="839" spans="1:5" x14ac:dyDescent="0.3">
      <c r="A839" s="280"/>
      <c r="B839" s="307"/>
      <c r="C839" s="300"/>
      <c r="D839" s="17" t="s">
        <v>706</v>
      </c>
      <c r="E839" s="18">
        <f t="shared" si="38"/>
        <v>1.6666666666666666E-2</v>
      </c>
    </row>
    <row r="840" spans="1:5" x14ac:dyDescent="0.3">
      <c r="A840" s="280"/>
      <c r="B840" s="307"/>
      <c r="C840" s="300"/>
      <c r="D840" s="17" t="s">
        <v>707</v>
      </c>
      <c r="E840" s="18">
        <f t="shared" si="38"/>
        <v>1.6666666666666666E-2</v>
      </c>
    </row>
    <row r="841" spans="1:5" x14ac:dyDescent="0.3">
      <c r="A841" s="280"/>
      <c r="B841" s="307"/>
      <c r="C841" s="300"/>
      <c r="D841" s="17" t="s">
        <v>708</v>
      </c>
      <c r="E841" s="18">
        <f t="shared" si="38"/>
        <v>1.6666666666666666E-2</v>
      </c>
    </row>
    <row r="842" spans="1:5" x14ac:dyDescent="0.3">
      <c r="A842" s="280"/>
      <c r="B842" s="307"/>
      <c r="C842" s="300"/>
      <c r="D842" s="17" t="s">
        <v>709</v>
      </c>
      <c r="E842" s="18">
        <f t="shared" si="38"/>
        <v>1.6666666666666666E-2</v>
      </c>
    </row>
    <row r="843" spans="1:5" x14ac:dyDescent="0.3">
      <c r="A843" s="280"/>
      <c r="B843" s="307"/>
      <c r="C843" s="300"/>
      <c r="D843" s="17" t="s">
        <v>684</v>
      </c>
      <c r="E843" s="18">
        <f t="shared" si="38"/>
        <v>1.6666666666666666E-2</v>
      </c>
    </row>
    <row r="844" spans="1:5" x14ac:dyDescent="0.3">
      <c r="A844" s="280"/>
      <c r="B844" s="307"/>
      <c r="C844" s="300"/>
      <c r="D844" s="17" t="s">
        <v>710</v>
      </c>
      <c r="E844" s="18">
        <f t="shared" si="38"/>
        <v>1.6666666666666666E-2</v>
      </c>
    </row>
    <row r="845" spans="1:5" x14ac:dyDescent="0.3">
      <c r="A845" s="280"/>
      <c r="B845" s="307"/>
      <c r="C845" s="300"/>
      <c r="D845" s="17" t="s">
        <v>711</v>
      </c>
      <c r="E845" s="18">
        <f t="shared" si="38"/>
        <v>1.6666666666666666E-2</v>
      </c>
    </row>
    <row r="846" spans="1:5" x14ac:dyDescent="0.3">
      <c r="A846" s="280"/>
      <c r="B846" s="307"/>
      <c r="C846" s="300"/>
      <c r="D846" s="17" t="s">
        <v>712</v>
      </c>
      <c r="E846" s="18">
        <f t="shared" si="38"/>
        <v>1.6666666666666666E-2</v>
      </c>
    </row>
    <row r="847" spans="1:5" x14ac:dyDescent="0.3">
      <c r="A847" s="280"/>
      <c r="B847" s="307"/>
      <c r="C847" s="300"/>
      <c r="D847" s="17" t="s">
        <v>713</v>
      </c>
      <c r="E847" s="18">
        <f t="shared" si="38"/>
        <v>1.6666666666666666E-2</v>
      </c>
    </row>
    <row r="848" spans="1:5" x14ac:dyDescent="0.3">
      <c r="A848" s="280"/>
      <c r="B848" s="307"/>
      <c r="C848" s="300"/>
      <c r="D848" s="17" t="s">
        <v>277</v>
      </c>
      <c r="E848" s="18">
        <f>0.2/10</f>
        <v>0.02</v>
      </c>
    </row>
    <row r="849" spans="1:5" x14ac:dyDescent="0.3">
      <c r="A849" s="280"/>
      <c r="B849" s="307"/>
      <c r="C849" s="300"/>
      <c r="D849" s="17" t="s">
        <v>278</v>
      </c>
      <c r="E849" s="18">
        <f t="shared" ref="E849:E857" si="39">0.2/10</f>
        <v>0.02</v>
      </c>
    </row>
    <row r="850" spans="1:5" x14ac:dyDescent="0.3">
      <c r="A850" s="280"/>
      <c r="B850" s="307"/>
      <c r="C850" s="300"/>
      <c r="D850" s="17" t="s">
        <v>279</v>
      </c>
      <c r="E850" s="18">
        <f t="shared" si="39"/>
        <v>0.02</v>
      </c>
    </row>
    <row r="851" spans="1:5" x14ac:dyDescent="0.3">
      <c r="A851" s="280"/>
      <c r="B851" s="307"/>
      <c r="C851" s="300"/>
      <c r="D851" s="17" t="s">
        <v>280</v>
      </c>
      <c r="E851" s="18">
        <f t="shared" si="39"/>
        <v>0.02</v>
      </c>
    </row>
    <row r="852" spans="1:5" x14ac:dyDescent="0.3">
      <c r="A852" s="280"/>
      <c r="B852" s="307"/>
      <c r="C852" s="300"/>
      <c r="D852" s="17" t="s">
        <v>281</v>
      </c>
      <c r="E852" s="18">
        <f t="shared" si="39"/>
        <v>0.02</v>
      </c>
    </row>
    <row r="853" spans="1:5" x14ac:dyDescent="0.3">
      <c r="A853" s="280"/>
      <c r="B853" s="307"/>
      <c r="C853" s="300"/>
      <c r="D853" s="17" t="s">
        <v>282</v>
      </c>
      <c r="E853" s="18">
        <f t="shared" si="39"/>
        <v>0.02</v>
      </c>
    </row>
    <row r="854" spans="1:5" x14ac:dyDescent="0.3">
      <c r="A854" s="280"/>
      <c r="B854" s="307"/>
      <c r="C854" s="300"/>
      <c r="D854" s="17" t="s">
        <v>283</v>
      </c>
      <c r="E854" s="18">
        <f t="shared" si="39"/>
        <v>0.02</v>
      </c>
    </row>
    <row r="855" spans="1:5" x14ac:dyDescent="0.3">
      <c r="A855" s="280"/>
      <c r="B855" s="307"/>
      <c r="C855" s="300"/>
      <c r="D855" s="17" t="s">
        <v>284</v>
      </c>
      <c r="E855" s="18">
        <f t="shared" si="39"/>
        <v>0.02</v>
      </c>
    </row>
    <row r="856" spans="1:5" x14ac:dyDescent="0.3">
      <c r="A856" s="280"/>
      <c r="B856" s="307"/>
      <c r="C856" s="300"/>
      <c r="D856" s="17" t="s">
        <v>285</v>
      </c>
      <c r="E856" s="18">
        <f t="shared" si="39"/>
        <v>0.02</v>
      </c>
    </row>
    <row r="857" spans="1:5" x14ac:dyDescent="0.3">
      <c r="A857" s="281"/>
      <c r="B857" s="308"/>
      <c r="C857" s="310"/>
      <c r="D857" s="17" t="s">
        <v>286</v>
      </c>
      <c r="E857" s="18">
        <f t="shared" si="39"/>
        <v>0.02</v>
      </c>
    </row>
    <row r="859" spans="1:5" x14ac:dyDescent="0.3">
      <c r="A859" s="279" t="s">
        <v>259</v>
      </c>
      <c r="B859" s="306" t="s">
        <v>714</v>
      </c>
      <c r="C859" s="309" t="s">
        <v>261</v>
      </c>
      <c r="D859" s="17" t="s">
        <v>699</v>
      </c>
      <c r="E859" s="18">
        <f>0.6/8</f>
        <v>7.4999999999999997E-2</v>
      </c>
    </row>
    <row r="860" spans="1:5" x14ac:dyDescent="0.3">
      <c r="A860" s="280"/>
      <c r="B860" s="307"/>
      <c r="C860" s="300"/>
      <c r="D860" s="17" t="s">
        <v>715</v>
      </c>
      <c r="E860" s="18">
        <f t="shared" ref="E860:E866" si="40">0.6/8</f>
        <v>7.4999999999999997E-2</v>
      </c>
    </row>
    <row r="861" spans="1:5" x14ac:dyDescent="0.3">
      <c r="A861" s="280"/>
      <c r="B861" s="307"/>
      <c r="C861" s="300"/>
      <c r="D861" s="17" t="s">
        <v>635</v>
      </c>
      <c r="E861" s="18">
        <f t="shared" si="40"/>
        <v>7.4999999999999997E-2</v>
      </c>
    </row>
    <row r="862" spans="1:5" x14ac:dyDescent="0.3">
      <c r="A862" s="280"/>
      <c r="B862" s="307"/>
      <c r="C862" s="300"/>
      <c r="D862" s="17" t="s">
        <v>716</v>
      </c>
      <c r="E862" s="18">
        <f t="shared" si="40"/>
        <v>7.4999999999999997E-2</v>
      </c>
    </row>
    <row r="863" spans="1:5" x14ac:dyDescent="0.3">
      <c r="A863" s="280"/>
      <c r="B863" s="307"/>
      <c r="C863" s="300"/>
      <c r="D863" s="17" t="s">
        <v>717</v>
      </c>
      <c r="E863" s="18">
        <f t="shared" si="40"/>
        <v>7.4999999999999997E-2</v>
      </c>
    </row>
    <row r="864" spans="1:5" x14ac:dyDescent="0.3">
      <c r="A864" s="280"/>
      <c r="B864" s="307"/>
      <c r="C864" s="300"/>
      <c r="D864" s="17" t="s">
        <v>676</v>
      </c>
      <c r="E864" s="18">
        <f t="shared" si="40"/>
        <v>7.4999999999999997E-2</v>
      </c>
    </row>
    <row r="865" spans="1:5" x14ac:dyDescent="0.3">
      <c r="A865" s="280"/>
      <c r="B865" s="307"/>
      <c r="C865" s="300"/>
      <c r="D865" s="17" t="s">
        <v>663</v>
      </c>
      <c r="E865" s="18">
        <f t="shared" si="40"/>
        <v>7.4999999999999997E-2</v>
      </c>
    </row>
    <row r="866" spans="1:5" x14ac:dyDescent="0.3">
      <c r="A866" s="280"/>
      <c r="B866" s="307"/>
      <c r="C866" s="300"/>
      <c r="D866" s="17" t="s">
        <v>703</v>
      </c>
      <c r="E866" s="18">
        <f t="shared" si="40"/>
        <v>7.4999999999999997E-2</v>
      </c>
    </row>
    <row r="867" spans="1:5" x14ac:dyDescent="0.3">
      <c r="A867" s="280"/>
      <c r="B867" s="307"/>
      <c r="C867" s="300"/>
      <c r="D867" s="17" t="s">
        <v>704</v>
      </c>
      <c r="E867" s="18">
        <f>0.2/16</f>
        <v>1.2500000000000001E-2</v>
      </c>
    </row>
    <row r="868" spans="1:5" x14ac:dyDescent="0.3">
      <c r="A868" s="280"/>
      <c r="B868" s="307"/>
      <c r="C868" s="300"/>
      <c r="D868" s="17" t="s">
        <v>718</v>
      </c>
      <c r="E868" s="18">
        <f t="shared" ref="E868:E882" si="41">0.2/16</f>
        <v>1.2500000000000001E-2</v>
      </c>
    </row>
    <row r="869" spans="1:5" x14ac:dyDescent="0.3">
      <c r="A869" s="280"/>
      <c r="B869" s="307"/>
      <c r="C869" s="300"/>
      <c r="D869" s="17" t="s">
        <v>644</v>
      </c>
      <c r="E869" s="18">
        <f t="shared" si="41"/>
        <v>1.2500000000000001E-2</v>
      </c>
    </row>
    <row r="870" spans="1:5" x14ac:dyDescent="0.3">
      <c r="A870" s="280"/>
      <c r="B870" s="307"/>
      <c r="C870" s="300"/>
      <c r="D870" s="17" t="s">
        <v>719</v>
      </c>
      <c r="E870" s="18">
        <f t="shared" si="41"/>
        <v>1.2500000000000001E-2</v>
      </c>
    </row>
    <row r="871" spans="1:5" x14ac:dyDescent="0.3">
      <c r="A871" s="280"/>
      <c r="B871" s="307"/>
      <c r="C871" s="300"/>
      <c r="D871" s="17" t="s">
        <v>720</v>
      </c>
      <c r="E871" s="18">
        <f t="shared" si="41"/>
        <v>1.2500000000000001E-2</v>
      </c>
    </row>
    <row r="872" spans="1:5" x14ac:dyDescent="0.3">
      <c r="A872" s="280"/>
      <c r="B872" s="307"/>
      <c r="C872" s="300"/>
      <c r="D872" s="17" t="s">
        <v>682</v>
      </c>
      <c r="E872" s="18">
        <f t="shared" si="41"/>
        <v>1.2500000000000001E-2</v>
      </c>
    </row>
    <row r="873" spans="1:5" x14ac:dyDescent="0.3">
      <c r="A873" s="280"/>
      <c r="B873" s="307"/>
      <c r="C873" s="300"/>
      <c r="D873" s="17" t="s">
        <v>666</v>
      </c>
      <c r="E873" s="18">
        <f t="shared" si="41"/>
        <v>1.2500000000000001E-2</v>
      </c>
    </row>
    <row r="874" spans="1:5" x14ac:dyDescent="0.3">
      <c r="A874" s="280"/>
      <c r="B874" s="307"/>
      <c r="C874" s="300"/>
      <c r="D874" s="17" t="s">
        <v>721</v>
      </c>
      <c r="E874" s="18">
        <f t="shared" si="41"/>
        <v>1.2500000000000001E-2</v>
      </c>
    </row>
    <row r="875" spans="1:5" x14ac:dyDescent="0.3">
      <c r="A875" s="280"/>
      <c r="B875" s="307"/>
      <c r="C875" s="300"/>
      <c r="D875" s="17" t="s">
        <v>709</v>
      </c>
      <c r="E875" s="18">
        <f t="shared" si="41"/>
        <v>1.2500000000000001E-2</v>
      </c>
    </row>
    <row r="876" spans="1:5" x14ac:dyDescent="0.3">
      <c r="A876" s="280"/>
      <c r="B876" s="307"/>
      <c r="C876" s="300"/>
      <c r="D876" s="17" t="s">
        <v>722</v>
      </c>
      <c r="E876" s="18">
        <f t="shared" si="41"/>
        <v>1.2500000000000001E-2</v>
      </c>
    </row>
    <row r="877" spans="1:5" x14ac:dyDescent="0.3">
      <c r="A877" s="280"/>
      <c r="B877" s="307"/>
      <c r="C877" s="300"/>
      <c r="D877" s="17" t="s">
        <v>653</v>
      </c>
      <c r="E877" s="18">
        <f t="shared" si="41"/>
        <v>1.2500000000000001E-2</v>
      </c>
    </row>
    <row r="878" spans="1:5" x14ac:dyDescent="0.3">
      <c r="A878" s="280"/>
      <c r="B878" s="307"/>
      <c r="C878" s="300"/>
      <c r="D878" s="17" t="s">
        <v>723</v>
      </c>
      <c r="E878" s="18">
        <f t="shared" si="41"/>
        <v>1.2500000000000001E-2</v>
      </c>
    </row>
    <row r="879" spans="1:5" x14ac:dyDescent="0.3">
      <c r="A879" s="280"/>
      <c r="B879" s="307"/>
      <c r="C879" s="300"/>
      <c r="D879" s="17" t="s">
        <v>724</v>
      </c>
      <c r="E879" s="18">
        <f t="shared" si="41"/>
        <v>1.2500000000000001E-2</v>
      </c>
    </row>
    <row r="880" spans="1:5" x14ac:dyDescent="0.3">
      <c r="A880" s="280"/>
      <c r="B880" s="307"/>
      <c r="C880" s="300"/>
      <c r="D880" s="17" t="s">
        <v>688</v>
      </c>
      <c r="E880" s="18">
        <f t="shared" si="41"/>
        <v>1.2500000000000001E-2</v>
      </c>
    </row>
    <row r="881" spans="1:5" x14ac:dyDescent="0.3">
      <c r="A881" s="280"/>
      <c r="B881" s="307"/>
      <c r="C881" s="300"/>
      <c r="D881" s="17" t="s">
        <v>669</v>
      </c>
      <c r="E881" s="18">
        <f t="shared" si="41"/>
        <v>1.2500000000000001E-2</v>
      </c>
    </row>
    <row r="882" spans="1:5" x14ac:dyDescent="0.3">
      <c r="A882" s="280"/>
      <c r="B882" s="307"/>
      <c r="C882" s="300"/>
      <c r="D882" s="17" t="s">
        <v>725</v>
      </c>
      <c r="E882" s="18">
        <f t="shared" si="41"/>
        <v>1.2500000000000001E-2</v>
      </c>
    </row>
    <row r="883" spans="1:5" x14ac:dyDescent="0.3">
      <c r="A883" s="280"/>
      <c r="B883" s="307"/>
      <c r="C883" s="300"/>
      <c r="D883" s="17" t="s">
        <v>277</v>
      </c>
      <c r="E883" s="18">
        <f>0.2/10</f>
        <v>0.02</v>
      </c>
    </row>
    <row r="884" spans="1:5" x14ac:dyDescent="0.3">
      <c r="A884" s="280"/>
      <c r="B884" s="307"/>
      <c r="C884" s="300"/>
      <c r="D884" s="17" t="s">
        <v>278</v>
      </c>
      <c r="E884" s="18">
        <f t="shared" ref="E884:E892" si="42">0.2/10</f>
        <v>0.02</v>
      </c>
    </row>
    <row r="885" spans="1:5" x14ac:dyDescent="0.3">
      <c r="A885" s="280"/>
      <c r="B885" s="307"/>
      <c r="C885" s="300"/>
      <c r="D885" s="17" t="s">
        <v>279</v>
      </c>
      <c r="E885" s="18">
        <f t="shared" si="42"/>
        <v>0.02</v>
      </c>
    </row>
    <row r="886" spans="1:5" x14ac:dyDescent="0.3">
      <c r="A886" s="280"/>
      <c r="B886" s="307"/>
      <c r="C886" s="300"/>
      <c r="D886" s="17" t="s">
        <v>280</v>
      </c>
      <c r="E886" s="18">
        <f t="shared" si="42"/>
        <v>0.02</v>
      </c>
    </row>
    <row r="887" spans="1:5" x14ac:dyDescent="0.3">
      <c r="A887" s="280"/>
      <c r="B887" s="307"/>
      <c r="C887" s="300"/>
      <c r="D887" s="17" t="s">
        <v>281</v>
      </c>
      <c r="E887" s="18">
        <f t="shared" si="42"/>
        <v>0.02</v>
      </c>
    </row>
    <row r="888" spans="1:5" x14ac:dyDescent="0.3">
      <c r="A888" s="280"/>
      <c r="B888" s="307"/>
      <c r="C888" s="300"/>
      <c r="D888" s="17" t="s">
        <v>282</v>
      </c>
      <c r="E888" s="18">
        <f t="shared" si="42"/>
        <v>0.02</v>
      </c>
    </row>
    <row r="889" spans="1:5" x14ac:dyDescent="0.3">
      <c r="A889" s="280"/>
      <c r="B889" s="307"/>
      <c r="C889" s="300"/>
      <c r="D889" s="17" t="s">
        <v>283</v>
      </c>
      <c r="E889" s="18">
        <f t="shared" si="42"/>
        <v>0.02</v>
      </c>
    </row>
    <row r="890" spans="1:5" x14ac:dyDescent="0.3">
      <c r="A890" s="280"/>
      <c r="B890" s="307"/>
      <c r="C890" s="300"/>
      <c r="D890" s="17" t="s">
        <v>284</v>
      </c>
      <c r="E890" s="18">
        <f t="shared" si="42"/>
        <v>0.02</v>
      </c>
    </row>
    <row r="891" spans="1:5" x14ac:dyDescent="0.3">
      <c r="A891" s="280"/>
      <c r="B891" s="307"/>
      <c r="C891" s="300"/>
      <c r="D891" s="17" t="s">
        <v>285</v>
      </c>
      <c r="E891" s="18">
        <f t="shared" si="42"/>
        <v>0.02</v>
      </c>
    </row>
    <row r="892" spans="1:5" x14ac:dyDescent="0.3">
      <c r="A892" s="281"/>
      <c r="B892" s="308"/>
      <c r="C892" s="310"/>
      <c r="D892" s="17" t="s">
        <v>286</v>
      </c>
      <c r="E892" s="18">
        <f t="shared" si="42"/>
        <v>0.02</v>
      </c>
    </row>
    <row r="894" spans="1:5" x14ac:dyDescent="0.3">
      <c r="A894" s="279" t="s">
        <v>155</v>
      </c>
      <c r="B894" s="288" t="s">
        <v>726</v>
      </c>
      <c r="C894" s="295" t="s">
        <v>156</v>
      </c>
      <c r="D894" s="17" t="s">
        <v>224</v>
      </c>
      <c r="E894" s="18">
        <f t="shared" ref="E894:E899" si="43">0.85/6</f>
        <v>0.14166666666666666</v>
      </c>
    </row>
    <row r="895" spans="1:5" x14ac:dyDescent="0.3">
      <c r="A895" s="280"/>
      <c r="B895" s="289"/>
      <c r="C895" s="299"/>
      <c r="D895" s="17" t="s">
        <v>225</v>
      </c>
      <c r="E895" s="18">
        <f t="shared" si="43"/>
        <v>0.14166666666666666</v>
      </c>
    </row>
    <row r="896" spans="1:5" x14ac:dyDescent="0.3">
      <c r="A896" s="280"/>
      <c r="B896" s="289"/>
      <c r="C896" s="299"/>
      <c r="D896" s="17" t="s">
        <v>226</v>
      </c>
      <c r="E896" s="18">
        <f t="shared" si="43"/>
        <v>0.14166666666666666</v>
      </c>
    </row>
    <row r="897" spans="1:5" x14ac:dyDescent="0.3">
      <c r="A897" s="280"/>
      <c r="B897" s="289"/>
      <c r="C897" s="299"/>
      <c r="D897" s="17" t="s">
        <v>227</v>
      </c>
      <c r="E897" s="18">
        <f t="shared" si="43"/>
        <v>0.14166666666666666</v>
      </c>
    </row>
    <row r="898" spans="1:5" x14ac:dyDescent="0.3">
      <c r="A898" s="280"/>
      <c r="B898" s="289"/>
      <c r="C898" s="299"/>
      <c r="D898" s="17" t="s">
        <v>228</v>
      </c>
      <c r="E898" s="18">
        <f t="shared" si="43"/>
        <v>0.14166666666666666</v>
      </c>
    </row>
    <row r="899" spans="1:5" x14ac:dyDescent="0.3">
      <c r="A899" s="280"/>
      <c r="B899" s="289"/>
      <c r="C899" s="299"/>
      <c r="D899" s="17" t="s">
        <v>229</v>
      </c>
      <c r="E899" s="18">
        <f t="shared" si="43"/>
        <v>0.14166666666666666</v>
      </c>
    </row>
    <row r="900" spans="1:5" x14ac:dyDescent="0.3">
      <c r="A900" s="280"/>
      <c r="B900" s="289"/>
      <c r="C900" s="299"/>
      <c r="D900" s="17" t="s">
        <v>230</v>
      </c>
      <c r="E900" s="18">
        <f>0.15/4</f>
        <v>3.7499999999999999E-2</v>
      </c>
    </row>
    <row r="901" spans="1:5" x14ac:dyDescent="0.3">
      <c r="A901" s="280"/>
      <c r="B901" s="289"/>
      <c r="C901" s="299"/>
      <c r="D901" s="17" t="s">
        <v>231</v>
      </c>
      <c r="E901" s="18">
        <f>0.15/4</f>
        <v>3.7499999999999999E-2</v>
      </c>
    </row>
    <row r="902" spans="1:5" x14ac:dyDescent="0.3">
      <c r="A902" s="280"/>
      <c r="B902" s="289"/>
      <c r="C902" s="299"/>
      <c r="D902" s="17" t="s">
        <v>232</v>
      </c>
      <c r="E902" s="18">
        <f>0.15/4</f>
        <v>3.7499999999999999E-2</v>
      </c>
    </row>
    <row r="903" spans="1:5" x14ac:dyDescent="0.3">
      <c r="A903" s="281"/>
      <c r="B903" s="290"/>
      <c r="C903" s="301"/>
      <c r="D903" s="17" t="s">
        <v>233</v>
      </c>
      <c r="E903" s="18">
        <f>0.15/4</f>
        <v>3.7499999999999999E-2</v>
      </c>
    </row>
    <row r="905" spans="1:5" x14ac:dyDescent="0.3">
      <c r="A905" s="279" t="s">
        <v>163</v>
      </c>
      <c r="B905" s="288" t="s">
        <v>727</v>
      </c>
      <c r="C905" s="295" t="s">
        <v>165</v>
      </c>
      <c r="D905" s="17" t="s">
        <v>728</v>
      </c>
      <c r="E905" s="18">
        <f>0.8/2</f>
        <v>0.4</v>
      </c>
    </row>
    <row r="906" spans="1:5" x14ac:dyDescent="0.3">
      <c r="A906" s="280"/>
      <c r="B906" s="289"/>
      <c r="C906" s="299"/>
      <c r="D906" s="17" t="s">
        <v>729</v>
      </c>
      <c r="E906" s="18">
        <f>0.8/2</f>
        <v>0.4</v>
      </c>
    </row>
    <row r="907" spans="1:5" x14ac:dyDescent="0.3">
      <c r="A907" s="280"/>
      <c r="B907" s="289"/>
      <c r="C907" s="299"/>
      <c r="D907" s="17" t="s">
        <v>730</v>
      </c>
      <c r="E907" s="18">
        <f>0.15/4</f>
        <v>3.7499999999999999E-2</v>
      </c>
    </row>
    <row r="908" spans="1:5" x14ac:dyDescent="0.3">
      <c r="A908" s="280"/>
      <c r="B908" s="289"/>
      <c r="C908" s="299"/>
      <c r="D908" s="17" t="s">
        <v>731</v>
      </c>
      <c r="E908" s="18">
        <f>0.15/4</f>
        <v>3.7499999999999999E-2</v>
      </c>
    </row>
    <row r="909" spans="1:5" x14ac:dyDescent="0.3">
      <c r="A909" s="280"/>
      <c r="B909" s="289"/>
      <c r="C909" s="299"/>
      <c r="D909" s="17" t="s">
        <v>732</v>
      </c>
      <c r="E909" s="18">
        <f>0.15/4</f>
        <v>3.7499999999999999E-2</v>
      </c>
    </row>
    <row r="910" spans="1:5" x14ac:dyDescent="0.3">
      <c r="A910" s="280"/>
      <c r="B910" s="289"/>
      <c r="C910" s="299"/>
      <c r="D910" s="17" t="s">
        <v>733</v>
      </c>
      <c r="E910" s="18">
        <f>0.15/4</f>
        <v>3.7499999999999999E-2</v>
      </c>
    </row>
    <row r="911" spans="1:5" x14ac:dyDescent="0.3">
      <c r="A911" s="281"/>
      <c r="B911" s="290"/>
      <c r="C911" s="301"/>
      <c r="D911" s="17" t="s">
        <v>141</v>
      </c>
      <c r="E911" s="18">
        <f>0.05</f>
        <v>0.05</v>
      </c>
    </row>
    <row r="913" spans="1:5" x14ac:dyDescent="0.3">
      <c r="A913" s="303" t="s">
        <v>734</v>
      </c>
      <c r="B913" s="288" t="s">
        <v>735</v>
      </c>
      <c r="C913" s="295" t="s">
        <v>165</v>
      </c>
      <c r="D913" s="17" t="s">
        <v>736</v>
      </c>
      <c r="E913" s="18">
        <f>0.85/15</f>
        <v>5.6666666666666664E-2</v>
      </c>
    </row>
    <row r="914" spans="1:5" x14ac:dyDescent="0.3">
      <c r="A914" s="303"/>
      <c r="B914" s="302"/>
      <c r="C914" s="300"/>
      <c r="D914" s="17" t="s">
        <v>737</v>
      </c>
      <c r="E914" s="18">
        <f t="shared" ref="E914:E927" si="44">0.85/15</f>
        <v>5.6666666666666664E-2</v>
      </c>
    </row>
    <row r="915" spans="1:5" x14ac:dyDescent="0.3">
      <c r="A915" s="303"/>
      <c r="B915" s="289"/>
      <c r="C915" s="299"/>
      <c r="D915" s="17" t="s">
        <v>738</v>
      </c>
      <c r="E915" s="18">
        <f t="shared" si="44"/>
        <v>5.6666666666666664E-2</v>
      </c>
    </row>
    <row r="916" spans="1:5" x14ac:dyDescent="0.3">
      <c r="A916" s="303"/>
      <c r="B916" s="289"/>
      <c r="C916" s="299"/>
      <c r="D916" s="17" t="s">
        <v>739</v>
      </c>
      <c r="E916" s="18">
        <f t="shared" si="44"/>
        <v>5.6666666666666664E-2</v>
      </c>
    </row>
    <row r="917" spans="1:5" x14ac:dyDescent="0.3">
      <c r="A917" s="303"/>
      <c r="B917" s="289"/>
      <c r="C917" s="299"/>
      <c r="D917" s="17" t="s">
        <v>740</v>
      </c>
      <c r="E917" s="18">
        <f t="shared" si="44"/>
        <v>5.6666666666666664E-2</v>
      </c>
    </row>
    <row r="918" spans="1:5" x14ac:dyDescent="0.3">
      <c r="A918" s="304"/>
      <c r="B918" s="289"/>
      <c r="C918" s="299"/>
      <c r="D918" s="17" t="s">
        <v>741</v>
      </c>
      <c r="E918" s="18">
        <f t="shared" si="44"/>
        <v>5.6666666666666664E-2</v>
      </c>
    </row>
    <row r="919" spans="1:5" x14ac:dyDescent="0.3">
      <c r="A919" s="304"/>
      <c r="B919" s="289"/>
      <c r="C919" s="299"/>
      <c r="D919" s="17" t="s">
        <v>742</v>
      </c>
      <c r="E919" s="18">
        <f t="shared" si="44"/>
        <v>5.6666666666666664E-2</v>
      </c>
    </row>
    <row r="920" spans="1:5" x14ac:dyDescent="0.3">
      <c r="A920" s="304"/>
      <c r="B920" s="289"/>
      <c r="C920" s="299"/>
      <c r="D920" s="17" t="s">
        <v>743</v>
      </c>
      <c r="E920" s="18">
        <f t="shared" si="44"/>
        <v>5.6666666666666664E-2</v>
      </c>
    </row>
    <row r="921" spans="1:5" x14ac:dyDescent="0.3">
      <c r="A921" s="304"/>
      <c r="B921" s="289"/>
      <c r="C921" s="299"/>
      <c r="D921" s="17" t="s">
        <v>744</v>
      </c>
      <c r="E921" s="18">
        <f t="shared" si="44"/>
        <v>5.6666666666666664E-2</v>
      </c>
    </row>
    <row r="922" spans="1:5" x14ac:dyDescent="0.3">
      <c r="A922" s="304"/>
      <c r="B922" s="289"/>
      <c r="C922" s="299"/>
      <c r="D922" s="17" t="s">
        <v>745</v>
      </c>
      <c r="E922" s="18">
        <f t="shared" si="44"/>
        <v>5.6666666666666664E-2</v>
      </c>
    </row>
    <row r="923" spans="1:5" x14ac:dyDescent="0.3">
      <c r="A923" s="304"/>
      <c r="B923" s="289"/>
      <c r="C923" s="299"/>
      <c r="D923" s="17" t="s">
        <v>746</v>
      </c>
      <c r="E923" s="18">
        <f t="shared" si="44"/>
        <v>5.6666666666666664E-2</v>
      </c>
    </row>
    <row r="924" spans="1:5" x14ac:dyDescent="0.3">
      <c r="A924" s="304"/>
      <c r="B924" s="289"/>
      <c r="C924" s="299"/>
      <c r="D924" s="17" t="s">
        <v>747</v>
      </c>
      <c r="E924" s="18">
        <f t="shared" si="44"/>
        <v>5.6666666666666664E-2</v>
      </c>
    </row>
    <row r="925" spans="1:5" x14ac:dyDescent="0.3">
      <c r="A925" s="304"/>
      <c r="B925" s="289"/>
      <c r="C925" s="299"/>
      <c r="D925" s="17" t="s">
        <v>748</v>
      </c>
      <c r="E925" s="18">
        <f t="shared" si="44"/>
        <v>5.6666666666666664E-2</v>
      </c>
    </row>
    <row r="926" spans="1:5" x14ac:dyDescent="0.3">
      <c r="A926" s="304"/>
      <c r="B926" s="289"/>
      <c r="C926" s="299"/>
      <c r="D926" s="17" t="s">
        <v>749</v>
      </c>
      <c r="E926" s="18">
        <f t="shared" si="44"/>
        <v>5.6666666666666664E-2</v>
      </c>
    </row>
    <row r="927" spans="1:5" x14ac:dyDescent="0.3">
      <c r="A927" s="304"/>
      <c r="B927" s="289"/>
      <c r="C927" s="299"/>
      <c r="D927" s="17" t="s">
        <v>750</v>
      </c>
      <c r="E927" s="18">
        <f t="shared" si="44"/>
        <v>5.6666666666666664E-2</v>
      </c>
    </row>
    <row r="928" spans="1:5" x14ac:dyDescent="0.3">
      <c r="A928" s="304"/>
      <c r="B928" s="289"/>
      <c r="C928" s="299"/>
      <c r="D928" s="17" t="s">
        <v>751</v>
      </c>
      <c r="E928" s="18">
        <f t="shared" ref="E928:E933" si="45">0.15/6</f>
        <v>2.4999999999999998E-2</v>
      </c>
    </row>
    <row r="929" spans="1:5" x14ac:dyDescent="0.3">
      <c r="A929" s="304"/>
      <c r="B929" s="289"/>
      <c r="C929" s="299"/>
      <c r="D929" s="17" t="s">
        <v>752</v>
      </c>
      <c r="E929" s="18">
        <f t="shared" si="45"/>
        <v>2.4999999999999998E-2</v>
      </c>
    </row>
    <row r="930" spans="1:5" x14ac:dyDescent="0.3">
      <c r="A930" s="304"/>
      <c r="B930" s="289"/>
      <c r="C930" s="299"/>
      <c r="D930" s="17" t="s">
        <v>753</v>
      </c>
      <c r="E930" s="18">
        <f t="shared" si="45"/>
        <v>2.4999999999999998E-2</v>
      </c>
    </row>
    <row r="931" spans="1:5" x14ac:dyDescent="0.3">
      <c r="A931" s="304"/>
      <c r="B931" s="289"/>
      <c r="C931" s="299"/>
      <c r="D931" s="17" t="s">
        <v>754</v>
      </c>
      <c r="E931" s="18">
        <f t="shared" si="45"/>
        <v>2.4999999999999998E-2</v>
      </c>
    </row>
    <row r="932" spans="1:5" x14ac:dyDescent="0.3">
      <c r="A932" s="304"/>
      <c r="B932" s="289"/>
      <c r="C932" s="299"/>
      <c r="D932" s="17" t="s">
        <v>755</v>
      </c>
      <c r="E932" s="18">
        <f t="shared" si="45"/>
        <v>2.4999999999999998E-2</v>
      </c>
    </row>
    <row r="933" spans="1:5" x14ac:dyDescent="0.3">
      <c r="A933" s="304"/>
      <c r="B933" s="290"/>
      <c r="C933" s="301"/>
      <c r="D933" s="17" t="s">
        <v>756</v>
      </c>
      <c r="E933" s="18">
        <f t="shared" si="45"/>
        <v>2.4999999999999998E-2</v>
      </c>
    </row>
    <row r="935" spans="1:5" x14ac:dyDescent="0.3">
      <c r="A935" s="303" t="s">
        <v>294</v>
      </c>
      <c r="B935" s="293" t="s">
        <v>757</v>
      </c>
      <c r="C935" s="291" t="s">
        <v>261</v>
      </c>
      <c r="D935" s="17" t="s">
        <v>758</v>
      </c>
      <c r="E935" s="18">
        <f>0.6/28</f>
        <v>2.1428571428571429E-2</v>
      </c>
    </row>
    <row r="936" spans="1:5" x14ac:dyDescent="0.3">
      <c r="A936" s="303"/>
      <c r="B936" s="282"/>
      <c r="C936" s="283"/>
      <c r="D936" s="17" t="s">
        <v>759</v>
      </c>
      <c r="E936" s="18">
        <f t="shared" ref="E936:E962" si="46">0.6/28</f>
        <v>2.1428571428571429E-2</v>
      </c>
    </row>
    <row r="937" spans="1:5" x14ac:dyDescent="0.3">
      <c r="A937" s="303"/>
      <c r="B937" s="293"/>
      <c r="C937" s="291"/>
      <c r="D937" s="17" t="s">
        <v>760</v>
      </c>
      <c r="E937" s="18">
        <f t="shared" si="46"/>
        <v>2.1428571428571429E-2</v>
      </c>
    </row>
    <row r="938" spans="1:5" x14ac:dyDescent="0.3">
      <c r="A938" s="303"/>
      <c r="B938" s="293"/>
      <c r="C938" s="291"/>
      <c r="D938" s="17" t="s">
        <v>761</v>
      </c>
      <c r="E938" s="18">
        <f t="shared" si="46"/>
        <v>2.1428571428571429E-2</v>
      </c>
    </row>
    <row r="939" spans="1:5" x14ac:dyDescent="0.3">
      <c r="A939" s="303"/>
      <c r="B939" s="293"/>
      <c r="C939" s="291"/>
      <c r="D939" s="17" t="s">
        <v>675</v>
      </c>
      <c r="E939" s="18">
        <f t="shared" si="46"/>
        <v>2.1428571428571429E-2</v>
      </c>
    </row>
    <row r="940" spans="1:5" x14ac:dyDescent="0.3">
      <c r="A940" s="303"/>
      <c r="B940" s="293"/>
      <c r="C940" s="291"/>
      <c r="D940" s="17" t="s">
        <v>762</v>
      </c>
      <c r="E940" s="18">
        <f t="shared" si="46"/>
        <v>2.1428571428571429E-2</v>
      </c>
    </row>
    <row r="941" spans="1:5" x14ac:dyDescent="0.3">
      <c r="A941" s="303"/>
      <c r="B941" s="293"/>
      <c r="C941" s="291"/>
      <c r="D941" s="17" t="s">
        <v>763</v>
      </c>
      <c r="E941" s="18">
        <f t="shared" si="46"/>
        <v>2.1428571428571429E-2</v>
      </c>
    </row>
    <row r="942" spans="1:5" x14ac:dyDescent="0.3">
      <c r="A942" s="303"/>
      <c r="B942" s="293"/>
      <c r="C942" s="291"/>
      <c r="D942" s="17" t="s">
        <v>764</v>
      </c>
      <c r="E942" s="18">
        <f t="shared" si="46"/>
        <v>2.1428571428571429E-2</v>
      </c>
    </row>
    <row r="943" spans="1:5" x14ac:dyDescent="0.3">
      <c r="A943" s="303"/>
      <c r="B943" s="293"/>
      <c r="C943" s="291"/>
      <c r="D943" s="17" t="s">
        <v>765</v>
      </c>
      <c r="E943" s="18">
        <f t="shared" si="46"/>
        <v>2.1428571428571429E-2</v>
      </c>
    </row>
    <row r="944" spans="1:5" x14ac:dyDescent="0.3">
      <c r="A944" s="303"/>
      <c r="B944" s="293"/>
      <c r="C944" s="291"/>
      <c r="D944" s="17" t="s">
        <v>766</v>
      </c>
      <c r="E944" s="18">
        <f t="shared" si="46"/>
        <v>2.1428571428571429E-2</v>
      </c>
    </row>
    <row r="945" spans="1:5" x14ac:dyDescent="0.3">
      <c r="A945" s="303"/>
      <c r="B945" s="293"/>
      <c r="C945" s="291"/>
      <c r="D945" s="17" t="s">
        <v>767</v>
      </c>
      <c r="E945" s="18">
        <f t="shared" si="46"/>
        <v>2.1428571428571429E-2</v>
      </c>
    </row>
    <row r="946" spans="1:5" x14ac:dyDescent="0.3">
      <c r="A946" s="303"/>
      <c r="B946" s="293"/>
      <c r="C946" s="291"/>
      <c r="D946" s="17" t="s">
        <v>768</v>
      </c>
      <c r="E946" s="18">
        <f t="shared" si="46"/>
        <v>2.1428571428571429E-2</v>
      </c>
    </row>
    <row r="947" spans="1:5" x14ac:dyDescent="0.3">
      <c r="A947" s="303"/>
      <c r="B947" s="293"/>
      <c r="C947" s="291"/>
      <c r="D947" s="17" t="s">
        <v>769</v>
      </c>
      <c r="E947" s="18">
        <f t="shared" si="46"/>
        <v>2.1428571428571429E-2</v>
      </c>
    </row>
    <row r="948" spans="1:5" x14ac:dyDescent="0.3">
      <c r="A948" s="303"/>
      <c r="B948" s="293"/>
      <c r="C948" s="291"/>
      <c r="D948" s="17" t="s">
        <v>770</v>
      </c>
      <c r="E948" s="18">
        <f t="shared" si="46"/>
        <v>2.1428571428571429E-2</v>
      </c>
    </row>
    <row r="949" spans="1:5" x14ac:dyDescent="0.3">
      <c r="A949" s="303"/>
      <c r="B949" s="293"/>
      <c r="C949" s="291"/>
      <c r="D949" s="17" t="s">
        <v>771</v>
      </c>
      <c r="E949" s="18">
        <f t="shared" si="46"/>
        <v>2.1428571428571429E-2</v>
      </c>
    </row>
    <row r="950" spans="1:5" x14ac:dyDescent="0.3">
      <c r="A950" s="303"/>
      <c r="B950" s="293"/>
      <c r="C950" s="291"/>
      <c r="D950" s="17" t="s">
        <v>772</v>
      </c>
      <c r="E950" s="18">
        <f t="shared" si="46"/>
        <v>2.1428571428571429E-2</v>
      </c>
    </row>
    <row r="951" spans="1:5" x14ac:dyDescent="0.3">
      <c r="A951" s="303"/>
      <c r="B951" s="293"/>
      <c r="C951" s="291"/>
      <c r="D951" s="17" t="s">
        <v>773</v>
      </c>
      <c r="E951" s="18">
        <f t="shared" si="46"/>
        <v>2.1428571428571429E-2</v>
      </c>
    </row>
    <row r="952" spans="1:5" x14ac:dyDescent="0.3">
      <c r="A952" s="303"/>
      <c r="B952" s="293"/>
      <c r="C952" s="291"/>
      <c r="D952" s="17" t="s">
        <v>774</v>
      </c>
      <c r="E952" s="18">
        <f t="shared" si="46"/>
        <v>2.1428571428571429E-2</v>
      </c>
    </row>
    <row r="953" spans="1:5" x14ac:dyDescent="0.3">
      <c r="A953" s="303"/>
      <c r="B953" s="293"/>
      <c r="C953" s="291"/>
      <c r="D953" s="17" t="s">
        <v>775</v>
      </c>
      <c r="E953" s="18">
        <f t="shared" si="46"/>
        <v>2.1428571428571429E-2</v>
      </c>
    </row>
    <row r="954" spans="1:5" x14ac:dyDescent="0.3">
      <c r="A954" s="303"/>
      <c r="B954" s="293"/>
      <c r="C954" s="291"/>
      <c r="D954" s="17" t="s">
        <v>776</v>
      </c>
      <c r="E954" s="18">
        <f t="shared" si="46"/>
        <v>2.1428571428571429E-2</v>
      </c>
    </row>
    <row r="955" spans="1:5" x14ac:dyDescent="0.3">
      <c r="A955" s="303"/>
      <c r="B955" s="293"/>
      <c r="C955" s="291"/>
      <c r="D955" s="17" t="s">
        <v>777</v>
      </c>
      <c r="E955" s="18">
        <f t="shared" si="46"/>
        <v>2.1428571428571429E-2</v>
      </c>
    </row>
    <row r="956" spans="1:5" x14ac:dyDescent="0.3">
      <c r="A956" s="303"/>
      <c r="B956" s="293"/>
      <c r="C956" s="291"/>
      <c r="D956" s="17" t="s">
        <v>778</v>
      </c>
      <c r="E956" s="18">
        <f t="shared" si="46"/>
        <v>2.1428571428571429E-2</v>
      </c>
    </row>
    <row r="957" spans="1:5" x14ac:dyDescent="0.3">
      <c r="A957" s="303"/>
      <c r="B957" s="293"/>
      <c r="C957" s="291"/>
      <c r="D957" s="17" t="s">
        <v>779</v>
      </c>
      <c r="E957" s="18">
        <f t="shared" si="46"/>
        <v>2.1428571428571429E-2</v>
      </c>
    </row>
    <row r="958" spans="1:5" x14ac:dyDescent="0.3">
      <c r="A958" s="303"/>
      <c r="B958" s="293"/>
      <c r="C958" s="291"/>
      <c r="D958" s="17" t="s">
        <v>780</v>
      </c>
      <c r="E958" s="18">
        <f t="shared" si="46"/>
        <v>2.1428571428571429E-2</v>
      </c>
    </row>
    <row r="959" spans="1:5" x14ac:dyDescent="0.3">
      <c r="A959" s="303"/>
      <c r="B959" s="293"/>
      <c r="C959" s="291"/>
      <c r="D959" s="17" t="s">
        <v>781</v>
      </c>
      <c r="E959" s="18">
        <f t="shared" si="46"/>
        <v>2.1428571428571429E-2</v>
      </c>
    </row>
    <row r="960" spans="1:5" x14ac:dyDescent="0.3">
      <c r="A960" s="303"/>
      <c r="B960" s="293"/>
      <c r="C960" s="291"/>
      <c r="D960" s="17" t="s">
        <v>782</v>
      </c>
      <c r="E960" s="18">
        <f t="shared" si="46"/>
        <v>2.1428571428571429E-2</v>
      </c>
    </row>
    <row r="961" spans="1:5" x14ac:dyDescent="0.3">
      <c r="A961" s="303"/>
      <c r="B961" s="293"/>
      <c r="C961" s="291"/>
      <c r="D961" s="17" t="s">
        <v>783</v>
      </c>
      <c r="E961" s="18">
        <f t="shared" si="46"/>
        <v>2.1428571428571429E-2</v>
      </c>
    </row>
    <row r="962" spans="1:5" x14ac:dyDescent="0.3">
      <c r="A962" s="303"/>
      <c r="B962" s="293"/>
      <c r="C962" s="291"/>
      <c r="D962" s="17" t="s">
        <v>784</v>
      </c>
      <c r="E962" s="18">
        <f t="shared" si="46"/>
        <v>2.1428571428571429E-2</v>
      </c>
    </row>
    <row r="963" spans="1:5" x14ac:dyDescent="0.3">
      <c r="A963" s="303"/>
      <c r="B963" s="293"/>
      <c r="C963" s="291"/>
      <c r="D963" s="17" t="s">
        <v>785</v>
      </c>
      <c r="E963" s="18">
        <f>0.2/56</f>
        <v>3.5714285714285718E-3</v>
      </c>
    </row>
    <row r="964" spans="1:5" x14ac:dyDescent="0.3">
      <c r="A964" s="303"/>
      <c r="B964" s="293"/>
      <c r="C964" s="291"/>
      <c r="D964" s="17" t="s">
        <v>786</v>
      </c>
      <c r="E964" s="18">
        <f t="shared" ref="E964:E1018" si="47">0.2/56</f>
        <v>3.5714285714285718E-3</v>
      </c>
    </row>
    <row r="965" spans="1:5" x14ac:dyDescent="0.3">
      <c r="A965" s="303"/>
      <c r="B965" s="293"/>
      <c r="C965" s="291"/>
      <c r="D965" s="17" t="s">
        <v>787</v>
      </c>
      <c r="E965" s="18">
        <f t="shared" si="47"/>
        <v>3.5714285714285718E-3</v>
      </c>
    </row>
    <row r="966" spans="1:5" x14ac:dyDescent="0.3">
      <c r="A966" s="303"/>
      <c r="B966" s="293"/>
      <c r="C966" s="291"/>
      <c r="D966" s="17" t="s">
        <v>788</v>
      </c>
      <c r="E966" s="18">
        <f t="shared" si="47"/>
        <v>3.5714285714285718E-3</v>
      </c>
    </row>
    <row r="967" spans="1:5" x14ac:dyDescent="0.3">
      <c r="A967" s="303"/>
      <c r="B967" s="293"/>
      <c r="C967" s="291"/>
      <c r="D967" s="17" t="s">
        <v>681</v>
      </c>
      <c r="E967" s="18">
        <f t="shared" si="47"/>
        <v>3.5714285714285718E-3</v>
      </c>
    </row>
    <row r="968" spans="1:5" x14ac:dyDescent="0.3">
      <c r="A968" s="303"/>
      <c r="B968" s="293"/>
      <c r="C968" s="291"/>
      <c r="D968" s="17" t="s">
        <v>789</v>
      </c>
      <c r="E968" s="18">
        <f t="shared" si="47"/>
        <v>3.5714285714285718E-3</v>
      </c>
    </row>
    <row r="969" spans="1:5" x14ac:dyDescent="0.3">
      <c r="A969" s="303"/>
      <c r="B969" s="293"/>
      <c r="C969" s="291"/>
      <c r="D969" s="17" t="s">
        <v>790</v>
      </c>
      <c r="E969" s="18">
        <f t="shared" si="47"/>
        <v>3.5714285714285718E-3</v>
      </c>
    </row>
    <row r="970" spans="1:5" x14ac:dyDescent="0.3">
      <c r="A970" s="303"/>
      <c r="B970" s="293"/>
      <c r="C970" s="291"/>
      <c r="D970" s="17" t="s">
        <v>791</v>
      </c>
      <c r="E970" s="18">
        <f t="shared" si="47"/>
        <v>3.5714285714285718E-3</v>
      </c>
    </row>
    <row r="971" spans="1:5" x14ac:dyDescent="0.3">
      <c r="A971" s="303"/>
      <c r="B971" s="293"/>
      <c r="C971" s="291"/>
      <c r="D971" s="17" t="s">
        <v>792</v>
      </c>
      <c r="E971" s="18">
        <f t="shared" si="47"/>
        <v>3.5714285714285718E-3</v>
      </c>
    </row>
    <row r="972" spans="1:5" x14ac:dyDescent="0.3">
      <c r="A972" s="303"/>
      <c r="B972" s="293"/>
      <c r="C972" s="291"/>
      <c r="D972" s="17" t="s">
        <v>793</v>
      </c>
      <c r="E972" s="18">
        <f t="shared" si="47"/>
        <v>3.5714285714285718E-3</v>
      </c>
    </row>
    <row r="973" spans="1:5" x14ac:dyDescent="0.3">
      <c r="A973" s="303"/>
      <c r="B973" s="293"/>
      <c r="C973" s="291"/>
      <c r="D973" s="17" t="s">
        <v>794</v>
      </c>
      <c r="E973" s="18">
        <f t="shared" si="47"/>
        <v>3.5714285714285718E-3</v>
      </c>
    </row>
    <row r="974" spans="1:5" x14ac:dyDescent="0.3">
      <c r="A974" s="303"/>
      <c r="B974" s="293"/>
      <c r="C974" s="291"/>
      <c r="D974" s="17" t="s">
        <v>795</v>
      </c>
      <c r="E974" s="18">
        <f t="shared" si="47"/>
        <v>3.5714285714285718E-3</v>
      </c>
    </row>
    <row r="975" spans="1:5" x14ac:dyDescent="0.3">
      <c r="A975" s="303"/>
      <c r="B975" s="293"/>
      <c r="C975" s="291"/>
      <c r="D975" s="17" t="s">
        <v>796</v>
      </c>
      <c r="E975" s="18">
        <f t="shared" si="47"/>
        <v>3.5714285714285718E-3</v>
      </c>
    </row>
    <row r="976" spans="1:5" x14ac:dyDescent="0.3">
      <c r="A976" s="303"/>
      <c r="B976" s="293"/>
      <c r="C976" s="291"/>
      <c r="D976" s="17" t="s">
        <v>797</v>
      </c>
      <c r="E976" s="18">
        <f t="shared" si="47"/>
        <v>3.5714285714285718E-3</v>
      </c>
    </row>
    <row r="977" spans="1:5" x14ac:dyDescent="0.3">
      <c r="A977" s="303"/>
      <c r="B977" s="293"/>
      <c r="C977" s="291"/>
      <c r="D977" s="17" t="s">
        <v>798</v>
      </c>
      <c r="E977" s="18">
        <f t="shared" si="47"/>
        <v>3.5714285714285718E-3</v>
      </c>
    </row>
    <row r="978" spans="1:5" x14ac:dyDescent="0.3">
      <c r="A978" s="303"/>
      <c r="B978" s="293"/>
      <c r="C978" s="291"/>
      <c r="D978" s="17" t="s">
        <v>799</v>
      </c>
      <c r="E978" s="18">
        <f t="shared" si="47"/>
        <v>3.5714285714285718E-3</v>
      </c>
    </row>
    <row r="979" spans="1:5" x14ac:dyDescent="0.3">
      <c r="A979" s="303"/>
      <c r="B979" s="293"/>
      <c r="C979" s="291"/>
      <c r="D979" s="17" t="s">
        <v>800</v>
      </c>
      <c r="E979" s="18">
        <f t="shared" si="47"/>
        <v>3.5714285714285718E-3</v>
      </c>
    </row>
    <row r="980" spans="1:5" x14ac:dyDescent="0.3">
      <c r="A980" s="303"/>
      <c r="B980" s="293"/>
      <c r="C980" s="291"/>
      <c r="D980" s="17" t="s">
        <v>801</v>
      </c>
      <c r="E980" s="18">
        <f t="shared" si="47"/>
        <v>3.5714285714285718E-3</v>
      </c>
    </row>
    <row r="981" spans="1:5" x14ac:dyDescent="0.3">
      <c r="A981" s="303"/>
      <c r="B981" s="293"/>
      <c r="C981" s="291"/>
      <c r="D981" s="17" t="s">
        <v>802</v>
      </c>
      <c r="E981" s="18">
        <f t="shared" si="47"/>
        <v>3.5714285714285718E-3</v>
      </c>
    </row>
    <row r="982" spans="1:5" x14ac:dyDescent="0.3">
      <c r="A982" s="303"/>
      <c r="B982" s="293"/>
      <c r="C982" s="291"/>
      <c r="D982" s="17" t="s">
        <v>803</v>
      </c>
      <c r="E982" s="18">
        <f t="shared" si="47"/>
        <v>3.5714285714285718E-3</v>
      </c>
    </row>
    <row r="983" spans="1:5" x14ac:dyDescent="0.3">
      <c r="A983" s="303"/>
      <c r="B983" s="293"/>
      <c r="C983" s="291"/>
      <c r="D983" s="17" t="s">
        <v>804</v>
      </c>
      <c r="E983" s="18">
        <f t="shared" si="47"/>
        <v>3.5714285714285718E-3</v>
      </c>
    </row>
    <row r="984" spans="1:5" x14ac:dyDescent="0.3">
      <c r="A984" s="303"/>
      <c r="B984" s="293"/>
      <c r="C984" s="291"/>
      <c r="D984" s="17" t="s">
        <v>805</v>
      </c>
      <c r="E984" s="18">
        <f t="shared" si="47"/>
        <v>3.5714285714285718E-3</v>
      </c>
    </row>
    <row r="985" spans="1:5" x14ac:dyDescent="0.3">
      <c r="A985" s="303"/>
      <c r="B985" s="293"/>
      <c r="C985" s="291"/>
      <c r="D985" s="17" t="s">
        <v>806</v>
      </c>
      <c r="E985" s="18">
        <f t="shared" si="47"/>
        <v>3.5714285714285718E-3</v>
      </c>
    </row>
    <row r="986" spans="1:5" x14ac:dyDescent="0.3">
      <c r="A986" s="303"/>
      <c r="B986" s="293"/>
      <c r="C986" s="291"/>
      <c r="D986" s="17" t="s">
        <v>807</v>
      </c>
      <c r="E986" s="18">
        <f t="shared" si="47"/>
        <v>3.5714285714285718E-3</v>
      </c>
    </row>
    <row r="987" spans="1:5" x14ac:dyDescent="0.3">
      <c r="A987" s="303"/>
      <c r="B987" s="293"/>
      <c r="C987" s="291"/>
      <c r="D987" s="17" t="s">
        <v>808</v>
      </c>
      <c r="E987" s="18">
        <f t="shared" si="47"/>
        <v>3.5714285714285718E-3</v>
      </c>
    </row>
    <row r="988" spans="1:5" x14ac:dyDescent="0.3">
      <c r="A988" s="303"/>
      <c r="B988" s="293"/>
      <c r="C988" s="291"/>
      <c r="D988" s="17" t="s">
        <v>809</v>
      </c>
      <c r="E988" s="18">
        <f t="shared" si="47"/>
        <v>3.5714285714285718E-3</v>
      </c>
    </row>
    <row r="989" spans="1:5" x14ac:dyDescent="0.3">
      <c r="A989" s="303"/>
      <c r="B989" s="293"/>
      <c r="C989" s="291"/>
      <c r="D989" s="17" t="s">
        <v>810</v>
      </c>
      <c r="E989" s="18">
        <f t="shared" si="47"/>
        <v>3.5714285714285718E-3</v>
      </c>
    </row>
    <row r="990" spans="1:5" x14ac:dyDescent="0.3">
      <c r="A990" s="303"/>
      <c r="B990" s="293"/>
      <c r="C990" s="291"/>
      <c r="D990" s="17" t="s">
        <v>811</v>
      </c>
      <c r="E990" s="18">
        <f t="shared" si="47"/>
        <v>3.5714285714285718E-3</v>
      </c>
    </row>
    <row r="991" spans="1:5" x14ac:dyDescent="0.3">
      <c r="A991" s="303"/>
      <c r="B991" s="293"/>
      <c r="C991" s="291"/>
      <c r="D991" s="17" t="s">
        <v>812</v>
      </c>
      <c r="E991" s="18">
        <f t="shared" si="47"/>
        <v>3.5714285714285718E-3</v>
      </c>
    </row>
    <row r="992" spans="1:5" x14ac:dyDescent="0.3">
      <c r="A992" s="303"/>
      <c r="B992" s="293"/>
      <c r="C992" s="291"/>
      <c r="D992" s="17" t="s">
        <v>813</v>
      </c>
      <c r="E992" s="18">
        <f t="shared" si="47"/>
        <v>3.5714285714285718E-3</v>
      </c>
    </row>
    <row r="993" spans="1:5" x14ac:dyDescent="0.3">
      <c r="A993" s="303"/>
      <c r="B993" s="293"/>
      <c r="C993" s="291"/>
      <c r="D993" s="17" t="s">
        <v>814</v>
      </c>
      <c r="E993" s="18">
        <f t="shared" si="47"/>
        <v>3.5714285714285718E-3</v>
      </c>
    </row>
    <row r="994" spans="1:5" x14ac:dyDescent="0.3">
      <c r="A994" s="303"/>
      <c r="B994" s="293"/>
      <c r="C994" s="291"/>
      <c r="D994" s="17" t="s">
        <v>815</v>
      </c>
      <c r="E994" s="18">
        <f t="shared" si="47"/>
        <v>3.5714285714285718E-3</v>
      </c>
    </row>
    <row r="995" spans="1:5" x14ac:dyDescent="0.3">
      <c r="A995" s="303"/>
      <c r="B995" s="293"/>
      <c r="C995" s="291"/>
      <c r="D995" s="17" t="s">
        <v>687</v>
      </c>
      <c r="E995" s="18">
        <f t="shared" si="47"/>
        <v>3.5714285714285718E-3</v>
      </c>
    </row>
    <row r="996" spans="1:5" x14ac:dyDescent="0.3">
      <c r="A996" s="303"/>
      <c r="B996" s="293"/>
      <c r="C996" s="291"/>
      <c r="D996" s="17" t="s">
        <v>816</v>
      </c>
      <c r="E996" s="18">
        <f t="shared" si="47"/>
        <v>3.5714285714285718E-3</v>
      </c>
    </row>
    <row r="997" spans="1:5" x14ac:dyDescent="0.3">
      <c r="A997" s="303"/>
      <c r="B997" s="293"/>
      <c r="C997" s="291"/>
      <c r="D997" s="17" t="s">
        <v>817</v>
      </c>
      <c r="E997" s="18">
        <f t="shared" si="47"/>
        <v>3.5714285714285718E-3</v>
      </c>
    </row>
    <row r="998" spans="1:5" x14ac:dyDescent="0.3">
      <c r="A998" s="303"/>
      <c r="B998" s="293"/>
      <c r="C998" s="291"/>
      <c r="D998" s="17" t="s">
        <v>818</v>
      </c>
      <c r="E998" s="18">
        <f t="shared" si="47"/>
        <v>3.5714285714285718E-3</v>
      </c>
    </row>
    <row r="999" spans="1:5" x14ac:dyDescent="0.3">
      <c r="A999" s="303"/>
      <c r="B999" s="293"/>
      <c r="C999" s="291"/>
      <c r="D999" s="17" t="s">
        <v>819</v>
      </c>
      <c r="E999" s="18">
        <f t="shared" si="47"/>
        <v>3.5714285714285718E-3</v>
      </c>
    </row>
    <row r="1000" spans="1:5" x14ac:dyDescent="0.3">
      <c r="A1000" s="303"/>
      <c r="B1000" s="293"/>
      <c r="C1000" s="291"/>
      <c r="D1000" s="17" t="s">
        <v>820</v>
      </c>
      <c r="E1000" s="18">
        <f t="shared" si="47"/>
        <v>3.5714285714285718E-3</v>
      </c>
    </row>
    <row r="1001" spans="1:5" x14ac:dyDescent="0.3">
      <c r="A1001" s="303"/>
      <c r="B1001" s="293"/>
      <c r="C1001" s="291"/>
      <c r="D1001" s="17" t="s">
        <v>821</v>
      </c>
      <c r="E1001" s="18">
        <f t="shared" si="47"/>
        <v>3.5714285714285718E-3</v>
      </c>
    </row>
    <row r="1002" spans="1:5" x14ac:dyDescent="0.3">
      <c r="A1002" s="303"/>
      <c r="B1002" s="293"/>
      <c r="C1002" s="291"/>
      <c r="D1002" s="17" t="s">
        <v>822</v>
      </c>
      <c r="E1002" s="18">
        <f t="shared" si="47"/>
        <v>3.5714285714285718E-3</v>
      </c>
    </row>
    <row r="1003" spans="1:5" x14ac:dyDescent="0.3">
      <c r="A1003" s="303"/>
      <c r="B1003" s="293"/>
      <c r="C1003" s="291"/>
      <c r="D1003" s="17" t="s">
        <v>823</v>
      </c>
      <c r="E1003" s="18">
        <f t="shared" si="47"/>
        <v>3.5714285714285718E-3</v>
      </c>
    </row>
    <row r="1004" spans="1:5" x14ac:dyDescent="0.3">
      <c r="A1004" s="303"/>
      <c r="B1004" s="293"/>
      <c r="C1004" s="291"/>
      <c r="D1004" s="17" t="s">
        <v>824</v>
      </c>
      <c r="E1004" s="18">
        <f t="shared" si="47"/>
        <v>3.5714285714285718E-3</v>
      </c>
    </row>
    <row r="1005" spans="1:5" x14ac:dyDescent="0.3">
      <c r="A1005" s="303"/>
      <c r="B1005" s="293"/>
      <c r="C1005" s="291"/>
      <c r="D1005" s="17" t="s">
        <v>825</v>
      </c>
      <c r="E1005" s="18">
        <f t="shared" si="47"/>
        <v>3.5714285714285718E-3</v>
      </c>
    </row>
    <row r="1006" spans="1:5" x14ac:dyDescent="0.3">
      <c r="A1006" s="303"/>
      <c r="B1006" s="293"/>
      <c r="C1006" s="291"/>
      <c r="D1006" s="17" t="s">
        <v>826</v>
      </c>
      <c r="E1006" s="18">
        <f t="shared" si="47"/>
        <v>3.5714285714285718E-3</v>
      </c>
    </row>
    <row r="1007" spans="1:5" x14ac:dyDescent="0.3">
      <c r="A1007" s="303"/>
      <c r="B1007" s="293"/>
      <c r="C1007" s="291"/>
      <c r="D1007" s="17" t="s">
        <v>827</v>
      </c>
      <c r="E1007" s="18">
        <f t="shared" si="47"/>
        <v>3.5714285714285718E-3</v>
      </c>
    </row>
    <row r="1008" spans="1:5" x14ac:dyDescent="0.3">
      <c r="A1008" s="303"/>
      <c r="B1008" s="293"/>
      <c r="C1008" s="291"/>
      <c r="D1008" s="17" t="s">
        <v>828</v>
      </c>
      <c r="E1008" s="18">
        <f t="shared" si="47"/>
        <v>3.5714285714285718E-3</v>
      </c>
    </row>
    <row r="1009" spans="1:5" x14ac:dyDescent="0.3">
      <c r="A1009" s="303"/>
      <c r="B1009" s="293"/>
      <c r="C1009" s="291"/>
      <c r="D1009" s="17" t="s">
        <v>829</v>
      </c>
      <c r="E1009" s="18">
        <f t="shared" si="47"/>
        <v>3.5714285714285718E-3</v>
      </c>
    </row>
    <row r="1010" spans="1:5" x14ac:dyDescent="0.3">
      <c r="A1010" s="303"/>
      <c r="B1010" s="293"/>
      <c r="C1010" s="291"/>
      <c r="D1010" s="17" t="s">
        <v>830</v>
      </c>
      <c r="E1010" s="18">
        <f t="shared" si="47"/>
        <v>3.5714285714285718E-3</v>
      </c>
    </row>
    <row r="1011" spans="1:5" x14ac:dyDescent="0.3">
      <c r="A1011" s="303"/>
      <c r="B1011" s="293"/>
      <c r="C1011" s="291"/>
      <c r="D1011" s="17" t="s">
        <v>831</v>
      </c>
      <c r="E1011" s="18">
        <f t="shared" si="47"/>
        <v>3.5714285714285718E-3</v>
      </c>
    </row>
    <row r="1012" spans="1:5" x14ac:dyDescent="0.3">
      <c r="A1012" s="303"/>
      <c r="B1012" s="293"/>
      <c r="C1012" s="291"/>
      <c r="D1012" s="17" t="s">
        <v>832</v>
      </c>
      <c r="E1012" s="18">
        <f t="shared" si="47"/>
        <v>3.5714285714285718E-3</v>
      </c>
    </row>
    <row r="1013" spans="1:5" x14ac:dyDescent="0.3">
      <c r="A1013" s="303"/>
      <c r="B1013" s="293"/>
      <c r="C1013" s="291"/>
      <c r="D1013" s="17" t="s">
        <v>833</v>
      </c>
      <c r="E1013" s="18">
        <f t="shared" si="47"/>
        <v>3.5714285714285718E-3</v>
      </c>
    </row>
    <row r="1014" spans="1:5" x14ac:dyDescent="0.3">
      <c r="A1014" s="303"/>
      <c r="B1014" s="293"/>
      <c r="C1014" s="291"/>
      <c r="D1014" s="17" t="s">
        <v>834</v>
      </c>
      <c r="E1014" s="18">
        <f t="shared" si="47"/>
        <v>3.5714285714285718E-3</v>
      </c>
    </row>
    <row r="1015" spans="1:5" x14ac:dyDescent="0.3">
      <c r="A1015" s="303"/>
      <c r="B1015" s="293"/>
      <c r="C1015" s="291"/>
      <c r="D1015" s="17" t="s">
        <v>835</v>
      </c>
      <c r="E1015" s="18">
        <f t="shared" si="47"/>
        <v>3.5714285714285718E-3</v>
      </c>
    </row>
    <row r="1016" spans="1:5" x14ac:dyDescent="0.3">
      <c r="A1016" s="303"/>
      <c r="B1016" s="293"/>
      <c r="C1016" s="291"/>
      <c r="D1016" s="17" t="s">
        <v>836</v>
      </c>
      <c r="E1016" s="18">
        <f t="shared" si="47"/>
        <v>3.5714285714285718E-3</v>
      </c>
    </row>
    <row r="1017" spans="1:5" x14ac:dyDescent="0.3">
      <c r="A1017" s="303"/>
      <c r="B1017" s="293"/>
      <c r="C1017" s="291"/>
      <c r="D1017" s="17" t="s">
        <v>837</v>
      </c>
      <c r="E1017" s="18">
        <f t="shared" si="47"/>
        <v>3.5714285714285718E-3</v>
      </c>
    </row>
    <row r="1018" spans="1:5" x14ac:dyDescent="0.3">
      <c r="A1018" s="303"/>
      <c r="B1018" s="293"/>
      <c r="C1018" s="291"/>
      <c r="D1018" s="17" t="s">
        <v>838</v>
      </c>
      <c r="E1018" s="18">
        <f t="shared" si="47"/>
        <v>3.5714285714285718E-3</v>
      </c>
    </row>
    <row r="1019" spans="1:5" x14ac:dyDescent="0.3">
      <c r="A1019" s="303"/>
      <c r="B1019" s="293"/>
      <c r="C1019" s="291"/>
      <c r="D1019" s="17" t="s">
        <v>277</v>
      </c>
      <c r="E1019" s="18">
        <f>0.2/31</f>
        <v>6.4516129032258064E-3</v>
      </c>
    </row>
    <row r="1020" spans="1:5" x14ac:dyDescent="0.3">
      <c r="A1020" s="303"/>
      <c r="B1020" s="293"/>
      <c r="C1020" s="291"/>
      <c r="D1020" s="17" t="s">
        <v>371</v>
      </c>
      <c r="E1020" s="18">
        <f t="shared" ref="E1020:E1049" si="48">0.2/31</f>
        <v>6.4516129032258064E-3</v>
      </c>
    </row>
    <row r="1021" spans="1:5" x14ac:dyDescent="0.3">
      <c r="A1021" s="303"/>
      <c r="B1021" s="293"/>
      <c r="C1021" s="291"/>
      <c r="D1021" s="17" t="s">
        <v>372</v>
      </c>
      <c r="E1021" s="18">
        <f t="shared" si="48"/>
        <v>6.4516129032258064E-3</v>
      </c>
    </row>
    <row r="1022" spans="1:5" x14ac:dyDescent="0.3">
      <c r="A1022" s="303"/>
      <c r="B1022" s="293"/>
      <c r="C1022" s="291"/>
      <c r="D1022" s="17" t="s">
        <v>373</v>
      </c>
      <c r="E1022" s="18">
        <f t="shared" si="48"/>
        <v>6.4516129032258064E-3</v>
      </c>
    </row>
    <row r="1023" spans="1:5" x14ac:dyDescent="0.3">
      <c r="A1023" s="303"/>
      <c r="B1023" s="293"/>
      <c r="C1023" s="291"/>
      <c r="D1023" s="17" t="s">
        <v>374</v>
      </c>
      <c r="E1023" s="18">
        <f t="shared" si="48"/>
        <v>6.4516129032258064E-3</v>
      </c>
    </row>
    <row r="1024" spans="1:5" x14ac:dyDescent="0.3">
      <c r="A1024" s="303"/>
      <c r="B1024" s="293"/>
      <c r="C1024" s="291"/>
      <c r="D1024" s="17" t="s">
        <v>375</v>
      </c>
      <c r="E1024" s="18">
        <f t="shared" si="48"/>
        <v>6.4516129032258064E-3</v>
      </c>
    </row>
    <row r="1025" spans="1:5" x14ac:dyDescent="0.3">
      <c r="A1025" s="303"/>
      <c r="B1025" s="293"/>
      <c r="C1025" s="291"/>
      <c r="D1025" s="17" t="s">
        <v>376</v>
      </c>
      <c r="E1025" s="18">
        <f t="shared" si="48"/>
        <v>6.4516129032258064E-3</v>
      </c>
    </row>
    <row r="1026" spans="1:5" x14ac:dyDescent="0.3">
      <c r="A1026" s="303"/>
      <c r="B1026" s="293"/>
      <c r="C1026" s="291"/>
      <c r="D1026" s="17" t="s">
        <v>377</v>
      </c>
      <c r="E1026" s="18">
        <f t="shared" si="48"/>
        <v>6.4516129032258064E-3</v>
      </c>
    </row>
    <row r="1027" spans="1:5" x14ac:dyDescent="0.3">
      <c r="A1027" s="303"/>
      <c r="B1027" s="293"/>
      <c r="C1027" s="291"/>
      <c r="D1027" s="17" t="s">
        <v>378</v>
      </c>
      <c r="E1027" s="18">
        <f t="shared" si="48"/>
        <v>6.4516129032258064E-3</v>
      </c>
    </row>
    <row r="1028" spans="1:5" x14ac:dyDescent="0.3">
      <c r="A1028" s="303"/>
      <c r="B1028" s="293"/>
      <c r="C1028" s="291"/>
      <c r="D1028" s="17" t="s">
        <v>379</v>
      </c>
      <c r="E1028" s="18">
        <f t="shared" si="48"/>
        <v>6.4516129032258064E-3</v>
      </c>
    </row>
    <row r="1029" spans="1:5" x14ac:dyDescent="0.3">
      <c r="A1029" s="303"/>
      <c r="B1029" s="293"/>
      <c r="C1029" s="291"/>
      <c r="D1029" s="17" t="s">
        <v>380</v>
      </c>
      <c r="E1029" s="18">
        <f t="shared" si="48"/>
        <v>6.4516129032258064E-3</v>
      </c>
    </row>
    <row r="1030" spans="1:5" x14ac:dyDescent="0.3">
      <c r="A1030" s="303"/>
      <c r="B1030" s="293"/>
      <c r="C1030" s="291"/>
      <c r="D1030" s="17" t="s">
        <v>381</v>
      </c>
      <c r="E1030" s="18">
        <f t="shared" si="48"/>
        <v>6.4516129032258064E-3</v>
      </c>
    </row>
    <row r="1031" spans="1:5" x14ac:dyDescent="0.3">
      <c r="A1031" s="303"/>
      <c r="B1031" s="293"/>
      <c r="C1031" s="291"/>
      <c r="D1031" s="17" t="s">
        <v>382</v>
      </c>
      <c r="E1031" s="18">
        <f t="shared" si="48"/>
        <v>6.4516129032258064E-3</v>
      </c>
    </row>
    <row r="1032" spans="1:5" x14ac:dyDescent="0.3">
      <c r="A1032" s="303"/>
      <c r="B1032" s="293"/>
      <c r="C1032" s="291"/>
      <c r="D1032" s="17" t="s">
        <v>383</v>
      </c>
      <c r="E1032" s="18">
        <f t="shared" si="48"/>
        <v>6.4516129032258064E-3</v>
      </c>
    </row>
    <row r="1033" spans="1:5" x14ac:dyDescent="0.3">
      <c r="A1033" s="303"/>
      <c r="B1033" s="293"/>
      <c r="C1033" s="291"/>
      <c r="D1033" s="17" t="s">
        <v>384</v>
      </c>
      <c r="E1033" s="18">
        <f t="shared" si="48"/>
        <v>6.4516129032258064E-3</v>
      </c>
    </row>
    <row r="1034" spans="1:5" x14ac:dyDescent="0.3">
      <c r="A1034" s="303"/>
      <c r="B1034" s="293"/>
      <c r="C1034" s="291"/>
      <c r="D1034" s="17" t="s">
        <v>385</v>
      </c>
      <c r="E1034" s="18">
        <f t="shared" si="48"/>
        <v>6.4516129032258064E-3</v>
      </c>
    </row>
    <row r="1035" spans="1:5" x14ac:dyDescent="0.3">
      <c r="A1035" s="303"/>
      <c r="B1035" s="293"/>
      <c r="C1035" s="291"/>
      <c r="D1035" s="17" t="s">
        <v>386</v>
      </c>
      <c r="E1035" s="18">
        <f t="shared" si="48"/>
        <v>6.4516129032258064E-3</v>
      </c>
    </row>
    <row r="1036" spans="1:5" x14ac:dyDescent="0.3">
      <c r="A1036" s="303"/>
      <c r="B1036" s="293"/>
      <c r="C1036" s="291"/>
      <c r="D1036" s="17" t="s">
        <v>387</v>
      </c>
      <c r="E1036" s="18">
        <f t="shared" si="48"/>
        <v>6.4516129032258064E-3</v>
      </c>
    </row>
    <row r="1037" spans="1:5" x14ac:dyDescent="0.3">
      <c r="A1037" s="303"/>
      <c r="B1037" s="293"/>
      <c r="C1037" s="291"/>
      <c r="D1037" s="17" t="s">
        <v>388</v>
      </c>
      <c r="E1037" s="18">
        <f t="shared" si="48"/>
        <v>6.4516129032258064E-3</v>
      </c>
    </row>
    <row r="1038" spans="1:5" x14ac:dyDescent="0.3">
      <c r="A1038" s="303"/>
      <c r="B1038" s="293"/>
      <c r="C1038" s="291"/>
      <c r="D1038" s="17" t="s">
        <v>472</v>
      </c>
      <c r="E1038" s="18">
        <f t="shared" si="48"/>
        <v>6.4516129032258064E-3</v>
      </c>
    </row>
    <row r="1039" spans="1:5" x14ac:dyDescent="0.3">
      <c r="A1039" s="303"/>
      <c r="B1039" s="293"/>
      <c r="C1039" s="291"/>
      <c r="D1039" s="17" t="s">
        <v>473</v>
      </c>
      <c r="E1039" s="18">
        <f t="shared" si="48"/>
        <v>6.4516129032258064E-3</v>
      </c>
    </row>
    <row r="1040" spans="1:5" x14ac:dyDescent="0.3">
      <c r="A1040" s="303"/>
      <c r="B1040" s="293"/>
      <c r="C1040" s="291"/>
      <c r="D1040" s="17" t="s">
        <v>474</v>
      </c>
      <c r="E1040" s="18">
        <f t="shared" si="48"/>
        <v>6.4516129032258064E-3</v>
      </c>
    </row>
    <row r="1041" spans="1:5" x14ac:dyDescent="0.3">
      <c r="A1041" s="303"/>
      <c r="B1041" s="293"/>
      <c r="C1041" s="291"/>
      <c r="D1041" s="17" t="s">
        <v>475</v>
      </c>
      <c r="E1041" s="18">
        <f t="shared" si="48"/>
        <v>6.4516129032258064E-3</v>
      </c>
    </row>
    <row r="1042" spans="1:5" x14ac:dyDescent="0.3">
      <c r="A1042" s="303"/>
      <c r="B1042" s="293"/>
      <c r="C1042" s="291"/>
      <c r="D1042" s="17" t="s">
        <v>476</v>
      </c>
      <c r="E1042" s="18">
        <f t="shared" si="48"/>
        <v>6.4516129032258064E-3</v>
      </c>
    </row>
    <row r="1043" spans="1:5" x14ac:dyDescent="0.3">
      <c r="A1043" s="303"/>
      <c r="B1043" s="293"/>
      <c r="C1043" s="291"/>
      <c r="D1043" s="17" t="s">
        <v>477</v>
      </c>
      <c r="E1043" s="18">
        <f t="shared" si="48"/>
        <v>6.4516129032258064E-3</v>
      </c>
    </row>
    <row r="1044" spans="1:5" x14ac:dyDescent="0.3">
      <c r="A1044" s="303"/>
      <c r="B1044" s="293"/>
      <c r="C1044" s="291"/>
      <c r="D1044" s="17" t="s">
        <v>481</v>
      </c>
      <c r="E1044" s="18">
        <f t="shared" si="48"/>
        <v>6.4516129032258064E-3</v>
      </c>
    </row>
    <row r="1045" spans="1:5" x14ac:dyDescent="0.3">
      <c r="A1045" s="303"/>
      <c r="B1045" s="293"/>
      <c r="C1045" s="291"/>
      <c r="D1045" s="17" t="s">
        <v>482</v>
      </c>
      <c r="E1045" s="18">
        <f t="shared" si="48"/>
        <v>6.4516129032258064E-3</v>
      </c>
    </row>
    <row r="1046" spans="1:5" x14ac:dyDescent="0.3">
      <c r="A1046" s="303"/>
      <c r="B1046" s="293"/>
      <c r="C1046" s="291"/>
      <c r="D1046" s="17" t="s">
        <v>483</v>
      </c>
      <c r="E1046" s="18">
        <f t="shared" si="48"/>
        <v>6.4516129032258064E-3</v>
      </c>
    </row>
    <row r="1047" spans="1:5" x14ac:dyDescent="0.3">
      <c r="A1047" s="303"/>
      <c r="B1047" s="293"/>
      <c r="C1047" s="291"/>
      <c r="D1047" s="17" t="s">
        <v>484</v>
      </c>
      <c r="E1047" s="18">
        <f t="shared" si="48"/>
        <v>6.4516129032258064E-3</v>
      </c>
    </row>
    <row r="1048" spans="1:5" x14ac:dyDescent="0.3">
      <c r="A1048" s="303"/>
      <c r="B1048" s="293"/>
      <c r="C1048" s="291"/>
      <c r="D1048" s="17" t="s">
        <v>485</v>
      </c>
      <c r="E1048" s="18">
        <f t="shared" si="48"/>
        <v>6.4516129032258064E-3</v>
      </c>
    </row>
    <row r="1049" spans="1:5" x14ac:dyDescent="0.3">
      <c r="A1049" s="303"/>
      <c r="B1049" s="293"/>
      <c r="C1049" s="291"/>
      <c r="D1049" s="17" t="s">
        <v>486</v>
      </c>
      <c r="E1049" s="18">
        <f t="shared" si="48"/>
        <v>6.4516129032258064E-3</v>
      </c>
    </row>
    <row r="1051" spans="1:5" x14ac:dyDescent="0.3">
      <c r="A1051" s="303" t="s">
        <v>839</v>
      </c>
      <c r="B1051" s="293" t="s">
        <v>840</v>
      </c>
      <c r="C1051" s="291" t="s">
        <v>261</v>
      </c>
      <c r="D1051" s="17" t="s">
        <v>841</v>
      </c>
      <c r="E1051" s="18">
        <f>0.6/16</f>
        <v>3.7499999999999999E-2</v>
      </c>
    </row>
    <row r="1052" spans="1:5" x14ac:dyDescent="0.3">
      <c r="A1052" s="303"/>
      <c r="B1052" s="282"/>
      <c r="C1052" s="283"/>
      <c r="D1052" s="17" t="s">
        <v>842</v>
      </c>
      <c r="E1052" s="18">
        <f t="shared" ref="E1052:E1066" si="49">0.6/16</f>
        <v>3.7499999999999999E-2</v>
      </c>
    </row>
    <row r="1053" spans="1:5" x14ac:dyDescent="0.3">
      <c r="A1053" s="303"/>
      <c r="B1053" s="293"/>
      <c r="C1053" s="291"/>
      <c r="D1053" s="17" t="s">
        <v>843</v>
      </c>
      <c r="E1053" s="18">
        <f t="shared" si="49"/>
        <v>3.7499999999999999E-2</v>
      </c>
    </row>
    <row r="1054" spans="1:5" x14ac:dyDescent="0.3">
      <c r="A1054" s="303"/>
      <c r="B1054" s="293"/>
      <c r="C1054" s="291"/>
      <c r="D1054" s="17" t="s">
        <v>844</v>
      </c>
      <c r="E1054" s="18">
        <f t="shared" si="49"/>
        <v>3.7499999999999999E-2</v>
      </c>
    </row>
    <row r="1055" spans="1:5" x14ac:dyDescent="0.3">
      <c r="A1055" s="303"/>
      <c r="B1055" s="293"/>
      <c r="C1055" s="291"/>
      <c r="D1055" s="17" t="s">
        <v>845</v>
      </c>
      <c r="E1055" s="18">
        <f t="shared" si="49"/>
        <v>3.7499999999999999E-2</v>
      </c>
    </row>
    <row r="1056" spans="1:5" x14ac:dyDescent="0.3">
      <c r="A1056" s="303"/>
      <c r="B1056" s="293"/>
      <c r="C1056" s="291"/>
      <c r="D1056" s="17" t="s">
        <v>846</v>
      </c>
      <c r="E1056" s="18">
        <f t="shared" si="49"/>
        <v>3.7499999999999999E-2</v>
      </c>
    </row>
    <row r="1057" spans="1:5" x14ac:dyDescent="0.3">
      <c r="A1057" s="303"/>
      <c r="B1057" s="293"/>
      <c r="C1057" s="291"/>
      <c r="D1057" s="17" t="s">
        <v>847</v>
      </c>
      <c r="E1057" s="18">
        <f t="shared" si="49"/>
        <v>3.7499999999999999E-2</v>
      </c>
    </row>
    <row r="1058" spans="1:5" x14ac:dyDescent="0.3">
      <c r="A1058" s="303"/>
      <c r="B1058" s="293"/>
      <c r="C1058" s="291"/>
      <c r="D1058" s="17" t="s">
        <v>848</v>
      </c>
      <c r="E1058" s="18">
        <f t="shared" si="49"/>
        <v>3.7499999999999999E-2</v>
      </c>
    </row>
    <row r="1059" spans="1:5" x14ac:dyDescent="0.3">
      <c r="A1059" s="303"/>
      <c r="B1059" s="293"/>
      <c r="C1059" s="291"/>
      <c r="D1059" s="17" t="s">
        <v>849</v>
      </c>
      <c r="E1059" s="18">
        <f t="shared" si="49"/>
        <v>3.7499999999999999E-2</v>
      </c>
    </row>
    <row r="1060" spans="1:5" x14ac:dyDescent="0.3">
      <c r="A1060" s="303"/>
      <c r="B1060" s="293"/>
      <c r="C1060" s="291"/>
      <c r="D1060" s="17" t="s">
        <v>850</v>
      </c>
      <c r="E1060" s="18">
        <f t="shared" si="49"/>
        <v>3.7499999999999999E-2</v>
      </c>
    </row>
    <row r="1061" spans="1:5" x14ac:dyDescent="0.3">
      <c r="A1061" s="303"/>
      <c r="B1061" s="293"/>
      <c r="C1061" s="291"/>
      <c r="D1061" s="17" t="s">
        <v>851</v>
      </c>
      <c r="E1061" s="18">
        <f t="shared" si="49"/>
        <v>3.7499999999999999E-2</v>
      </c>
    </row>
    <row r="1062" spans="1:5" x14ac:dyDescent="0.3">
      <c r="A1062" s="303"/>
      <c r="B1062" s="293"/>
      <c r="C1062" s="291"/>
      <c r="D1062" s="17" t="s">
        <v>852</v>
      </c>
      <c r="E1062" s="18">
        <f t="shared" si="49"/>
        <v>3.7499999999999999E-2</v>
      </c>
    </row>
    <row r="1063" spans="1:5" x14ac:dyDescent="0.3">
      <c r="A1063" s="303"/>
      <c r="B1063" s="293"/>
      <c r="C1063" s="291"/>
      <c r="D1063" s="17" t="s">
        <v>853</v>
      </c>
      <c r="E1063" s="18">
        <f t="shared" si="49"/>
        <v>3.7499999999999999E-2</v>
      </c>
    </row>
    <row r="1064" spans="1:5" x14ac:dyDescent="0.3">
      <c r="A1064" s="303"/>
      <c r="B1064" s="293"/>
      <c r="C1064" s="291"/>
      <c r="D1064" s="17" t="s">
        <v>854</v>
      </c>
      <c r="E1064" s="18">
        <f t="shared" si="49"/>
        <v>3.7499999999999999E-2</v>
      </c>
    </row>
    <row r="1065" spans="1:5" x14ac:dyDescent="0.3">
      <c r="A1065" s="303"/>
      <c r="B1065" s="293"/>
      <c r="C1065" s="291"/>
      <c r="D1065" s="17" t="s">
        <v>855</v>
      </c>
      <c r="E1065" s="18">
        <f t="shared" si="49"/>
        <v>3.7499999999999999E-2</v>
      </c>
    </row>
    <row r="1066" spans="1:5" x14ac:dyDescent="0.3">
      <c r="A1066" s="303"/>
      <c r="B1066" s="293"/>
      <c r="C1066" s="291"/>
      <c r="D1066" s="17" t="s">
        <v>856</v>
      </c>
      <c r="E1066" s="18">
        <f t="shared" si="49"/>
        <v>3.7499999999999999E-2</v>
      </c>
    </row>
    <row r="1067" spans="1:5" x14ac:dyDescent="0.3">
      <c r="A1067" s="303"/>
      <c r="B1067" s="293"/>
      <c r="C1067" s="291"/>
      <c r="D1067" s="17" t="s">
        <v>857</v>
      </c>
      <c r="E1067" s="18">
        <f>0.2/32</f>
        <v>6.2500000000000003E-3</v>
      </c>
    </row>
    <row r="1068" spans="1:5" x14ac:dyDescent="0.3">
      <c r="A1068" s="303"/>
      <c r="B1068" s="293"/>
      <c r="C1068" s="291"/>
      <c r="D1068" s="17" t="s">
        <v>858</v>
      </c>
      <c r="E1068" s="18">
        <f t="shared" ref="E1068:E1098" si="50">0.2/32</f>
        <v>6.2500000000000003E-3</v>
      </c>
    </row>
    <row r="1069" spans="1:5" x14ac:dyDescent="0.3">
      <c r="A1069" s="303"/>
      <c r="B1069" s="293"/>
      <c r="C1069" s="291"/>
      <c r="D1069" s="17" t="s">
        <v>859</v>
      </c>
      <c r="E1069" s="18">
        <f t="shared" si="50"/>
        <v>6.2500000000000003E-3</v>
      </c>
    </row>
    <row r="1070" spans="1:5" x14ac:dyDescent="0.3">
      <c r="A1070" s="303"/>
      <c r="B1070" s="293"/>
      <c r="C1070" s="291"/>
      <c r="D1070" s="17" t="s">
        <v>860</v>
      </c>
      <c r="E1070" s="18">
        <f t="shared" si="50"/>
        <v>6.2500000000000003E-3</v>
      </c>
    </row>
    <row r="1071" spans="1:5" x14ac:dyDescent="0.3">
      <c r="A1071" s="303"/>
      <c r="B1071" s="293"/>
      <c r="C1071" s="291"/>
      <c r="D1071" s="17" t="s">
        <v>861</v>
      </c>
      <c r="E1071" s="18">
        <f t="shared" si="50"/>
        <v>6.2500000000000003E-3</v>
      </c>
    </row>
    <row r="1072" spans="1:5" x14ac:dyDescent="0.3">
      <c r="A1072" s="303"/>
      <c r="B1072" s="293"/>
      <c r="C1072" s="291"/>
      <c r="D1072" s="17" t="s">
        <v>862</v>
      </c>
      <c r="E1072" s="18">
        <f t="shared" si="50"/>
        <v>6.2500000000000003E-3</v>
      </c>
    </row>
    <row r="1073" spans="1:5" x14ac:dyDescent="0.3">
      <c r="A1073" s="303"/>
      <c r="B1073" s="293"/>
      <c r="C1073" s="291"/>
      <c r="D1073" s="17" t="s">
        <v>863</v>
      </c>
      <c r="E1073" s="18">
        <f t="shared" si="50"/>
        <v>6.2500000000000003E-3</v>
      </c>
    </row>
    <row r="1074" spans="1:5" x14ac:dyDescent="0.3">
      <c r="A1074" s="303"/>
      <c r="B1074" s="293"/>
      <c r="C1074" s="291"/>
      <c r="D1074" s="17" t="s">
        <v>864</v>
      </c>
      <c r="E1074" s="18">
        <f t="shared" si="50"/>
        <v>6.2500000000000003E-3</v>
      </c>
    </row>
    <row r="1075" spans="1:5" x14ac:dyDescent="0.3">
      <c r="A1075" s="303"/>
      <c r="B1075" s="293"/>
      <c r="C1075" s="291"/>
      <c r="D1075" s="17" t="s">
        <v>865</v>
      </c>
      <c r="E1075" s="18">
        <f t="shared" si="50"/>
        <v>6.2500000000000003E-3</v>
      </c>
    </row>
    <row r="1076" spans="1:5" x14ac:dyDescent="0.3">
      <c r="A1076" s="303"/>
      <c r="B1076" s="293"/>
      <c r="C1076" s="291"/>
      <c r="D1076" s="17" t="s">
        <v>866</v>
      </c>
      <c r="E1076" s="18">
        <f t="shared" si="50"/>
        <v>6.2500000000000003E-3</v>
      </c>
    </row>
    <row r="1077" spans="1:5" x14ac:dyDescent="0.3">
      <c r="A1077" s="303"/>
      <c r="B1077" s="293"/>
      <c r="C1077" s="291"/>
      <c r="D1077" s="17" t="s">
        <v>867</v>
      </c>
      <c r="E1077" s="18">
        <f t="shared" si="50"/>
        <v>6.2500000000000003E-3</v>
      </c>
    </row>
    <row r="1078" spans="1:5" x14ac:dyDescent="0.3">
      <c r="A1078" s="303"/>
      <c r="B1078" s="293"/>
      <c r="C1078" s="291"/>
      <c r="D1078" s="17" t="s">
        <v>868</v>
      </c>
      <c r="E1078" s="18">
        <f t="shared" si="50"/>
        <v>6.2500000000000003E-3</v>
      </c>
    </row>
    <row r="1079" spans="1:5" x14ac:dyDescent="0.3">
      <c r="A1079" s="303"/>
      <c r="B1079" s="293"/>
      <c r="C1079" s="291"/>
      <c r="D1079" s="17" t="s">
        <v>869</v>
      </c>
      <c r="E1079" s="18">
        <f t="shared" si="50"/>
        <v>6.2500000000000003E-3</v>
      </c>
    </row>
    <row r="1080" spans="1:5" x14ac:dyDescent="0.3">
      <c r="A1080" s="303"/>
      <c r="B1080" s="293"/>
      <c r="C1080" s="291"/>
      <c r="D1080" s="17" t="s">
        <v>870</v>
      </c>
      <c r="E1080" s="18">
        <f t="shared" si="50"/>
        <v>6.2500000000000003E-3</v>
      </c>
    </row>
    <row r="1081" spans="1:5" x14ac:dyDescent="0.3">
      <c r="A1081" s="303"/>
      <c r="B1081" s="293"/>
      <c r="C1081" s="291"/>
      <c r="D1081" s="17" t="s">
        <v>871</v>
      </c>
      <c r="E1081" s="18">
        <f t="shared" si="50"/>
        <v>6.2500000000000003E-3</v>
      </c>
    </row>
    <row r="1082" spans="1:5" x14ac:dyDescent="0.3">
      <c r="A1082" s="303"/>
      <c r="B1082" s="293"/>
      <c r="C1082" s="291"/>
      <c r="D1082" s="17" t="s">
        <v>872</v>
      </c>
      <c r="E1082" s="18">
        <f t="shared" si="50"/>
        <v>6.2500000000000003E-3</v>
      </c>
    </row>
    <row r="1083" spans="1:5" x14ac:dyDescent="0.3">
      <c r="A1083" s="303"/>
      <c r="B1083" s="293"/>
      <c r="C1083" s="291"/>
      <c r="D1083" s="17" t="s">
        <v>873</v>
      </c>
      <c r="E1083" s="18">
        <f t="shared" si="50"/>
        <v>6.2500000000000003E-3</v>
      </c>
    </row>
    <row r="1084" spans="1:5" x14ac:dyDescent="0.3">
      <c r="A1084" s="303"/>
      <c r="B1084" s="293"/>
      <c r="C1084" s="291"/>
      <c r="D1084" s="17" t="s">
        <v>874</v>
      </c>
      <c r="E1084" s="18">
        <f t="shared" si="50"/>
        <v>6.2500000000000003E-3</v>
      </c>
    </row>
    <row r="1085" spans="1:5" x14ac:dyDescent="0.3">
      <c r="A1085" s="303"/>
      <c r="B1085" s="293"/>
      <c r="C1085" s="291"/>
      <c r="D1085" s="17" t="s">
        <v>875</v>
      </c>
      <c r="E1085" s="18">
        <f t="shared" si="50"/>
        <v>6.2500000000000003E-3</v>
      </c>
    </row>
    <row r="1086" spans="1:5" x14ac:dyDescent="0.3">
      <c r="A1086" s="303"/>
      <c r="B1086" s="293"/>
      <c r="C1086" s="291"/>
      <c r="D1086" s="17" t="s">
        <v>876</v>
      </c>
      <c r="E1086" s="18">
        <f t="shared" si="50"/>
        <v>6.2500000000000003E-3</v>
      </c>
    </row>
    <row r="1087" spans="1:5" x14ac:dyDescent="0.3">
      <c r="A1087" s="303"/>
      <c r="B1087" s="293"/>
      <c r="C1087" s="291"/>
      <c r="D1087" s="17" t="s">
        <v>877</v>
      </c>
      <c r="E1087" s="18">
        <f t="shared" si="50"/>
        <v>6.2500000000000003E-3</v>
      </c>
    </row>
    <row r="1088" spans="1:5" x14ac:dyDescent="0.3">
      <c r="A1088" s="303"/>
      <c r="B1088" s="293"/>
      <c r="C1088" s="291"/>
      <c r="D1088" s="17" t="s">
        <v>878</v>
      </c>
      <c r="E1088" s="18">
        <f t="shared" si="50"/>
        <v>6.2500000000000003E-3</v>
      </c>
    </row>
    <row r="1089" spans="1:5" x14ac:dyDescent="0.3">
      <c r="A1089" s="303"/>
      <c r="B1089" s="293"/>
      <c r="C1089" s="291"/>
      <c r="D1089" s="17" t="s">
        <v>879</v>
      </c>
      <c r="E1089" s="18">
        <f t="shared" si="50"/>
        <v>6.2500000000000003E-3</v>
      </c>
    </row>
    <row r="1090" spans="1:5" x14ac:dyDescent="0.3">
      <c r="A1090" s="303"/>
      <c r="B1090" s="293"/>
      <c r="C1090" s="291"/>
      <c r="D1090" s="17" t="s">
        <v>880</v>
      </c>
      <c r="E1090" s="18">
        <f t="shared" si="50"/>
        <v>6.2500000000000003E-3</v>
      </c>
    </row>
    <row r="1091" spans="1:5" x14ac:dyDescent="0.3">
      <c r="A1091" s="303"/>
      <c r="B1091" s="293"/>
      <c r="C1091" s="291"/>
      <c r="D1091" s="17" t="s">
        <v>881</v>
      </c>
      <c r="E1091" s="18">
        <f t="shared" si="50"/>
        <v>6.2500000000000003E-3</v>
      </c>
    </row>
    <row r="1092" spans="1:5" x14ac:dyDescent="0.3">
      <c r="A1092" s="303"/>
      <c r="B1092" s="293"/>
      <c r="C1092" s="291"/>
      <c r="D1092" s="17" t="s">
        <v>882</v>
      </c>
      <c r="E1092" s="18">
        <f t="shared" si="50"/>
        <v>6.2500000000000003E-3</v>
      </c>
    </row>
    <row r="1093" spans="1:5" x14ac:dyDescent="0.3">
      <c r="A1093" s="303"/>
      <c r="B1093" s="293"/>
      <c r="C1093" s="291"/>
      <c r="D1093" s="17" t="s">
        <v>883</v>
      </c>
      <c r="E1093" s="18">
        <f t="shared" si="50"/>
        <v>6.2500000000000003E-3</v>
      </c>
    </row>
    <row r="1094" spans="1:5" x14ac:dyDescent="0.3">
      <c r="A1094" s="303"/>
      <c r="B1094" s="293"/>
      <c r="C1094" s="291"/>
      <c r="D1094" s="17" t="s">
        <v>884</v>
      </c>
      <c r="E1094" s="18">
        <f t="shared" si="50"/>
        <v>6.2500000000000003E-3</v>
      </c>
    </row>
    <row r="1095" spans="1:5" x14ac:dyDescent="0.3">
      <c r="A1095" s="303"/>
      <c r="B1095" s="293"/>
      <c r="C1095" s="291"/>
      <c r="D1095" s="17" t="s">
        <v>885</v>
      </c>
      <c r="E1095" s="18">
        <f t="shared" si="50"/>
        <v>6.2500000000000003E-3</v>
      </c>
    </row>
    <row r="1096" spans="1:5" x14ac:dyDescent="0.3">
      <c r="A1096" s="303"/>
      <c r="B1096" s="293"/>
      <c r="C1096" s="291"/>
      <c r="D1096" s="17" t="s">
        <v>886</v>
      </c>
      <c r="E1096" s="18">
        <f t="shared" si="50"/>
        <v>6.2500000000000003E-3</v>
      </c>
    </row>
    <row r="1097" spans="1:5" x14ac:dyDescent="0.3">
      <c r="A1097" s="303"/>
      <c r="B1097" s="293"/>
      <c r="C1097" s="291"/>
      <c r="D1097" s="17" t="s">
        <v>887</v>
      </c>
      <c r="E1097" s="18">
        <f t="shared" si="50"/>
        <v>6.2500000000000003E-3</v>
      </c>
    </row>
    <row r="1098" spans="1:5" x14ac:dyDescent="0.3">
      <c r="A1098" s="303"/>
      <c r="B1098" s="293"/>
      <c r="C1098" s="291"/>
      <c r="D1098" s="17" t="s">
        <v>888</v>
      </c>
      <c r="E1098" s="18">
        <f t="shared" si="50"/>
        <v>6.2500000000000003E-3</v>
      </c>
    </row>
    <row r="1099" spans="1:5" x14ac:dyDescent="0.3">
      <c r="A1099" s="303"/>
      <c r="B1099" s="293"/>
      <c r="C1099" s="291"/>
      <c r="D1099" s="17" t="s">
        <v>889</v>
      </c>
      <c r="E1099" s="18">
        <f>0.2/1</f>
        <v>0.2</v>
      </c>
    </row>
    <row r="1101" spans="1:5" x14ac:dyDescent="0.3">
      <c r="A1101" s="303" t="s">
        <v>890</v>
      </c>
      <c r="B1101" s="293" t="s">
        <v>891</v>
      </c>
      <c r="C1101" s="291" t="s">
        <v>261</v>
      </c>
      <c r="D1101" s="17" t="s">
        <v>841</v>
      </c>
      <c r="E1101" s="18">
        <f>0.6/16</f>
        <v>3.7499999999999999E-2</v>
      </c>
    </row>
    <row r="1102" spans="1:5" x14ac:dyDescent="0.3">
      <c r="A1102" s="303"/>
      <c r="B1102" s="282"/>
      <c r="C1102" s="283"/>
      <c r="D1102" s="17" t="s">
        <v>842</v>
      </c>
      <c r="E1102" s="18">
        <f t="shared" ref="E1102:E1116" si="51">0.6/16</f>
        <v>3.7499999999999999E-2</v>
      </c>
    </row>
    <row r="1103" spans="1:5" x14ac:dyDescent="0.3">
      <c r="A1103" s="303"/>
      <c r="B1103" s="293"/>
      <c r="C1103" s="291"/>
      <c r="D1103" s="17" t="s">
        <v>843</v>
      </c>
      <c r="E1103" s="18">
        <f t="shared" si="51"/>
        <v>3.7499999999999999E-2</v>
      </c>
    </row>
    <row r="1104" spans="1:5" x14ac:dyDescent="0.3">
      <c r="A1104" s="303"/>
      <c r="B1104" s="293"/>
      <c r="C1104" s="291"/>
      <c r="D1104" s="17" t="s">
        <v>844</v>
      </c>
      <c r="E1104" s="18">
        <f t="shared" si="51"/>
        <v>3.7499999999999999E-2</v>
      </c>
    </row>
    <row r="1105" spans="1:5" x14ac:dyDescent="0.3">
      <c r="A1105" s="303"/>
      <c r="B1105" s="293"/>
      <c r="C1105" s="291"/>
      <c r="D1105" s="17" t="s">
        <v>845</v>
      </c>
      <c r="E1105" s="18">
        <f t="shared" si="51"/>
        <v>3.7499999999999999E-2</v>
      </c>
    </row>
    <row r="1106" spans="1:5" x14ac:dyDescent="0.3">
      <c r="A1106" s="303"/>
      <c r="B1106" s="293"/>
      <c r="C1106" s="291"/>
      <c r="D1106" s="17" t="s">
        <v>846</v>
      </c>
      <c r="E1106" s="18">
        <f t="shared" si="51"/>
        <v>3.7499999999999999E-2</v>
      </c>
    </row>
    <row r="1107" spans="1:5" x14ac:dyDescent="0.3">
      <c r="A1107" s="303"/>
      <c r="B1107" s="293"/>
      <c r="C1107" s="291"/>
      <c r="D1107" s="17" t="s">
        <v>847</v>
      </c>
      <c r="E1107" s="18">
        <f t="shared" si="51"/>
        <v>3.7499999999999999E-2</v>
      </c>
    </row>
    <row r="1108" spans="1:5" x14ac:dyDescent="0.3">
      <c r="A1108" s="303"/>
      <c r="B1108" s="293"/>
      <c r="C1108" s="291"/>
      <c r="D1108" s="17" t="s">
        <v>848</v>
      </c>
      <c r="E1108" s="18">
        <f t="shared" si="51"/>
        <v>3.7499999999999999E-2</v>
      </c>
    </row>
    <row r="1109" spans="1:5" x14ac:dyDescent="0.3">
      <c r="A1109" s="303"/>
      <c r="B1109" s="293"/>
      <c r="C1109" s="291"/>
      <c r="D1109" s="17" t="s">
        <v>849</v>
      </c>
      <c r="E1109" s="18">
        <f t="shared" si="51"/>
        <v>3.7499999999999999E-2</v>
      </c>
    </row>
    <row r="1110" spans="1:5" x14ac:dyDescent="0.3">
      <c r="A1110" s="303"/>
      <c r="B1110" s="293"/>
      <c r="C1110" s="291"/>
      <c r="D1110" s="17" t="s">
        <v>850</v>
      </c>
      <c r="E1110" s="18">
        <f t="shared" si="51"/>
        <v>3.7499999999999999E-2</v>
      </c>
    </row>
    <row r="1111" spans="1:5" x14ac:dyDescent="0.3">
      <c r="A1111" s="303"/>
      <c r="B1111" s="293"/>
      <c r="C1111" s="291"/>
      <c r="D1111" s="17" t="s">
        <v>851</v>
      </c>
      <c r="E1111" s="18">
        <f t="shared" si="51"/>
        <v>3.7499999999999999E-2</v>
      </c>
    </row>
    <row r="1112" spans="1:5" x14ac:dyDescent="0.3">
      <c r="A1112" s="303"/>
      <c r="B1112" s="293"/>
      <c r="C1112" s="291"/>
      <c r="D1112" s="17" t="s">
        <v>852</v>
      </c>
      <c r="E1112" s="18">
        <f t="shared" si="51"/>
        <v>3.7499999999999999E-2</v>
      </c>
    </row>
    <row r="1113" spans="1:5" x14ac:dyDescent="0.3">
      <c r="A1113" s="303"/>
      <c r="B1113" s="293"/>
      <c r="C1113" s="291"/>
      <c r="D1113" s="17" t="s">
        <v>853</v>
      </c>
      <c r="E1113" s="18">
        <f t="shared" si="51"/>
        <v>3.7499999999999999E-2</v>
      </c>
    </row>
    <row r="1114" spans="1:5" x14ac:dyDescent="0.3">
      <c r="A1114" s="303"/>
      <c r="B1114" s="293"/>
      <c r="C1114" s="291"/>
      <c r="D1114" s="17" t="s">
        <v>854</v>
      </c>
      <c r="E1114" s="18">
        <f t="shared" si="51"/>
        <v>3.7499999999999999E-2</v>
      </c>
    </row>
    <row r="1115" spans="1:5" x14ac:dyDescent="0.3">
      <c r="A1115" s="303"/>
      <c r="B1115" s="293"/>
      <c r="C1115" s="291"/>
      <c r="D1115" s="17" t="s">
        <v>855</v>
      </c>
      <c r="E1115" s="18">
        <f t="shared" si="51"/>
        <v>3.7499999999999999E-2</v>
      </c>
    </row>
    <row r="1116" spans="1:5" x14ac:dyDescent="0.3">
      <c r="A1116" s="303"/>
      <c r="B1116" s="293"/>
      <c r="C1116" s="291"/>
      <c r="D1116" s="17" t="s">
        <v>856</v>
      </c>
      <c r="E1116" s="18">
        <f t="shared" si="51"/>
        <v>3.7499999999999999E-2</v>
      </c>
    </row>
    <row r="1117" spans="1:5" x14ac:dyDescent="0.3">
      <c r="A1117" s="303"/>
      <c r="B1117" s="293"/>
      <c r="C1117" s="291"/>
      <c r="D1117" s="17" t="s">
        <v>857</v>
      </c>
      <c r="E1117" s="18">
        <f>0.2/32</f>
        <v>6.2500000000000003E-3</v>
      </c>
    </row>
    <row r="1118" spans="1:5" x14ac:dyDescent="0.3">
      <c r="A1118" s="303"/>
      <c r="B1118" s="293"/>
      <c r="C1118" s="291"/>
      <c r="D1118" s="17" t="s">
        <v>858</v>
      </c>
      <c r="E1118" s="18">
        <f t="shared" ref="E1118:E1148" si="52">0.2/32</f>
        <v>6.2500000000000003E-3</v>
      </c>
    </row>
    <row r="1119" spans="1:5" x14ac:dyDescent="0.3">
      <c r="A1119" s="303"/>
      <c r="B1119" s="293"/>
      <c r="C1119" s="291"/>
      <c r="D1119" s="17" t="s">
        <v>859</v>
      </c>
      <c r="E1119" s="18">
        <f t="shared" si="52"/>
        <v>6.2500000000000003E-3</v>
      </c>
    </row>
    <row r="1120" spans="1:5" x14ac:dyDescent="0.3">
      <c r="A1120" s="303"/>
      <c r="B1120" s="293"/>
      <c r="C1120" s="291"/>
      <c r="D1120" s="17" t="s">
        <v>860</v>
      </c>
      <c r="E1120" s="18">
        <f t="shared" si="52"/>
        <v>6.2500000000000003E-3</v>
      </c>
    </row>
    <row r="1121" spans="1:5" x14ac:dyDescent="0.3">
      <c r="A1121" s="303"/>
      <c r="B1121" s="293"/>
      <c r="C1121" s="291"/>
      <c r="D1121" s="17" t="s">
        <v>861</v>
      </c>
      <c r="E1121" s="18">
        <f t="shared" si="52"/>
        <v>6.2500000000000003E-3</v>
      </c>
    </row>
    <row r="1122" spans="1:5" x14ac:dyDescent="0.3">
      <c r="A1122" s="303"/>
      <c r="B1122" s="293"/>
      <c r="C1122" s="291"/>
      <c r="D1122" s="17" t="s">
        <v>862</v>
      </c>
      <c r="E1122" s="18">
        <f t="shared" si="52"/>
        <v>6.2500000000000003E-3</v>
      </c>
    </row>
    <row r="1123" spans="1:5" x14ac:dyDescent="0.3">
      <c r="A1123" s="303"/>
      <c r="B1123" s="293"/>
      <c r="C1123" s="291"/>
      <c r="D1123" s="17" t="s">
        <v>863</v>
      </c>
      <c r="E1123" s="18">
        <f t="shared" si="52"/>
        <v>6.2500000000000003E-3</v>
      </c>
    </row>
    <row r="1124" spans="1:5" x14ac:dyDescent="0.3">
      <c r="A1124" s="303"/>
      <c r="B1124" s="293"/>
      <c r="C1124" s="291"/>
      <c r="D1124" s="17" t="s">
        <v>864</v>
      </c>
      <c r="E1124" s="18">
        <f t="shared" si="52"/>
        <v>6.2500000000000003E-3</v>
      </c>
    </row>
    <row r="1125" spans="1:5" x14ac:dyDescent="0.3">
      <c r="A1125" s="303"/>
      <c r="B1125" s="293"/>
      <c r="C1125" s="291"/>
      <c r="D1125" s="17" t="s">
        <v>865</v>
      </c>
      <c r="E1125" s="18">
        <f t="shared" si="52"/>
        <v>6.2500000000000003E-3</v>
      </c>
    </row>
    <row r="1126" spans="1:5" x14ac:dyDescent="0.3">
      <c r="A1126" s="303"/>
      <c r="B1126" s="293"/>
      <c r="C1126" s="291"/>
      <c r="D1126" s="17" t="s">
        <v>866</v>
      </c>
      <c r="E1126" s="18">
        <f t="shared" si="52"/>
        <v>6.2500000000000003E-3</v>
      </c>
    </row>
    <row r="1127" spans="1:5" x14ac:dyDescent="0.3">
      <c r="A1127" s="303"/>
      <c r="B1127" s="293"/>
      <c r="C1127" s="291"/>
      <c r="D1127" s="17" t="s">
        <v>867</v>
      </c>
      <c r="E1127" s="18">
        <f t="shared" si="52"/>
        <v>6.2500000000000003E-3</v>
      </c>
    </row>
    <row r="1128" spans="1:5" x14ac:dyDescent="0.3">
      <c r="A1128" s="303"/>
      <c r="B1128" s="293"/>
      <c r="C1128" s="291"/>
      <c r="D1128" s="17" t="s">
        <v>868</v>
      </c>
      <c r="E1128" s="18">
        <f t="shared" si="52"/>
        <v>6.2500000000000003E-3</v>
      </c>
    </row>
    <row r="1129" spans="1:5" x14ac:dyDescent="0.3">
      <c r="A1129" s="303"/>
      <c r="B1129" s="293"/>
      <c r="C1129" s="291"/>
      <c r="D1129" s="17" t="s">
        <v>869</v>
      </c>
      <c r="E1129" s="18">
        <f t="shared" si="52"/>
        <v>6.2500000000000003E-3</v>
      </c>
    </row>
    <row r="1130" spans="1:5" x14ac:dyDescent="0.3">
      <c r="A1130" s="303"/>
      <c r="B1130" s="293"/>
      <c r="C1130" s="291"/>
      <c r="D1130" s="17" t="s">
        <v>870</v>
      </c>
      <c r="E1130" s="18">
        <f t="shared" si="52"/>
        <v>6.2500000000000003E-3</v>
      </c>
    </row>
    <row r="1131" spans="1:5" x14ac:dyDescent="0.3">
      <c r="A1131" s="303"/>
      <c r="B1131" s="293"/>
      <c r="C1131" s="291"/>
      <c r="D1131" s="17" t="s">
        <v>871</v>
      </c>
      <c r="E1131" s="18">
        <f t="shared" si="52"/>
        <v>6.2500000000000003E-3</v>
      </c>
    </row>
    <row r="1132" spans="1:5" x14ac:dyDescent="0.3">
      <c r="A1132" s="303"/>
      <c r="B1132" s="293"/>
      <c r="C1132" s="291"/>
      <c r="D1132" s="17" t="s">
        <v>872</v>
      </c>
      <c r="E1132" s="18">
        <f t="shared" si="52"/>
        <v>6.2500000000000003E-3</v>
      </c>
    </row>
    <row r="1133" spans="1:5" x14ac:dyDescent="0.3">
      <c r="A1133" s="303"/>
      <c r="B1133" s="293"/>
      <c r="C1133" s="291"/>
      <c r="D1133" s="17" t="s">
        <v>873</v>
      </c>
      <c r="E1133" s="18">
        <f t="shared" si="52"/>
        <v>6.2500000000000003E-3</v>
      </c>
    </row>
    <row r="1134" spans="1:5" x14ac:dyDescent="0.3">
      <c r="A1134" s="303"/>
      <c r="B1134" s="293"/>
      <c r="C1134" s="291"/>
      <c r="D1134" s="17" t="s">
        <v>874</v>
      </c>
      <c r="E1134" s="18">
        <f t="shared" si="52"/>
        <v>6.2500000000000003E-3</v>
      </c>
    </row>
    <row r="1135" spans="1:5" x14ac:dyDescent="0.3">
      <c r="A1135" s="303"/>
      <c r="B1135" s="293"/>
      <c r="C1135" s="291"/>
      <c r="D1135" s="17" t="s">
        <v>875</v>
      </c>
      <c r="E1135" s="18">
        <f t="shared" si="52"/>
        <v>6.2500000000000003E-3</v>
      </c>
    </row>
    <row r="1136" spans="1:5" x14ac:dyDescent="0.3">
      <c r="A1136" s="303"/>
      <c r="B1136" s="293"/>
      <c r="C1136" s="291"/>
      <c r="D1136" s="17" t="s">
        <v>876</v>
      </c>
      <c r="E1136" s="18">
        <f t="shared" si="52"/>
        <v>6.2500000000000003E-3</v>
      </c>
    </row>
    <row r="1137" spans="1:5" x14ac:dyDescent="0.3">
      <c r="A1137" s="303"/>
      <c r="B1137" s="293"/>
      <c r="C1137" s="291"/>
      <c r="D1137" s="17" t="s">
        <v>877</v>
      </c>
      <c r="E1137" s="18">
        <f t="shared" si="52"/>
        <v>6.2500000000000003E-3</v>
      </c>
    </row>
    <row r="1138" spans="1:5" x14ac:dyDescent="0.3">
      <c r="A1138" s="303"/>
      <c r="B1138" s="293"/>
      <c r="C1138" s="291"/>
      <c r="D1138" s="17" t="s">
        <v>878</v>
      </c>
      <c r="E1138" s="18">
        <f t="shared" si="52"/>
        <v>6.2500000000000003E-3</v>
      </c>
    </row>
    <row r="1139" spans="1:5" x14ac:dyDescent="0.3">
      <c r="A1139" s="303"/>
      <c r="B1139" s="293"/>
      <c r="C1139" s="291"/>
      <c r="D1139" s="17" t="s">
        <v>879</v>
      </c>
      <c r="E1139" s="18">
        <f t="shared" si="52"/>
        <v>6.2500000000000003E-3</v>
      </c>
    </row>
    <row r="1140" spans="1:5" x14ac:dyDescent="0.3">
      <c r="A1140" s="303"/>
      <c r="B1140" s="293"/>
      <c r="C1140" s="291"/>
      <c r="D1140" s="17" t="s">
        <v>880</v>
      </c>
      <c r="E1140" s="18">
        <f t="shared" si="52"/>
        <v>6.2500000000000003E-3</v>
      </c>
    </row>
    <row r="1141" spans="1:5" x14ac:dyDescent="0.3">
      <c r="A1141" s="303"/>
      <c r="B1141" s="293"/>
      <c r="C1141" s="291"/>
      <c r="D1141" s="17" t="s">
        <v>881</v>
      </c>
      <c r="E1141" s="18">
        <f t="shared" si="52"/>
        <v>6.2500000000000003E-3</v>
      </c>
    </row>
    <row r="1142" spans="1:5" x14ac:dyDescent="0.3">
      <c r="A1142" s="303"/>
      <c r="B1142" s="293"/>
      <c r="C1142" s="291"/>
      <c r="D1142" s="17" t="s">
        <v>882</v>
      </c>
      <c r="E1142" s="18">
        <f t="shared" si="52"/>
        <v>6.2500000000000003E-3</v>
      </c>
    </row>
    <row r="1143" spans="1:5" x14ac:dyDescent="0.3">
      <c r="A1143" s="303"/>
      <c r="B1143" s="293"/>
      <c r="C1143" s="291"/>
      <c r="D1143" s="17" t="s">
        <v>883</v>
      </c>
      <c r="E1143" s="18">
        <f t="shared" si="52"/>
        <v>6.2500000000000003E-3</v>
      </c>
    </row>
    <row r="1144" spans="1:5" x14ac:dyDescent="0.3">
      <c r="A1144" s="303"/>
      <c r="B1144" s="293"/>
      <c r="C1144" s="291"/>
      <c r="D1144" s="17" t="s">
        <v>884</v>
      </c>
      <c r="E1144" s="18">
        <f t="shared" si="52"/>
        <v>6.2500000000000003E-3</v>
      </c>
    </row>
    <row r="1145" spans="1:5" x14ac:dyDescent="0.3">
      <c r="A1145" s="303"/>
      <c r="B1145" s="293"/>
      <c r="C1145" s="291"/>
      <c r="D1145" s="17" t="s">
        <v>885</v>
      </c>
      <c r="E1145" s="18">
        <f t="shared" si="52"/>
        <v>6.2500000000000003E-3</v>
      </c>
    </row>
    <row r="1146" spans="1:5" x14ac:dyDescent="0.3">
      <c r="A1146" s="303"/>
      <c r="B1146" s="293"/>
      <c r="C1146" s="291"/>
      <c r="D1146" s="17" t="s">
        <v>886</v>
      </c>
      <c r="E1146" s="18">
        <f t="shared" si="52"/>
        <v>6.2500000000000003E-3</v>
      </c>
    </row>
    <row r="1147" spans="1:5" x14ac:dyDescent="0.3">
      <c r="A1147" s="303"/>
      <c r="B1147" s="293"/>
      <c r="C1147" s="291"/>
      <c r="D1147" s="17" t="s">
        <v>887</v>
      </c>
      <c r="E1147" s="18">
        <f t="shared" si="52"/>
        <v>6.2500000000000003E-3</v>
      </c>
    </row>
    <row r="1148" spans="1:5" x14ac:dyDescent="0.3">
      <c r="A1148" s="303"/>
      <c r="B1148" s="293"/>
      <c r="C1148" s="291"/>
      <c r="D1148" s="17" t="s">
        <v>888</v>
      </c>
      <c r="E1148" s="18">
        <f t="shared" si="52"/>
        <v>6.2500000000000003E-3</v>
      </c>
    </row>
    <row r="1149" spans="1:5" x14ac:dyDescent="0.3">
      <c r="A1149" s="303"/>
      <c r="B1149" s="293"/>
      <c r="C1149" s="291"/>
      <c r="D1149" s="17" t="s">
        <v>889</v>
      </c>
      <c r="E1149" s="18">
        <f>0.2/1</f>
        <v>0.2</v>
      </c>
    </row>
    <row r="1151" spans="1:5" x14ac:dyDescent="0.3">
      <c r="A1151" s="303" t="s">
        <v>892</v>
      </c>
      <c r="B1151" s="293" t="s">
        <v>893</v>
      </c>
      <c r="C1151" s="291" t="s">
        <v>261</v>
      </c>
      <c r="D1151" s="17" t="s">
        <v>841</v>
      </c>
      <c r="E1151" s="18">
        <f>0.6/16</f>
        <v>3.7499999999999999E-2</v>
      </c>
    </row>
    <row r="1152" spans="1:5" x14ac:dyDescent="0.3">
      <c r="A1152" s="303"/>
      <c r="B1152" s="282"/>
      <c r="C1152" s="283"/>
      <c r="D1152" s="17" t="s">
        <v>842</v>
      </c>
      <c r="E1152" s="18">
        <f t="shared" ref="E1152:E1166" si="53">0.6/16</f>
        <v>3.7499999999999999E-2</v>
      </c>
    </row>
    <row r="1153" spans="1:5" x14ac:dyDescent="0.3">
      <c r="A1153" s="303"/>
      <c r="B1153" s="293"/>
      <c r="C1153" s="291"/>
      <c r="D1153" s="17" t="s">
        <v>843</v>
      </c>
      <c r="E1153" s="18">
        <f t="shared" si="53"/>
        <v>3.7499999999999999E-2</v>
      </c>
    </row>
    <row r="1154" spans="1:5" x14ac:dyDescent="0.3">
      <c r="A1154" s="303"/>
      <c r="B1154" s="293"/>
      <c r="C1154" s="291"/>
      <c r="D1154" s="17" t="s">
        <v>844</v>
      </c>
      <c r="E1154" s="18">
        <f t="shared" si="53"/>
        <v>3.7499999999999999E-2</v>
      </c>
    </row>
    <row r="1155" spans="1:5" x14ac:dyDescent="0.3">
      <c r="A1155" s="303"/>
      <c r="B1155" s="293"/>
      <c r="C1155" s="291"/>
      <c r="D1155" s="17" t="s">
        <v>845</v>
      </c>
      <c r="E1155" s="18">
        <f t="shared" si="53"/>
        <v>3.7499999999999999E-2</v>
      </c>
    </row>
    <row r="1156" spans="1:5" x14ac:dyDescent="0.3">
      <c r="A1156" s="303"/>
      <c r="B1156" s="293"/>
      <c r="C1156" s="291"/>
      <c r="D1156" s="17" t="s">
        <v>846</v>
      </c>
      <c r="E1156" s="18">
        <f t="shared" si="53"/>
        <v>3.7499999999999999E-2</v>
      </c>
    </row>
    <row r="1157" spans="1:5" x14ac:dyDescent="0.3">
      <c r="A1157" s="303"/>
      <c r="B1157" s="293"/>
      <c r="C1157" s="291"/>
      <c r="D1157" s="17" t="s">
        <v>847</v>
      </c>
      <c r="E1157" s="18">
        <f t="shared" si="53"/>
        <v>3.7499999999999999E-2</v>
      </c>
    </row>
    <row r="1158" spans="1:5" x14ac:dyDescent="0.3">
      <c r="A1158" s="303"/>
      <c r="B1158" s="293"/>
      <c r="C1158" s="291"/>
      <c r="D1158" s="17" t="s">
        <v>848</v>
      </c>
      <c r="E1158" s="18">
        <f t="shared" si="53"/>
        <v>3.7499999999999999E-2</v>
      </c>
    </row>
    <row r="1159" spans="1:5" x14ac:dyDescent="0.3">
      <c r="A1159" s="303"/>
      <c r="B1159" s="293"/>
      <c r="C1159" s="291"/>
      <c r="D1159" s="17" t="s">
        <v>849</v>
      </c>
      <c r="E1159" s="18">
        <f t="shared" si="53"/>
        <v>3.7499999999999999E-2</v>
      </c>
    </row>
    <row r="1160" spans="1:5" x14ac:dyDescent="0.3">
      <c r="A1160" s="303"/>
      <c r="B1160" s="293"/>
      <c r="C1160" s="291"/>
      <c r="D1160" s="17" t="s">
        <v>850</v>
      </c>
      <c r="E1160" s="18">
        <f t="shared" si="53"/>
        <v>3.7499999999999999E-2</v>
      </c>
    </row>
    <row r="1161" spans="1:5" x14ac:dyDescent="0.3">
      <c r="A1161" s="303"/>
      <c r="B1161" s="293"/>
      <c r="C1161" s="291"/>
      <c r="D1161" s="17" t="s">
        <v>851</v>
      </c>
      <c r="E1161" s="18">
        <f t="shared" si="53"/>
        <v>3.7499999999999999E-2</v>
      </c>
    </row>
    <row r="1162" spans="1:5" x14ac:dyDescent="0.3">
      <c r="A1162" s="303"/>
      <c r="B1162" s="293"/>
      <c r="C1162" s="291"/>
      <c r="D1162" s="17" t="s">
        <v>852</v>
      </c>
      <c r="E1162" s="18">
        <f t="shared" si="53"/>
        <v>3.7499999999999999E-2</v>
      </c>
    </row>
    <row r="1163" spans="1:5" x14ac:dyDescent="0.3">
      <c r="A1163" s="303"/>
      <c r="B1163" s="293"/>
      <c r="C1163" s="291"/>
      <c r="D1163" s="17" t="s">
        <v>853</v>
      </c>
      <c r="E1163" s="18">
        <f t="shared" si="53"/>
        <v>3.7499999999999999E-2</v>
      </c>
    </row>
    <row r="1164" spans="1:5" x14ac:dyDescent="0.3">
      <c r="A1164" s="303"/>
      <c r="B1164" s="293"/>
      <c r="C1164" s="291"/>
      <c r="D1164" s="17" t="s">
        <v>854</v>
      </c>
      <c r="E1164" s="18">
        <f t="shared" si="53"/>
        <v>3.7499999999999999E-2</v>
      </c>
    </row>
    <row r="1165" spans="1:5" x14ac:dyDescent="0.3">
      <c r="A1165" s="303"/>
      <c r="B1165" s="293"/>
      <c r="C1165" s="291"/>
      <c r="D1165" s="17" t="s">
        <v>855</v>
      </c>
      <c r="E1165" s="18">
        <f t="shared" si="53"/>
        <v>3.7499999999999999E-2</v>
      </c>
    </row>
    <row r="1166" spans="1:5" x14ac:dyDescent="0.3">
      <c r="A1166" s="303"/>
      <c r="B1166" s="293"/>
      <c r="C1166" s="291"/>
      <c r="D1166" s="17" t="s">
        <v>856</v>
      </c>
      <c r="E1166" s="18">
        <f t="shared" si="53"/>
        <v>3.7499999999999999E-2</v>
      </c>
    </row>
    <row r="1167" spans="1:5" x14ac:dyDescent="0.3">
      <c r="A1167" s="303"/>
      <c r="B1167" s="293"/>
      <c r="C1167" s="291"/>
      <c r="D1167" s="17" t="s">
        <v>857</v>
      </c>
      <c r="E1167" s="18">
        <f>0.2/32</f>
        <v>6.2500000000000003E-3</v>
      </c>
    </row>
    <row r="1168" spans="1:5" x14ac:dyDescent="0.3">
      <c r="A1168" s="303"/>
      <c r="B1168" s="293"/>
      <c r="C1168" s="291"/>
      <c r="D1168" s="17" t="s">
        <v>858</v>
      </c>
      <c r="E1168" s="18">
        <f t="shared" ref="E1168:E1198" si="54">0.2/32</f>
        <v>6.2500000000000003E-3</v>
      </c>
    </row>
    <row r="1169" spans="1:5" x14ac:dyDescent="0.3">
      <c r="A1169" s="303"/>
      <c r="B1169" s="293"/>
      <c r="C1169" s="291"/>
      <c r="D1169" s="17" t="s">
        <v>859</v>
      </c>
      <c r="E1169" s="18">
        <f t="shared" si="54"/>
        <v>6.2500000000000003E-3</v>
      </c>
    </row>
    <row r="1170" spans="1:5" x14ac:dyDescent="0.3">
      <c r="A1170" s="303"/>
      <c r="B1170" s="293"/>
      <c r="C1170" s="291"/>
      <c r="D1170" s="17" t="s">
        <v>860</v>
      </c>
      <c r="E1170" s="18">
        <f t="shared" si="54"/>
        <v>6.2500000000000003E-3</v>
      </c>
    </row>
    <row r="1171" spans="1:5" x14ac:dyDescent="0.3">
      <c r="A1171" s="303"/>
      <c r="B1171" s="293"/>
      <c r="C1171" s="291"/>
      <c r="D1171" s="17" t="s">
        <v>861</v>
      </c>
      <c r="E1171" s="18">
        <f t="shared" si="54"/>
        <v>6.2500000000000003E-3</v>
      </c>
    </row>
    <row r="1172" spans="1:5" x14ac:dyDescent="0.3">
      <c r="A1172" s="303"/>
      <c r="B1172" s="293"/>
      <c r="C1172" s="291"/>
      <c r="D1172" s="17" t="s">
        <v>862</v>
      </c>
      <c r="E1172" s="18">
        <f t="shared" si="54"/>
        <v>6.2500000000000003E-3</v>
      </c>
    </row>
    <row r="1173" spans="1:5" x14ac:dyDescent="0.3">
      <c r="A1173" s="303"/>
      <c r="B1173" s="293"/>
      <c r="C1173" s="291"/>
      <c r="D1173" s="17" t="s">
        <v>863</v>
      </c>
      <c r="E1173" s="18">
        <f t="shared" si="54"/>
        <v>6.2500000000000003E-3</v>
      </c>
    </row>
    <row r="1174" spans="1:5" x14ac:dyDescent="0.3">
      <c r="A1174" s="303"/>
      <c r="B1174" s="293"/>
      <c r="C1174" s="291"/>
      <c r="D1174" s="17" t="s">
        <v>864</v>
      </c>
      <c r="E1174" s="18">
        <f t="shared" si="54"/>
        <v>6.2500000000000003E-3</v>
      </c>
    </row>
    <row r="1175" spans="1:5" x14ac:dyDescent="0.3">
      <c r="A1175" s="303"/>
      <c r="B1175" s="293"/>
      <c r="C1175" s="291"/>
      <c r="D1175" s="17" t="s">
        <v>865</v>
      </c>
      <c r="E1175" s="18">
        <f t="shared" si="54"/>
        <v>6.2500000000000003E-3</v>
      </c>
    </row>
    <row r="1176" spans="1:5" x14ac:dyDescent="0.3">
      <c r="A1176" s="303"/>
      <c r="B1176" s="293"/>
      <c r="C1176" s="291"/>
      <c r="D1176" s="17" t="s">
        <v>866</v>
      </c>
      <c r="E1176" s="18">
        <f t="shared" si="54"/>
        <v>6.2500000000000003E-3</v>
      </c>
    </row>
    <row r="1177" spans="1:5" x14ac:dyDescent="0.3">
      <c r="A1177" s="303"/>
      <c r="B1177" s="293"/>
      <c r="C1177" s="291"/>
      <c r="D1177" s="17" t="s">
        <v>867</v>
      </c>
      <c r="E1177" s="18">
        <f t="shared" si="54"/>
        <v>6.2500000000000003E-3</v>
      </c>
    </row>
    <row r="1178" spans="1:5" x14ac:dyDescent="0.3">
      <c r="A1178" s="303"/>
      <c r="B1178" s="293"/>
      <c r="C1178" s="291"/>
      <c r="D1178" s="17" t="s">
        <v>868</v>
      </c>
      <c r="E1178" s="18">
        <f t="shared" si="54"/>
        <v>6.2500000000000003E-3</v>
      </c>
    </row>
    <row r="1179" spans="1:5" x14ac:dyDescent="0.3">
      <c r="A1179" s="303"/>
      <c r="B1179" s="293"/>
      <c r="C1179" s="291"/>
      <c r="D1179" s="17" t="s">
        <v>869</v>
      </c>
      <c r="E1179" s="18">
        <f t="shared" si="54"/>
        <v>6.2500000000000003E-3</v>
      </c>
    </row>
    <row r="1180" spans="1:5" x14ac:dyDescent="0.3">
      <c r="A1180" s="303"/>
      <c r="B1180" s="293"/>
      <c r="C1180" s="291"/>
      <c r="D1180" s="17" t="s">
        <v>870</v>
      </c>
      <c r="E1180" s="18">
        <f t="shared" si="54"/>
        <v>6.2500000000000003E-3</v>
      </c>
    </row>
    <row r="1181" spans="1:5" x14ac:dyDescent="0.3">
      <c r="A1181" s="303"/>
      <c r="B1181" s="293"/>
      <c r="C1181" s="291"/>
      <c r="D1181" s="17" t="s">
        <v>871</v>
      </c>
      <c r="E1181" s="18">
        <f t="shared" si="54"/>
        <v>6.2500000000000003E-3</v>
      </c>
    </row>
    <row r="1182" spans="1:5" x14ac:dyDescent="0.3">
      <c r="A1182" s="303"/>
      <c r="B1182" s="293"/>
      <c r="C1182" s="291"/>
      <c r="D1182" s="17" t="s">
        <v>872</v>
      </c>
      <c r="E1182" s="18">
        <f t="shared" si="54"/>
        <v>6.2500000000000003E-3</v>
      </c>
    </row>
    <row r="1183" spans="1:5" x14ac:dyDescent="0.3">
      <c r="A1183" s="303"/>
      <c r="B1183" s="293"/>
      <c r="C1183" s="291"/>
      <c r="D1183" s="17" t="s">
        <v>873</v>
      </c>
      <c r="E1183" s="18">
        <f t="shared" si="54"/>
        <v>6.2500000000000003E-3</v>
      </c>
    </row>
    <row r="1184" spans="1:5" x14ac:dyDescent="0.3">
      <c r="A1184" s="303"/>
      <c r="B1184" s="293"/>
      <c r="C1184" s="291"/>
      <c r="D1184" s="17" t="s">
        <v>874</v>
      </c>
      <c r="E1184" s="18">
        <f t="shared" si="54"/>
        <v>6.2500000000000003E-3</v>
      </c>
    </row>
    <row r="1185" spans="1:5" x14ac:dyDescent="0.3">
      <c r="A1185" s="303"/>
      <c r="B1185" s="293"/>
      <c r="C1185" s="291"/>
      <c r="D1185" s="17" t="s">
        <v>875</v>
      </c>
      <c r="E1185" s="18">
        <f t="shared" si="54"/>
        <v>6.2500000000000003E-3</v>
      </c>
    </row>
    <row r="1186" spans="1:5" x14ac:dyDescent="0.3">
      <c r="A1186" s="303"/>
      <c r="B1186" s="293"/>
      <c r="C1186" s="291"/>
      <c r="D1186" s="17" t="s">
        <v>876</v>
      </c>
      <c r="E1186" s="18">
        <f t="shared" si="54"/>
        <v>6.2500000000000003E-3</v>
      </c>
    </row>
    <row r="1187" spans="1:5" x14ac:dyDescent="0.3">
      <c r="A1187" s="303"/>
      <c r="B1187" s="293"/>
      <c r="C1187" s="291"/>
      <c r="D1187" s="17" t="s">
        <v>877</v>
      </c>
      <c r="E1187" s="18">
        <f t="shared" si="54"/>
        <v>6.2500000000000003E-3</v>
      </c>
    </row>
    <row r="1188" spans="1:5" x14ac:dyDescent="0.3">
      <c r="A1188" s="303"/>
      <c r="B1188" s="293"/>
      <c r="C1188" s="291"/>
      <c r="D1188" s="17" t="s">
        <v>878</v>
      </c>
      <c r="E1188" s="18">
        <f t="shared" si="54"/>
        <v>6.2500000000000003E-3</v>
      </c>
    </row>
    <row r="1189" spans="1:5" x14ac:dyDescent="0.3">
      <c r="A1189" s="303"/>
      <c r="B1189" s="293"/>
      <c r="C1189" s="291"/>
      <c r="D1189" s="17" t="s">
        <v>879</v>
      </c>
      <c r="E1189" s="18">
        <f t="shared" si="54"/>
        <v>6.2500000000000003E-3</v>
      </c>
    </row>
    <row r="1190" spans="1:5" x14ac:dyDescent="0.3">
      <c r="A1190" s="303"/>
      <c r="B1190" s="293"/>
      <c r="C1190" s="291"/>
      <c r="D1190" s="17" t="s">
        <v>880</v>
      </c>
      <c r="E1190" s="18">
        <f t="shared" si="54"/>
        <v>6.2500000000000003E-3</v>
      </c>
    </row>
    <row r="1191" spans="1:5" x14ac:dyDescent="0.3">
      <c r="A1191" s="303"/>
      <c r="B1191" s="293"/>
      <c r="C1191" s="291"/>
      <c r="D1191" s="17" t="s">
        <v>881</v>
      </c>
      <c r="E1191" s="18">
        <f t="shared" si="54"/>
        <v>6.2500000000000003E-3</v>
      </c>
    </row>
    <row r="1192" spans="1:5" x14ac:dyDescent="0.3">
      <c r="A1192" s="303"/>
      <c r="B1192" s="293"/>
      <c r="C1192" s="291"/>
      <c r="D1192" s="17" t="s">
        <v>882</v>
      </c>
      <c r="E1192" s="18">
        <f t="shared" si="54"/>
        <v>6.2500000000000003E-3</v>
      </c>
    </row>
    <row r="1193" spans="1:5" x14ac:dyDescent="0.3">
      <c r="A1193" s="303"/>
      <c r="B1193" s="293"/>
      <c r="C1193" s="291"/>
      <c r="D1193" s="17" t="s">
        <v>883</v>
      </c>
      <c r="E1193" s="18">
        <f t="shared" si="54"/>
        <v>6.2500000000000003E-3</v>
      </c>
    </row>
    <row r="1194" spans="1:5" x14ac:dyDescent="0.3">
      <c r="A1194" s="303"/>
      <c r="B1194" s="293"/>
      <c r="C1194" s="291"/>
      <c r="D1194" s="17" t="s">
        <v>884</v>
      </c>
      <c r="E1194" s="18">
        <f t="shared" si="54"/>
        <v>6.2500000000000003E-3</v>
      </c>
    </row>
    <row r="1195" spans="1:5" x14ac:dyDescent="0.3">
      <c r="A1195" s="303"/>
      <c r="B1195" s="293"/>
      <c r="C1195" s="291"/>
      <c r="D1195" s="17" t="s">
        <v>885</v>
      </c>
      <c r="E1195" s="18">
        <f t="shared" si="54"/>
        <v>6.2500000000000003E-3</v>
      </c>
    </row>
    <row r="1196" spans="1:5" x14ac:dyDescent="0.3">
      <c r="A1196" s="303"/>
      <c r="B1196" s="293"/>
      <c r="C1196" s="291"/>
      <c r="D1196" s="17" t="s">
        <v>886</v>
      </c>
      <c r="E1196" s="18">
        <f t="shared" si="54"/>
        <v>6.2500000000000003E-3</v>
      </c>
    </row>
    <row r="1197" spans="1:5" x14ac:dyDescent="0.3">
      <c r="A1197" s="303"/>
      <c r="B1197" s="293"/>
      <c r="C1197" s="291"/>
      <c r="D1197" s="17" t="s">
        <v>887</v>
      </c>
      <c r="E1197" s="18">
        <f t="shared" si="54"/>
        <v>6.2500000000000003E-3</v>
      </c>
    </row>
    <row r="1198" spans="1:5" x14ac:dyDescent="0.3">
      <c r="A1198" s="303"/>
      <c r="B1198" s="293"/>
      <c r="C1198" s="291"/>
      <c r="D1198" s="17" t="s">
        <v>888</v>
      </c>
      <c r="E1198" s="18">
        <f t="shared" si="54"/>
        <v>6.2500000000000003E-3</v>
      </c>
    </row>
    <row r="1199" spans="1:5" x14ac:dyDescent="0.3">
      <c r="A1199" s="303"/>
      <c r="B1199" s="293"/>
      <c r="C1199" s="291"/>
      <c r="D1199" s="17" t="s">
        <v>889</v>
      </c>
      <c r="E1199" s="18">
        <f>0.2/1</f>
        <v>0.2</v>
      </c>
    </row>
    <row r="1201" spans="1:5" x14ac:dyDescent="0.3">
      <c r="A1201" s="303" t="s">
        <v>894</v>
      </c>
      <c r="B1201" s="293" t="s">
        <v>895</v>
      </c>
      <c r="C1201" s="291" t="s">
        <v>261</v>
      </c>
      <c r="D1201" s="17" t="s">
        <v>841</v>
      </c>
      <c r="E1201" s="18">
        <f>0.6/14</f>
        <v>4.2857142857142858E-2</v>
      </c>
    </row>
    <row r="1202" spans="1:5" x14ac:dyDescent="0.3">
      <c r="A1202" s="303"/>
      <c r="B1202" s="282"/>
      <c r="C1202" s="283"/>
      <c r="D1202" s="17" t="s">
        <v>842</v>
      </c>
      <c r="E1202" s="18">
        <f t="shared" ref="E1202:E1214" si="55">0.6/14</f>
        <v>4.2857142857142858E-2</v>
      </c>
    </row>
    <row r="1203" spans="1:5" x14ac:dyDescent="0.3">
      <c r="A1203" s="303"/>
      <c r="B1203" s="293"/>
      <c r="C1203" s="291"/>
      <c r="D1203" s="17" t="s">
        <v>843</v>
      </c>
      <c r="E1203" s="18">
        <f t="shared" si="55"/>
        <v>4.2857142857142858E-2</v>
      </c>
    </row>
    <row r="1204" spans="1:5" x14ac:dyDescent="0.3">
      <c r="A1204" s="303"/>
      <c r="B1204" s="293"/>
      <c r="C1204" s="291"/>
      <c r="D1204" s="17" t="s">
        <v>844</v>
      </c>
      <c r="E1204" s="18">
        <f t="shared" si="55"/>
        <v>4.2857142857142858E-2</v>
      </c>
    </row>
    <row r="1205" spans="1:5" x14ac:dyDescent="0.3">
      <c r="A1205" s="303"/>
      <c r="B1205" s="293"/>
      <c r="C1205" s="291"/>
      <c r="D1205" s="17" t="s">
        <v>845</v>
      </c>
      <c r="E1205" s="18">
        <f t="shared" si="55"/>
        <v>4.2857142857142858E-2</v>
      </c>
    </row>
    <row r="1206" spans="1:5" x14ac:dyDescent="0.3">
      <c r="A1206" s="303"/>
      <c r="B1206" s="293"/>
      <c r="C1206" s="291"/>
      <c r="D1206" s="17" t="s">
        <v>846</v>
      </c>
      <c r="E1206" s="18">
        <f t="shared" si="55"/>
        <v>4.2857142857142858E-2</v>
      </c>
    </row>
    <row r="1207" spans="1:5" x14ac:dyDescent="0.3">
      <c r="A1207" s="303"/>
      <c r="B1207" s="293"/>
      <c r="C1207" s="291"/>
      <c r="D1207" s="17" t="s">
        <v>847</v>
      </c>
      <c r="E1207" s="18">
        <f t="shared" si="55"/>
        <v>4.2857142857142858E-2</v>
      </c>
    </row>
    <row r="1208" spans="1:5" x14ac:dyDescent="0.3">
      <c r="A1208" s="303"/>
      <c r="B1208" s="293"/>
      <c r="C1208" s="291"/>
      <c r="D1208" s="17" t="s">
        <v>848</v>
      </c>
      <c r="E1208" s="18">
        <f t="shared" si="55"/>
        <v>4.2857142857142858E-2</v>
      </c>
    </row>
    <row r="1209" spans="1:5" x14ac:dyDescent="0.3">
      <c r="A1209" s="303"/>
      <c r="B1209" s="293"/>
      <c r="C1209" s="291"/>
      <c r="D1209" s="17" t="s">
        <v>849</v>
      </c>
      <c r="E1209" s="18">
        <f t="shared" si="55"/>
        <v>4.2857142857142858E-2</v>
      </c>
    </row>
    <row r="1210" spans="1:5" x14ac:dyDescent="0.3">
      <c r="A1210" s="303"/>
      <c r="B1210" s="293"/>
      <c r="C1210" s="291"/>
      <c r="D1210" s="17" t="s">
        <v>850</v>
      </c>
      <c r="E1210" s="18">
        <f t="shared" si="55"/>
        <v>4.2857142857142858E-2</v>
      </c>
    </row>
    <row r="1211" spans="1:5" x14ac:dyDescent="0.3">
      <c r="A1211" s="303"/>
      <c r="B1211" s="293"/>
      <c r="C1211" s="291"/>
      <c r="D1211" s="17" t="s">
        <v>851</v>
      </c>
      <c r="E1211" s="18">
        <f t="shared" si="55"/>
        <v>4.2857142857142858E-2</v>
      </c>
    </row>
    <row r="1212" spans="1:5" x14ac:dyDescent="0.3">
      <c r="A1212" s="303"/>
      <c r="B1212" s="293"/>
      <c r="C1212" s="291"/>
      <c r="D1212" s="17" t="s">
        <v>852</v>
      </c>
      <c r="E1212" s="18">
        <f t="shared" si="55"/>
        <v>4.2857142857142858E-2</v>
      </c>
    </row>
    <row r="1213" spans="1:5" x14ac:dyDescent="0.3">
      <c r="A1213" s="303"/>
      <c r="B1213" s="293"/>
      <c r="C1213" s="291"/>
      <c r="D1213" s="17" t="s">
        <v>853</v>
      </c>
      <c r="E1213" s="18">
        <f t="shared" si="55"/>
        <v>4.2857142857142858E-2</v>
      </c>
    </row>
    <row r="1214" spans="1:5" x14ac:dyDescent="0.3">
      <c r="A1214" s="303"/>
      <c r="B1214" s="293"/>
      <c r="C1214" s="291"/>
      <c r="D1214" s="17" t="s">
        <v>854</v>
      </c>
      <c r="E1214" s="18">
        <f t="shared" si="55"/>
        <v>4.2857142857142858E-2</v>
      </c>
    </row>
    <row r="1215" spans="1:5" x14ac:dyDescent="0.3">
      <c r="A1215" s="303"/>
      <c r="B1215" s="293"/>
      <c r="C1215" s="291"/>
      <c r="D1215" s="17" t="s">
        <v>857</v>
      </c>
      <c r="E1215" s="18">
        <f>0.2/28</f>
        <v>7.1428571428571435E-3</v>
      </c>
    </row>
    <row r="1216" spans="1:5" x14ac:dyDescent="0.3">
      <c r="A1216" s="303"/>
      <c r="B1216" s="293"/>
      <c r="C1216" s="291"/>
      <c r="D1216" s="17" t="s">
        <v>858</v>
      </c>
      <c r="E1216" s="18">
        <f t="shared" ref="E1216:E1242" si="56">0.2/28</f>
        <v>7.1428571428571435E-3</v>
      </c>
    </row>
    <row r="1217" spans="1:5" x14ac:dyDescent="0.3">
      <c r="A1217" s="303"/>
      <c r="B1217" s="293"/>
      <c r="C1217" s="291"/>
      <c r="D1217" s="17" t="s">
        <v>859</v>
      </c>
      <c r="E1217" s="18">
        <f t="shared" si="56"/>
        <v>7.1428571428571435E-3</v>
      </c>
    </row>
    <row r="1218" spans="1:5" x14ac:dyDescent="0.3">
      <c r="A1218" s="303"/>
      <c r="B1218" s="293"/>
      <c r="C1218" s="291"/>
      <c r="D1218" s="17" t="s">
        <v>860</v>
      </c>
      <c r="E1218" s="18">
        <f t="shared" si="56"/>
        <v>7.1428571428571435E-3</v>
      </c>
    </row>
    <row r="1219" spans="1:5" x14ac:dyDescent="0.3">
      <c r="A1219" s="303"/>
      <c r="B1219" s="293"/>
      <c r="C1219" s="291"/>
      <c r="D1219" s="17" t="s">
        <v>861</v>
      </c>
      <c r="E1219" s="18">
        <f t="shared" si="56"/>
        <v>7.1428571428571435E-3</v>
      </c>
    </row>
    <row r="1220" spans="1:5" x14ac:dyDescent="0.3">
      <c r="A1220" s="303"/>
      <c r="B1220" s="293"/>
      <c r="C1220" s="291"/>
      <c r="D1220" s="17" t="s">
        <v>862</v>
      </c>
      <c r="E1220" s="18">
        <f t="shared" si="56"/>
        <v>7.1428571428571435E-3</v>
      </c>
    </row>
    <row r="1221" spans="1:5" x14ac:dyDescent="0.3">
      <c r="A1221" s="303"/>
      <c r="B1221" s="293"/>
      <c r="C1221" s="291"/>
      <c r="D1221" s="17" t="s">
        <v>863</v>
      </c>
      <c r="E1221" s="18">
        <f t="shared" si="56"/>
        <v>7.1428571428571435E-3</v>
      </c>
    </row>
    <row r="1222" spans="1:5" x14ac:dyDescent="0.3">
      <c r="A1222" s="303"/>
      <c r="B1222" s="293"/>
      <c r="C1222" s="291"/>
      <c r="D1222" s="17" t="s">
        <v>864</v>
      </c>
      <c r="E1222" s="18">
        <f t="shared" si="56"/>
        <v>7.1428571428571435E-3</v>
      </c>
    </row>
    <row r="1223" spans="1:5" x14ac:dyDescent="0.3">
      <c r="A1223" s="303"/>
      <c r="B1223" s="293"/>
      <c r="C1223" s="291"/>
      <c r="D1223" s="17" t="s">
        <v>865</v>
      </c>
      <c r="E1223" s="18">
        <f t="shared" si="56"/>
        <v>7.1428571428571435E-3</v>
      </c>
    </row>
    <row r="1224" spans="1:5" x14ac:dyDescent="0.3">
      <c r="A1224" s="303"/>
      <c r="B1224" s="293"/>
      <c r="C1224" s="291"/>
      <c r="D1224" s="17" t="s">
        <v>866</v>
      </c>
      <c r="E1224" s="18">
        <f t="shared" si="56"/>
        <v>7.1428571428571435E-3</v>
      </c>
    </row>
    <row r="1225" spans="1:5" x14ac:dyDescent="0.3">
      <c r="A1225" s="303"/>
      <c r="B1225" s="293"/>
      <c r="C1225" s="291"/>
      <c r="D1225" s="17" t="s">
        <v>867</v>
      </c>
      <c r="E1225" s="18">
        <f t="shared" si="56"/>
        <v>7.1428571428571435E-3</v>
      </c>
    </row>
    <row r="1226" spans="1:5" x14ac:dyDescent="0.3">
      <c r="A1226" s="303"/>
      <c r="B1226" s="293"/>
      <c r="C1226" s="291"/>
      <c r="D1226" s="17" t="s">
        <v>868</v>
      </c>
      <c r="E1226" s="18">
        <f t="shared" si="56"/>
        <v>7.1428571428571435E-3</v>
      </c>
    </row>
    <row r="1227" spans="1:5" x14ac:dyDescent="0.3">
      <c r="A1227" s="303"/>
      <c r="B1227" s="293"/>
      <c r="C1227" s="291"/>
      <c r="D1227" s="17" t="s">
        <v>869</v>
      </c>
      <c r="E1227" s="18">
        <f t="shared" si="56"/>
        <v>7.1428571428571435E-3</v>
      </c>
    </row>
    <row r="1228" spans="1:5" x14ac:dyDescent="0.3">
      <c r="A1228" s="303"/>
      <c r="B1228" s="293"/>
      <c r="C1228" s="291"/>
      <c r="D1228" s="17" t="s">
        <v>870</v>
      </c>
      <c r="E1228" s="18">
        <f t="shared" si="56"/>
        <v>7.1428571428571435E-3</v>
      </c>
    </row>
    <row r="1229" spans="1:5" x14ac:dyDescent="0.3">
      <c r="A1229" s="303"/>
      <c r="B1229" s="293"/>
      <c r="C1229" s="291"/>
      <c r="D1229" s="17" t="s">
        <v>873</v>
      </c>
      <c r="E1229" s="18">
        <f t="shared" si="56"/>
        <v>7.1428571428571435E-3</v>
      </c>
    </row>
    <row r="1230" spans="1:5" x14ac:dyDescent="0.3">
      <c r="A1230" s="303"/>
      <c r="B1230" s="293"/>
      <c r="C1230" s="291"/>
      <c r="D1230" s="17" t="s">
        <v>874</v>
      </c>
      <c r="E1230" s="18">
        <f t="shared" si="56"/>
        <v>7.1428571428571435E-3</v>
      </c>
    </row>
    <row r="1231" spans="1:5" x14ac:dyDescent="0.3">
      <c r="A1231" s="303"/>
      <c r="B1231" s="293"/>
      <c r="C1231" s="291"/>
      <c r="D1231" s="17" t="s">
        <v>875</v>
      </c>
      <c r="E1231" s="18">
        <f t="shared" si="56"/>
        <v>7.1428571428571435E-3</v>
      </c>
    </row>
    <row r="1232" spans="1:5" x14ac:dyDescent="0.3">
      <c r="A1232" s="303"/>
      <c r="B1232" s="293"/>
      <c r="C1232" s="291"/>
      <c r="D1232" s="17" t="s">
        <v>876</v>
      </c>
      <c r="E1232" s="18">
        <f t="shared" si="56"/>
        <v>7.1428571428571435E-3</v>
      </c>
    </row>
    <row r="1233" spans="1:5" x14ac:dyDescent="0.3">
      <c r="A1233" s="303"/>
      <c r="B1233" s="293"/>
      <c r="C1233" s="291"/>
      <c r="D1233" s="17" t="s">
        <v>877</v>
      </c>
      <c r="E1233" s="18">
        <f t="shared" si="56"/>
        <v>7.1428571428571435E-3</v>
      </c>
    </row>
    <row r="1234" spans="1:5" x14ac:dyDescent="0.3">
      <c r="A1234" s="303"/>
      <c r="B1234" s="293"/>
      <c r="C1234" s="291"/>
      <c r="D1234" s="17" t="s">
        <v>878</v>
      </c>
      <c r="E1234" s="18">
        <f t="shared" si="56"/>
        <v>7.1428571428571435E-3</v>
      </c>
    </row>
    <row r="1235" spans="1:5" x14ac:dyDescent="0.3">
      <c r="A1235" s="303"/>
      <c r="B1235" s="293"/>
      <c r="C1235" s="291"/>
      <c r="D1235" s="17" t="s">
        <v>879</v>
      </c>
      <c r="E1235" s="18">
        <f t="shared" si="56"/>
        <v>7.1428571428571435E-3</v>
      </c>
    </row>
    <row r="1236" spans="1:5" x14ac:dyDescent="0.3">
      <c r="A1236" s="303"/>
      <c r="B1236" s="293"/>
      <c r="C1236" s="291"/>
      <c r="D1236" s="17" t="s">
        <v>880</v>
      </c>
      <c r="E1236" s="18">
        <f t="shared" si="56"/>
        <v>7.1428571428571435E-3</v>
      </c>
    </row>
    <row r="1237" spans="1:5" x14ac:dyDescent="0.3">
      <c r="A1237" s="303"/>
      <c r="B1237" s="293"/>
      <c r="C1237" s="291"/>
      <c r="D1237" s="17" t="s">
        <v>881</v>
      </c>
      <c r="E1237" s="18">
        <f t="shared" si="56"/>
        <v>7.1428571428571435E-3</v>
      </c>
    </row>
    <row r="1238" spans="1:5" x14ac:dyDescent="0.3">
      <c r="A1238" s="303"/>
      <c r="B1238" s="293"/>
      <c r="C1238" s="291"/>
      <c r="D1238" s="17" t="s">
        <v>882</v>
      </c>
      <c r="E1238" s="18">
        <f t="shared" si="56"/>
        <v>7.1428571428571435E-3</v>
      </c>
    </row>
    <row r="1239" spans="1:5" x14ac:dyDescent="0.3">
      <c r="A1239" s="303"/>
      <c r="B1239" s="293"/>
      <c r="C1239" s="291"/>
      <c r="D1239" s="17" t="s">
        <v>883</v>
      </c>
      <c r="E1239" s="18">
        <f t="shared" si="56"/>
        <v>7.1428571428571435E-3</v>
      </c>
    </row>
    <row r="1240" spans="1:5" x14ac:dyDescent="0.3">
      <c r="A1240" s="303"/>
      <c r="B1240" s="293"/>
      <c r="C1240" s="291"/>
      <c r="D1240" s="17" t="s">
        <v>884</v>
      </c>
      <c r="E1240" s="18">
        <f t="shared" si="56"/>
        <v>7.1428571428571435E-3</v>
      </c>
    </row>
    <row r="1241" spans="1:5" x14ac:dyDescent="0.3">
      <c r="A1241" s="303"/>
      <c r="B1241" s="293"/>
      <c r="C1241" s="291"/>
      <c r="D1241" s="17" t="s">
        <v>885</v>
      </c>
      <c r="E1241" s="18">
        <f t="shared" si="56"/>
        <v>7.1428571428571435E-3</v>
      </c>
    </row>
    <row r="1242" spans="1:5" x14ac:dyDescent="0.3">
      <c r="A1242" s="303"/>
      <c r="B1242" s="293"/>
      <c r="C1242" s="291"/>
      <c r="D1242" s="17" t="s">
        <v>886</v>
      </c>
      <c r="E1242" s="18">
        <f t="shared" si="56"/>
        <v>7.1428571428571435E-3</v>
      </c>
    </row>
    <row r="1243" spans="1:5" x14ac:dyDescent="0.3">
      <c r="A1243" s="303"/>
      <c r="B1243" s="293"/>
      <c r="C1243" s="291"/>
      <c r="D1243" s="17" t="s">
        <v>889</v>
      </c>
      <c r="E1243" s="18">
        <f>0.2/1</f>
        <v>0.2</v>
      </c>
    </row>
    <row r="1245" spans="1:5" x14ac:dyDescent="0.3">
      <c r="A1245" s="303" t="s">
        <v>896</v>
      </c>
      <c r="B1245" s="293" t="s">
        <v>897</v>
      </c>
      <c r="C1245" s="291" t="s">
        <v>261</v>
      </c>
      <c r="D1245" s="17" t="s">
        <v>841</v>
      </c>
      <c r="E1245" s="18">
        <f>0.6/5</f>
        <v>0.12</v>
      </c>
    </row>
    <row r="1246" spans="1:5" x14ac:dyDescent="0.3">
      <c r="A1246" s="303"/>
      <c r="B1246" s="282"/>
      <c r="C1246" s="283"/>
      <c r="D1246" s="17" t="s">
        <v>842</v>
      </c>
      <c r="E1246" s="18">
        <f>0.6/5</f>
        <v>0.12</v>
      </c>
    </row>
    <row r="1247" spans="1:5" x14ac:dyDescent="0.3">
      <c r="A1247" s="303"/>
      <c r="B1247" s="293"/>
      <c r="C1247" s="291"/>
      <c r="D1247" s="17" t="s">
        <v>843</v>
      </c>
      <c r="E1247" s="18">
        <f>0.6/5</f>
        <v>0.12</v>
      </c>
    </row>
    <row r="1248" spans="1:5" x14ac:dyDescent="0.3">
      <c r="A1248" s="303"/>
      <c r="B1248" s="293"/>
      <c r="C1248" s="291"/>
      <c r="D1248" s="17" t="s">
        <v>844</v>
      </c>
      <c r="E1248" s="18">
        <f>0.6/5</f>
        <v>0.12</v>
      </c>
    </row>
    <row r="1249" spans="1:5" x14ac:dyDescent="0.3">
      <c r="A1249" s="303"/>
      <c r="B1249" s="293"/>
      <c r="C1249" s="291"/>
      <c r="D1249" s="17" t="s">
        <v>845</v>
      </c>
      <c r="E1249" s="18">
        <f>0.6/5</f>
        <v>0.12</v>
      </c>
    </row>
    <row r="1250" spans="1:5" x14ac:dyDescent="0.3">
      <c r="A1250" s="303"/>
      <c r="B1250" s="293"/>
      <c r="C1250" s="291"/>
      <c r="D1250" s="17" t="s">
        <v>857</v>
      </c>
      <c r="E1250" s="18">
        <f>0.2/10</f>
        <v>0.02</v>
      </c>
    </row>
    <row r="1251" spans="1:5" x14ac:dyDescent="0.3">
      <c r="A1251" s="303"/>
      <c r="B1251" s="293"/>
      <c r="C1251" s="291"/>
      <c r="D1251" s="17" t="s">
        <v>858</v>
      </c>
      <c r="E1251" s="18">
        <f t="shared" ref="E1251:E1259" si="57">0.2/10</f>
        <v>0.02</v>
      </c>
    </row>
    <row r="1252" spans="1:5" x14ac:dyDescent="0.3">
      <c r="A1252" s="303"/>
      <c r="B1252" s="293"/>
      <c r="C1252" s="291"/>
      <c r="D1252" s="17" t="s">
        <v>859</v>
      </c>
      <c r="E1252" s="18">
        <f t="shared" si="57"/>
        <v>0.02</v>
      </c>
    </row>
    <row r="1253" spans="1:5" x14ac:dyDescent="0.3">
      <c r="A1253" s="303"/>
      <c r="B1253" s="293"/>
      <c r="C1253" s="291"/>
      <c r="D1253" s="17" t="s">
        <v>860</v>
      </c>
      <c r="E1253" s="18">
        <f t="shared" si="57"/>
        <v>0.02</v>
      </c>
    </row>
    <row r="1254" spans="1:5" x14ac:dyDescent="0.3">
      <c r="A1254" s="303"/>
      <c r="B1254" s="293"/>
      <c r="C1254" s="291"/>
      <c r="D1254" s="17" t="s">
        <v>861</v>
      </c>
      <c r="E1254" s="18">
        <f t="shared" si="57"/>
        <v>0.02</v>
      </c>
    </row>
    <row r="1255" spans="1:5" x14ac:dyDescent="0.3">
      <c r="A1255" s="303"/>
      <c r="B1255" s="293"/>
      <c r="C1255" s="291"/>
      <c r="D1255" s="17" t="s">
        <v>873</v>
      </c>
      <c r="E1255" s="18">
        <f t="shared" si="57"/>
        <v>0.02</v>
      </c>
    </row>
    <row r="1256" spans="1:5" x14ac:dyDescent="0.3">
      <c r="A1256" s="303"/>
      <c r="B1256" s="293"/>
      <c r="C1256" s="291"/>
      <c r="D1256" s="17" t="s">
        <v>874</v>
      </c>
      <c r="E1256" s="18">
        <f t="shared" si="57"/>
        <v>0.02</v>
      </c>
    </row>
    <row r="1257" spans="1:5" x14ac:dyDescent="0.3">
      <c r="A1257" s="303"/>
      <c r="B1257" s="293"/>
      <c r="C1257" s="291"/>
      <c r="D1257" s="17" t="s">
        <v>875</v>
      </c>
      <c r="E1257" s="18">
        <f t="shared" si="57"/>
        <v>0.02</v>
      </c>
    </row>
    <row r="1258" spans="1:5" x14ac:dyDescent="0.3">
      <c r="A1258" s="303"/>
      <c r="B1258" s="293"/>
      <c r="C1258" s="291"/>
      <c r="D1258" s="17" t="s">
        <v>876</v>
      </c>
      <c r="E1258" s="18">
        <f t="shared" si="57"/>
        <v>0.02</v>
      </c>
    </row>
    <row r="1259" spans="1:5" x14ac:dyDescent="0.3">
      <c r="A1259" s="303"/>
      <c r="B1259" s="293"/>
      <c r="C1259" s="291"/>
      <c r="D1259" s="17" t="s">
        <v>877</v>
      </c>
      <c r="E1259" s="18">
        <f t="shared" si="57"/>
        <v>0.02</v>
      </c>
    </row>
    <row r="1260" spans="1:5" x14ac:dyDescent="0.3">
      <c r="A1260" s="303"/>
      <c r="B1260" s="293"/>
      <c r="C1260" s="291"/>
      <c r="D1260" s="17" t="s">
        <v>889</v>
      </c>
      <c r="E1260" s="18">
        <f>0.2/1</f>
        <v>0.2</v>
      </c>
    </row>
    <row r="1262" spans="1:5" x14ac:dyDescent="0.3">
      <c r="A1262" s="303" t="s">
        <v>898</v>
      </c>
      <c r="B1262" s="293" t="s">
        <v>899</v>
      </c>
      <c r="C1262" s="291" t="s">
        <v>261</v>
      </c>
      <c r="D1262" s="29" t="s">
        <v>900</v>
      </c>
      <c r="E1262" s="30">
        <f>0.6/24</f>
        <v>2.4999999999999998E-2</v>
      </c>
    </row>
    <row r="1263" spans="1:5" x14ac:dyDescent="0.3">
      <c r="A1263" s="303"/>
      <c r="B1263" s="282"/>
      <c r="C1263" s="283"/>
      <c r="D1263" s="29" t="s">
        <v>901</v>
      </c>
      <c r="E1263" s="30">
        <f t="shared" ref="E1263:E1285" si="58">0.6/24</f>
        <v>2.4999999999999998E-2</v>
      </c>
    </row>
    <row r="1264" spans="1:5" x14ac:dyDescent="0.3">
      <c r="A1264" s="303"/>
      <c r="B1264" s="293"/>
      <c r="C1264" s="291"/>
      <c r="D1264" s="29" t="s">
        <v>902</v>
      </c>
      <c r="E1264" s="30">
        <f t="shared" si="58"/>
        <v>2.4999999999999998E-2</v>
      </c>
    </row>
    <row r="1265" spans="1:5" x14ac:dyDescent="0.3">
      <c r="A1265" s="303"/>
      <c r="B1265" s="293"/>
      <c r="C1265" s="291"/>
      <c r="D1265" s="29" t="s">
        <v>903</v>
      </c>
      <c r="E1265" s="30">
        <f t="shared" si="58"/>
        <v>2.4999999999999998E-2</v>
      </c>
    </row>
    <row r="1266" spans="1:5" x14ac:dyDescent="0.3">
      <c r="A1266" s="303"/>
      <c r="B1266" s="293"/>
      <c r="C1266" s="291"/>
      <c r="D1266" s="29" t="s">
        <v>904</v>
      </c>
      <c r="E1266" s="30">
        <f t="shared" si="58"/>
        <v>2.4999999999999998E-2</v>
      </c>
    </row>
    <row r="1267" spans="1:5" x14ac:dyDescent="0.3">
      <c r="A1267" s="303"/>
      <c r="B1267" s="293"/>
      <c r="C1267" s="291"/>
      <c r="D1267" s="29" t="s">
        <v>905</v>
      </c>
      <c r="E1267" s="30">
        <f t="shared" si="58"/>
        <v>2.4999999999999998E-2</v>
      </c>
    </row>
    <row r="1268" spans="1:5" x14ac:dyDescent="0.3">
      <c r="A1268" s="303"/>
      <c r="B1268" s="293"/>
      <c r="C1268" s="291"/>
      <c r="D1268" s="29" t="s">
        <v>906</v>
      </c>
      <c r="E1268" s="30">
        <f t="shared" si="58"/>
        <v>2.4999999999999998E-2</v>
      </c>
    </row>
    <row r="1269" spans="1:5" x14ac:dyDescent="0.3">
      <c r="A1269" s="303"/>
      <c r="B1269" s="293"/>
      <c r="C1269" s="291"/>
      <c r="D1269" s="29" t="s">
        <v>907</v>
      </c>
      <c r="E1269" s="30">
        <f t="shared" si="58"/>
        <v>2.4999999999999998E-2</v>
      </c>
    </row>
    <row r="1270" spans="1:5" x14ac:dyDescent="0.3">
      <c r="A1270" s="303"/>
      <c r="B1270" s="293"/>
      <c r="C1270" s="291"/>
      <c r="D1270" s="29" t="s">
        <v>908</v>
      </c>
      <c r="E1270" s="30">
        <f t="shared" si="58"/>
        <v>2.4999999999999998E-2</v>
      </c>
    </row>
    <row r="1271" spans="1:5" x14ac:dyDescent="0.3">
      <c r="A1271" s="303"/>
      <c r="B1271" s="293"/>
      <c r="C1271" s="291"/>
      <c r="D1271" s="29" t="s">
        <v>909</v>
      </c>
      <c r="E1271" s="30">
        <f t="shared" si="58"/>
        <v>2.4999999999999998E-2</v>
      </c>
    </row>
    <row r="1272" spans="1:5" x14ac:dyDescent="0.3">
      <c r="A1272" s="303"/>
      <c r="B1272" s="293"/>
      <c r="C1272" s="291"/>
      <c r="D1272" s="29" t="s">
        <v>910</v>
      </c>
      <c r="E1272" s="30">
        <f t="shared" si="58"/>
        <v>2.4999999999999998E-2</v>
      </c>
    </row>
    <row r="1273" spans="1:5" x14ac:dyDescent="0.3">
      <c r="A1273" s="303"/>
      <c r="B1273" s="293"/>
      <c r="C1273" s="291"/>
      <c r="D1273" s="29" t="s">
        <v>911</v>
      </c>
      <c r="E1273" s="30">
        <f t="shared" si="58"/>
        <v>2.4999999999999998E-2</v>
      </c>
    </row>
    <row r="1274" spans="1:5" x14ac:dyDescent="0.3">
      <c r="A1274" s="303"/>
      <c r="B1274" s="293"/>
      <c r="C1274" s="291"/>
      <c r="D1274" s="29" t="s">
        <v>912</v>
      </c>
      <c r="E1274" s="30">
        <f t="shared" si="58"/>
        <v>2.4999999999999998E-2</v>
      </c>
    </row>
    <row r="1275" spans="1:5" x14ac:dyDescent="0.3">
      <c r="A1275" s="303"/>
      <c r="B1275" s="293"/>
      <c r="C1275" s="291"/>
      <c r="D1275" s="29" t="s">
        <v>913</v>
      </c>
      <c r="E1275" s="30">
        <f t="shared" si="58"/>
        <v>2.4999999999999998E-2</v>
      </c>
    </row>
    <row r="1276" spans="1:5" x14ac:dyDescent="0.3">
      <c r="A1276" s="303"/>
      <c r="B1276" s="293"/>
      <c r="C1276" s="291"/>
      <c r="D1276" s="29" t="s">
        <v>914</v>
      </c>
      <c r="E1276" s="30">
        <f t="shared" si="58"/>
        <v>2.4999999999999998E-2</v>
      </c>
    </row>
    <row r="1277" spans="1:5" x14ac:dyDescent="0.3">
      <c r="A1277" s="303"/>
      <c r="B1277" s="293"/>
      <c r="C1277" s="291"/>
      <c r="D1277" s="29" t="s">
        <v>915</v>
      </c>
      <c r="E1277" s="30">
        <f t="shared" si="58"/>
        <v>2.4999999999999998E-2</v>
      </c>
    </row>
    <row r="1278" spans="1:5" x14ac:dyDescent="0.3">
      <c r="A1278" s="303"/>
      <c r="B1278" s="293"/>
      <c r="C1278" s="291"/>
      <c r="D1278" s="29" t="s">
        <v>916</v>
      </c>
      <c r="E1278" s="30">
        <f t="shared" si="58"/>
        <v>2.4999999999999998E-2</v>
      </c>
    </row>
    <row r="1279" spans="1:5" x14ac:dyDescent="0.3">
      <c r="A1279" s="303"/>
      <c r="B1279" s="293"/>
      <c r="C1279" s="291"/>
      <c r="D1279" s="29" t="s">
        <v>917</v>
      </c>
      <c r="E1279" s="30">
        <f t="shared" si="58"/>
        <v>2.4999999999999998E-2</v>
      </c>
    </row>
    <row r="1280" spans="1:5" x14ac:dyDescent="0.3">
      <c r="A1280" s="303"/>
      <c r="B1280" s="293"/>
      <c r="C1280" s="291"/>
      <c r="D1280" s="29" t="s">
        <v>918</v>
      </c>
      <c r="E1280" s="30">
        <f t="shared" si="58"/>
        <v>2.4999999999999998E-2</v>
      </c>
    </row>
    <row r="1281" spans="1:5" x14ac:dyDescent="0.3">
      <c r="A1281" s="303"/>
      <c r="B1281" s="293"/>
      <c r="C1281" s="291"/>
      <c r="D1281" s="29" t="s">
        <v>919</v>
      </c>
      <c r="E1281" s="30">
        <f t="shared" si="58"/>
        <v>2.4999999999999998E-2</v>
      </c>
    </row>
    <row r="1282" spans="1:5" x14ac:dyDescent="0.3">
      <c r="A1282" s="303"/>
      <c r="B1282" s="293"/>
      <c r="C1282" s="291"/>
      <c r="D1282" s="29" t="s">
        <v>920</v>
      </c>
      <c r="E1282" s="30">
        <f t="shared" si="58"/>
        <v>2.4999999999999998E-2</v>
      </c>
    </row>
    <row r="1283" spans="1:5" x14ac:dyDescent="0.3">
      <c r="A1283" s="303"/>
      <c r="B1283" s="293"/>
      <c r="C1283" s="291"/>
      <c r="D1283" s="29" t="s">
        <v>921</v>
      </c>
      <c r="E1283" s="30">
        <f t="shared" si="58"/>
        <v>2.4999999999999998E-2</v>
      </c>
    </row>
    <row r="1284" spans="1:5" x14ac:dyDescent="0.3">
      <c r="A1284" s="303"/>
      <c r="B1284" s="293"/>
      <c r="C1284" s="291"/>
      <c r="D1284" s="29" t="s">
        <v>922</v>
      </c>
      <c r="E1284" s="30">
        <f t="shared" si="58"/>
        <v>2.4999999999999998E-2</v>
      </c>
    </row>
    <row r="1285" spans="1:5" x14ac:dyDescent="0.3">
      <c r="A1285" s="303"/>
      <c r="B1285" s="293"/>
      <c r="C1285" s="291"/>
      <c r="D1285" s="29" t="s">
        <v>923</v>
      </c>
      <c r="E1285" s="30">
        <f t="shared" si="58"/>
        <v>2.4999999999999998E-2</v>
      </c>
    </row>
    <row r="1286" spans="1:5" x14ac:dyDescent="0.3">
      <c r="A1286" s="303"/>
      <c r="B1286" s="293"/>
      <c r="C1286" s="291"/>
      <c r="D1286" s="29" t="s">
        <v>924</v>
      </c>
      <c r="E1286" s="30">
        <f>0.2/210</f>
        <v>9.5238095238095238E-4</v>
      </c>
    </row>
    <row r="1287" spans="1:5" x14ac:dyDescent="0.3">
      <c r="A1287" s="303"/>
      <c r="B1287" s="293"/>
      <c r="C1287" s="291"/>
      <c r="D1287" s="29" t="s">
        <v>925</v>
      </c>
      <c r="E1287" s="30">
        <f t="shared" ref="E1287:E1350" si="59">0.2/210</f>
        <v>9.5238095238095238E-4</v>
      </c>
    </row>
    <row r="1288" spans="1:5" x14ac:dyDescent="0.3">
      <c r="A1288" s="303"/>
      <c r="B1288" s="293"/>
      <c r="C1288" s="291"/>
      <c r="D1288" s="29" t="s">
        <v>926</v>
      </c>
      <c r="E1288" s="30">
        <f t="shared" si="59"/>
        <v>9.5238095238095238E-4</v>
      </c>
    </row>
    <row r="1289" spans="1:5" x14ac:dyDescent="0.3">
      <c r="A1289" s="303"/>
      <c r="B1289" s="293"/>
      <c r="C1289" s="291"/>
      <c r="D1289" s="29" t="s">
        <v>927</v>
      </c>
      <c r="E1289" s="30">
        <f t="shared" si="59"/>
        <v>9.5238095238095238E-4</v>
      </c>
    </row>
    <row r="1290" spans="1:5" x14ac:dyDescent="0.3">
      <c r="A1290" s="303"/>
      <c r="B1290" s="293"/>
      <c r="C1290" s="291"/>
      <c r="D1290" s="29" t="s">
        <v>928</v>
      </c>
      <c r="E1290" s="30">
        <f t="shared" si="59"/>
        <v>9.5238095238095238E-4</v>
      </c>
    </row>
    <row r="1291" spans="1:5" x14ac:dyDescent="0.3">
      <c r="A1291" s="303"/>
      <c r="B1291" s="293"/>
      <c r="C1291" s="291"/>
      <c r="D1291" s="29" t="s">
        <v>929</v>
      </c>
      <c r="E1291" s="30">
        <f t="shared" si="59"/>
        <v>9.5238095238095238E-4</v>
      </c>
    </row>
    <row r="1292" spans="1:5" x14ac:dyDescent="0.3">
      <c r="A1292" s="303"/>
      <c r="B1292" s="293"/>
      <c r="C1292" s="291"/>
      <c r="D1292" s="29" t="s">
        <v>930</v>
      </c>
      <c r="E1292" s="30">
        <f t="shared" si="59"/>
        <v>9.5238095238095238E-4</v>
      </c>
    </row>
    <row r="1293" spans="1:5" x14ac:dyDescent="0.3">
      <c r="A1293" s="303"/>
      <c r="B1293" s="293"/>
      <c r="C1293" s="291"/>
      <c r="D1293" s="29" t="s">
        <v>931</v>
      </c>
      <c r="E1293" s="30">
        <f t="shared" si="59"/>
        <v>9.5238095238095238E-4</v>
      </c>
    </row>
    <row r="1294" spans="1:5" x14ac:dyDescent="0.3">
      <c r="A1294" s="303"/>
      <c r="B1294" s="293"/>
      <c r="C1294" s="291"/>
      <c r="D1294" s="29" t="s">
        <v>932</v>
      </c>
      <c r="E1294" s="30">
        <f t="shared" si="59"/>
        <v>9.5238095238095238E-4</v>
      </c>
    </row>
    <row r="1295" spans="1:5" x14ac:dyDescent="0.3">
      <c r="A1295" s="303"/>
      <c r="B1295" s="293"/>
      <c r="C1295" s="291"/>
      <c r="D1295" s="29" t="s">
        <v>933</v>
      </c>
      <c r="E1295" s="30">
        <f t="shared" si="59"/>
        <v>9.5238095238095238E-4</v>
      </c>
    </row>
    <row r="1296" spans="1:5" x14ac:dyDescent="0.3">
      <c r="A1296" s="303"/>
      <c r="B1296" s="293"/>
      <c r="C1296" s="291"/>
      <c r="D1296" s="29" t="s">
        <v>934</v>
      </c>
      <c r="E1296" s="30">
        <f t="shared" si="59"/>
        <v>9.5238095238095238E-4</v>
      </c>
    </row>
    <row r="1297" spans="1:5" x14ac:dyDescent="0.3">
      <c r="A1297" s="303"/>
      <c r="B1297" s="293"/>
      <c r="C1297" s="291"/>
      <c r="D1297" s="29" t="s">
        <v>935</v>
      </c>
      <c r="E1297" s="30">
        <f t="shared" si="59"/>
        <v>9.5238095238095238E-4</v>
      </c>
    </row>
    <row r="1298" spans="1:5" x14ac:dyDescent="0.3">
      <c r="A1298" s="303"/>
      <c r="B1298" s="293"/>
      <c r="C1298" s="291"/>
      <c r="D1298" s="29" t="s">
        <v>936</v>
      </c>
      <c r="E1298" s="30">
        <f t="shared" si="59"/>
        <v>9.5238095238095238E-4</v>
      </c>
    </row>
    <row r="1299" spans="1:5" x14ac:dyDescent="0.3">
      <c r="A1299" s="303"/>
      <c r="B1299" s="293"/>
      <c r="C1299" s="291"/>
      <c r="D1299" s="29" t="s">
        <v>937</v>
      </c>
      <c r="E1299" s="30">
        <f t="shared" si="59"/>
        <v>9.5238095238095238E-4</v>
      </c>
    </row>
    <row r="1300" spans="1:5" x14ac:dyDescent="0.3">
      <c r="A1300" s="303"/>
      <c r="B1300" s="293"/>
      <c r="C1300" s="291"/>
      <c r="D1300" s="29" t="s">
        <v>938</v>
      </c>
      <c r="E1300" s="30">
        <f t="shared" si="59"/>
        <v>9.5238095238095238E-4</v>
      </c>
    </row>
    <row r="1301" spans="1:5" x14ac:dyDescent="0.3">
      <c r="A1301" s="303"/>
      <c r="B1301" s="293"/>
      <c r="C1301" s="291"/>
      <c r="D1301" s="29" t="s">
        <v>939</v>
      </c>
      <c r="E1301" s="30">
        <f t="shared" si="59"/>
        <v>9.5238095238095238E-4</v>
      </c>
    </row>
    <row r="1302" spans="1:5" x14ac:dyDescent="0.3">
      <c r="A1302" s="303"/>
      <c r="B1302" s="293"/>
      <c r="C1302" s="291"/>
      <c r="D1302" s="29" t="s">
        <v>940</v>
      </c>
      <c r="E1302" s="30">
        <f t="shared" si="59"/>
        <v>9.5238095238095238E-4</v>
      </c>
    </row>
    <row r="1303" spans="1:5" x14ac:dyDescent="0.3">
      <c r="A1303" s="303"/>
      <c r="B1303" s="293"/>
      <c r="C1303" s="291"/>
      <c r="D1303" s="29" t="s">
        <v>941</v>
      </c>
      <c r="E1303" s="30">
        <f t="shared" si="59"/>
        <v>9.5238095238095238E-4</v>
      </c>
    </row>
    <row r="1304" spans="1:5" x14ac:dyDescent="0.3">
      <c r="A1304" s="303"/>
      <c r="B1304" s="293"/>
      <c r="C1304" s="291"/>
      <c r="D1304" s="29" t="s">
        <v>942</v>
      </c>
      <c r="E1304" s="30">
        <f t="shared" si="59"/>
        <v>9.5238095238095238E-4</v>
      </c>
    </row>
    <row r="1305" spans="1:5" x14ac:dyDescent="0.3">
      <c r="A1305" s="303"/>
      <c r="B1305" s="293"/>
      <c r="C1305" s="291"/>
      <c r="D1305" s="29" t="s">
        <v>943</v>
      </c>
      <c r="E1305" s="30">
        <f t="shared" si="59"/>
        <v>9.5238095238095238E-4</v>
      </c>
    </row>
    <row r="1306" spans="1:5" x14ac:dyDescent="0.3">
      <c r="A1306" s="303"/>
      <c r="B1306" s="293"/>
      <c r="C1306" s="291"/>
      <c r="D1306" s="29" t="s">
        <v>944</v>
      </c>
      <c r="E1306" s="30">
        <f t="shared" si="59"/>
        <v>9.5238095238095238E-4</v>
      </c>
    </row>
    <row r="1307" spans="1:5" x14ac:dyDescent="0.3">
      <c r="A1307" s="303"/>
      <c r="B1307" s="293"/>
      <c r="C1307" s="291"/>
      <c r="D1307" s="29" t="s">
        <v>945</v>
      </c>
      <c r="E1307" s="30">
        <f t="shared" si="59"/>
        <v>9.5238095238095238E-4</v>
      </c>
    </row>
    <row r="1308" spans="1:5" x14ac:dyDescent="0.3">
      <c r="A1308" s="303"/>
      <c r="B1308" s="293"/>
      <c r="C1308" s="291"/>
      <c r="D1308" s="29" t="s">
        <v>946</v>
      </c>
      <c r="E1308" s="30">
        <f t="shared" si="59"/>
        <v>9.5238095238095238E-4</v>
      </c>
    </row>
    <row r="1309" spans="1:5" x14ac:dyDescent="0.3">
      <c r="A1309" s="303"/>
      <c r="B1309" s="293"/>
      <c r="C1309" s="291"/>
      <c r="D1309" s="29" t="s">
        <v>947</v>
      </c>
      <c r="E1309" s="30">
        <f t="shared" si="59"/>
        <v>9.5238095238095238E-4</v>
      </c>
    </row>
    <row r="1310" spans="1:5" x14ac:dyDescent="0.3">
      <c r="A1310" s="303"/>
      <c r="B1310" s="293"/>
      <c r="C1310" s="291"/>
      <c r="D1310" s="29" t="s">
        <v>948</v>
      </c>
      <c r="E1310" s="30">
        <f t="shared" si="59"/>
        <v>9.5238095238095238E-4</v>
      </c>
    </row>
    <row r="1311" spans="1:5" x14ac:dyDescent="0.3">
      <c r="A1311" s="303"/>
      <c r="B1311" s="293"/>
      <c r="C1311" s="291"/>
      <c r="D1311" s="29" t="s">
        <v>949</v>
      </c>
      <c r="E1311" s="30">
        <f t="shared" si="59"/>
        <v>9.5238095238095238E-4</v>
      </c>
    </row>
    <row r="1312" spans="1:5" x14ac:dyDescent="0.3">
      <c r="A1312" s="303"/>
      <c r="B1312" s="293"/>
      <c r="C1312" s="291"/>
      <c r="D1312" s="29" t="s">
        <v>950</v>
      </c>
      <c r="E1312" s="30">
        <f t="shared" si="59"/>
        <v>9.5238095238095238E-4</v>
      </c>
    </row>
    <row r="1313" spans="1:5" x14ac:dyDescent="0.3">
      <c r="A1313" s="303"/>
      <c r="B1313" s="293"/>
      <c r="C1313" s="291"/>
      <c r="D1313" s="29" t="s">
        <v>951</v>
      </c>
      <c r="E1313" s="30">
        <f t="shared" si="59"/>
        <v>9.5238095238095238E-4</v>
      </c>
    </row>
    <row r="1314" spans="1:5" x14ac:dyDescent="0.3">
      <c r="A1314" s="303"/>
      <c r="B1314" s="293"/>
      <c r="C1314" s="291"/>
      <c r="D1314" s="29" t="s">
        <v>952</v>
      </c>
      <c r="E1314" s="30">
        <f t="shared" si="59"/>
        <v>9.5238095238095238E-4</v>
      </c>
    </row>
    <row r="1315" spans="1:5" x14ac:dyDescent="0.3">
      <c r="A1315" s="303"/>
      <c r="B1315" s="293"/>
      <c r="C1315" s="291"/>
      <c r="D1315" s="29" t="s">
        <v>953</v>
      </c>
      <c r="E1315" s="30">
        <f t="shared" si="59"/>
        <v>9.5238095238095238E-4</v>
      </c>
    </row>
    <row r="1316" spans="1:5" x14ac:dyDescent="0.3">
      <c r="A1316" s="303"/>
      <c r="B1316" s="293"/>
      <c r="C1316" s="291"/>
      <c r="D1316" s="29" t="s">
        <v>954</v>
      </c>
      <c r="E1316" s="30">
        <f t="shared" si="59"/>
        <v>9.5238095238095238E-4</v>
      </c>
    </row>
    <row r="1317" spans="1:5" x14ac:dyDescent="0.3">
      <c r="A1317" s="303"/>
      <c r="B1317" s="293"/>
      <c r="C1317" s="291"/>
      <c r="D1317" s="29" t="s">
        <v>955</v>
      </c>
      <c r="E1317" s="30">
        <f t="shared" si="59"/>
        <v>9.5238095238095238E-4</v>
      </c>
    </row>
    <row r="1318" spans="1:5" x14ac:dyDescent="0.3">
      <c r="A1318" s="303"/>
      <c r="B1318" s="293"/>
      <c r="C1318" s="291"/>
      <c r="D1318" s="29" t="s">
        <v>956</v>
      </c>
      <c r="E1318" s="30">
        <f t="shared" si="59"/>
        <v>9.5238095238095238E-4</v>
      </c>
    </row>
    <row r="1319" spans="1:5" x14ac:dyDescent="0.3">
      <c r="A1319" s="303"/>
      <c r="B1319" s="293"/>
      <c r="C1319" s="291"/>
      <c r="D1319" s="29" t="s">
        <v>957</v>
      </c>
      <c r="E1319" s="30">
        <f t="shared" si="59"/>
        <v>9.5238095238095238E-4</v>
      </c>
    </row>
    <row r="1320" spans="1:5" x14ac:dyDescent="0.3">
      <c r="A1320" s="303"/>
      <c r="B1320" s="293"/>
      <c r="C1320" s="291"/>
      <c r="D1320" s="29" t="s">
        <v>958</v>
      </c>
      <c r="E1320" s="30">
        <f t="shared" si="59"/>
        <v>9.5238095238095238E-4</v>
      </c>
    </row>
    <row r="1321" spans="1:5" x14ac:dyDescent="0.3">
      <c r="A1321" s="303"/>
      <c r="B1321" s="293"/>
      <c r="C1321" s="291"/>
      <c r="D1321" s="29" t="s">
        <v>959</v>
      </c>
      <c r="E1321" s="30">
        <f t="shared" si="59"/>
        <v>9.5238095238095238E-4</v>
      </c>
    </row>
    <row r="1322" spans="1:5" x14ac:dyDescent="0.3">
      <c r="A1322" s="303"/>
      <c r="B1322" s="293"/>
      <c r="C1322" s="291"/>
      <c r="D1322" s="29" t="s">
        <v>960</v>
      </c>
      <c r="E1322" s="30">
        <f t="shared" si="59"/>
        <v>9.5238095238095238E-4</v>
      </c>
    </row>
    <row r="1323" spans="1:5" x14ac:dyDescent="0.3">
      <c r="A1323" s="303"/>
      <c r="B1323" s="293"/>
      <c r="C1323" s="291"/>
      <c r="D1323" s="29" t="s">
        <v>961</v>
      </c>
      <c r="E1323" s="30">
        <f t="shared" si="59"/>
        <v>9.5238095238095238E-4</v>
      </c>
    </row>
    <row r="1324" spans="1:5" x14ac:dyDescent="0.3">
      <c r="A1324" s="303"/>
      <c r="B1324" s="293"/>
      <c r="C1324" s="291"/>
      <c r="D1324" s="29" t="s">
        <v>962</v>
      </c>
      <c r="E1324" s="30">
        <f t="shared" si="59"/>
        <v>9.5238095238095238E-4</v>
      </c>
    </row>
    <row r="1325" spans="1:5" x14ac:dyDescent="0.3">
      <c r="A1325" s="303"/>
      <c r="B1325" s="293"/>
      <c r="C1325" s="291"/>
      <c r="D1325" s="29" t="s">
        <v>963</v>
      </c>
      <c r="E1325" s="30">
        <f t="shared" si="59"/>
        <v>9.5238095238095238E-4</v>
      </c>
    </row>
    <row r="1326" spans="1:5" x14ac:dyDescent="0.3">
      <c r="A1326" s="303"/>
      <c r="B1326" s="293"/>
      <c r="C1326" s="291"/>
      <c r="D1326" s="29" t="s">
        <v>964</v>
      </c>
      <c r="E1326" s="30">
        <f t="shared" si="59"/>
        <v>9.5238095238095238E-4</v>
      </c>
    </row>
    <row r="1327" spans="1:5" x14ac:dyDescent="0.3">
      <c r="A1327" s="303"/>
      <c r="B1327" s="293"/>
      <c r="C1327" s="291"/>
      <c r="D1327" s="29" t="s">
        <v>965</v>
      </c>
      <c r="E1327" s="30">
        <f t="shared" si="59"/>
        <v>9.5238095238095238E-4</v>
      </c>
    </row>
    <row r="1328" spans="1:5" x14ac:dyDescent="0.3">
      <c r="A1328" s="303"/>
      <c r="B1328" s="293"/>
      <c r="C1328" s="291"/>
      <c r="D1328" s="29" t="s">
        <v>966</v>
      </c>
      <c r="E1328" s="30">
        <f t="shared" si="59"/>
        <v>9.5238095238095238E-4</v>
      </c>
    </row>
    <row r="1329" spans="1:5" x14ac:dyDescent="0.3">
      <c r="A1329" s="303"/>
      <c r="B1329" s="293"/>
      <c r="C1329" s="291"/>
      <c r="D1329" s="29" t="s">
        <v>967</v>
      </c>
      <c r="E1329" s="30">
        <f t="shared" si="59"/>
        <v>9.5238095238095238E-4</v>
      </c>
    </row>
    <row r="1330" spans="1:5" x14ac:dyDescent="0.3">
      <c r="A1330" s="303"/>
      <c r="B1330" s="293"/>
      <c r="C1330" s="291"/>
      <c r="D1330" s="29" t="s">
        <v>968</v>
      </c>
      <c r="E1330" s="30">
        <f t="shared" si="59"/>
        <v>9.5238095238095238E-4</v>
      </c>
    </row>
    <row r="1331" spans="1:5" x14ac:dyDescent="0.3">
      <c r="A1331" s="303"/>
      <c r="B1331" s="293"/>
      <c r="C1331" s="291"/>
      <c r="D1331" s="29" t="s">
        <v>969</v>
      </c>
      <c r="E1331" s="30">
        <f t="shared" si="59"/>
        <v>9.5238095238095238E-4</v>
      </c>
    </row>
    <row r="1332" spans="1:5" x14ac:dyDescent="0.3">
      <c r="A1332" s="303"/>
      <c r="B1332" s="293"/>
      <c r="C1332" s="291"/>
      <c r="D1332" s="29" t="s">
        <v>970</v>
      </c>
      <c r="E1332" s="30">
        <f t="shared" si="59"/>
        <v>9.5238095238095238E-4</v>
      </c>
    </row>
    <row r="1333" spans="1:5" x14ac:dyDescent="0.3">
      <c r="A1333" s="303"/>
      <c r="B1333" s="293"/>
      <c r="C1333" s="291"/>
      <c r="D1333" s="29" t="s">
        <v>971</v>
      </c>
      <c r="E1333" s="30">
        <f t="shared" si="59"/>
        <v>9.5238095238095238E-4</v>
      </c>
    </row>
    <row r="1334" spans="1:5" x14ac:dyDescent="0.3">
      <c r="A1334" s="303"/>
      <c r="B1334" s="293"/>
      <c r="C1334" s="291"/>
      <c r="D1334" s="29" t="s">
        <v>972</v>
      </c>
      <c r="E1334" s="30">
        <f t="shared" si="59"/>
        <v>9.5238095238095238E-4</v>
      </c>
    </row>
    <row r="1335" spans="1:5" x14ac:dyDescent="0.3">
      <c r="A1335" s="303"/>
      <c r="B1335" s="293"/>
      <c r="C1335" s="291"/>
      <c r="D1335" s="29" t="s">
        <v>973</v>
      </c>
      <c r="E1335" s="30">
        <f t="shared" si="59"/>
        <v>9.5238095238095238E-4</v>
      </c>
    </row>
    <row r="1336" spans="1:5" x14ac:dyDescent="0.3">
      <c r="A1336" s="303"/>
      <c r="B1336" s="293"/>
      <c r="C1336" s="291"/>
      <c r="D1336" s="29" t="s">
        <v>974</v>
      </c>
      <c r="E1336" s="30">
        <f t="shared" si="59"/>
        <v>9.5238095238095238E-4</v>
      </c>
    </row>
    <row r="1337" spans="1:5" x14ac:dyDescent="0.3">
      <c r="A1337" s="303"/>
      <c r="B1337" s="293"/>
      <c r="C1337" s="291"/>
      <c r="D1337" s="29" t="s">
        <v>975</v>
      </c>
      <c r="E1337" s="30">
        <f t="shared" si="59"/>
        <v>9.5238095238095238E-4</v>
      </c>
    </row>
    <row r="1338" spans="1:5" x14ac:dyDescent="0.3">
      <c r="A1338" s="303"/>
      <c r="B1338" s="293"/>
      <c r="C1338" s="291"/>
      <c r="D1338" s="29" t="s">
        <v>976</v>
      </c>
      <c r="E1338" s="30">
        <f t="shared" si="59"/>
        <v>9.5238095238095238E-4</v>
      </c>
    </row>
    <row r="1339" spans="1:5" x14ac:dyDescent="0.3">
      <c r="A1339" s="303"/>
      <c r="B1339" s="293"/>
      <c r="C1339" s="291"/>
      <c r="D1339" s="29" t="s">
        <v>977</v>
      </c>
      <c r="E1339" s="30">
        <f t="shared" si="59"/>
        <v>9.5238095238095238E-4</v>
      </c>
    </row>
    <row r="1340" spans="1:5" x14ac:dyDescent="0.3">
      <c r="A1340" s="303"/>
      <c r="B1340" s="293"/>
      <c r="C1340" s="291"/>
      <c r="D1340" s="29" t="s">
        <v>978</v>
      </c>
      <c r="E1340" s="30">
        <f t="shared" si="59"/>
        <v>9.5238095238095238E-4</v>
      </c>
    </row>
    <row r="1341" spans="1:5" x14ac:dyDescent="0.3">
      <c r="A1341" s="303"/>
      <c r="B1341" s="293"/>
      <c r="C1341" s="291"/>
      <c r="D1341" s="29" t="s">
        <v>979</v>
      </c>
      <c r="E1341" s="30">
        <f t="shared" si="59"/>
        <v>9.5238095238095238E-4</v>
      </c>
    </row>
    <row r="1342" spans="1:5" x14ac:dyDescent="0.3">
      <c r="A1342" s="303"/>
      <c r="B1342" s="293"/>
      <c r="C1342" s="291"/>
      <c r="D1342" s="29" t="s">
        <v>980</v>
      </c>
      <c r="E1342" s="30">
        <f t="shared" si="59"/>
        <v>9.5238095238095238E-4</v>
      </c>
    </row>
    <row r="1343" spans="1:5" x14ac:dyDescent="0.3">
      <c r="A1343" s="303"/>
      <c r="B1343" s="293"/>
      <c r="C1343" s="291"/>
      <c r="D1343" s="29" t="s">
        <v>981</v>
      </c>
      <c r="E1343" s="30">
        <f t="shared" si="59"/>
        <v>9.5238095238095238E-4</v>
      </c>
    </row>
    <row r="1344" spans="1:5" x14ac:dyDescent="0.3">
      <c r="A1344" s="303"/>
      <c r="B1344" s="293"/>
      <c r="C1344" s="291"/>
      <c r="D1344" s="29" t="s">
        <v>982</v>
      </c>
      <c r="E1344" s="30">
        <f t="shared" si="59"/>
        <v>9.5238095238095238E-4</v>
      </c>
    </row>
    <row r="1345" spans="1:5" x14ac:dyDescent="0.3">
      <c r="A1345" s="303"/>
      <c r="B1345" s="293"/>
      <c r="C1345" s="291"/>
      <c r="D1345" s="29" t="s">
        <v>983</v>
      </c>
      <c r="E1345" s="30">
        <f t="shared" si="59"/>
        <v>9.5238095238095238E-4</v>
      </c>
    </row>
    <row r="1346" spans="1:5" x14ac:dyDescent="0.3">
      <c r="A1346" s="303"/>
      <c r="B1346" s="293"/>
      <c r="C1346" s="291"/>
      <c r="D1346" s="29" t="s">
        <v>984</v>
      </c>
      <c r="E1346" s="30">
        <f t="shared" si="59"/>
        <v>9.5238095238095238E-4</v>
      </c>
    </row>
    <row r="1347" spans="1:5" x14ac:dyDescent="0.3">
      <c r="A1347" s="303"/>
      <c r="B1347" s="293"/>
      <c r="C1347" s="291"/>
      <c r="D1347" s="29" t="s">
        <v>985</v>
      </c>
      <c r="E1347" s="30">
        <f t="shared" si="59"/>
        <v>9.5238095238095238E-4</v>
      </c>
    </row>
    <row r="1348" spans="1:5" x14ac:dyDescent="0.3">
      <c r="A1348" s="303"/>
      <c r="B1348" s="293"/>
      <c r="C1348" s="291"/>
      <c r="D1348" s="29" t="s">
        <v>986</v>
      </c>
      <c r="E1348" s="30">
        <f t="shared" si="59"/>
        <v>9.5238095238095238E-4</v>
      </c>
    </row>
    <row r="1349" spans="1:5" x14ac:dyDescent="0.3">
      <c r="A1349" s="303"/>
      <c r="B1349" s="293"/>
      <c r="C1349" s="291"/>
      <c r="D1349" s="29" t="s">
        <v>987</v>
      </c>
      <c r="E1349" s="30">
        <f t="shared" si="59"/>
        <v>9.5238095238095238E-4</v>
      </c>
    </row>
    <row r="1350" spans="1:5" x14ac:dyDescent="0.3">
      <c r="A1350" s="303"/>
      <c r="B1350" s="293"/>
      <c r="C1350" s="291"/>
      <c r="D1350" s="29" t="s">
        <v>988</v>
      </c>
      <c r="E1350" s="30">
        <f t="shared" si="59"/>
        <v>9.5238095238095238E-4</v>
      </c>
    </row>
    <row r="1351" spans="1:5" x14ac:dyDescent="0.3">
      <c r="A1351" s="303"/>
      <c r="B1351" s="293"/>
      <c r="C1351" s="291"/>
      <c r="D1351" s="29" t="s">
        <v>989</v>
      </c>
      <c r="E1351" s="30">
        <f t="shared" ref="E1351:E1414" si="60">0.2/210</f>
        <v>9.5238095238095238E-4</v>
      </c>
    </row>
    <row r="1352" spans="1:5" x14ac:dyDescent="0.3">
      <c r="A1352" s="303"/>
      <c r="B1352" s="293"/>
      <c r="C1352" s="291"/>
      <c r="D1352" s="29" t="s">
        <v>990</v>
      </c>
      <c r="E1352" s="30">
        <f t="shared" si="60"/>
        <v>9.5238095238095238E-4</v>
      </c>
    </row>
    <row r="1353" spans="1:5" x14ac:dyDescent="0.3">
      <c r="A1353" s="303"/>
      <c r="B1353" s="293"/>
      <c r="C1353" s="291"/>
      <c r="D1353" s="29" t="s">
        <v>991</v>
      </c>
      <c r="E1353" s="30">
        <f t="shared" si="60"/>
        <v>9.5238095238095238E-4</v>
      </c>
    </row>
    <row r="1354" spans="1:5" x14ac:dyDescent="0.3">
      <c r="A1354" s="303"/>
      <c r="B1354" s="293"/>
      <c r="C1354" s="291"/>
      <c r="D1354" s="29" t="s">
        <v>992</v>
      </c>
      <c r="E1354" s="30">
        <f t="shared" si="60"/>
        <v>9.5238095238095238E-4</v>
      </c>
    </row>
    <row r="1355" spans="1:5" x14ac:dyDescent="0.3">
      <c r="A1355" s="303"/>
      <c r="B1355" s="293"/>
      <c r="C1355" s="291"/>
      <c r="D1355" s="29" t="s">
        <v>993</v>
      </c>
      <c r="E1355" s="30">
        <f t="shared" si="60"/>
        <v>9.5238095238095238E-4</v>
      </c>
    </row>
    <row r="1356" spans="1:5" x14ac:dyDescent="0.3">
      <c r="A1356" s="303"/>
      <c r="B1356" s="293"/>
      <c r="C1356" s="291"/>
      <c r="D1356" s="29" t="s">
        <v>994</v>
      </c>
      <c r="E1356" s="30">
        <f t="shared" si="60"/>
        <v>9.5238095238095238E-4</v>
      </c>
    </row>
    <row r="1357" spans="1:5" x14ac:dyDescent="0.3">
      <c r="A1357" s="303"/>
      <c r="B1357" s="293"/>
      <c r="C1357" s="291"/>
      <c r="D1357" s="29" t="s">
        <v>995</v>
      </c>
      <c r="E1357" s="30">
        <f t="shared" si="60"/>
        <v>9.5238095238095238E-4</v>
      </c>
    </row>
    <row r="1358" spans="1:5" x14ac:dyDescent="0.3">
      <c r="A1358" s="303"/>
      <c r="B1358" s="293"/>
      <c r="C1358" s="291"/>
      <c r="D1358" s="29" t="s">
        <v>996</v>
      </c>
      <c r="E1358" s="30">
        <f t="shared" si="60"/>
        <v>9.5238095238095238E-4</v>
      </c>
    </row>
    <row r="1359" spans="1:5" x14ac:dyDescent="0.3">
      <c r="A1359" s="303"/>
      <c r="B1359" s="293"/>
      <c r="C1359" s="291"/>
      <c r="D1359" s="29" t="s">
        <v>997</v>
      </c>
      <c r="E1359" s="30">
        <f t="shared" si="60"/>
        <v>9.5238095238095238E-4</v>
      </c>
    </row>
    <row r="1360" spans="1:5" x14ac:dyDescent="0.3">
      <c r="A1360" s="303"/>
      <c r="B1360" s="293"/>
      <c r="C1360" s="291"/>
      <c r="D1360" s="29" t="s">
        <v>998</v>
      </c>
      <c r="E1360" s="30">
        <f t="shared" si="60"/>
        <v>9.5238095238095238E-4</v>
      </c>
    </row>
    <row r="1361" spans="1:5" x14ac:dyDescent="0.3">
      <c r="A1361" s="303"/>
      <c r="B1361" s="293"/>
      <c r="C1361" s="291"/>
      <c r="D1361" s="29" t="s">
        <v>999</v>
      </c>
      <c r="E1361" s="30">
        <f t="shared" si="60"/>
        <v>9.5238095238095238E-4</v>
      </c>
    </row>
    <row r="1362" spans="1:5" x14ac:dyDescent="0.3">
      <c r="A1362" s="303"/>
      <c r="B1362" s="293"/>
      <c r="C1362" s="291"/>
      <c r="D1362" s="29" t="s">
        <v>1000</v>
      </c>
      <c r="E1362" s="30">
        <f t="shared" si="60"/>
        <v>9.5238095238095238E-4</v>
      </c>
    </row>
    <row r="1363" spans="1:5" x14ac:dyDescent="0.3">
      <c r="A1363" s="303"/>
      <c r="B1363" s="293"/>
      <c r="C1363" s="291"/>
      <c r="D1363" s="29" t="s">
        <v>1001</v>
      </c>
      <c r="E1363" s="30">
        <f t="shared" si="60"/>
        <v>9.5238095238095238E-4</v>
      </c>
    </row>
    <row r="1364" spans="1:5" x14ac:dyDescent="0.3">
      <c r="A1364" s="303"/>
      <c r="B1364" s="293"/>
      <c r="C1364" s="291"/>
      <c r="D1364" s="29" t="s">
        <v>1002</v>
      </c>
      <c r="E1364" s="30">
        <f t="shared" si="60"/>
        <v>9.5238095238095238E-4</v>
      </c>
    </row>
    <row r="1365" spans="1:5" x14ac:dyDescent="0.3">
      <c r="A1365" s="303"/>
      <c r="B1365" s="293"/>
      <c r="C1365" s="291"/>
      <c r="D1365" s="29" t="s">
        <v>1003</v>
      </c>
      <c r="E1365" s="30">
        <f t="shared" si="60"/>
        <v>9.5238095238095238E-4</v>
      </c>
    </row>
    <row r="1366" spans="1:5" x14ac:dyDescent="0.3">
      <c r="A1366" s="303"/>
      <c r="B1366" s="293"/>
      <c r="C1366" s="291"/>
      <c r="D1366" s="29" t="s">
        <v>1004</v>
      </c>
      <c r="E1366" s="30">
        <f t="shared" si="60"/>
        <v>9.5238095238095238E-4</v>
      </c>
    </row>
    <row r="1367" spans="1:5" x14ac:dyDescent="0.3">
      <c r="A1367" s="303"/>
      <c r="B1367" s="293"/>
      <c r="C1367" s="291"/>
      <c r="D1367" s="29" t="s">
        <v>1005</v>
      </c>
      <c r="E1367" s="30">
        <f t="shared" si="60"/>
        <v>9.5238095238095238E-4</v>
      </c>
    </row>
    <row r="1368" spans="1:5" x14ac:dyDescent="0.3">
      <c r="A1368" s="303"/>
      <c r="B1368" s="293"/>
      <c r="C1368" s="291"/>
      <c r="D1368" s="29" t="s">
        <v>1006</v>
      </c>
      <c r="E1368" s="30">
        <f t="shared" si="60"/>
        <v>9.5238095238095238E-4</v>
      </c>
    </row>
    <row r="1369" spans="1:5" x14ac:dyDescent="0.3">
      <c r="A1369" s="303"/>
      <c r="B1369" s="293"/>
      <c r="C1369" s="291"/>
      <c r="D1369" s="29" t="s">
        <v>1007</v>
      </c>
      <c r="E1369" s="30">
        <f t="shared" si="60"/>
        <v>9.5238095238095238E-4</v>
      </c>
    </row>
    <row r="1370" spans="1:5" x14ac:dyDescent="0.3">
      <c r="A1370" s="303"/>
      <c r="B1370" s="293"/>
      <c r="C1370" s="291"/>
      <c r="D1370" s="29" t="s">
        <v>1008</v>
      </c>
      <c r="E1370" s="30">
        <f t="shared" si="60"/>
        <v>9.5238095238095238E-4</v>
      </c>
    </row>
    <row r="1371" spans="1:5" x14ac:dyDescent="0.3">
      <c r="A1371" s="303"/>
      <c r="B1371" s="293"/>
      <c r="C1371" s="291"/>
      <c r="D1371" s="29" t="s">
        <v>1009</v>
      </c>
      <c r="E1371" s="30">
        <f t="shared" si="60"/>
        <v>9.5238095238095238E-4</v>
      </c>
    </row>
    <row r="1372" spans="1:5" x14ac:dyDescent="0.3">
      <c r="A1372" s="303"/>
      <c r="B1372" s="293"/>
      <c r="C1372" s="291"/>
      <c r="D1372" s="29" t="s">
        <v>1010</v>
      </c>
      <c r="E1372" s="30">
        <f t="shared" si="60"/>
        <v>9.5238095238095238E-4</v>
      </c>
    </row>
    <row r="1373" spans="1:5" x14ac:dyDescent="0.3">
      <c r="A1373" s="303"/>
      <c r="B1373" s="293"/>
      <c r="C1373" s="291"/>
      <c r="D1373" s="29" t="s">
        <v>1011</v>
      </c>
      <c r="E1373" s="30">
        <f t="shared" si="60"/>
        <v>9.5238095238095238E-4</v>
      </c>
    </row>
    <row r="1374" spans="1:5" x14ac:dyDescent="0.3">
      <c r="A1374" s="303"/>
      <c r="B1374" s="293"/>
      <c r="C1374" s="291"/>
      <c r="D1374" s="29" t="s">
        <v>1012</v>
      </c>
      <c r="E1374" s="30">
        <f t="shared" si="60"/>
        <v>9.5238095238095238E-4</v>
      </c>
    </row>
    <row r="1375" spans="1:5" x14ac:dyDescent="0.3">
      <c r="A1375" s="303"/>
      <c r="B1375" s="293"/>
      <c r="C1375" s="291"/>
      <c r="D1375" s="29" t="s">
        <v>1013</v>
      </c>
      <c r="E1375" s="30">
        <f t="shared" si="60"/>
        <v>9.5238095238095238E-4</v>
      </c>
    </row>
    <row r="1376" spans="1:5" x14ac:dyDescent="0.3">
      <c r="A1376" s="303"/>
      <c r="B1376" s="293"/>
      <c r="C1376" s="291"/>
      <c r="D1376" s="29" t="s">
        <v>1014</v>
      </c>
      <c r="E1376" s="30">
        <f t="shared" si="60"/>
        <v>9.5238095238095238E-4</v>
      </c>
    </row>
    <row r="1377" spans="1:5" x14ac:dyDescent="0.3">
      <c r="A1377" s="303"/>
      <c r="B1377" s="293"/>
      <c r="C1377" s="291"/>
      <c r="D1377" s="29" t="s">
        <v>1015</v>
      </c>
      <c r="E1377" s="30">
        <f t="shared" si="60"/>
        <v>9.5238095238095238E-4</v>
      </c>
    </row>
    <row r="1378" spans="1:5" x14ac:dyDescent="0.3">
      <c r="A1378" s="303"/>
      <c r="B1378" s="293"/>
      <c r="C1378" s="291"/>
      <c r="D1378" s="29" t="s">
        <v>1016</v>
      </c>
      <c r="E1378" s="30">
        <f t="shared" si="60"/>
        <v>9.5238095238095238E-4</v>
      </c>
    </row>
    <row r="1379" spans="1:5" x14ac:dyDescent="0.3">
      <c r="A1379" s="303"/>
      <c r="B1379" s="293"/>
      <c r="C1379" s="291"/>
      <c r="D1379" s="29" t="s">
        <v>1017</v>
      </c>
      <c r="E1379" s="30">
        <f t="shared" si="60"/>
        <v>9.5238095238095238E-4</v>
      </c>
    </row>
    <row r="1380" spans="1:5" x14ac:dyDescent="0.3">
      <c r="A1380" s="303"/>
      <c r="B1380" s="293"/>
      <c r="C1380" s="291"/>
      <c r="D1380" s="29" t="s">
        <v>1018</v>
      </c>
      <c r="E1380" s="30">
        <f t="shared" si="60"/>
        <v>9.5238095238095238E-4</v>
      </c>
    </row>
    <row r="1381" spans="1:5" x14ac:dyDescent="0.3">
      <c r="A1381" s="303"/>
      <c r="B1381" s="293"/>
      <c r="C1381" s="291"/>
      <c r="D1381" s="29" t="s">
        <v>1019</v>
      </c>
      <c r="E1381" s="30">
        <f t="shared" si="60"/>
        <v>9.5238095238095238E-4</v>
      </c>
    </row>
    <row r="1382" spans="1:5" x14ac:dyDescent="0.3">
      <c r="A1382" s="303"/>
      <c r="B1382" s="293"/>
      <c r="C1382" s="291"/>
      <c r="D1382" s="29" t="s">
        <v>1020</v>
      </c>
      <c r="E1382" s="30">
        <f t="shared" si="60"/>
        <v>9.5238095238095238E-4</v>
      </c>
    </row>
    <row r="1383" spans="1:5" x14ac:dyDescent="0.3">
      <c r="A1383" s="303"/>
      <c r="B1383" s="293"/>
      <c r="C1383" s="291"/>
      <c r="D1383" s="29" t="s">
        <v>1021</v>
      </c>
      <c r="E1383" s="30">
        <f t="shared" si="60"/>
        <v>9.5238095238095238E-4</v>
      </c>
    </row>
    <row r="1384" spans="1:5" x14ac:dyDescent="0.3">
      <c r="A1384" s="303"/>
      <c r="B1384" s="293"/>
      <c r="C1384" s="291"/>
      <c r="D1384" s="29" t="s">
        <v>1022</v>
      </c>
      <c r="E1384" s="30">
        <f t="shared" si="60"/>
        <v>9.5238095238095238E-4</v>
      </c>
    </row>
    <row r="1385" spans="1:5" x14ac:dyDescent="0.3">
      <c r="A1385" s="303"/>
      <c r="B1385" s="293"/>
      <c r="C1385" s="291"/>
      <c r="D1385" s="29" t="s">
        <v>1023</v>
      </c>
      <c r="E1385" s="30">
        <f t="shared" si="60"/>
        <v>9.5238095238095238E-4</v>
      </c>
    </row>
    <row r="1386" spans="1:5" x14ac:dyDescent="0.3">
      <c r="A1386" s="303"/>
      <c r="B1386" s="293"/>
      <c r="C1386" s="291"/>
      <c r="D1386" s="29" t="s">
        <v>1024</v>
      </c>
      <c r="E1386" s="30">
        <f t="shared" si="60"/>
        <v>9.5238095238095238E-4</v>
      </c>
    </row>
    <row r="1387" spans="1:5" x14ac:dyDescent="0.3">
      <c r="A1387" s="303"/>
      <c r="B1387" s="293"/>
      <c r="C1387" s="291"/>
      <c r="D1387" s="29" t="s">
        <v>1025</v>
      </c>
      <c r="E1387" s="30">
        <f t="shared" si="60"/>
        <v>9.5238095238095238E-4</v>
      </c>
    </row>
    <row r="1388" spans="1:5" x14ac:dyDescent="0.3">
      <c r="A1388" s="303"/>
      <c r="B1388" s="293"/>
      <c r="C1388" s="291"/>
      <c r="D1388" s="29" t="s">
        <v>1026</v>
      </c>
      <c r="E1388" s="30">
        <f t="shared" si="60"/>
        <v>9.5238095238095238E-4</v>
      </c>
    </row>
    <row r="1389" spans="1:5" x14ac:dyDescent="0.3">
      <c r="A1389" s="303"/>
      <c r="B1389" s="293"/>
      <c r="C1389" s="291"/>
      <c r="D1389" s="29" t="s">
        <v>1027</v>
      </c>
      <c r="E1389" s="30">
        <f t="shared" si="60"/>
        <v>9.5238095238095238E-4</v>
      </c>
    </row>
    <row r="1390" spans="1:5" x14ac:dyDescent="0.3">
      <c r="A1390" s="303"/>
      <c r="B1390" s="293"/>
      <c r="C1390" s="291"/>
      <c r="D1390" s="29" t="s">
        <v>1028</v>
      </c>
      <c r="E1390" s="30">
        <f t="shared" si="60"/>
        <v>9.5238095238095238E-4</v>
      </c>
    </row>
    <row r="1391" spans="1:5" x14ac:dyDescent="0.3">
      <c r="A1391" s="303"/>
      <c r="B1391" s="293"/>
      <c r="C1391" s="291"/>
      <c r="D1391" s="29" t="s">
        <v>1029</v>
      </c>
      <c r="E1391" s="30">
        <f t="shared" si="60"/>
        <v>9.5238095238095238E-4</v>
      </c>
    </row>
    <row r="1392" spans="1:5" x14ac:dyDescent="0.3">
      <c r="A1392" s="303"/>
      <c r="B1392" s="293"/>
      <c r="C1392" s="291"/>
      <c r="D1392" s="29" t="s">
        <v>1030</v>
      </c>
      <c r="E1392" s="30">
        <f t="shared" si="60"/>
        <v>9.5238095238095238E-4</v>
      </c>
    </row>
    <row r="1393" spans="1:5" x14ac:dyDescent="0.3">
      <c r="A1393" s="303"/>
      <c r="B1393" s="293"/>
      <c r="C1393" s="291"/>
      <c r="D1393" s="29" t="s">
        <v>1031</v>
      </c>
      <c r="E1393" s="30">
        <f t="shared" si="60"/>
        <v>9.5238095238095238E-4</v>
      </c>
    </row>
    <row r="1394" spans="1:5" x14ac:dyDescent="0.3">
      <c r="A1394" s="303"/>
      <c r="B1394" s="293"/>
      <c r="C1394" s="291"/>
      <c r="D1394" s="29" t="s">
        <v>1032</v>
      </c>
      <c r="E1394" s="30">
        <f t="shared" si="60"/>
        <v>9.5238095238095238E-4</v>
      </c>
    </row>
    <row r="1395" spans="1:5" x14ac:dyDescent="0.3">
      <c r="A1395" s="303"/>
      <c r="B1395" s="293"/>
      <c r="C1395" s="291"/>
      <c r="D1395" s="29" t="s">
        <v>1033</v>
      </c>
      <c r="E1395" s="30">
        <f t="shared" si="60"/>
        <v>9.5238095238095238E-4</v>
      </c>
    </row>
    <row r="1396" spans="1:5" x14ac:dyDescent="0.3">
      <c r="A1396" s="303"/>
      <c r="B1396" s="293"/>
      <c r="C1396" s="291"/>
      <c r="D1396" s="29" t="s">
        <v>1034</v>
      </c>
      <c r="E1396" s="30">
        <f t="shared" si="60"/>
        <v>9.5238095238095238E-4</v>
      </c>
    </row>
    <row r="1397" spans="1:5" x14ac:dyDescent="0.3">
      <c r="A1397" s="303"/>
      <c r="B1397" s="293"/>
      <c r="C1397" s="291"/>
      <c r="D1397" s="29" t="s">
        <v>1035</v>
      </c>
      <c r="E1397" s="30">
        <f t="shared" si="60"/>
        <v>9.5238095238095238E-4</v>
      </c>
    </row>
    <row r="1398" spans="1:5" x14ac:dyDescent="0.3">
      <c r="A1398" s="303"/>
      <c r="B1398" s="293"/>
      <c r="C1398" s="291"/>
      <c r="D1398" s="29" t="s">
        <v>1036</v>
      </c>
      <c r="E1398" s="30">
        <f t="shared" si="60"/>
        <v>9.5238095238095238E-4</v>
      </c>
    </row>
    <row r="1399" spans="1:5" x14ac:dyDescent="0.3">
      <c r="A1399" s="303"/>
      <c r="B1399" s="293"/>
      <c r="C1399" s="291"/>
      <c r="D1399" s="29" t="s">
        <v>1037</v>
      </c>
      <c r="E1399" s="30">
        <f t="shared" si="60"/>
        <v>9.5238095238095238E-4</v>
      </c>
    </row>
    <row r="1400" spans="1:5" x14ac:dyDescent="0.3">
      <c r="A1400" s="303"/>
      <c r="B1400" s="293"/>
      <c r="C1400" s="291"/>
      <c r="D1400" s="29" t="s">
        <v>1038</v>
      </c>
      <c r="E1400" s="30">
        <f t="shared" si="60"/>
        <v>9.5238095238095238E-4</v>
      </c>
    </row>
    <row r="1401" spans="1:5" x14ac:dyDescent="0.3">
      <c r="A1401" s="303"/>
      <c r="B1401" s="293"/>
      <c r="C1401" s="291"/>
      <c r="D1401" s="29" t="s">
        <v>1039</v>
      </c>
      <c r="E1401" s="30">
        <f t="shared" si="60"/>
        <v>9.5238095238095238E-4</v>
      </c>
    </row>
    <row r="1402" spans="1:5" x14ac:dyDescent="0.3">
      <c r="A1402" s="303"/>
      <c r="B1402" s="293"/>
      <c r="C1402" s="291"/>
      <c r="D1402" s="29" t="s">
        <v>1040</v>
      </c>
      <c r="E1402" s="30">
        <f t="shared" si="60"/>
        <v>9.5238095238095238E-4</v>
      </c>
    </row>
    <row r="1403" spans="1:5" x14ac:dyDescent="0.3">
      <c r="A1403" s="303"/>
      <c r="B1403" s="293"/>
      <c r="C1403" s="291"/>
      <c r="D1403" s="29" t="s">
        <v>1041</v>
      </c>
      <c r="E1403" s="30">
        <f t="shared" si="60"/>
        <v>9.5238095238095238E-4</v>
      </c>
    </row>
    <row r="1404" spans="1:5" x14ac:dyDescent="0.3">
      <c r="A1404" s="303"/>
      <c r="B1404" s="293"/>
      <c r="C1404" s="291"/>
      <c r="D1404" s="29" t="s">
        <v>1042</v>
      </c>
      <c r="E1404" s="30">
        <f t="shared" si="60"/>
        <v>9.5238095238095238E-4</v>
      </c>
    </row>
    <row r="1405" spans="1:5" x14ac:dyDescent="0.3">
      <c r="A1405" s="303"/>
      <c r="B1405" s="293"/>
      <c r="C1405" s="291"/>
      <c r="D1405" s="29" t="s">
        <v>1043</v>
      </c>
      <c r="E1405" s="30">
        <f t="shared" si="60"/>
        <v>9.5238095238095238E-4</v>
      </c>
    </row>
    <row r="1406" spans="1:5" x14ac:dyDescent="0.3">
      <c r="A1406" s="303"/>
      <c r="B1406" s="293"/>
      <c r="C1406" s="291"/>
      <c r="D1406" s="29" t="s">
        <v>1044</v>
      </c>
      <c r="E1406" s="30">
        <f t="shared" si="60"/>
        <v>9.5238095238095238E-4</v>
      </c>
    </row>
    <row r="1407" spans="1:5" x14ac:dyDescent="0.3">
      <c r="A1407" s="303"/>
      <c r="B1407" s="293"/>
      <c r="C1407" s="291"/>
      <c r="D1407" s="29" t="s">
        <v>1045</v>
      </c>
      <c r="E1407" s="30">
        <f t="shared" si="60"/>
        <v>9.5238095238095238E-4</v>
      </c>
    </row>
    <row r="1408" spans="1:5" x14ac:dyDescent="0.3">
      <c r="A1408" s="303"/>
      <c r="B1408" s="293"/>
      <c r="C1408" s="291"/>
      <c r="D1408" s="29" t="s">
        <v>1046</v>
      </c>
      <c r="E1408" s="30">
        <f t="shared" si="60"/>
        <v>9.5238095238095238E-4</v>
      </c>
    </row>
    <row r="1409" spans="1:5" x14ac:dyDescent="0.3">
      <c r="A1409" s="303"/>
      <c r="B1409" s="293"/>
      <c r="C1409" s="291"/>
      <c r="D1409" s="29" t="s">
        <v>1047</v>
      </c>
      <c r="E1409" s="30">
        <f t="shared" si="60"/>
        <v>9.5238095238095238E-4</v>
      </c>
    </row>
    <row r="1410" spans="1:5" x14ac:dyDescent="0.3">
      <c r="A1410" s="303"/>
      <c r="B1410" s="293"/>
      <c r="C1410" s="291"/>
      <c r="D1410" s="29" t="s">
        <v>1048</v>
      </c>
      <c r="E1410" s="30">
        <f t="shared" si="60"/>
        <v>9.5238095238095238E-4</v>
      </c>
    </row>
    <row r="1411" spans="1:5" x14ac:dyDescent="0.3">
      <c r="A1411" s="303"/>
      <c r="B1411" s="293"/>
      <c r="C1411" s="291"/>
      <c r="D1411" s="29" t="s">
        <v>1049</v>
      </c>
      <c r="E1411" s="30">
        <f t="shared" si="60"/>
        <v>9.5238095238095238E-4</v>
      </c>
    </row>
    <row r="1412" spans="1:5" x14ac:dyDescent="0.3">
      <c r="A1412" s="303"/>
      <c r="B1412" s="293"/>
      <c r="C1412" s="291"/>
      <c r="D1412" s="29" t="s">
        <v>1050</v>
      </c>
      <c r="E1412" s="30">
        <f t="shared" si="60"/>
        <v>9.5238095238095238E-4</v>
      </c>
    </row>
    <row r="1413" spans="1:5" x14ac:dyDescent="0.3">
      <c r="A1413" s="303"/>
      <c r="B1413" s="293"/>
      <c r="C1413" s="291"/>
      <c r="D1413" s="29" t="s">
        <v>1051</v>
      </c>
      <c r="E1413" s="30">
        <f t="shared" si="60"/>
        <v>9.5238095238095238E-4</v>
      </c>
    </row>
    <row r="1414" spans="1:5" x14ac:dyDescent="0.3">
      <c r="A1414" s="303"/>
      <c r="B1414" s="293"/>
      <c r="C1414" s="291"/>
      <c r="D1414" s="29" t="s">
        <v>1052</v>
      </c>
      <c r="E1414" s="30">
        <f t="shared" si="60"/>
        <v>9.5238095238095238E-4</v>
      </c>
    </row>
    <row r="1415" spans="1:5" x14ac:dyDescent="0.3">
      <c r="A1415" s="303"/>
      <c r="B1415" s="293"/>
      <c r="C1415" s="291"/>
      <c r="D1415" s="29" t="s">
        <v>1053</v>
      </c>
      <c r="E1415" s="30">
        <f t="shared" ref="E1415:E1478" si="61">0.2/210</f>
        <v>9.5238095238095238E-4</v>
      </c>
    </row>
    <row r="1416" spans="1:5" x14ac:dyDescent="0.3">
      <c r="A1416" s="303"/>
      <c r="B1416" s="293"/>
      <c r="C1416" s="291"/>
      <c r="D1416" s="29" t="s">
        <v>1054</v>
      </c>
      <c r="E1416" s="30">
        <f t="shared" si="61"/>
        <v>9.5238095238095238E-4</v>
      </c>
    </row>
    <row r="1417" spans="1:5" x14ac:dyDescent="0.3">
      <c r="A1417" s="303"/>
      <c r="B1417" s="293"/>
      <c r="C1417" s="291"/>
      <c r="D1417" s="29" t="s">
        <v>1055</v>
      </c>
      <c r="E1417" s="30">
        <f t="shared" si="61"/>
        <v>9.5238095238095238E-4</v>
      </c>
    </row>
    <row r="1418" spans="1:5" x14ac:dyDescent="0.3">
      <c r="A1418" s="303"/>
      <c r="B1418" s="293"/>
      <c r="C1418" s="291"/>
      <c r="D1418" s="29" t="s">
        <v>1056</v>
      </c>
      <c r="E1418" s="30">
        <f t="shared" si="61"/>
        <v>9.5238095238095238E-4</v>
      </c>
    </row>
    <row r="1419" spans="1:5" x14ac:dyDescent="0.3">
      <c r="A1419" s="303"/>
      <c r="B1419" s="293"/>
      <c r="C1419" s="291"/>
      <c r="D1419" s="29" t="s">
        <v>1057</v>
      </c>
      <c r="E1419" s="30">
        <f t="shared" si="61"/>
        <v>9.5238095238095238E-4</v>
      </c>
    </row>
    <row r="1420" spans="1:5" x14ac:dyDescent="0.3">
      <c r="A1420" s="303"/>
      <c r="B1420" s="293"/>
      <c r="C1420" s="291"/>
      <c r="D1420" s="29" t="s">
        <v>1058</v>
      </c>
      <c r="E1420" s="30">
        <f t="shared" si="61"/>
        <v>9.5238095238095238E-4</v>
      </c>
    </row>
    <row r="1421" spans="1:5" x14ac:dyDescent="0.3">
      <c r="A1421" s="303"/>
      <c r="B1421" s="293"/>
      <c r="C1421" s="291"/>
      <c r="D1421" s="29" t="s">
        <v>1059</v>
      </c>
      <c r="E1421" s="30">
        <f t="shared" si="61"/>
        <v>9.5238095238095238E-4</v>
      </c>
    </row>
    <row r="1422" spans="1:5" x14ac:dyDescent="0.3">
      <c r="A1422" s="303"/>
      <c r="B1422" s="293"/>
      <c r="C1422" s="291"/>
      <c r="D1422" s="29" t="s">
        <v>1060</v>
      </c>
      <c r="E1422" s="30">
        <f t="shared" si="61"/>
        <v>9.5238095238095238E-4</v>
      </c>
    </row>
    <row r="1423" spans="1:5" x14ac:dyDescent="0.3">
      <c r="A1423" s="303"/>
      <c r="B1423" s="293"/>
      <c r="C1423" s="291"/>
      <c r="D1423" s="29" t="s">
        <v>1061</v>
      </c>
      <c r="E1423" s="30">
        <f t="shared" si="61"/>
        <v>9.5238095238095238E-4</v>
      </c>
    </row>
    <row r="1424" spans="1:5" x14ac:dyDescent="0.3">
      <c r="A1424" s="303"/>
      <c r="B1424" s="293"/>
      <c r="C1424" s="291"/>
      <c r="D1424" s="29" t="s">
        <v>1062</v>
      </c>
      <c r="E1424" s="30">
        <f t="shared" si="61"/>
        <v>9.5238095238095238E-4</v>
      </c>
    </row>
    <row r="1425" spans="1:5" x14ac:dyDescent="0.3">
      <c r="A1425" s="303"/>
      <c r="B1425" s="293"/>
      <c r="C1425" s="291"/>
      <c r="D1425" s="29" t="s">
        <v>1063</v>
      </c>
      <c r="E1425" s="30">
        <f t="shared" si="61"/>
        <v>9.5238095238095238E-4</v>
      </c>
    </row>
    <row r="1426" spans="1:5" x14ac:dyDescent="0.3">
      <c r="A1426" s="303"/>
      <c r="B1426" s="293"/>
      <c r="C1426" s="291"/>
      <c r="D1426" s="29" t="s">
        <v>1064</v>
      </c>
      <c r="E1426" s="30">
        <f t="shared" si="61"/>
        <v>9.5238095238095238E-4</v>
      </c>
    </row>
    <row r="1427" spans="1:5" x14ac:dyDescent="0.3">
      <c r="A1427" s="303"/>
      <c r="B1427" s="293"/>
      <c r="C1427" s="291"/>
      <c r="D1427" s="29" t="s">
        <v>1065</v>
      </c>
      <c r="E1427" s="30">
        <f t="shared" si="61"/>
        <v>9.5238095238095238E-4</v>
      </c>
    </row>
    <row r="1428" spans="1:5" x14ac:dyDescent="0.3">
      <c r="A1428" s="303"/>
      <c r="B1428" s="293"/>
      <c r="C1428" s="291"/>
      <c r="D1428" s="29" t="s">
        <v>1066</v>
      </c>
      <c r="E1428" s="30">
        <f t="shared" si="61"/>
        <v>9.5238095238095238E-4</v>
      </c>
    </row>
    <row r="1429" spans="1:5" x14ac:dyDescent="0.3">
      <c r="A1429" s="303"/>
      <c r="B1429" s="293"/>
      <c r="C1429" s="291"/>
      <c r="D1429" s="29" t="s">
        <v>1067</v>
      </c>
      <c r="E1429" s="30">
        <f t="shared" si="61"/>
        <v>9.5238095238095238E-4</v>
      </c>
    </row>
    <row r="1430" spans="1:5" x14ac:dyDescent="0.3">
      <c r="A1430" s="303"/>
      <c r="B1430" s="293"/>
      <c r="C1430" s="291"/>
      <c r="D1430" s="29" t="s">
        <v>1068</v>
      </c>
      <c r="E1430" s="30">
        <f t="shared" si="61"/>
        <v>9.5238095238095238E-4</v>
      </c>
    </row>
    <row r="1431" spans="1:5" x14ac:dyDescent="0.3">
      <c r="A1431" s="303"/>
      <c r="B1431" s="293"/>
      <c r="C1431" s="291"/>
      <c r="D1431" s="29" t="s">
        <v>1069</v>
      </c>
      <c r="E1431" s="30">
        <f t="shared" si="61"/>
        <v>9.5238095238095238E-4</v>
      </c>
    </row>
    <row r="1432" spans="1:5" x14ac:dyDescent="0.3">
      <c r="A1432" s="303"/>
      <c r="B1432" s="293"/>
      <c r="C1432" s="291"/>
      <c r="D1432" s="29" t="s">
        <v>1070</v>
      </c>
      <c r="E1432" s="30">
        <f t="shared" si="61"/>
        <v>9.5238095238095238E-4</v>
      </c>
    </row>
    <row r="1433" spans="1:5" x14ac:dyDescent="0.3">
      <c r="A1433" s="303"/>
      <c r="B1433" s="293"/>
      <c r="C1433" s="291"/>
      <c r="D1433" s="29" t="s">
        <v>1071</v>
      </c>
      <c r="E1433" s="30">
        <f t="shared" si="61"/>
        <v>9.5238095238095238E-4</v>
      </c>
    </row>
    <row r="1434" spans="1:5" x14ac:dyDescent="0.3">
      <c r="A1434" s="303"/>
      <c r="B1434" s="293"/>
      <c r="C1434" s="291"/>
      <c r="D1434" s="29" t="s">
        <v>1072</v>
      </c>
      <c r="E1434" s="30">
        <f t="shared" si="61"/>
        <v>9.5238095238095238E-4</v>
      </c>
    </row>
    <row r="1435" spans="1:5" x14ac:dyDescent="0.3">
      <c r="A1435" s="303"/>
      <c r="B1435" s="293"/>
      <c r="C1435" s="291"/>
      <c r="D1435" s="29" t="s">
        <v>1073</v>
      </c>
      <c r="E1435" s="30">
        <f t="shared" si="61"/>
        <v>9.5238095238095238E-4</v>
      </c>
    </row>
    <row r="1436" spans="1:5" x14ac:dyDescent="0.3">
      <c r="A1436" s="303"/>
      <c r="B1436" s="293"/>
      <c r="C1436" s="291"/>
      <c r="D1436" s="29" t="s">
        <v>1074</v>
      </c>
      <c r="E1436" s="30">
        <f t="shared" si="61"/>
        <v>9.5238095238095238E-4</v>
      </c>
    </row>
    <row r="1437" spans="1:5" x14ac:dyDescent="0.3">
      <c r="A1437" s="303"/>
      <c r="B1437" s="293"/>
      <c r="C1437" s="291"/>
      <c r="D1437" s="29" t="s">
        <v>1075</v>
      </c>
      <c r="E1437" s="30">
        <f t="shared" si="61"/>
        <v>9.5238095238095238E-4</v>
      </c>
    </row>
    <row r="1438" spans="1:5" x14ac:dyDescent="0.3">
      <c r="A1438" s="303"/>
      <c r="B1438" s="293"/>
      <c r="C1438" s="291"/>
      <c r="D1438" s="29" t="s">
        <v>1076</v>
      </c>
      <c r="E1438" s="30">
        <f t="shared" si="61"/>
        <v>9.5238095238095238E-4</v>
      </c>
    </row>
    <row r="1439" spans="1:5" x14ac:dyDescent="0.3">
      <c r="A1439" s="303"/>
      <c r="B1439" s="293"/>
      <c r="C1439" s="291"/>
      <c r="D1439" s="29" t="s">
        <v>1077</v>
      </c>
      <c r="E1439" s="30">
        <f t="shared" si="61"/>
        <v>9.5238095238095238E-4</v>
      </c>
    </row>
    <row r="1440" spans="1:5" x14ac:dyDescent="0.3">
      <c r="A1440" s="303"/>
      <c r="B1440" s="293"/>
      <c r="C1440" s="291"/>
      <c r="D1440" s="29" t="s">
        <v>1078</v>
      </c>
      <c r="E1440" s="30">
        <f t="shared" si="61"/>
        <v>9.5238095238095238E-4</v>
      </c>
    </row>
    <row r="1441" spans="1:5" x14ac:dyDescent="0.3">
      <c r="A1441" s="303"/>
      <c r="B1441" s="293"/>
      <c r="C1441" s="291"/>
      <c r="D1441" s="29" t="s">
        <v>1079</v>
      </c>
      <c r="E1441" s="30">
        <f t="shared" si="61"/>
        <v>9.5238095238095238E-4</v>
      </c>
    </row>
    <row r="1442" spans="1:5" x14ac:dyDescent="0.3">
      <c r="A1442" s="303"/>
      <c r="B1442" s="293"/>
      <c r="C1442" s="291"/>
      <c r="D1442" s="29" t="s">
        <v>1080</v>
      </c>
      <c r="E1442" s="30">
        <f t="shared" si="61"/>
        <v>9.5238095238095238E-4</v>
      </c>
    </row>
    <row r="1443" spans="1:5" x14ac:dyDescent="0.3">
      <c r="A1443" s="303"/>
      <c r="B1443" s="293"/>
      <c r="C1443" s="291"/>
      <c r="D1443" s="29" t="s">
        <v>1081</v>
      </c>
      <c r="E1443" s="30">
        <f t="shared" si="61"/>
        <v>9.5238095238095238E-4</v>
      </c>
    </row>
    <row r="1444" spans="1:5" x14ac:dyDescent="0.3">
      <c r="A1444" s="303"/>
      <c r="B1444" s="293"/>
      <c r="C1444" s="291"/>
      <c r="D1444" s="29" t="s">
        <v>1082</v>
      </c>
      <c r="E1444" s="30">
        <f t="shared" si="61"/>
        <v>9.5238095238095238E-4</v>
      </c>
    </row>
    <row r="1445" spans="1:5" x14ac:dyDescent="0.3">
      <c r="A1445" s="303"/>
      <c r="B1445" s="293"/>
      <c r="C1445" s="291"/>
      <c r="D1445" s="29" t="s">
        <v>1083</v>
      </c>
      <c r="E1445" s="30">
        <f t="shared" si="61"/>
        <v>9.5238095238095238E-4</v>
      </c>
    </row>
    <row r="1446" spans="1:5" x14ac:dyDescent="0.3">
      <c r="A1446" s="303"/>
      <c r="B1446" s="293"/>
      <c r="C1446" s="291"/>
      <c r="D1446" s="29" t="s">
        <v>1084</v>
      </c>
      <c r="E1446" s="30">
        <f t="shared" si="61"/>
        <v>9.5238095238095238E-4</v>
      </c>
    </row>
    <row r="1447" spans="1:5" x14ac:dyDescent="0.3">
      <c r="A1447" s="303"/>
      <c r="B1447" s="293"/>
      <c r="C1447" s="291"/>
      <c r="D1447" s="29" t="s">
        <v>1085</v>
      </c>
      <c r="E1447" s="30">
        <f t="shared" si="61"/>
        <v>9.5238095238095238E-4</v>
      </c>
    </row>
    <row r="1448" spans="1:5" x14ac:dyDescent="0.3">
      <c r="A1448" s="303"/>
      <c r="B1448" s="293"/>
      <c r="C1448" s="291"/>
      <c r="D1448" s="29" t="s">
        <v>1086</v>
      </c>
      <c r="E1448" s="30">
        <f t="shared" si="61"/>
        <v>9.5238095238095238E-4</v>
      </c>
    </row>
    <row r="1449" spans="1:5" x14ac:dyDescent="0.3">
      <c r="A1449" s="303"/>
      <c r="B1449" s="293"/>
      <c r="C1449" s="291"/>
      <c r="D1449" s="29" t="s">
        <v>1087</v>
      </c>
      <c r="E1449" s="30">
        <f t="shared" si="61"/>
        <v>9.5238095238095238E-4</v>
      </c>
    </row>
    <row r="1450" spans="1:5" x14ac:dyDescent="0.3">
      <c r="A1450" s="303"/>
      <c r="B1450" s="293"/>
      <c r="C1450" s="291"/>
      <c r="D1450" s="29" t="s">
        <v>1088</v>
      </c>
      <c r="E1450" s="30">
        <f t="shared" si="61"/>
        <v>9.5238095238095238E-4</v>
      </c>
    </row>
    <row r="1451" spans="1:5" x14ac:dyDescent="0.3">
      <c r="A1451" s="303"/>
      <c r="B1451" s="293"/>
      <c r="C1451" s="291"/>
      <c r="D1451" s="29" t="s">
        <v>1089</v>
      </c>
      <c r="E1451" s="30">
        <f t="shared" si="61"/>
        <v>9.5238095238095238E-4</v>
      </c>
    </row>
    <row r="1452" spans="1:5" x14ac:dyDescent="0.3">
      <c r="A1452" s="303"/>
      <c r="B1452" s="293"/>
      <c r="C1452" s="291"/>
      <c r="D1452" s="29" t="s">
        <v>1090</v>
      </c>
      <c r="E1452" s="30">
        <f t="shared" si="61"/>
        <v>9.5238095238095238E-4</v>
      </c>
    </row>
    <row r="1453" spans="1:5" x14ac:dyDescent="0.3">
      <c r="A1453" s="303"/>
      <c r="B1453" s="293"/>
      <c r="C1453" s="291"/>
      <c r="D1453" s="29" t="s">
        <v>1091</v>
      </c>
      <c r="E1453" s="30">
        <f t="shared" si="61"/>
        <v>9.5238095238095238E-4</v>
      </c>
    </row>
    <row r="1454" spans="1:5" x14ac:dyDescent="0.3">
      <c r="A1454" s="303"/>
      <c r="B1454" s="293"/>
      <c r="C1454" s="291"/>
      <c r="D1454" s="29" t="s">
        <v>1092</v>
      </c>
      <c r="E1454" s="30">
        <f t="shared" si="61"/>
        <v>9.5238095238095238E-4</v>
      </c>
    </row>
    <row r="1455" spans="1:5" x14ac:dyDescent="0.3">
      <c r="A1455" s="303"/>
      <c r="B1455" s="293"/>
      <c r="C1455" s="291"/>
      <c r="D1455" s="29" t="s">
        <v>1093</v>
      </c>
      <c r="E1455" s="30">
        <f t="shared" si="61"/>
        <v>9.5238095238095238E-4</v>
      </c>
    </row>
    <row r="1456" spans="1:5" x14ac:dyDescent="0.3">
      <c r="A1456" s="303"/>
      <c r="B1456" s="293"/>
      <c r="C1456" s="291"/>
      <c r="D1456" s="29" t="s">
        <v>1094</v>
      </c>
      <c r="E1456" s="30">
        <f t="shared" si="61"/>
        <v>9.5238095238095238E-4</v>
      </c>
    </row>
    <row r="1457" spans="1:5" x14ac:dyDescent="0.3">
      <c r="A1457" s="303"/>
      <c r="B1457" s="293"/>
      <c r="C1457" s="291"/>
      <c r="D1457" s="29" t="s">
        <v>1095</v>
      </c>
      <c r="E1457" s="30">
        <f t="shared" si="61"/>
        <v>9.5238095238095238E-4</v>
      </c>
    </row>
    <row r="1458" spans="1:5" x14ac:dyDescent="0.3">
      <c r="A1458" s="303"/>
      <c r="B1458" s="293"/>
      <c r="C1458" s="291"/>
      <c r="D1458" s="29" t="s">
        <v>1096</v>
      </c>
      <c r="E1458" s="30">
        <f t="shared" si="61"/>
        <v>9.5238095238095238E-4</v>
      </c>
    </row>
    <row r="1459" spans="1:5" x14ac:dyDescent="0.3">
      <c r="A1459" s="303"/>
      <c r="B1459" s="293"/>
      <c r="C1459" s="291"/>
      <c r="D1459" s="29" t="s">
        <v>1097</v>
      </c>
      <c r="E1459" s="30">
        <f t="shared" si="61"/>
        <v>9.5238095238095238E-4</v>
      </c>
    </row>
    <row r="1460" spans="1:5" x14ac:dyDescent="0.3">
      <c r="A1460" s="303"/>
      <c r="B1460" s="293"/>
      <c r="C1460" s="291"/>
      <c r="D1460" s="29" t="s">
        <v>1098</v>
      </c>
      <c r="E1460" s="30">
        <f t="shared" si="61"/>
        <v>9.5238095238095238E-4</v>
      </c>
    </row>
    <row r="1461" spans="1:5" x14ac:dyDescent="0.3">
      <c r="A1461" s="303"/>
      <c r="B1461" s="293"/>
      <c r="C1461" s="291"/>
      <c r="D1461" s="29" t="s">
        <v>1099</v>
      </c>
      <c r="E1461" s="30">
        <f t="shared" si="61"/>
        <v>9.5238095238095238E-4</v>
      </c>
    </row>
    <row r="1462" spans="1:5" x14ac:dyDescent="0.3">
      <c r="A1462" s="303"/>
      <c r="B1462" s="293"/>
      <c r="C1462" s="291"/>
      <c r="D1462" s="29" t="s">
        <v>1100</v>
      </c>
      <c r="E1462" s="30">
        <f t="shared" si="61"/>
        <v>9.5238095238095238E-4</v>
      </c>
    </row>
    <row r="1463" spans="1:5" x14ac:dyDescent="0.3">
      <c r="A1463" s="303"/>
      <c r="B1463" s="293"/>
      <c r="C1463" s="291"/>
      <c r="D1463" s="29" t="s">
        <v>1101</v>
      </c>
      <c r="E1463" s="30">
        <f t="shared" si="61"/>
        <v>9.5238095238095238E-4</v>
      </c>
    </row>
    <row r="1464" spans="1:5" x14ac:dyDescent="0.3">
      <c r="A1464" s="303"/>
      <c r="B1464" s="293"/>
      <c r="C1464" s="291"/>
      <c r="D1464" s="29" t="s">
        <v>1102</v>
      </c>
      <c r="E1464" s="30">
        <f t="shared" si="61"/>
        <v>9.5238095238095238E-4</v>
      </c>
    </row>
    <row r="1465" spans="1:5" x14ac:dyDescent="0.3">
      <c r="A1465" s="303"/>
      <c r="B1465" s="293"/>
      <c r="C1465" s="291"/>
      <c r="D1465" s="29" t="s">
        <v>1103</v>
      </c>
      <c r="E1465" s="30">
        <f t="shared" si="61"/>
        <v>9.5238095238095238E-4</v>
      </c>
    </row>
    <row r="1466" spans="1:5" x14ac:dyDescent="0.3">
      <c r="A1466" s="303"/>
      <c r="B1466" s="293"/>
      <c r="C1466" s="291"/>
      <c r="D1466" s="29" t="s">
        <v>1104</v>
      </c>
      <c r="E1466" s="30">
        <f t="shared" si="61"/>
        <v>9.5238095238095238E-4</v>
      </c>
    </row>
    <row r="1467" spans="1:5" x14ac:dyDescent="0.3">
      <c r="A1467" s="303"/>
      <c r="B1467" s="293"/>
      <c r="C1467" s="291"/>
      <c r="D1467" s="29" t="s">
        <v>1105</v>
      </c>
      <c r="E1467" s="30">
        <f t="shared" si="61"/>
        <v>9.5238095238095238E-4</v>
      </c>
    </row>
    <row r="1468" spans="1:5" x14ac:dyDescent="0.3">
      <c r="A1468" s="303"/>
      <c r="B1468" s="293"/>
      <c r="C1468" s="291"/>
      <c r="D1468" s="29" t="s">
        <v>1106</v>
      </c>
      <c r="E1468" s="30">
        <f t="shared" si="61"/>
        <v>9.5238095238095238E-4</v>
      </c>
    </row>
    <row r="1469" spans="1:5" x14ac:dyDescent="0.3">
      <c r="A1469" s="303"/>
      <c r="B1469" s="293"/>
      <c r="C1469" s="291"/>
      <c r="D1469" s="29" t="s">
        <v>1107</v>
      </c>
      <c r="E1469" s="30">
        <f t="shared" si="61"/>
        <v>9.5238095238095238E-4</v>
      </c>
    </row>
    <row r="1470" spans="1:5" x14ac:dyDescent="0.3">
      <c r="A1470" s="303"/>
      <c r="B1470" s="293"/>
      <c r="C1470" s="291"/>
      <c r="D1470" s="29" t="s">
        <v>1108</v>
      </c>
      <c r="E1470" s="30">
        <f t="shared" si="61"/>
        <v>9.5238095238095238E-4</v>
      </c>
    </row>
    <row r="1471" spans="1:5" x14ac:dyDescent="0.3">
      <c r="A1471" s="303"/>
      <c r="B1471" s="293"/>
      <c r="C1471" s="291"/>
      <c r="D1471" s="29" t="s">
        <v>1109</v>
      </c>
      <c r="E1471" s="30">
        <f t="shared" si="61"/>
        <v>9.5238095238095238E-4</v>
      </c>
    </row>
    <row r="1472" spans="1:5" x14ac:dyDescent="0.3">
      <c r="A1472" s="303"/>
      <c r="B1472" s="293"/>
      <c r="C1472" s="291"/>
      <c r="D1472" s="29" t="s">
        <v>1110</v>
      </c>
      <c r="E1472" s="30">
        <f t="shared" si="61"/>
        <v>9.5238095238095238E-4</v>
      </c>
    </row>
    <row r="1473" spans="1:5" x14ac:dyDescent="0.3">
      <c r="A1473" s="303"/>
      <c r="B1473" s="293"/>
      <c r="C1473" s="291"/>
      <c r="D1473" s="29" t="s">
        <v>1111</v>
      </c>
      <c r="E1473" s="30">
        <f t="shared" si="61"/>
        <v>9.5238095238095238E-4</v>
      </c>
    </row>
    <row r="1474" spans="1:5" x14ac:dyDescent="0.3">
      <c r="A1474" s="303"/>
      <c r="B1474" s="293"/>
      <c r="C1474" s="291"/>
      <c r="D1474" s="29" t="s">
        <v>1112</v>
      </c>
      <c r="E1474" s="30">
        <f t="shared" si="61"/>
        <v>9.5238095238095238E-4</v>
      </c>
    </row>
    <row r="1475" spans="1:5" x14ac:dyDescent="0.3">
      <c r="A1475" s="303"/>
      <c r="B1475" s="293"/>
      <c r="C1475" s="291"/>
      <c r="D1475" s="29" t="s">
        <v>1113</v>
      </c>
      <c r="E1475" s="30">
        <f t="shared" si="61"/>
        <v>9.5238095238095238E-4</v>
      </c>
    </row>
    <row r="1476" spans="1:5" x14ac:dyDescent="0.3">
      <c r="A1476" s="303"/>
      <c r="B1476" s="293"/>
      <c r="C1476" s="291"/>
      <c r="D1476" s="29" t="s">
        <v>1114</v>
      </c>
      <c r="E1476" s="30">
        <f t="shared" si="61"/>
        <v>9.5238095238095238E-4</v>
      </c>
    </row>
    <row r="1477" spans="1:5" x14ac:dyDescent="0.3">
      <c r="A1477" s="303"/>
      <c r="B1477" s="293"/>
      <c r="C1477" s="291"/>
      <c r="D1477" s="29" t="s">
        <v>1115</v>
      </c>
      <c r="E1477" s="30">
        <f t="shared" si="61"/>
        <v>9.5238095238095238E-4</v>
      </c>
    </row>
    <row r="1478" spans="1:5" x14ac:dyDescent="0.3">
      <c r="A1478" s="303"/>
      <c r="B1478" s="293"/>
      <c r="C1478" s="291"/>
      <c r="D1478" s="29" t="s">
        <v>1116</v>
      </c>
      <c r="E1478" s="30">
        <f t="shared" si="61"/>
        <v>9.5238095238095238E-4</v>
      </c>
    </row>
    <row r="1479" spans="1:5" x14ac:dyDescent="0.3">
      <c r="A1479" s="303"/>
      <c r="B1479" s="293"/>
      <c r="C1479" s="291"/>
      <c r="D1479" s="29" t="s">
        <v>1117</v>
      </c>
      <c r="E1479" s="30">
        <f t="shared" ref="E1479:E1495" si="62">0.2/210</f>
        <v>9.5238095238095238E-4</v>
      </c>
    </row>
    <row r="1480" spans="1:5" x14ac:dyDescent="0.3">
      <c r="A1480" s="303"/>
      <c r="B1480" s="293"/>
      <c r="C1480" s="291"/>
      <c r="D1480" s="29" t="s">
        <v>1118</v>
      </c>
      <c r="E1480" s="30">
        <f t="shared" si="62"/>
        <v>9.5238095238095238E-4</v>
      </c>
    </row>
    <row r="1481" spans="1:5" x14ac:dyDescent="0.3">
      <c r="A1481" s="303"/>
      <c r="B1481" s="293"/>
      <c r="C1481" s="291"/>
      <c r="D1481" s="29" t="s">
        <v>1119</v>
      </c>
      <c r="E1481" s="30">
        <f t="shared" si="62"/>
        <v>9.5238095238095238E-4</v>
      </c>
    </row>
    <row r="1482" spans="1:5" x14ac:dyDescent="0.3">
      <c r="A1482" s="303"/>
      <c r="B1482" s="293"/>
      <c r="C1482" s="291"/>
      <c r="D1482" s="29" t="s">
        <v>1120</v>
      </c>
      <c r="E1482" s="30">
        <f t="shared" si="62"/>
        <v>9.5238095238095238E-4</v>
      </c>
    </row>
    <row r="1483" spans="1:5" x14ac:dyDescent="0.3">
      <c r="A1483" s="303"/>
      <c r="B1483" s="293"/>
      <c r="C1483" s="291"/>
      <c r="D1483" s="29" t="s">
        <v>1121</v>
      </c>
      <c r="E1483" s="30">
        <f t="shared" si="62"/>
        <v>9.5238095238095238E-4</v>
      </c>
    </row>
    <row r="1484" spans="1:5" x14ac:dyDescent="0.3">
      <c r="A1484" s="303"/>
      <c r="B1484" s="293"/>
      <c r="C1484" s="291"/>
      <c r="D1484" s="29" t="s">
        <v>1122</v>
      </c>
      <c r="E1484" s="30">
        <f t="shared" si="62"/>
        <v>9.5238095238095238E-4</v>
      </c>
    </row>
    <row r="1485" spans="1:5" x14ac:dyDescent="0.3">
      <c r="A1485" s="303"/>
      <c r="B1485" s="293"/>
      <c r="C1485" s="291"/>
      <c r="D1485" s="29" t="s">
        <v>1123</v>
      </c>
      <c r="E1485" s="30">
        <f t="shared" si="62"/>
        <v>9.5238095238095238E-4</v>
      </c>
    </row>
    <row r="1486" spans="1:5" x14ac:dyDescent="0.3">
      <c r="A1486" s="303"/>
      <c r="B1486" s="293"/>
      <c r="C1486" s="291"/>
      <c r="D1486" s="29" t="s">
        <v>1124</v>
      </c>
      <c r="E1486" s="30">
        <f t="shared" si="62"/>
        <v>9.5238095238095238E-4</v>
      </c>
    </row>
    <row r="1487" spans="1:5" x14ac:dyDescent="0.3">
      <c r="A1487" s="303"/>
      <c r="B1487" s="293"/>
      <c r="C1487" s="291"/>
      <c r="D1487" s="29" t="s">
        <v>1125</v>
      </c>
      <c r="E1487" s="30">
        <f t="shared" si="62"/>
        <v>9.5238095238095238E-4</v>
      </c>
    </row>
    <row r="1488" spans="1:5" x14ac:dyDescent="0.3">
      <c r="A1488" s="303"/>
      <c r="B1488" s="293"/>
      <c r="C1488" s="291"/>
      <c r="D1488" s="29" t="s">
        <v>1126</v>
      </c>
      <c r="E1488" s="30">
        <f t="shared" si="62"/>
        <v>9.5238095238095238E-4</v>
      </c>
    </row>
    <row r="1489" spans="1:5" x14ac:dyDescent="0.3">
      <c r="A1489" s="303"/>
      <c r="B1489" s="293"/>
      <c r="C1489" s="291"/>
      <c r="D1489" s="29" t="s">
        <v>1127</v>
      </c>
      <c r="E1489" s="30">
        <f t="shared" si="62"/>
        <v>9.5238095238095238E-4</v>
      </c>
    </row>
    <row r="1490" spans="1:5" x14ac:dyDescent="0.3">
      <c r="A1490" s="303"/>
      <c r="B1490" s="293"/>
      <c r="C1490" s="291"/>
      <c r="D1490" s="29" t="s">
        <v>1128</v>
      </c>
      <c r="E1490" s="30">
        <f t="shared" si="62"/>
        <v>9.5238095238095238E-4</v>
      </c>
    </row>
    <row r="1491" spans="1:5" x14ac:dyDescent="0.3">
      <c r="A1491" s="303"/>
      <c r="B1491" s="293"/>
      <c r="C1491" s="291"/>
      <c r="D1491" s="29" t="s">
        <v>1129</v>
      </c>
      <c r="E1491" s="30">
        <f t="shared" si="62"/>
        <v>9.5238095238095238E-4</v>
      </c>
    </row>
    <row r="1492" spans="1:5" x14ac:dyDescent="0.3">
      <c r="A1492" s="303"/>
      <c r="B1492" s="293"/>
      <c r="C1492" s="291"/>
      <c r="D1492" s="29" t="s">
        <v>1130</v>
      </c>
      <c r="E1492" s="30">
        <f t="shared" si="62"/>
        <v>9.5238095238095238E-4</v>
      </c>
    </row>
    <row r="1493" spans="1:5" x14ac:dyDescent="0.3">
      <c r="A1493" s="303"/>
      <c r="B1493" s="293"/>
      <c r="C1493" s="291"/>
      <c r="D1493" s="29" t="s">
        <v>1131</v>
      </c>
      <c r="E1493" s="30">
        <f t="shared" si="62"/>
        <v>9.5238095238095238E-4</v>
      </c>
    </row>
    <row r="1494" spans="1:5" x14ac:dyDescent="0.3">
      <c r="A1494" s="303"/>
      <c r="B1494" s="293"/>
      <c r="C1494" s="291"/>
      <c r="D1494" s="29" t="s">
        <v>1132</v>
      </c>
      <c r="E1494" s="30">
        <f t="shared" si="62"/>
        <v>9.5238095238095238E-4</v>
      </c>
    </row>
    <row r="1495" spans="1:5" x14ac:dyDescent="0.3">
      <c r="A1495" s="303"/>
      <c r="B1495" s="293"/>
      <c r="C1495" s="291"/>
      <c r="D1495" s="29" t="s">
        <v>1133</v>
      </c>
      <c r="E1495" s="30">
        <f t="shared" si="62"/>
        <v>9.5238095238095238E-4</v>
      </c>
    </row>
    <row r="1496" spans="1:5" x14ac:dyDescent="0.3">
      <c r="A1496" s="303"/>
      <c r="B1496" s="293"/>
      <c r="C1496" s="291"/>
      <c r="D1496" s="29" t="s">
        <v>1134</v>
      </c>
      <c r="E1496" s="30">
        <f>0.2/26</f>
        <v>7.6923076923076927E-3</v>
      </c>
    </row>
    <row r="1497" spans="1:5" ht="20" x14ac:dyDescent="0.3">
      <c r="A1497" s="303"/>
      <c r="B1497" s="293"/>
      <c r="C1497" s="291"/>
      <c r="D1497" s="29" t="s">
        <v>1135</v>
      </c>
      <c r="E1497" s="30">
        <f t="shared" ref="E1497:E1521" si="63">0.2/26</f>
        <v>7.6923076923076927E-3</v>
      </c>
    </row>
    <row r="1498" spans="1:5" x14ac:dyDescent="0.3">
      <c r="A1498" s="303"/>
      <c r="B1498" s="293"/>
      <c r="C1498" s="291"/>
      <c r="D1498" s="29" t="s">
        <v>1136</v>
      </c>
      <c r="E1498" s="30">
        <f t="shared" si="63"/>
        <v>7.6923076923076927E-3</v>
      </c>
    </row>
    <row r="1499" spans="1:5" x14ac:dyDescent="0.3">
      <c r="A1499" s="303"/>
      <c r="B1499" s="293"/>
      <c r="C1499" s="291"/>
      <c r="D1499" s="29" t="s">
        <v>1137</v>
      </c>
      <c r="E1499" s="30">
        <f t="shared" si="63"/>
        <v>7.6923076923076927E-3</v>
      </c>
    </row>
    <row r="1500" spans="1:5" x14ac:dyDescent="0.3">
      <c r="A1500" s="303"/>
      <c r="B1500" s="293"/>
      <c r="C1500" s="291"/>
      <c r="D1500" s="29" t="s">
        <v>1138</v>
      </c>
      <c r="E1500" s="30">
        <f t="shared" si="63"/>
        <v>7.6923076923076927E-3</v>
      </c>
    </row>
    <row r="1501" spans="1:5" x14ac:dyDescent="0.3">
      <c r="A1501" s="303"/>
      <c r="B1501" s="293"/>
      <c r="C1501" s="291"/>
      <c r="D1501" s="29" t="s">
        <v>1139</v>
      </c>
      <c r="E1501" s="30">
        <f t="shared" si="63"/>
        <v>7.6923076923076927E-3</v>
      </c>
    </row>
    <row r="1502" spans="1:5" x14ac:dyDescent="0.3">
      <c r="A1502" s="303"/>
      <c r="B1502" s="293"/>
      <c r="C1502" s="291"/>
      <c r="D1502" s="29" t="s">
        <v>1140</v>
      </c>
      <c r="E1502" s="30">
        <f t="shared" si="63"/>
        <v>7.6923076923076927E-3</v>
      </c>
    </row>
    <row r="1503" spans="1:5" x14ac:dyDescent="0.3">
      <c r="A1503" s="303"/>
      <c r="B1503" s="293"/>
      <c r="C1503" s="291"/>
      <c r="D1503" s="29" t="s">
        <v>1141</v>
      </c>
      <c r="E1503" s="30">
        <f t="shared" si="63"/>
        <v>7.6923076923076927E-3</v>
      </c>
    </row>
    <row r="1504" spans="1:5" x14ac:dyDescent="0.3">
      <c r="A1504" s="303"/>
      <c r="B1504" s="293"/>
      <c r="C1504" s="291"/>
      <c r="D1504" s="29" t="s">
        <v>1142</v>
      </c>
      <c r="E1504" s="30">
        <f t="shared" si="63"/>
        <v>7.6923076923076927E-3</v>
      </c>
    </row>
    <row r="1505" spans="1:5" x14ac:dyDescent="0.3">
      <c r="A1505" s="303"/>
      <c r="B1505" s="293"/>
      <c r="C1505" s="291"/>
      <c r="D1505" s="29" t="s">
        <v>1143</v>
      </c>
      <c r="E1505" s="30">
        <f t="shared" si="63"/>
        <v>7.6923076923076927E-3</v>
      </c>
    </row>
    <row r="1506" spans="1:5" x14ac:dyDescent="0.3">
      <c r="A1506" s="303"/>
      <c r="B1506" s="293"/>
      <c r="C1506" s="291"/>
      <c r="D1506" s="29" t="s">
        <v>1144</v>
      </c>
      <c r="E1506" s="30">
        <f t="shared" si="63"/>
        <v>7.6923076923076927E-3</v>
      </c>
    </row>
    <row r="1507" spans="1:5" x14ac:dyDescent="0.3">
      <c r="A1507" s="303"/>
      <c r="B1507" s="293"/>
      <c r="C1507" s="291"/>
      <c r="D1507" s="29" t="s">
        <v>1145</v>
      </c>
      <c r="E1507" s="30">
        <f t="shared" si="63"/>
        <v>7.6923076923076927E-3</v>
      </c>
    </row>
    <row r="1508" spans="1:5" x14ac:dyDescent="0.3">
      <c r="A1508" s="303"/>
      <c r="B1508" s="293"/>
      <c r="C1508" s="291"/>
      <c r="D1508" s="29" t="s">
        <v>1146</v>
      </c>
      <c r="E1508" s="30">
        <f t="shared" si="63"/>
        <v>7.6923076923076927E-3</v>
      </c>
    </row>
    <row r="1509" spans="1:5" x14ac:dyDescent="0.3">
      <c r="A1509" s="303"/>
      <c r="B1509" s="293"/>
      <c r="C1509" s="291"/>
      <c r="D1509" s="29" t="s">
        <v>1147</v>
      </c>
      <c r="E1509" s="30">
        <f t="shared" si="63"/>
        <v>7.6923076923076927E-3</v>
      </c>
    </row>
    <row r="1510" spans="1:5" x14ac:dyDescent="0.3">
      <c r="A1510" s="303"/>
      <c r="B1510" s="293"/>
      <c r="C1510" s="291"/>
      <c r="D1510" s="29" t="s">
        <v>1148</v>
      </c>
      <c r="E1510" s="30">
        <f t="shared" si="63"/>
        <v>7.6923076923076927E-3</v>
      </c>
    </row>
    <row r="1511" spans="1:5" x14ac:dyDescent="0.3">
      <c r="A1511" s="303"/>
      <c r="B1511" s="293"/>
      <c r="C1511" s="291"/>
      <c r="D1511" s="29" t="s">
        <v>1149</v>
      </c>
      <c r="E1511" s="30">
        <f t="shared" si="63"/>
        <v>7.6923076923076927E-3</v>
      </c>
    </row>
    <row r="1512" spans="1:5" x14ac:dyDescent="0.3">
      <c r="A1512" s="303"/>
      <c r="B1512" s="293"/>
      <c r="C1512" s="291"/>
      <c r="D1512" s="29" t="s">
        <v>1150</v>
      </c>
      <c r="E1512" s="30">
        <f t="shared" si="63"/>
        <v>7.6923076923076927E-3</v>
      </c>
    </row>
    <row r="1513" spans="1:5" x14ac:dyDescent="0.3">
      <c r="A1513" s="303"/>
      <c r="B1513" s="293"/>
      <c r="C1513" s="291"/>
      <c r="D1513" s="29" t="s">
        <v>1151</v>
      </c>
      <c r="E1513" s="30">
        <f t="shared" si="63"/>
        <v>7.6923076923076927E-3</v>
      </c>
    </row>
    <row r="1514" spans="1:5" x14ac:dyDescent="0.3">
      <c r="A1514" s="303"/>
      <c r="B1514" s="293"/>
      <c r="C1514" s="291"/>
      <c r="D1514" s="29" t="s">
        <v>1152</v>
      </c>
      <c r="E1514" s="30">
        <f t="shared" si="63"/>
        <v>7.6923076923076927E-3</v>
      </c>
    </row>
    <row r="1515" spans="1:5" x14ac:dyDescent="0.3">
      <c r="A1515" s="303"/>
      <c r="B1515" s="293"/>
      <c r="C1515" s="291"/>
      <c r="D1515" s="29" t="s">
        <v>1153</v>
      </c>
      <c r="E1515" s="30">
        <f t="shared" si="63"/>
        <v>7.6923076923076927E-3</v>
      </c>
    </row>
    <row r="1516" spans="1:5" x14ac:dyDescent="0.3">
      <c r="A1516" s="303"/>
      <c r="B1516" s="293"/>
      <c r="C1516" s="291"/>
      <c r="D1516" s="29" t="s">
        <v>1154</v>
      </c>
      <c r="E1516" s="30">
        <f t="shared" si="63"/>
        <v>7.6923076923076927E-3</v>
      </c>
    </row>
    <row r="1517" spans="1:5" x14ac:dyDescent="0.3">
      <c r="A1517" s="303"/>
      <c r="B1517" s="293"/>
      <c r="C1517" s="291"/>
      <c r="D1517" s="29" t="s">
        <v>1155</v>
      </c>
      <c r="E1517" s="30">
        <f t="shared" si="63"/>
        <v>7.6923076923076927E-3</v>
      </c>
    </row>
    <row r="1518" spans="1:5" x14ac:dyDescent="0.3">
      <c r="A1518" s="303"/>
      <c r="B1518" s="293"/>
      <c r="C1518" s="291"/>
      <c r="D1518" s="29" t="s">
        <v>1156</v>
      </c>
      <c r="E1518" s="30">
        <f t="shared" si="63"/>
        <v>7.6923076923076927E-3</v>
      </c>
    </row>
    <row r="1519" spans="1:5" x14ac:dyDescent="0.3">
      <c r="A1519" s="303"/>
      <c r="B1519" s="293"/>
      <c r="C1519" s="291"/>
      <c r="D1519" s="29" t="s">
        <v>1157</v>
      </c>
      <c r="E1519" s="30">
        <f t="shared" si="63"/>
        <v>7.6923076923076927E-3</v>
      </c>
    </row>
    <row r="1520" spans="1:5" x14ac:dyDescent="0.3">
      <c r="A1520" s="303"/>
      <c r="B1520" s="293"/>
      <c r="C1520" s="291"/>
      <c r="D1520" s="29" t="s">
        <v>1158</v>
      </c>
      <c r="E1520" s="30">
        <f t="shared" si="63"/>
        <v>7.6923076923076927E-3</v>
      </c>
    </row>
    <row r="1521" spans="1:5" x14ac:dyDescent="0.3">
      <c r="A1521" s="303"/>
      <c r="B1521" s="293"/>
      <c r="C1521" s="291"/>
      <c r="D1521" s="29" t="s">
        <v>1159</v>
      </c>
      <c r="E1521" s="30">
        <f t="shared" si="63"/>
        <v>7.6923076923076927E-3</v>
      </c>
    </row>
    <row r="1523" spans="1:5" x14ac:dyDescent="0.3">
      <c r="A1523" s="303" t="s">
        <v>1160</v>
      </c>
      <c r="B1523" s="293" t="s">
        <v>1161</v>
      </c>
      <c r="C1523" s="291" t="s">
        <v>261</v>
      </c>
      <c r="D1523" s="17" t="s">
        <v>841</v>
      </c>
      <c r="E1523" s="18">
        <f t="shared" ref="E1523:E1542" si="64">0.6/20</f>
        <v>0.03</v>
      </c>
    </row>
    <row r="1524" spans="1:5" x14ac:dyDescent="0.3">
      <c r="A1524" s="303"/>
      <c r="B1524" s="282"/>
      <c r="C1524" s="283"/>
      <c r="D1524" s="17" t="s">
        <v>842</v>
      </c>
      <c r="E1524" s="18">
        <f t="shared" si="64"/>
        <v>0.03</v>
      </c>
    </row>
    <row r="1525" spans="1:5" x14ac:dyDescent="0.3">
      <c r="A1525" s="303"/>
      <c r="B1525" s="293"/>
      <c r="C1525" s="291"/>
      <c r="D1525" s="17" t="s">
        <v>843</v>
      </c>
      <c r="E1525" s="18">
        <f t="shared" si="64"/>
        <v>0.03</v>
      </c>
    </row>
    <row r="1526" spans="1:5" x14ac:dyDescent="0.3">
      <c r="A1526" s="303"/>
      <c r="B1526" s="293"/>
      <c r="C1526" s="291"/>
      <c r="D1526" s="17" t="s">
        <v>844</v>
      </c>
      <c r="E1526" s="18">
        <f t="shared" si="64"/>
        <v>0.03</v>
      </c>
    </row>
    <row r="1527" spans="1:5" x14ac:dyDescent="0.3">
      <c r="A1527" s="303"/>
      <c r="B1527" s="293"/>
      <c r="C1527" s="291"/>
      <c r="D1527" s="17" t="s">
        <v>845</v>
      </c>
      <c r="E1527" s="18">
        <f t="shared" si="64"/>
        <v>0.03</v>
      </c>
    </row>
    <row r="1528" spans="1:5" x14ac:dyDescent="0.3">
      <c r="A1528" s="303"/>
      <c r="B1528" s="293"/>
      <c r="C1528" s="291"/>
      <c r="D1528" s="17" t="s">
        <v>846</v>
      </c>
      <c r="E1528" s="18">
        <f t="shared" si="64"/>
        <v>0.03</v>
      </c>
    </row>
    <row r="1529" spans="1:5" x14ac:dyDescent="0.3">
      <c r="A1529" s="303"/>
      <c r="B1529" s="293"/>
      <c r="C1529" s="291"/>
      <c r="D1529" s="17" t="s">
        <v>847</v>
      </c>
      <c r="E1529" s="18">
        <f t="shared" si="64"/>
        <v>0.03</v>
      </c>
    </row>
    <row r="1530" spans="1:5" x14ac:dyDescent="0.3">
      <c r="A1530" s="303"/>
      <c r="B1530" s="293"/>
      <c r="C1530" s="291"/>
      <c r="D1530" s="17" t="s">
        <v>848</v>
      </c>
      <c r="E1530" s="18">
        <f t="shared" si="64"/>
        <v>0.03</v>
      </c>
    </row>
    <row r="1531" spans="1:5" x14ac:dyDescent="0.3">
      <c r="A1531" s="303"/>
      <c r="B1531" s="293"/>
      <c r="C1531" s="291"/>
      <c r="D1531" s="17" t="s">
        <v>849</v>
      </c>
      <c r="E1531" s="18">
        <f t="shared" si="64"/>
        <v>0.03</v>
      </c>
    </row>
    <row r="1532" spans="1:5" x14ac:dyDescent="0.3">
      <c r="A1532" s="303"/>
      <c r="B1532" s="293"/>
      <c r="C1532" s="291"/>
      <c r="D1532" s="17" t="s">
        <v>850</v>
      </c>
      <c r="E1532" s="18">
        <f t="shared" si="64"/>
        <v>0.03</v>
      </c>
    </row>
    <row r="1533" spans="1:5" x14ac:dyDescent="0.3">
      <c r="A1533" s="303"/>
      <c r="B1533" s="293"/>
      <c r="C1533" s="291"/>
      <c r="D1533" s="17" t="s">
        <v>851</v>
      </c>
      <c r="E1533" s="18">
        <f t="shared" si="64"/>
        <v>0.03</v>
      </c>
    </row>
    <row r="1534" spans="1:5" x14ac:dyDescent="0.3">
      <c r="A1534" s="303"/>
      <c r="B1534" s="293"/>
      <c r="C1534" s="291"/>
      <c r="D1534" s="17" t="s">
        <v>852</v>
      </c>
      <c r="E1534" s="18">
        <f t="shared" si="64"/>
        <v>0.03</v>
      </c>
    </row>
    <row r="1535" spans="1:5" x14ac:dyDescent="0.3">
      <c r="A1535" s="303"/>
      <c r="B1535" s="293"/>
      <c r="C1535" s="291"/>
      <c r="D1535" s="17" t="s">
        <v>853</v>
      </c>
      <c r="E1535" s="18">
        <f t="shared" si="64"/>
        <v>0.03</v>
      </c>
    </row>
    <row r="1536" spans="1:5" x14ac:dyDescent="0.3">
      <c r="A1536" s="303"/>
      <c r="B1536" s="293"/>
      <c r="C1536" s="291"/>
      <c r="D1536" s="17" t="s">
        <v>854</v>
      </c>
      <c r="E1536" s="18">
        <f t="shared" si="64"/>
        <v>0.03</v>
      </c>
    </row>
    <row r="1537" spans="1:5" x14ac:dyDescent="0.3">
      <c r="A1537" s="303"/>
      <c r="B1537" s="293"/>
      <c r="C1537" s="291"/>
      <c r="D1537" s="17" t="s">
        <v>855</v>
      </c>
      <c r="E1537" s="18">
        <f t="shared" si="64"/>
        <v>0.03</v>
      </c>
    </row>
    <row r="1538" spans="1:5" x14ac:dyDescent="0.3">
      <c r="A1538" s="303"/>
      <c r="B1538" s="293"/>
      <c r="C1538" s="291"/>
      <c r="D1538" s="17" t="s">
        <v>856</v>
      </c>
      <c r="E1538" s="18">
        <f t="shared" si="64"/>
        <v>0.03</v>
      </c>
    </row>
    <row r="1539" spans="1:5" x14ac:dyDescent="0.3">
      <c r="A1539" s="303"/>
      <c r="B1539" s="293"/>
      <c r="C1539" s="291"/>
      <c r="D1539" s="17" t="s">
        <v>1162</v>
      </c>
      <c r="E1539" s="18">
        <f t="shared" si="64"/>
        <v>0.03</v>
      </c>
    </row>
    <row r="1540" spans="1:5" x14ac:dyDescent="0.3">
      <c r="A1540" s="303"/>
      <c r="B1540" s="293"/>
      <c r="C1540" s="291"/>
      <c r="D1540" s="17" t="s">
        <v>1163</v>
      </c>
      <c r="E1540" s="18">
        <f t="shared" si="64"/>
        <v>0.03</v>
      </c>
    </row>
    <row r="1541" spans="1:5" x14ac:dyDescent="0.3">
      <c r="A1541" s="303"/>
      <c r="B1541" s="293"/>
      <c r="C1541" s="291"/>
      <c r="D1541" s="17" t="s">
        <v>1164</v>
      </c>
      <c r="E1541" s="18">
        <f t="shared" si="64"/>
        <v>0.03</v>
      </c>
    </row>
    <row r="1542" spans="1:5" x14ac:dyDescent="0.3">
      <c r="A1542" s="303"/>
      <c r="B1542" s="293"/>
      <c r="C1542" s="291"/>
      <c r="D1542" s="17" t="s">
        <v>1165</v>
      </c>
      <c r="E1542" s="18">
        <f t="shared" si="64"/>
        <v>0.03</v>
      </c>
    </row>
    <row r="1543" spans="1:5" x14ac:dyDescent="0.3">
      <c r="A1543" s="303"/>
      <c r="B1543" s="293"/>
      <c r="C1543" s="291"/>
      <c r="D1543" s="17" t="s">
        <v>1166</v>
      </c>
      <c r="E1543" s="18">
        <f t="shared" ref="E1543:E1582" si="65">0.2/40</f>
        <v>5.0000000000000001E-3</v>
      </c>
    </row>
    <row r="1544" spans="1:5" x14ac:dyDescent="0.3">
      <c r="A1544" s="303"/>
      <c r="B1544" s="293"/>
      <c r="C1544" s="291"/>
      <c r="D1544" s="17" t="s">
        <v>1167</v>
      </c>
      <c r="E1544" s="18">
        <f t="shared" si="65"/>
        <v>5.0000000000000001E-3</v>
      </c>
    </row>
    <row r="1545" spans="1:5" x14ac:dyDescent="0.3">
      <c r="A1545" s="303"/>
      <c r="B1545" s="293"/>
      <c r="C1545" s="291"/>
      <c r="D1545" s="17" t="s">
        <v>1168</v>
      </c>
      <c r="E1545" s="18">
        <f t="shared" si="65"/>
        <v>5.0000000000000001E-3</v>
      </c>
    </row>
    <row r="1546" spans="1:5" x14ac:dyDescent="0.3">
      <c r="A1546" s="303"/>
      <c r="B1546" s="293"/>
      <c r="C1546" s="291"/>
      <c r="D1546" s="17" t="s">
        <v>1169</v>
      </c>
      <c r="E1546" s="18">
        <f t="shared" si="65"/>
        <v>5.0000000000000001E-3</v>
      </c>
    </row>
    <row r="1547" spans="1:5" x14ac:dyDescent="0.3">
      <c r="A1547" s="303"/>
      <c r="B1547" s="293"/>
      <c r="C1547" s="291"/>
      <c r="D1547" s="17" t="s">
        <v>1170</v>
      </c>
      <c r="E1547" s="18">
        <f t="shared" si="65"/>
        <v>5.0000000000000001E-3</v>
      </c>
    </row>
    <row r="1548" spans="1:5" x14ac:dyDescent="0.3">
      <c r="A1548" s="303"/>
      <c r="B1548" s="293"/>
      <c r="C1548" s="291"/>
      <c r="D1548" s="17" t="s">
        <v>1171</v>
      </c>
      <c r="E1548" s="18">
        <f t="shared" si="65"/>
        <v>5.0000000000000001E-3</v>
      </c>
    </row>
    <row r="1549" spans="1:5" x14ac:dyDescent="0.3">
      <c r="A1549" s="303"/>
      <c r="B1549" s="293"/>
      <c r="C1549" s="291"/>
      <c r="D1549" s="17" t="s">
        <v>1172</v>
      </c>
      <c r="E1549" s="18">
        <f t="shared" si="65"/>
        <v>5.0000000000000001E-3</v>
      </c>
    </row>
    <row r="1550" spans="1:5" x14ac:dyDescent="0.3">
      <c r="A1550" s="303"/>
      <c r="B1550" s="293"/>
      <c r="C1550" s="291"/>
      <c r="D1550" s="17" t="s">
        <v>1173</v>
      </c>
      <c r="E1550" s="18">
        <f t="shared" si="65"/>
        <v>5.0000000000000001E-3</v>
      </c>
    </row>
    <row r="1551" spans="1:5" x14ac:dyDescent="0.3">
      <c r="A1551" s="303"/>
      <c r="B1551" s="293"/>
      <c r="C1551" s="291"/>
      <c r="D1551" s="17" t="s">
        <v>1174</v>
      </c>
      <c r="E1551" s="18">
        <f t="shared" si="65"/>
        <v>5.0000000000000001E-3</v>
      </c>
    </row>
    <row r="1552" spans="1:5" x14ac:dyDescent="0.3">
      <c r="A1552" s="303"/>
      <c r="B1552" s="293"/>
      <c r="C1552" s="291"/>
      <c r="D1552" s="17" t="s">
        <v>1175</v>
      </c>
      <c r="E1552" s="18">
        <f t="shared" si="65"/>
        <v>5.0000000000000001E-3</v>
      </c>
    </row>
    <row r="1553" spans="1:5" x14ac:dyDescent="0.3">
      <c r="A1553" s="303"/>
      <c r="B1553" s="293"/>
      <c r="C1553" s="291"/>
      <c r="D1553" s="17" t="s">
        <v>1176</v>
      </c>
      <c r="E1553" s="18">
        <f t="shared" si="65"/>
        <v>5.0000000000000001E-3</v>
      </c>
    </row>
    <row r="1554" spans="1:5" x14ac:dyDescent="0.3">
      <c r="A1554" s="303"/>
      <c r="B1554" s="293"/>
      <c r="C1554" s="291"/>
      <c r="D1554" s="17" t="s">
        <v>1177</v>
      </c>
      <c r="E1554" s="18">
        <f t="shared" si="65"/>
        <v>5.0000000000000001E-3</v>
      </c>
    </row>
    <row r="1555" spans="1:5" x14ac:dyDescent="0.3">
      <c r="A1555" s="303"/>
      <c r="B1555" s="293"/>
      <c r="C1555" s="291"/>
      <c r="D1555" s="17" t="s">
        <v>1178</v>
      </c>
      <c r="E1555" s="18">
        <f t="shared" si="65"/>
        <v>5.0000000000000001E-3</v>
      </c>
    </row>
    <row r="1556" spans="1:5" x14ac:dyDescent="0.3">
      <c r="A1556" s="303"/>
      <c r="B1556" s="293"/>
      <c r="C1556" s="291"/>
      <c r="D1556" s="17" t="s">
        <v>1179</v>
      </c>
      <c r="E1556" s="18">
        <f t="shared" si="65"/>
        <v>5.0000000000000001E-3</v>
      </c>
    </row>
    <row r="1557" spans="1:5" x14ac:dyDescent="0.3">
      <c r="A1557" s="303"/>
      <c r="B1557" s="293"/>
      <c r="C1557" s="291"/>
      <c r="D1557" s="17" t="s">
        <v>1180</v>
      </c>
      <c r="E1557" s="18">
        <f t="shared" si="65"/>
        <v>5.0000000000000001E-3</v>
      </c>
    </row>
    <row r="1558" spans="1:5" x14ac:dyDescent="0.3">
      <c r="A1558" s="303"/>
      <c r="B1558" s="293"/>
      <c r="C1558" s="291"/>
      <c r="D1558" s="17" t="s">
        <v>1181</v>
      </c>
      <c r="E1558" s="18">
        <f t="shared" si="65"/>
        <v>5.0000000000000001E-3</v>
      </c>
    </row>
    <row r="1559" spans="1:5" x14ac:dyDescent="0.3">
      <c r="A1559" s="303"/>
      <c r="B1559" s="293"/>
      <c r="C1559" s="291"/>
      <c r="D1559" s="17" t="s">
        <v>1182</v>
      </c>
      <c r="E1559" s="18">
        <f t="shared" si="65"/>
        <v>5.0000000000000001E-3</v>
      </c>
    </row>
    <row r="1560" spans="1:5" x14ac:dyDescent="0.3">
      <c r="A1560" s="303"/>
      <c r="B1560" s="293"/>
      <c r="C1560" s="291"/>
      <c r="D1560" s="17" t="s">
        <v>1183</v>
      </c>
      <c r="E1560" s="18">
        <f t="shared" si="65"/>
        <v>5.0000000000000001E-3</v>
      </c>
    </row>
    <row r="1561" spans="1:5" x14ac:dyDescent="0.3">
      <c r="A1561" s="303"/>
      <c r="B1561" s="293"/>
      <c r="C1561" s="291"/>
      <c r="D1561" s="17" t="s">
        <v>1184</v>
      </c>
      <c r="E1561" s="18">
        <f t="shared" si="65"/>
        <v>5.0000000000000001E-3</v>
      </c>
    </row>
    <row r="1562" spans="1:5" x14ac:dyDescent="0.3">
      <c r="A1562" s="303"/>
      <c r="B1562" s="293"/>
      <c r="C1562" s="291"/>
      <c r="D1562" s="17" t="s">
        <v>1185</v>
      </c>
      <c r="E1562" s="18">
        <f t="shared" si="65"/>
        <v>5.0000000000000001E-3</v>
      </c>
    </row>
    <row r="1563" spans="1:5" x14ac:dyDescent="0.3">
      <c r="A1563" s="303"/>
      <c r="B1563" s="293"/>
      <c r="C1563" s="291"/>
      <c r="D1563" s="17" t="s">
        <v>1186</v>
      </c>
      <c r="E1563" s="18">
        <f t="shared" si="65"/>
        <v>5.0000000000000001E-3</v>
      </c>
    </row>
    <row r="1564" spans="1:5" x14ac:dyDescent="0.3">
      <c r="A1564" s="303"/>
      <c r="B1564" s="293"/>
      <c r="C1564" s="291"/>
      <c r="D1564" s="17" t="s">
        <v>1187</v>
      </c>
      <c r="E1564" s="18">
        <f t="shared" si="65"/>
        <v>5.0000000000000001E-3</v>
      </c>
    </row>
    <row r="1565" spans="1:5" x14ac:dyDescent="0.3">
      <c r="A1565" s="303"/>
      <c r="B1565" s="293"/>
      <c r="C1565" s="291"/>
      <c r="D1565" s="17" t="s">
        <v>1188</v>
      </c>
      <c r="E1565" s="18">
        <f t="shared" si="65"/>
        <v>5.0000000000000001E-3</v>
      </c>
    </row>
    <row r="1566" spans="1:5" x14ac:dyDescent="0.3">
      <c r="A1566" s="303"/>
      <c r="B1566" s="293"/>
      <c r="C1566" s="291"/>
      <c r="D1566" s="17" t="s">
        <v>1189</v>
      </c>
      <c r="E1566" s="18">
        <f t="shared" si="65"/>
        <v>5.0000000000000001E-3</v>
      </c>
    </row>
    <row r="1567" spans="1:5" x14ac:dyDescent="0.3">
      <c r="A1567" s="303"/>
      <c r="B1567" s="293"/>
      <c r="C1567" s="291"/>
      <c r="D1567" s="17" t="s">
        <v>1190</v>
      </c>
      <c r="E1567" s="18">
        <f t="shared" si="65"/>
        <v>5.0000000000000001E-3</v>
      </c>
    </row>
    <row r="1568" spans="1:5" x14ac:dyDescent="0.3">
      <c r="A1568" s="303"/>
      <c r="B1568" s="293"/>
      <c r="C1568" s="291"/>
      <c r="D1568" s="17" t="s">
        <v>1191</v>
      </c>
      <c r="E1568" s="18">
        <f t="shared" si="65"/>
        <v>5.0000000000000001E-3</v>
      </c>
    </row>
    <row r="1569" spans="1:5" x14ac:dyDescent="0.3">
      <c r="A1569" s="303"/>
      <c r="B1569" s="293"/>
      <c r="C1569" s="291"/>
      <c r="D1569" s="17" t="s">
        <v>1192</v>
      </c>
      <c r="E1569" s="18">
        <f t="shared" si="65"/>
        <v>5.0000000000000001E-3</v>
      </c>
    </row>
    <row r="1570" spans="1:5" x14ac:dyDescent="0.3">
      <c r="A1570" s="303"/>
      <c r="B1570" s="293"/>
      <c r="C1570" s="291"/>
      <c r="D1570" s="17" t="s">
        <v>1193</v>
      </c>
      <c r="E1570" s="18">
        <f t="shared" si="65"/>
        <v>5.0000000000000001E-3</v>
      </c>
    </row>
    <row r="1571" spans="1:5" x14ac:dyDescent="0.3">
      <c r="A1571" s="303"/>
      <c r="B1571" s="293"/>
      <c r="C1571" s="291"/>
      <c r="D1571" s="17" t="s">
        <v>1194</v>
      </c>
      <c r="E1571" s="18">
        <f t="shared" si="65"/>
        <v>5.0000000000000001E-3</v>
      </c>
    </row>
    <row r="1572" spans="1:5" x14ac:dyDescent="0.3">
      <c r="A1572" s="303"/>
      <c r="B1572" s="293"/>
      <c r="C1572" s="291"/>
      <c r="D1572" s="17" t="s">
        <v>1195</v>
      </c>
      <c r="E1572" s="18">
        <f t="shared" si="65"/>
        <v>5.0000000000000001E-3</v>
      </c>
    </row>
    <row r="1573" spans="1:5" x14ac:dyDescent="0.3">
      <c r="A1573" s="303"/>
      <c r="B1573" s="293"/>
      <c r="C1573" s="291"/>
      <c r="D1573" s="17" t="s">
        <v>1196</v>
      </c>
      <c r="E1573" s="18">
        <f t="shared" si="65"/>
        <v>5.0000000000000001E-3</v>
      </c>
    </row>
    <row r="1574" spans="1:5" x14ac:dyDescent="0.3">
      <c r="A1574" s="303"/>
      <c r="B1574" s="293"/>
      <c r="C1574" s="291"/>
      <c r="D1574" s="17" t="s">
        <v>1197</v>
      </c>
      <c r="E1574" s="18">
        <f t="shared" si="65"/>
        <v>5.0000000000000001E-3</v>
      </c>
    </row>
    <row r="1575" spans="1:5" x14ac:dyDescent="0.3">
      <c r="A1575" s="303"/>
      <c r="B1575" s="293"/>
      <c r="C1575" s="291"/>
      <c r="D1575" s="17" t="s">
        <v>1198</v>
      </c>
      <c r="E1575" s="18">
        <f t="shared" si="65"/>
        <v>5.0000000000000001E-3</v>
      </c>
    </row>
    <row r="1576" spans="1:5" x14ac:dyDescent="0.3">
      <c r="A1576" s="303"/>
      <c r="B1576" s="293"/>
      <c r="C1576" s="291"/>
      <c r="D1576" s="17" t="s">
        <v>1199</v>
      </c>
      <c r="E1576" s="18">
        <f t="shared" si="65"/>
        <v>5.0000000000000001E-3</v>
      </c>
    </row>
    <row r="1577" spans="1:5" x14ac:dyDescent="0.3">
      <c r="A1577" s="303"/>
      <c r="B1577" s="293"/>
      <c r="C1577" s="291"/>
      <c r="D1577" s="17" t="s">
        <v>1200</v>
      </c>
      <c r="E1577" s="18">
        <f t="shared" si="65"/>
        <v>5.0000000000000001E-3</v>
      </c>
    </row>
    <row r="1578" spans="1:5" x14ac:dyDescent="0.3">
      <c r="A1578" s="303"/>
      <c r="B1578" s="293"/>
      <c r="C1578" s="291"/>
      <c r="D1578" s="17" t="s">
        <v>1201</v>
      </c>
      <c r="E1578" s="18">
        <f t="shared" si="65"/>
        <v>5.0000000000000001E-3</v>
      </c>
    </row>
    <row r="1579" spans="1:5" x14ac:dyDescent="0.3">
      <c r="A1579" s="303"/>
      <c r="B1579" s="293"/>
      <c r="C1579" s="291"/>
      <c r="D1579" s="17" t="s">
        <v>1202</v>
      </c>
      <c r="E1579" s="18">
        <f t="shared" si="65"/>
        <v>5.0000000000000001E-3</v>
      </c>
    </row>
    <row r="1580" spans="1:5" x14ac:dyDescent="0.3">
      <c r="A1580" s="303"/>
      <c r="B1580" s="293"/>
      <c r="C1580" s="291"/>
      <c r="D1580" s="17" t="s">
        <v>1203</v>
      </c>
      <c r="E1580" s="18">
        <f t="shared" si="65"/>
        <v>5.0000000000000001E-3</v>
      </c>
    </row>
    <row r="1581" spans="1:5" x14ac:dyDescent="0.3">
      <c r="A1581" s="303"/>
      <c r="B1581" s="293"/>
      <c r="C1581" s="291"/>
      <c r="D1581" s="17" t="s">
        <v>1204</v>
      </c>
      <c r="E1581" s="18">
        <f t="shared" si="65"/>
        <v>5.0000000000000001E-3</v>
      </c>
    </row>
    <row r="1582" spans="1:5" x14ac:dyDescent="0.3">
      <c r="A1582" s="303"/>
      <c r="B1582" s="293"/>
      <c r="C1582" s="291"/>
      <c r="D1582" s="17" t="s">
        <v>1205</v>
      </c>
      <c r="E1582" s="18">
        <f t="shared" si="65"/>
        <v>5.0000000000000001E-3</v>
      </c>
    </row>
    <row r="1583" spans="1:5" x14ac:dyDescent="0.3">
      <c r="A1583" s="303"/>
      <c r="B1583" s="293"/>
      <c r="C1583" s="291"/>
      <c r="D1583" s="17" t="s">
        <v>889</v>
      </c>
      <c r="E1583" s="18">
        <v>0.2</v>
      </c>
    </row>
    <row r="1584" spans="1:5" x14ac:dyDescent="0.3">
      <c r="A1584"/>
      <c r="B1584"/>
    </row>
    <row r="1585" spans="1:5" x14ac:dyDescent="0.3">
      <c r="A1585" s="303" t="s">
        <v>294</v>
      </c>
      <c r="B1585" s="293" t="s">
        <v>1206</v>
      </c>
      <c r="C1585" s="291" t="s">
        <v>261</v>
      </c>
      <c r="D1585" s="17" t="s">
        <v>390</v>
      </c>
      <c r="E1585" s="18">
        <f>0.6/13</f>
        <v>4.6153846153846149E-2</v>
      </c>
    </row>
    <row r="1586" spans="1:5" x14ac:dyDescent="0.3">
      <c r="A1586" s="303"/>
      <c r="B1586" s="282"/>
      <c r="C1586" s="283"/>
      <c r="D1586" s="17" t="s">
        <v>391</v>
      </c>
      <c r="E1586" s="18">
        <f t="shared" ref="E1586:E1597" si="66">0.6/13</f>
        <v>4.6153846153846149E-2</v>
      </c>
    </row>
    <row r="1587" spans="1:5" x14ac:dyDescent="0.3">
      <c r="A1587" s="303"/>
      <c r="B1587" s="293"/>
      <c r="C1587" s="291"/>
      <c r="D1587" s="17" t="s">
        <v>392</v>
      </c>
      <c r="E1587" s="18">
        <f t="shared" si="66"/>
        <v>4.6153846153846149E-2</v>
      </c>
    </row>
    <row r="1588" spans="1:5" x14ac:dyDescent="0.3">
      <c r="A1588" s="303"/>
      <c r="B1588" s="293"/>
      <c r="C1588" s="291"/>
      <c r="D1588" s="17" t="s">
        <v>393</v>
      </c>
      <c r="E1588" s="18">
        <f t="shared" si="66"/>
        <v>4.6153846153846149E-2</v>
      </c>
    </row>
    <row r="1589" spans="1:5" x14ac:dyDescent="0.3">
      <c r="A1589" s="303"/>
      <c r="B1589" s="293"/>
      <c r="C1589" s="291"/>
      <c r="D1589" s="17" t="s">
        <v>394</v>
      </c>
      <c r="E1589" s="18">
        <f t="shared" si="66"/>
        <v>4.6153846153846149E-2</v>
      </c>
    </row>
    <row r="1590" spans="1:5" x14ac:dyDescent="0.3">
      <c r="A1590" s="303"/>
      <c r="B1590" s="293"/>
      <c r="C1590" s="291"/>
      <c r="D1590" s="17" t="s">
        <v>395</v>
      </c>
      <c r="E1590" s="18">
        <f t="shared" si="66"/>
        <v>4.6153846153846149E-2</v>
      </c>
    </row>
    <row r="1591" spans="1:5" x14ac:dyDescent="0.3">
      <c r="A1591" s="303"/>
      <c r="B1591" s="293"/>
      <c r="C1591" s="291"/>
      <c r="D1591" s="17" t="s">
        <v>302</v>
      </c>
      <c r="E1591" s="18">
        <f t="shared" si="66"/>
        <v>4.6153846153846149E-2</v>
      </c>
    </row>
    <row r="1592" spans="1:5" x14ac:dyDescent="0.3">
      <c r="A1592" s="303"/>
      <c r="B1592" s="293"/>
      <c r="C1592" s="291"/>
      <c r="D1592" s="17" t="s">
        <v>396</v>
      </c>
      <c r="E1592" s="18">
        <f t="shared" si="66"/>
        <v>4.6153846153846149E-2</v>
      </c>
    </row>
    <row r="1593" spans="1:5" x14ac:dyDescent="0.3">
      <c r="A1593" s="303"/>
      <c r="B1593" s="293"/>
      <c r="C1593" s="291"/>
      <c r="D1593" s="17" t="s">
        <v>397</v>
      </c>
      <c r="E1593" s="18">
        <f t="shared" si="66"/>
        <v>4.6153846153846149E-2</v>
      </c>
    </row>
    <row r="1594" spans="1:5" x14ac:dyDescent="0.3">
      <c r="A1594" s="303"/>
      <c r="B1594" s="293"/>
      <c r="C1594" s="291"/>
      <c r="D1594" s="17" t="s">
        <v>398</v>
      </c>
      <c r="E1594" s="18">
        <f t="shared" si="66"/>
        <v>4.6153846153846149E-2</v>
      </c>
    </row>
    <row r="1595" spans="1:5" x14ac:dyDescent="0.3">
      <c r="A1595" s="303"/>
      <c r="B1595" s="293"/>
      <c r="C1595" s="291"/>
      <c r="D1595" s="17" t="s">
        <v>399</v>
      </c>
      <c r="E1595" s="18">
        <f t="shared" si="66"/>
        <v>4.6153846153846149E-2</v>
      </c>
    </row>
    <row r="1596" spans="1:5" x14ac:dyDescent="0.3">
      <c r="A1596" s="303"/>
      <c r="B1596" s="293"/>
      <c r="C1596" s="291"/>
      <c r="D1596" s="17" t="s">
        <v>400</v>
      </c>
      <c r="E1596" s="18">
        <f t="shared" si="66"/>
        <v>4.6153846153846149E-2</v>
      </c>
    </row>
    <row r="1597" spans="1:5" x14ac:dyDescent="0.3">
      <c r="A1597" s="303"/>
      <c r="B1597" s="293"/>
      <c r="C1597" s="291"/>
      <c r="D1597" s="17" t="s">
        <v>320</v>
      </c>
      <c r="E1597" s="18">
        <f t="shared" si="66"/>
        <v>4.6153846153846149E-2</v>
      </c>
    </row>
    <row r="1598" spans="1:5" x14ac:dyDescent="0.3">
      <c r="A1598" s="303"/>
      <c r="B1598" s="293"/>
      <c r="C1598" s="291"/>
      <c r="D1598" s="17" t="s">
        <v>401</v>
      </c>
      <c r="E1598" s="18">
        <f>0.2/26</f>
        <v>7.6923076923076927E-3</v>
      </c>
    </row>
    <row r="1599" spans="1:5" x14ac:dyDescent="0.3">
      <c r="A1599" s="303"/>
      <c r="B1599" s="293"/>
      <c r="C1599" s="291"/>
      <c r="D1599" s="17" t="s">
        <v>402</v>
      </c>
      <c r="E1599" s="18">
        <f t="shared" ref="E1599:E1623" si="67">0.2/26</f>
        <v>7.6923076923076927E-3</v>
      </c>
    </row>
    <row r="1600" spans="1:5" x14ac:dyDescent="0.3">
      <c r="A1600" s="303"/>
      <c r="B1600" s="293"/>
      <c r="C1600" s="291"/>
      <c r="D1600" s="17" t="s">
        <v>403</v>
      </c>
      <c r="E1600" s="18">
        <f t="shared" si="67"/>
        <v>7.6923076923076927E-3</v>
      </c>
    </row>
    <row r="1601" spans="1:5" x14ac:dyDescent="0.3">
      <c r="A1601" s="303"/>
      <c r="B1601" s="293"/>
      <c r="C1601" s="291"/>
      <c r="D1601" s="17" t="s">
        <v>404</v>
      </c>
      <c r="E1601" s="18">
        <f t="shared" si="67"/>
        <v>7.6923076923076927E-3</v>
      </c>
    </row>
    <row r="1602" spans="1:5" x14ac:dyDescent="0.3">
      <c r="A1602" s="303"/>
      <c r="B1602" s="293"/>
      <c r="C1602" s="291"/>
      <c r="D1602" s="17" t="s">
        <v>405</v>
      </c>
      <c r="E1602" s="18">
        <f t="shared" si="67"/>
        <v>7.6923076923076927E-3</v>
      </c>
    </row>
    <row r="1603" spans="1:5" x14ac:dyDescent="0.3">
      <c r="A1603" s="303"/>
      <c r="B1603" s="293"/>
      <c r="C1603" s="291"/>
      <c r="D1603" s="17" t="s">
        <v>406</v>
      </c>
      <c r="E1603" s="18">
        <f t="shared" si="67"/>
        <v>7.6923076923076927E-3</v>
      </c>
    </row>
    <row r="1604" spans="1:5" x14ac:dyDescent="0.3">
      <c r="A1604" s="303"/>
      <c r="B1604" s="293"/>
      <c r="C1604" s="291"/>
      <c r="D1604" s="17" t="s">
        <v>327</v>
      </c>
      <c r="E1604" s="18">
        <f t="shared" si="67"/>
        <v>7.6923076923076927E-3</v>
      </c>
    </row>
    <row r="1605" spans="1:5" x14ac:dyDescent="0.3">
      <c r="A1605" s="303"/>
      <c r="B1605" s="293"/>
      <c r="C1605" s="291"/>
      <c r="D1605" s="17" t="s">
        <v>407</v>
      </c>
      <c r="E1605" s="18">
        <f t="shared" si="67"/>
        <v>7.6923076923076927E-3</v>
      </c>
    </row>
    <row r="1606" spans="1:5" x14ac:dyDescent="0.3">
      <c r="A1606" s="303"/>
      <c r="B1606" s="293"/>
      <c r="C1606" s="291"/>
      <c r="D1606" s="17" t="s">
        <v>408</v>
      </c>
      <c r="E1606" s="18">
        <f t="shared" si="67"/>
        <v>7.6923076923076927E-3</v>
      </c>
    </row>
    <row r="1607" spans="1:5" x14ac:dyDescent="0.3">
      <c r="A1607" s="303"/>
      <c r="B1607" s="293"/>
      <c r="C1607" s="291"/>
      <c r="D1607" s="17" t="s">
        <v>409</v>
      </c>
      <c r="E1607" s="18">
        <f t="shared" si="67"/>
        <v>7.6923076923076927E-3</v>
      </c>
    </row>
    <row r="1608" spans="1:5" x14ac:dyDescent="0.3">
      <c r="A1608" s="303"/>
      <c r="B1608" s="293"/>
      <c r="C1608" s="291"/>
      <c r="D1608" s="17" t="s">
        <v>410</v>
      </c>
      <c r="E1608" s="18">
        <f t="shared" si="67"/>
        <v>7.6923076923076927E-3</v>
      </c>
    </row>
    <row r="1609" spans="1:5" x14ac:dyDescent="0.3">
      <c r="A1609" s="303"/>
      <c r="B1609" s="293"/>
      <c r="C1609" s="291"/>
      <c r="D1609" s="17" t="s">
        <v>411</v>
      </c>
      <c r="E1609" s="18">
        <f t="shared" si="67"/>
        <v>7.6923076923076927E-3</v>
      </c>
    </row>
    <row r="1610" spans="1:5" x14ac:dyDescent="0.3">
      <c r="A1610" s="303"/>
      <c r="B1610" s="293"/>
      <c r="C1610" s="291"/>
      <c r="D1610" s="17" t="s">
        <v>345</v>
      </c>
      <c r="E1610" s="18">
        <f t="shared" si="67"/>
        <v>7.6923076923076927E-3</v>
      </c>
    </row>
    <row r="1611" spans="1:5" x14ac:dyDescent="0.3">
      <c r="A1611" s="303"/>
      <c r="B1611" s="293"/>
      <c r="C1611" s="291"/>
      <c r="D1611" s="17" t="s">
        <v>412</v>
      </c>
      <c r="E1611" s="18">
        <f t="shared" si="67"/>
        <v>7.6923076923076927E-3</v>
      </c>
    </row>
    <row r="1612" spans="1:5" x14ac:dyDescent="0.3">
      <c r="A1612" s="303"/>
      <c r="B1612" s="293"/>
      <c r="C1612" s="291"/>
      <c r="D1612" s="17" t="s">
        <v>413</v>
      </c>
      <c r="E1612" s="18">
        <f t="shared" si="67"/>
        <v>7.6923076923076927E-3</v>
      </c>
    </row>
    <row r="1613" spans="1:5" x14ac:dyDescent="0.3">
      <c r="A1613" s="303"/>
      <c r="B1613" s="293"/>
      <c r="C1613" s="291"/>
      <c r="D1613" s="17" t="s">
        <v>414</v>
      </c>
      <c r="E1613" s="18">
        <f t="shared" si="67"/>
        <v>7.6923076923076927E-3</v>
      </c>
    </row>
    <row r="1614" spans="1:5" x14ac:dyDescent="0.3">
      <c r="A1614" s="303"/>
      <c r="B1614" s="293"/>
      <c r="C1614" s="291"/>
      <c r="D1614" s="17" t="s">
        <v>415</v>
      </c>
      <c r="E1614" s="18">
        <f t="shared" si="67"/>
        <v>7.6923076923076927E-3</v>
      </c>
    </row>
    <row r="1615" spans="1:5" x14ac:dyDescent="0.3">
      <c r="A1615" s="303"/>
      <c r="B1615" s="293"/>
      <c r="C1615" s="291"/>
      <c r="D1615" s="17" t="s">
        <v>416</v>
      </c>
      <c r="E1615" s="18">
        <f t="shared" si="67"/>
        <v>7.6923076923076927E-3</v>
      </c>
    </row>
    <row r="1616" spans="1:5" x14ac:dyDescent="0.3">
      <c r="A1616" s="303"/>
      <c r="B1616" s="293"/>
      <c r="C1616" s="291"/>
      <c r="D1616" s="17" t="s">
        <v>417</v>
      </c>
      <c r="E1616" s="18">
        <f t="shared" si="67"/>
        <v>7.6923076923076927E-3</v>
      </c>
    </row>
    <row r="1617" spans="1:5" x14ac:dyDescent="0.3">
      <c r="A1617" s="303"/>
      <c r="B1617" s="293"/>
      <c r="C1617" s="291"/>
      <c r="D1617" s="17" t="s">
        <v>352</v>
      </c>
      <c r="E1617" s="18">
        <f t="shared" si="67"/>
        <v>7.6923076923076927E-3</v>
      </c>
    </row>
    <row r="1618" spans="1:5" x14ac:dyDescent="0.3">
      <c r="A1618" s="303"/>
      <c r="B1618" s="293"/>
      <c r="C1618" s="291"/>
      <c r="D1618" s="17" t="s">
        <v>418</v>
      </c>
      <c r="E1618" s="18">
        <f t="shared" si="67"/>
        <v>7.6923076923076927E-3</v>
      </c>
    </row>
    <row r="1619" spans="1:5" x14ac:dyDescent="0.3">
      <c r="A1619" s="303"/>
      <c r="B1619" s="293"/>
      <c r="C1619" s="291"/>
      <c r="D1619" s="17" t="s">
        <v>419</v>
      </c>
      <c r="E1619" s="18">
        <f t="shared" si="67"/>
        <v>7.6923076923076927E-3</v>
      </c>
    </row>
    <row r="1620" spans="1:5" x14ac:dyDescent="0.3">
      <c r="A1620" s="303"/>
      <c r="B1620" s="293"/>
      <c r="C1620" s="291"/>
      <c r="D1620" s="17" t="s">
        <v>420</v>
      </c>
      <c r="E1620" s="18">
        <f t="shared" si="67"/>
        <v>7.6923076923076927E-3</v>
      </c>
    </row>
    <row r="1621" spans="1:5" x14ac:dyDescent="0.3">
      <c r="A1621" s="303"/>
      <c r="B1621" s="293"/>
      <c r="C1621" s="291"/>
      <c r="D1621" s="17" t="s">
        <v>421</v>
      </c>
      <c r="E1621" s="18">
        <f t="shared" si="67"/>
        <v>7.6923076923076927E-3</v>
      </c>
    </row>
    <row r="1622" spans="1:5" x14ac:dyDescent="0.3">
      <c r="A1622" s="303"/>
      <c r="B1622" s="293"/>
      <c r="C1622" s="291"/>
      <c r="D1622" s="17" t="s">
        <v>422</v>
      </c>
      <c r="E1622" s="18">
        <f t="shared" si="67"/>
        <v>7.6923076923076927E-3</v>
      </c>
    </row>
    <row r="1623" spans="1:5" x14ac:dyDescent="0.3">
      <c r="A1623" s="303"/>
      <c r="B1623" s="293"/>
      <c r="C1623" s="291"/>
      <c r="D1623" s="17" t="s">
        <v>370</v>
      </c>
      <c r="E1623" s="18">
        <f t="shared" si="67"/>
        <v>7.6923076923076927E-3</v>
      </c>
    </row>
    <row r="1624" spans="1:5" x14ac:dyDescent="0.3">
      <c r="A1624" s="303"/>
      <c r="B1624" s="293"/>
      <c r="C1624" s="291"/>
      <c r="D1624" s="17" t="s">
        <v>277</v>
      </c>
      <c r="E1624" s="18">
        <f>0.2/19</f>
        <v>1.0526315789473684E-2</v>
      </c>
    </row>
    <row r="1625" spans="1:5" x14ac:dyDescent="0.3">
      <c r="A1625" s="303"/>
      <c r="B1625" s="293"/>
      <c r="C1625" s="291"/>
      <c r="D1625" s="17" t="s">
        <v>371</v>
      </c>
      <c r="E1625" s="18">
        <f t="shared" ref="E1625:E1642" si="68">0.2/19</f>
        <v>1.0526315789473684E-2</v>
      </c>
    </row>
    <row r="1626" spans="1:5" x14ac:dyDescent="0.3">
      <c r="A1626" s="303"/>
      <c r="B1626" s="293"/>
      <c r="C1626" s="291"/>
      <c r="D1626" s="17" t="s">
        <v>372</v>
      </c>
      <c r="E1626" s="18">
        <f t="shared" si="68"/>
        <v>1.0526315789473684E-2</v>
      </c>
    </row>
    <row r="1627" spans="1:5" x14ac:dyDescent="0.3">
      <c r="A1627" s="303"/>
      <c r="B1627" s="293"/>
      <c r="C1627" s="291"/>
      <c r="D1627" s="17" t="s">
        <v>373</v>
      </c>
      <c r="E1627" s="18">
        <f t="shared" si="68"/>
        <v>1.0526315789473684E-2</v>
      </c>
    </row>
    <row r="1628" spans="1:5" x14ac:dyDescent="0.3">
      <c r="A1628" s="303"/>
      <c r="B1628" s="293"/>
      <c r="C1628" s="291"/>
      <c r="D1628" s="17" t="s">
        <v>374</v>
      </c>
      <c r="E1628" s="18">
        <f t="shared" si="68"/>
        <v>1.0526315789473684E-2</v>
      </c>
    </row>
    <row r="1629" spans="1:5" x14ac:dyDescent="0.3">
      <c r="A1629" s="303"/>
      <c r="B1629" s="293"/>
      <c r="C1629" s="291"/>
      <c r="D1629" s="17" t="s">
        <v>375</v>
      </c>
      <c r="E1629" s="18">
        <f t="shared" si="68"/>
        <v>1.0526315789473684E-2</v>
      </c>
    </row>
    <row r="1630" spans="1:5" x14ac:dyDescent="0.3">
      <c r="A1630" s="303"/>
      <c r="B1630" s="293"/>
      <c r="C1630" s="291"/>
      <c r="D1630" s="17" t="s">
        <v>376</v>
      </c>
      <c r="E1630" s="18">
        <f t="shared" si="68"/>
        <v>1.0526315789473684E-2</v>
      </c>
    </row>
    <row r="1631" spans="1:5" x14ac:dyDescent="0.3">
      <c r="A1631" s="303"/>
      <c r="B1631" s="293"/>
      <c r="C1631" s="291"/>
      <c r="D1631" s="17" t="s">
        <v>377</v>
      </c>
      <c r="E1631" s="18">
        <f t="shared" si="68"/>
        <v>1.0526315789473684E-2</v>
      </c>
    </row>
    <row r="1632" spans="1:5" x14ac:dyDescent="0.3">
      <c r="A1632" s="303"/>
      <c r="B1632" s="293"/>
      <c r="C1632" s="291"/>
      <c r="D1632" s="17" t="s">
        <v>378</v>
      </c>
      <c r="E1632" s="18">
        <f t="shared" si="68"/>
        <v>1.0526315789473684E-2</v>
      </c>
    </row>
    <row r="1633" spans="1:5" x14ac:dyDescent="0.3">
      <c r="A1633" s="303"/>
      <c r="B1633" s="293"/>
      <c r="C1633" s="291"/>
      <c r="D1633" s="17" t="s">
        <v>379</v>
      </c>
      <c r="E1633" s="18">
        <f t="shared" si="68"/>
        <v>1.0526315789473684E-2</v>
      </c>
    </row>
    <row r="1634" spans="1:5" x14ac:dyDescent="0.3">
      <c r="A1634" s="303"/>
      <c r="B1634" s="293"/>
      <c r="C1634" s="291"/>
      <c r="D1634" s="17" t="s">
        <v>380</v>
      </c>
      <c r="E1634" s="18">
        <f t="shared" si="68"/>
        <v>1.0526315789473684E-2</v>
      </c>
    </row>
    <row r="1635" spans="1:5" x14ac:dyDescent="0.3">
      <c r="A1635" s="303"/>
      <c r="B1635" s="293"/>
      <c r="C1635" s="291"/>
      <c r="D1635" s="17" t="s">
        <v>381</v>
      </c>
      <c r="E1635" s="18">
        <f t="shared" si="68"/>
        <v>1.0526315789473684E-2</v>
      </c>
    </row>
    <row r="1636" spans="1:5" x14ac:dyDescent="0.3">
      <c r="A1636" s="303"/>
      <c r="B1636" s="293"/>
      <c r="C1636" s="291"/>
      <c r="D1636" s="17" t="s">
        <v>382</v>
      </c>
      <c r="E1636" s="18">
        <f t="shared" si="68"/>
        <v>1.0526315789473684E-2</v>
      </c>
    </row>
    <row r="1637" spans="1:5" x14ac:dyDescent="0.3">
      <c r="A1637" s="303"/>
      <c r="B1637" s="293"/>
      <c r="C1637" s="291"/>
      <c r="D1637" s="17" t="s">
        <v>383</v>
      </c>
      <c r="E1637" s="18">
        <f t="shared" si="68"/>
        <v>1.0526315789473684E-2</v>
      </c>
    </row>
    <row r="1638" spans="1:5" x14ac:dyDescent="0.3">
      <c r="A1638" s="303"/>
      <c r="B1638" s="293"/>
      <c r="C1638" s="291"/>
      <c r="D1638" s="17" t="s">
        <v>384</v>
      </c>
      <c r="E1638" s="18">
        <f t="shared" si="68"/>
        <v>1.0526315789473684E-2</v>
      </c>
    </row>
    <row r="1639" spans="1:5" x14ac:dyDescent="0.3">
      <c r="A1639" s="303"/>
      <c r="B1639" s="293"/>
      <c r="C1639" s="291"/>
      <c r="D1639" s="17" t="s">
        <v>385</v>
      </c>
      <c r="E1639" s="18">
        <f t="shared" si="68"/>
        <v>1.0526315789473684E-2</v>
      </c>
    </row>
    <row r="1640" spans="1:5" x14ac:dyDescent="0.3">
      <c r="A1640" s="303"/>
      <c r="B1640" s="293"/>
      <c r="C1640" s="291"/>
      <c r="D1640" s="17" t="s">
        <v>386</v>
      </c>
      <c r="E1640" s="18">
        <f t="shared" si="68"/>
        <v>1.0526315789473684E-2</v>
      </c>
    </row>
    <row r="1641" spans="1:5" x14ac:dyDescent="0.3">
      <c r="A1641" s="303"/>
      <c r="B1641" s="293"/>
      <c r="C1641" s="291"/>
      <c r="D1641" s="17" t="s">
        <v>387</v>
      </c>
      <c r="E1641" s="18">
        <f t="shared" si="68"/>
        <v>1.0526315789473684E-2</v>
      </c>
    </row>
    <row r="1642" spans="1:5" x14ac:dyDescent="0.3">
      <c r="A1642" s="303"/>
      <c r="B1642" s="293"/>
      <c r="C1642" s="291"/>
      <c r="D1642" s="17" t="s">
        <v>388</v>
      </c>
      <c r="E1642" s="18">
        <f t="shared" si="68"/>
        <v>1.0526315789473684E-2</v>
      </c>
    </row>
    <row r="1644" spans="1:5" x14ac:dyDescent="0.3">
      <c r="A1644" s="303" t="s">
        <v>294</v>
      </c>
      <c r="B1644" s="293" t="s">
        <v>1207</v>
      </c>
      <c r="C1644" s="291" t="s">
        <v>261</v>
      </c>
      <c r="D1644" s="17" t="s">
        <v>296</v>
      </c>
      <c r="E1644" s="18">
        <f>0.6/25</f>
        <v>2.4E-2</v>
      </c>
    </row>
    <row r="1645" spans="1:5" x14ac:dyDescent="0.3">
      <c r="A1645" s="303"/>
      <c r="B1645" s="282"/>
      <c r="C1645" s="283"/>
      <c r="D1645" s="17" t="s">
        <v>297</v>
      </c>
      <c r="E1645" s="18">
        <f t="shared" ref="E1645:E1668" si="69">0.6/25</f>
        <v>2.4E-2</v>
      </c>
    </row>
    <row r="1646" spans="1:5" x14ac:dyDescent="0.3">
      <c r="A1646" s="303"/>
      <c r="B1646" s="293"/>
      <c r="C1646" s="291"/>
      <c r="D1646" s="17" t="s">
        <v>392</v>
      </c>
      <c r="E1646" s="18">
        <f t="shared" si="69"/>
        <v>2.4E-2</v>
      </c>
    </row>
    <row r="1647" spans="1:5" x14ac:dyDescent="0.3">
      <c r="A1647" s="303"/>
      <c r="B1647" s="293"/>
      <c r="C1647" s="291"/>
      <c r="D1647" s="17" t="s">
        <v>393</v>
      </c>
      <c r="E1647" s="18">
        <f t="shared" si="69"/>
        <v>2.4E-2</v>
      </c>
    </row>
    <row r="1648" spans="1:5" x14ac:dyDescent="0.3">
      <c r="A1648" s="303"/>
      <c r="B1648" s="293"/>
      <c r="C1648" s="291"/>
      <c r="D1648" s="17" t="s">
        <v>424</v>
      </c>
      <c r="E1648" s="18">
        <f t="shared" si="69"/>
        <v>2.4E-2</v>
      </c>
    </row>
    <row r="1649" spans="1:5" x14ac:dyDescent="0.3">
      <c r="A1649" s="303"/>
      <c r="B1649" s="293"/>
      <c r="C1649" s="291"/>
      <c r="D1649" s="17" t="s">
        <v>425</v>
      </c>
      <c r="E1649" s="18">
        <f t="shared" si="69"/>
        <v>2.4E-2</v>
      </c>
    </row>
    <row r="1650" spans="1:5" x14ac:dyDescent="0.3">
      <c r="A1650" s="303"/>
      <c r="B1650" s="293"/>
      <c r="C1650" s="291"/>
      <c r="D1650" s="17" t="s">
        <v>426</v>
      </c>
      <c r="E1650" s="18">
        <f t="shared" si="69"/>
        <v>2.4E-2</v>
      </c>
    </row>
    <row r="1651" spans="1:5" x14ac:dyDescent="0.3">
      <c r="A1651" s="303"/>
      <c r="B1651" s="293"/>
      <c r="C1651" s="291"/>
      <c r="D1651" s="17" t="s">
        <v>427</v>
      </c>
      <c r="E1651" s="18">
        <f t="shared" si="69"/>
        <v>2.4E-2</v>
      </c>
    </row>
    <row r="1652" spans="1:5" x14ac:dyDescent="0.3">
      <c r="A1652" s="303"/>
      <c r="B1652" s="293"/>
      <c r="C1652" s="291"/>
      <c r="D1652" s="17" t="s">
        <v>428</v>
      </c>
      <c r="E1652" s="18">
        <f t="shared" si="69"/>
        <v>2.4E-2</v>
      </c>
    </row>
    <row r="1653" spans="1:5" x14ac:dyDescent="0.3">
      <c r="A1653" s="303"/>
      <c r="B1653" s="293"/>
      <c r="C1653" s="291"/>
      <c r="D1653" s="17" t="s">
        <v>429</v>
      </c>
      <c r="E1653" s="18">
        <f t="shared" si="69"/>
        <v>2.4E-2</v>
      </c>
    </row>
    <row r="1654" spans="1:5" x14ac:dyDescent="0.3">
      <c r="A1654" s="303"/>
      <c r="B1654" s="293"/>
      <c r="C1654" s="291"/>
      <c r="D1654" s="17" t="s">
        <v>306</v>
      </c>
      <c r="E1654" s="18">
        <f t="shared" si="69"/>
        <v>2.4E-2</v>
      </c>
    </row>
    <row r="1655" spans="1:5" x14ac:dyDescent="0.3">
      <c r="A1655" s="303"/>
      <c r="B1655" s="293"/>
      <c r="C1655" s="291"/>
      <c r="D1655" s="17" t="s">
        <v>307</v>
      </c>
      <c r="E1655" s="18">
        <f t="shared" si="69"/>
        <v>2.4E-2</v>
      </c>
    </row>
    <row r="1656" spans="1:5" x14ac:dyDescent="0.3">
      <c r="A1656" s="303"/>
      <c r="B1656" s="293"/>
      <c r="C1656" s="291"/>
      <c r="D1656" s="17" t="s">
        <v>430</v>
      </c>
      <c r="E1656" s="18">
        <f t="shared" si="69"/>
        <v>2.4E-2</v>
      </c>
    </row>
    <row r="1657" spans="1:5" x14ac:dyDescent="0.3">
      <c r="A1657" s="303"/>
      <c r="B1657" s="293"/>
      <c r="C1657" s="291"/>
      <c r="D1657" s="17" t="s">
        <v>431</v>
      </c>
      <c r="E1657" s="18">
        <f t="shared" si="69"/>
        <v>2.4E-2</v>
      </c>
    </row>
    <row r="1658" spans="1:5" x14ac:dyDescent="0.3">
      <c r="A1658" s="303"/>
      <c r="B1658" s="293"/>
      <c r="C1658" s="291"/>
      <c r="D1658" s="17" t="s">
        <v>432</v>
      </c>
      <c r="E1658" s="18">
        <f t="shared" si="69"/>
        <v>2.4E-2</v>
      </c>
    </row>
    <row r="1659" spans="1:5" x14ac:dyDescent="0.3">
      <c r="A1659" s="303"/>
      <c r="B1659" s="293"/>
      <c r="C1659" s="291"/>
      <c r="D1659" s="17" t="s">
        <v>433</v>
      </c>
      <c r="E1659" s="18">
        <f t="shared" si="69"/>
        <v>2.4E-2</v>
      </c>
    </row>
    <row r="1660" spans="1:5" x14ac:dyDescent="0.3">
      <c r="A1660" s="303"/>
      <c r="B1660" s="293"/>
      <c r="C1660" s="291"/>
      <c r="D1660" s="17" t="s">
        <v>434</v>
      </c>
      <c r="E1660" s="18">
        <f t="shared" si="69"/>
        <v>2.4E-2</v>
      </c>
    </row>
    <row r="1661" spans="1:5" x14ac:dyDescent="0.3">
      <c r="A1661" s="303"/>
      <c r="B1661" s="293"/>
      <c r="C1661" s="291"/>
      <c r="D1661" s="17" t="s">
        <v>435</v>
      </c>
      <c r="E1661" s="18">
        <f t="shared" si="69"/>
        <v>2.4E-2</v>
      </c>
    </row>
    <row r="1662" spans="1:5" x14ac:dyDescent="0.3">
      <c r="A1662" s="303"/>
      <c r="B1662" s="293"/>
      <c r="C1662" s="291"/>
      <c r="D1662" s="17" t="s">
        <v>314</v>
      </c>
      <c r="E1662" s="18">
        <f t="shared" si="69"/>
        <v>2.4E-2</v>
      </c>
    </row>
    <row r="1663" spans="1:5" x14ac:dyDescent="0.3">
      <c r="A1663" s="303"/>
      <c r="B1663" s="293"/>
      <c r="C1663" s="291"/>
      <c r="D1663" s="17" t="s">
        <v>315</v>
      </c>
      <c r="E1663" s="18">
        <f t="shared" si="69"/>
        <v>2.4E-2</v>
      </c>
    </row>
    <row r="1664" spans="1:5" x14ac:dyDescent="0.3">
      <c r="A1664" s="303"/>
      <c r="B1664" s="293"/>
      <c r="C1664" s="291"/>
      <c r="D1664" s="17" t="s">
        <v>316</v>
      </c>
      <c r="E1664" s="18">
        <f t="shared" si="69"/>
        <v>2.4E-2</v>
      </c>
    </row>
    <row r="1665" spans="1:5" x14ac:dyDescent="0.3">
      <c r="A1665" s="303"/>
      <c r="B1665" s="293"/>
      <c r="C1665" s="291"/>
      <c r="D1665" s="17" t="s">
        <v>436</v>
      </c>
      <c r="E1665" s="18">
        <f t="shared" si="69"/>
        <v>2.4E-2</v>
      </c>
    </row>
    <row r="1666" spans="1:5" x14ac:dyDescent="0.3">
      <c r="A1666" s="303"/>
      <c r="B1666" s="293"/>
      <c r="C1666" s="291"/>
      <c r="D1666" s="17" t="s">
        <v>437</v>
      </c>
      <c r="E1666" s="18">
        <f t="shared" si="69"/>
        <v>2.4E-2</v>
      </c>
    </row>
    <row r="1667" spans="1:5" x14ac:dyDescent="0.3">
      <c r="A1667" s="303"/>
      <c r="B1667" s="293"/>
      <c r="C1667" s="291"/>
      <c r="D1667" s="17" t="s">
        <v>438</v>
      </c>
      <c r="E1667" s="18">
        <f t="shared" si="69"/>
        <v>2.4E-2</v>
      </c>
    </row>
    <row r="1668" spans="1:5" x14ac:dyDescent="0.3">
      <c r="A1668" s="303"/>
      <c r="B1668" s="293"/>
      <c r="C1668" s="291"/>
      <c r="D1668" s="17" t="s">
        <v>320</v>
      </c>
      <c r="E1668" s="18">
        <f t="shared" si="69"/>
        <v>2.4E-2</v>
      </c>
    </row>
    <row r="1669" spans="1:5" x14ac:dyDescent="0.3">
      <c r="A1669" s="303"/>
      <c r="B1669" s="293"/>
      <c r="C1669" s="291"/>
      <c r="D1669" s="17" t="s">
        <v>321</v>
      </c>
      <c r="E1669" s="18">
        <f>0.2/50</f>
        <v>4.0000000000000001E-3</v>
      </c>
    </row>
    <row r="1670" spans="1:5" x14ac:dyDescent="0.3">
      <c r="A1670" s="303"/>
      <c r="B1670" s="293"/>
      <c r="C1670" s="291"/>
      <c r="D1670" s="17" t="s">
        <v>439</v>
      </c>
      <c r="E1670" s="18">
        <f t="shared" ref="E1670:E1718" si="70">0.2/50</f>
        <v>4.0000000000000001E-3</v>
      </c>
    </row>
    <row r="1671" spans="1:5" x14ac:dyDescent="0.3">
      <c r="A1671" s="303"/>
      <c r="B1671" s="293"/>
      <c r="C1671" s="291"/>
      <c r="D1671" s="17" t="s">
        <v>403</v>
      </c>
      <c r="E1671" s="18">
        <f t="shared" si="70"/>
        <v>4.0000000000000001E-3</v>
      </c>
    </row>
    <row r="1672" spans="1:5" x14ac:dyDescent="0.3">
      <c r="A1672" s="303"/>
      <c r="B1672" s="293"/>
      <c r="C1672" s="291"/>
      <c r="D1672" s="17" t="s">
        <v>404</v>
      </c>
      <c r="E1672" s="18">
        <f t="shared" si="70"/>
        <v>4.0000000000000001E-3</v>
      </c>
    </row>
    <row r="1673" spans="1:5" x14ac:dyDescent="0.3">
      <c r="A1673" s="303"/>
      <c r="B1673" s="293"/>
      <c r="C1673" s="291"/>
      <c r="D1673" s="17" t="s">
        <v>440</v>
      </c>
      <c r="E1673" s="18">
        <f t="shared" si="70"/>
        <v>4.0000000000000001E-3</v>
      </c>
    </row>
    <row r="1674" spans="1:5" x14ac:dyDescent="0.3">
      <c r="A1674" s="303"/>
      <c r="B1674" s="293"/>
      <c r="C1674" s="291"/>
      <c r="D1674" s="17" t="s">
        <v>441</v>
      </c>
      <c r="E1674" s="18">
        <f t="shared" si="70"/>
        <v>4.0000000000000001E-3</v>
      </c>
    </row>
    <row r="1675" spans="1:5" x14ac:dyDescent="0.3">
      <c r="A1675" s="303"/>
      <c r="B1675" s="293"/>
      <c r="C1675" s="291"/>
      <c r="D1675" s="17" t="s">
        <v>442</v>
      </c>
      <c r="E1675" s="18">
        <f t="shared" si="70"/>
        <v>4.0000000000000001E-3</v>
      </c>
    </row>
    <row r="1676" spans="1:5" x14ac:dyDescent="0.3">
      <c r="A1676" s="303"/>
      <c r="B1676" s="293"/>
      <c r="C1676" s="291"/>
      <c r="D1676" s="17" t="s">
        <v>443</v>
      </c>
      <c r="E1676" s="18">
        <f t="shared" si="70"/>
        <v>4.0000000000000001E-3</v>
      </c>
    </row>
    <row r="1677" spans="1:5" x14ac:dyDescent="0.3">
      <c r="A1677" s="303"/>
      <c r="B1677" s="293"/>
      <c r="C1677" s="291"/>
      <c r="D1677" s="17" t="s">
        <v>444</v>
      </c>
      <c r="E1677" s="18">
        <f t="shared" si="70"/>
        <v>4.0000000000000001E-3</v>
      </c>
    </row>
    <row r="1678" spans="1:5" x14ac:dyDescent="0.3">
      <c r="A1678" s="303"/>
      <c r="B1678" s="293"/>
      <c r="C1678" s="291"/>
      <c r="D1678" s="17" t="s">
        <v>445</v>
      </c>
      <c r="E1678" s="18">
        <f t="shared" si="70"/>
        <v>4.0000000000000001E-3</v>
      </c>
    </row>
    <row r="1679" spans="1:5" x14ac:dyDescent="0.3">
      <c r="A1679" s="303"/>
      <c r="B1679" s="293"/>
      <c r="C1679" s="291"/>
      <c r="D1679" s="17" t="s">
        <v>331</v>
      </c>
      <c r="E1679" s="18">
        <f t="shared" si="70"/>
        <v>4.0000000000000001E-3</v>
      </c>
    </row>
    <row r="1680" spans="1:5" x14ac:dyDescent="0.3">
      <c r="A1680" s="303"/>
      <c r="B1680" s="293"/>
      <c r="C1680" s="291"/>
      <c r="D1680" s="17" t="s">
        <v>332</v>
      </c>
      <c r="E1680" s="18">
        <f t="shared" si="70"/>
        <v>4.0000000000000001E-3</v>
      </c>
    </row>
    <row r="1681" spans="1:5" x14ac:dyDescent="0.3">
      <c r="A1681" s="303"/>
      <c r="B1681" s="293"/>
      <c r="C1681" s="291"/>
      <c r="D1681" s="17" t="s">
        <v>446</v>
      </c>
      <c r="E1681" s="18">
        <f t="shared" si="70"/>
        <v>4.0000000000000001E-3</v>
      </c>
    </row>
    <row r="1682" spans="1:5" x14ac:dyDescent="0.3">
      <c r="A1682" s="303"/>
      <c r="B1682" s="293"/>
      <c r="C1682" s="291"/>
      <c r="D1682" s="17" t="s">
        <v>447</v>
      </c>
      <c r="E1682" s="18">
        <f t="shared" si="70"/>
        <v>4.0000000000000001E-3</v>
      </c>
    </row>
    <row r="1683" spans="1:5" x14ac:dyDescent="0.3">
      <c r="A1683" s="303"/>
      <c r="B1683" s="293"/>
      <c r="C1683" s="291"/>
      <c r="D1683" s="17" t="s">
        <v>448</v>
      </c>
      <c r="E1683" s="18">
        <f t="shared" si="70"/>
        <v>4.0000000000000001E-3</v>
      </c>
    </row>
    <row r="1684" spans="1:5" x14ac:dyDescent="0.3">
      <c r="A1684" s="303"/>
      <c r="B1684" s="293"/>
      <c r="C1684" s="291"/>
      <c r="D1684" s="17" t="s">
        <v>449</v>
      </c>
      <c r="E1684" s="18">
        <f t="shared" si="70"/>
        <v>4.0000000000000001E-3</v>
      </c>
    </row>
    <row r="1685" spans="1:5" x14ac:dyDescent="0.3">
      <c r="A1685" s="303"/>
      <c r="B1685" s="293"/>
      <c r="C1685" s="291"/>
      <c r="D1685" s="17" t="s">
        <v>450</v>
      </c>
      <c r="E1685" s="18">
        <f t="shared" si="70"/>
        <v>4.0000000000000001E-3</v>
      </c>
    </row>
    <row r="1686" spans="1:5" x14ac:dyDescent="0.3">
      <c r="A1686" s="303"/>
      <c r="B1686" s="293"/>
      <c r="C1686" s="291"/>
      <c r="D1686" s="17" t="s">
        <v>451</v>
      </c>
      <c r="E1686" s="18">
        <f t="shared" si="70"/>
        <v>4.0000000000000001E-3</v>
      </c>
    </row>
    <row r="1687" spans="1:5" x14ac:dyDescent="0.3">
      <c r="A1687" s="303"/>
      <c r="B1687" s="293"/>
      <c r="C1687" s="291"/>
      <c r="D1687" s="17" t="s">
        <v>339</v>
      </c>
      <c r="E1687" s="18">
        <f t="shared" si="70"/>
        <v>4.0000000000000001E-3</v>
      </c>
    </row>
    <row r="1688" spans="1:5" x14ac:dyDescent="0.3">
      <c r="A1688" s="303"/>
      <c r="B1688" s="293"/>
      <c r="C1688" s="291"/>
      <c r="D1688" s="17" t="s">
        <v>340</v>
      </c>
      <c r="E1688" s="18">
        <f t="shared" si="70"/>
        <v>4.0000000000000001E-3</v>
      </c>
    </row>
    <row r="1689" spans="1:5" x14ac:dyDescent="0.3">
      <c r="A1689" s="303"/>
      <c r="B1689" s="293"/>
      <c r="C1689" s="291"/>
      <c r="D1689" s="17" t="s">
        <v>341</v>
      </c>
      <c r="E1689" s="18">
        <f t="shared" si="70"/>
        <v>4.0000000000000001E-3</v>
      </c>
    </row>
    <row r="1690" spans="1:5" x14ac:dyDescent="0.3">
      <c r="A1690" s="303"/>
      <c r="B1690" s="293"/>
      <c r="C1690" s="291"/>
      <c r="D1690" s="17" t="s">
        <v>452</v>
      </c>
      <c r="E1690" s="18">
        <f t="shared" si="70"/>
        <v>4.0000000000000001E-3</v>
      </c>
    </row>
    <row r="1691" spans="1:5" x14ac:dyDescent="0.3">
      <c r="A1691" s="303"/>
      <c r="B1691" s="293"/>
      <c r="C1691" s="291"/>
      <c r="D1691" s="17" t="s">
        <v>453</v>
      </c>
      <c r="E1691" s="18">
        <f t="shared" si="70"/>
        <v>4.0000000000000001E-3</v>
      </c>
    </row>
    <row r="1692" spans="1:5" x14ac:dyDescent="0.3">
      <c r="A1692" s="303"/>
      <c r="B1692" s="293"/>
      <c r="C1692" s="291"/>
      <c r="D1692" s="17" t="s">
        <v>454</v>
      </c>
      <c r="E1692" s="18">
        <f t="shared" si="70"/>
        <v>4.0000000000000001E-3</v>
      </c>
    </row>
    <row r="1693" spans="1:5" x14ac:dyDescent="0.3">
      <c r="A1693" s="303"/>
      <c r="B1693" s="293"/>
      <c r="C1693" s="291"/>
      <c r="D1693" s="17" t="s">
        <v>345</v>
      </c>
      <c r="E1693" s="18">
        <f t="shared" si="70"/>
        <v>4.0000000000000001E-3</v>
      </c>
    </row>
    <row r="1694" spans="1:5" x14ac:dyDescent="0.3">
      <c r="A1694" s="303"/>
      <c r="B1694" s="293"/>
      <c r="C1694" s="291"/>
      <c r="D1694" s="17" t="s">
        <v>346</v>
      </c>
      <c r="E1694" s="18">
        <f t="shared" si="70"/>
        <v>4.0000000000000001E-3</v>
      </c>
    </row>
    <row r="1695" spans="1:5" x14ac:dyDescent="0.3">
      <c r="A1695" s="303"/>
      <c r="B1695" s="293"/>
      <c r="C1695" s="291"/>
      <c r="D1695" s="17" t="s">
        <v>347</v>
      </c>
      <c r="E1695" s="18">
        <f t="shared" si="70"/>
        <v>4.0000000000000001E-3</v>
      </c>
    </row>
    <row r="1696" spans="1:5" x14ac:dyDescent="0.3">
      <c r="A1696" s="303"/>
      <c r="B1696" s="293"/>
      <c r="C1696" s="291"/>
      <c r="D1696" s="17" t="s">
        <v>414</v>
      </c>
      <c r="E1696" s="18">
        <f t="shared" si="70"/>
        <v>4.0000000000000001E-3</v>
      </c>
    </row>
    <row r="1697" spans="1:5" x14ac:dyDescent="0.3">
      <c r="A1697" s="303"/>
      <c r="B1697" s="293"/>
      <c r="C1697" s="291"/>
      <c r="D1697" s="17" t="s">
        <v>415</v>
      </c>
      <c r="E1697" s="18">
        <f t="shared" si="70"/>
        <v>4.0000000000000001E-3</v>
      </c>
    </row>
    <row r="1698" spans="1:5" x14ac:dyDescent="0.3">
      <c r="A1698" s="303"/>
      <c r="B1698" s="293"/>
      <c r="C1698" s="291"/>
      <c r="D1698" s="17" t="s">
        <v>455</v>
      </c>
      <c r="E1698" s="18">
        <f t="shared" si="70"/>
        <v>4.0000000000000001E-3</v>
      </c>
    </row>
    <row r="1699" spans="1:5" x14ac:dyDescent="0.3">
      <c r="A1699" s="303"/>
      <c r="B1699" s="293"/>
      <c r="C1699" s="291"/>
      <c r="D1699" s="17" t="s">
        <v>456</v>
      </c>
      <c r="E1699" s="18">
        <f t="shared" si="70"/>
        <v>4.0000000000000001E-3</v>
      </c>
    </row>
    <row r="1700" spans="1:5" x14ac:dyDescent="0.3">
      <c r="A1700" s="303"/>
      <c r="B1700" s="293"/>
      <c r="C1700" s="291"/>
      <c r="D1700" s="17" t="s">
        <v>457</v>
      </c>
      <c r="E1700" s="18">
        <f t="shared" si="70"/>
        <v>4.0000000000000001E-3</v>
      </c>
    </row>
    <row r="1701" spans="1:5" x14ac:dyDescent="0.3">
      <c r="A1701" s="303"/>
      <c r="B1701" s="293"/>
      <c r="C1701" s="291"/>
      <c r="D1701" s="17" t="s">
        <v>458</v>
      </c>
      <c r="E1701" s="18">
        <f t="shared" si="70"/>
        <v>4.0000000000000001E-3</v>
      </c>
    </row>
    <row r="1702" spans="1:5" x14ac:dyDescent="0.3">
      <c r="A1702" s="303"/>
      <c r="B1702" s="293"/>
      <c r="C1702" s="291"/>
      <c r="D1702" s="17" t="s">
        <v>459</v>
      </c>
      <c r="E1702" s="18">
        <f t="shared" si="70"/>
        <v>4.0000000000000001E-3</v>
      </c>
    </row>
    <row r="1703" spans="1:5" x14ac:dyDescent="0.3">
      <c r="A1703" s="303"/>
      <c r="B1703" s="293"/>
      <c r="C1703" s="291"/>
      <c r="D1703" s="17" t="s">
        <v>460</v>
      </c>
      <c r="E1703" s="18">
        <f t="shared" si="70"/>
        <v>4.0000000000000001E-3</v>
      </c>
    </row>
    <row r="1704" spans="1:5" x14ac:dyDescent="0.3">
      <c r="A1704" s="303"/>
      <c r="B1704" s="293"/>
      <c r="C1704" s="291"/>
      <c r="D1704" s="17" t="s">
        <v>461</v>
      </c>
      <c r="E1704" s="18">
        <f t="shared" si="70"/>
        <v>4.0000000000000001E-3</v>
      </c>
    </row>
    <row r="1705" spans="1:5" x14ac:dyDescent="0.3">
      <c r="A1705" s="303"/>
      <c r="B1705" s="293"/>
      <c r="C1705" s="291"/>
      <c r="D1705" s="17" t="s">
        <v>462</v>
      </c>
      <c r="E1705" s="18">
        <f t="shared" si="70"/>
        <v>4.0000000000000001E-3</v>
      </c>
    </row>
    <row r="1706" spans="1:5" x14ac:dyDescent="0.3">
      <c r="A1706" s="303"/>
      <c r="B1706" s="293"/>
      <c r="C1706" s="291"/>
      <c r="D1706" s="17" t="s">
        <v>463</v>
      </c>
      <c r="E1706" s="18">
        <f t="shared" si="70"/>
        <v>4.0000000000000001E-3</v>
      </c>
    </row>
    <row r="1707" spans="1:5" x14ac:dyDescent="0.3">
      <c r="A1707" s="303"/>
      <c r="B1707" s="293"/>
      <c r="C1707" s="291"/>
      <c r="D1707" s="17" t="s">
        <v>464</v>
      </c>
      <c r="E1707" s="18">
        <f t="shared" si="70"/>
        <v>4.0000000000000001E-3</v>
      </c>
    </row>
    <row r="1708" spans="1:5" x14ac:dyDescent="0.3">
      <c r="A1708" s="303"/>
      <c r="B1708" s="293"/>
      <c r="C1708" s="291"/>
      <c r="D1708" s="17" t="s">
        <v>465</v>
      </c>
      <c r="E1708" s="18">
        <f t="shared" si="70"/>
        <v>4.0000000000000001E-3</v>
      </c>
    </row>
    <row r="1709" spans="1:5" x14ac:dyDescent="0.3">
      <c r="A1709" s="303"/>
      <c r="B1709" s="293"/>
      <c r="C1709" s="291"/>
      <c r="D1709" s="17" t="s">
        <v>466</v>
      </c>
      <c r="E1709" s="18">
        <f t="shared" si="70"/>
        <v>4.0000000000000001E-3</v>
      </c>
    </row>
    <row r="1710" spans="1:5" x14ac:dyDescent="0.3">
      <c r="A1710" s="303"/>
      <c r="B1710" s="293"/>
      <c r="C1710" s="291"/>
      <c r="D1710" s="17" t="s">
        <v>467</v>
      </c>
      <c r="E1710" s="18">
        <f t="shared" si="70"/>
        <v>4.0000000000000001E-3</v>
      </c>
    </row>
    <row r="1711" spans="1:5" x14ac:dyDescent="0.3">
      <c r="A1711" s="303"/>
      <c r="B1711" s="293"/>
      <c r="C1711" s="291"/>
      <c r="D1711" s="17" t="s">
        <v>468</v>
      </c>
      <c r="E1711" s="18">
        <f t="shared" si="70"/>
        <v>4.0000000000000001E-3</v>
      </c>
    </row>
    <row r="1712" spans="1:5" x14ac:dyDescent="0.3">
      <c r="A1712" s="303"/>
      <c r="B1712" s="293"/>
      <c r="C1712" s="291"/>
      <c r="D1712" s="17" t="s">
        <v>364</v>
      </c>
      <c r="E1712" s="18">
        <f t="shared" si="70"/>
        <v>4.0000000000000001E-3</v>
      </c>
    </row>
    <row r="1713" spans="1:5" x14ac:dyDescent="0.3">
      <c r="A1713" s="303"/>
      <c r="B1713" s="293"/>
      <c r="C1713" s="291"/>
      <c r="D1713" s="17" t="s">
        <v>365</v>
      </c>
      <c r="E1713" s="18">
        <f t="shared" si="70"/>
        <v>4.0000000000000001E-3</v>
      </c>
    </row>
    <row r="1714" spans="1:5" x14ac:dyDescent="0.3">
      <c r="A1714" s="303"/>
      <c r="B1714" s="293"/>
      <c r="C1714" s="291"/>
      <c r="D1714" s="17" t="s">
        <v>366</v>
      </c>
      <c r="E1714" s="18">
        <f t="shared" si="70"/>
        <v>4.0000000000000001E-3</v>
      </c>
    </row>
    <row r="1715" spans="1:5" x14ac:dyDescent="0.3">
      <c r="A1715" s="303"/>
      <c r="B1715" s="293"/>
      <c r="C1715" s="291"/>
      <c r="D1715" s="17" t="s">
        <v>469</v>
      </c>
      <c r="E1715" s="18">
        <f t="shared" si="70"/>
        <v>4.0000000000000001E-3</v>
      </c>
    </row>
    <row r="1716" spans="1:5" x14ac:dyDescent="0.3">
      <c r="A1716" s="303"/>
      <c r="B1716" s="293"/>
      <c r="C1716" s="291"/>
      <c r="D1716" s="17" t="s">
        <v>470</v>
      </c>
      <c r="E1716" s="18">
        <f t="shared" si="70"/>
        <v>4.0000000000000001E-3</v>
      </c>
    </row>
    <row r="1717" spans="1:5" x14ac:dyDescent="0.3">
      <c r="A1717" s="303"/>
      <c r="B1717" s="293"/>
      <c r="C1717" s="291"/>
      <c r="D1717" s="17" t="s">
        <v>471</v>
      </c>
      <c r="E1717" s="18">
        <f t="shared" si="70"/>
        <v>4.0000000000000001E-3</v>
      </c>
    </row>
    <row r="1718" spans="1:5" x14ac:dyDescent="0.3">
      <c r="A1718" s="303"/>
      <c r="B1718" s="293"/>
      <c r="C1718" s="291"/>
      <c r="D1718" s="17" t="s">
        <v>370</v>
      </c>
      <c r="E1718" s="18">
        <f t="shared" si="70"/>
        <v>4.0000000000000001E-3</v>
      </c>
    </row>
    <row r="1719" spans="1:5" x14ac:dyDescent="0.3">
      <c r="A1719" s="303"/>
      <c r="B1719" s="293"/>
      <c r="C1719" s="291"/>
      <c r="D1719" s="17" t="s">
        <v>277</v>
      </c>
      <c r="E1719" s="18">
        <f>0.2/37</f>
        <v>5.4054054054054057E-3</v>
      </c>
    </row>
    <row r="1720" spans="1:5" x14ac:dyDescent="0.3">
      <c r="A1720" s="303"/>
      <c r="B1720" s="293"/>
      <c r="C1720" s="291"/>
      <c r="D1720" s="17" t="s">
        <v>371</v>
      </c>
      <c r="E1720" s="18">
        <f t="shared" ref="E1720:E1755" si="71">0.2/37</f>
        <v>5.4054054054054057E-3</v>
      </c>
    </row>
    <row r="1721" spans="1:5" x14ac:dyDescent="0.3">
      <c r="A1721" s="303"/>
      <c r="B1721" s="293"/>
      <c r="C1721" s="291"/>
      <c r="D1721" s="17" t="s">
        <v>372</v>
      </c>
      <c r="E1721" s="18">
        <f t="shared" si="71"/>
        <v>5.4054054054054057E-3</v>
      </c>
    </row>
    <row r="1722" spans="1:5" x14ac:dyDescent="0.3">
      <c r="A1722" s="303"/>
      <c r="B1722" s="293"/>
      <c r="C1722" s="291"/>
      <c r="D1722" s="17" t="s">
        <v>373</v>
      </c>
      <c r="E1722" s="18">
        <f t="shared" si="71"/>
        <v>5.4054054054054057E-3</v>
      </c>
    </row>
    <row r="1723" spans="1:5" x14ac:dyDescent="0.3">
      <c r="A1723" s="303"/>
      <c r="B1723" s="293"/>
      <c r="C1723" s="291"/>
      <c r="D1723" s="17" t="s">
        <v>374</v>
      </c>
      <c r="E1723" s="18">
        <f t="shared" si="71"/>
        <v>5.4054054054054057E-3</v>
      </c>
    </row>
    <row r="1724" spans="1:5" x14ac:dyDescent="0.3">
      <c r="A1724" s="303"/>
      <c r="B1724" s="293"/>
      <c r="C1724" s="291"/>
      <c r="D1724" s="17" t="s">
        <v>375</v>
      </c>
      <c r="E1724" s="18">
        <f t="shared" si="71"/>
        <v>5.4054054054054057E-3</v>
      </c>
    </row>
    <row r="1725" spans="1:5" x14ac:dyDescent="0.3">
      <c r="A1725" s="303"/>
      <c r="B1725" s="293"/>
      <c r="C1725" s="291"/>
      <c r="D1725" s="17" t="s">
        <v>376</v>
      </c>
      <c r="E1725" s="18">
        <f t="shared" si="71"/>
        <v>5.4054054054054057E-3</v>
      </c>
    </row>
    <row r="1726" spans="1:5" x14ac:dyDescent="0.3">
      <c r="A1726" s="303"/>
      <c r="B1726" s="293"/>
      <c r="C1726" s="291"/>
      <c r="D1726" s="17" t="s">
        <v>377</v>
      </c>
      <c r="E1726" s="18">
        <f t="shared" si="71"/>
        <v>5.4054054054054057E-3</v>
      </c>
    </row>
    <row r="1727" spans="1:5" x14ac:dyDescent="0.3">
      <c r="A1727" s="303"/>
      <c r="B1727" s="293"/>
      <c r="C1727" s="291"/>
      <c r="D1727" s="17" t="s">
        <v>378</v>
      </c>
      <c r="E1727" s="18">
        <f t="shared" si="71"/>
        <v>5.4054054054054057E-3</v>
      </c>
    </row>
    <row r="1728" spans="1:5" x14ac:dyDescent="0.3">
      <c r="A1728" s="303"/>
      <c r="B1728" s="293"/>
      <c r="C1728" s="291"/>
      <c r="D1728" s="17" t="s">
        <v>379</v>
      </c>
      <c r="E1728" s="18">
        <f t="shared" si="71"/>
        <v>5.4054054054054057E-3</v>
      </c>
    </row>
    <row r="1729" spans="1:5" x14ac:dyDescent="0.3">
      <c r="A1729" s="303"/>
      <c r="B1729" s="293"/>
      <c r="C1729" s="291"/>
      <c r="D1729" s="17" t="s">
        <v>380</v>
      </c>
      <c r="E1729" s="18">
        <f t="shared" si="71"/>
        <v>5.4054054054054057E-3</v>
      </c>
    </row>
    <row r="1730" spans="1:5" x14ac:dyDescent="0.3">
      <c r="A1730" s="303"/>
      <c r="B1730" s="293"/>
      <c r="C1730" s="291"/>
      <c r="D1730" s="17" t="s">
        <v>381</v>
      </c>
      <c r="E1730" s="18">
        <f t="shared" si="71"/>
        <v>5.4054054054054057E-3</v>
      </c>
    </row>
    <row r="1731" spans="1:5" x14ac:dyDescent="0.3">
      <c r="A1731" s="303"/>
      <c r="B1731" s="293"/>
      <c r="C1731" s="291"/>
      <c r="D1731" s="17" t="s">
        <v>382</v>
      </c>
      <c r="E1731" s="18">
        <f t="shared" si="71"/>
        <v>5.4054054054054057E-3</v>
      </c>
    </row>
    <row r="1732" spans="1:5" x14ac:dyDescent="0.3">
      <c r="A1732" s="303"/>
      <c r="B1732" s="293"/>
      <c r="C1732" s="291"/>
      <c r="D1732" s="17" t="s">
        <v>383</v>
      </c>
      <c r="E1732" s="18">
        <f t="shared" si="71"/>
        <v>5.4054054054054057E-3</v>
      </c>
    </row>
    <row r="1733" spans="1:5" x14ac:dyDescent="0.3">
      <c r="A1733" s="303"/>
      <c r="B1733" s="293"/>
      <c r="C1733" s="291"/>
      <c r="D1733" s="17" t="s">
        <v>384</v>
      </c>
      <c r="E1733" s="18">
        <f t="shared" si="71"/>
        <v>5.4054054054054057E-3</v>
      </c>
    </row>
    <row r="1734" spans="1:5" x14ac:dyDescent="0.3">
      <c r="A1734" s="303"/>
      <c r="B1734" s="293"/>
      <c r="C1734" s="291"/>
      <c r="D1734" s="17" t="s">
        <v>385</v>
      </c>
      <c r="E1734" s="18">
        <f t="shared" si="71"/>
        <v>5.4054054054054057E-3</v>
      </c>
    </row>
    <row r="1735" spans="1:5" x14ac:dyDescent="0.3">
      <c r="A1735" s="303"/>
      <c r="B1735" s="293"/>
      <c r="C1735" s="291"/>
      <c r="D1735" s="17" t="s">
        <v>386</v>
      </c>
      <c r="E1735" s="18">
        <f t="shared" si="71"/>
        <v>5.4054054054054057E-3</v>
      </c>
    </row>
    <row r="1736" spans="1:5" x14ac:dyDescent="0.3">
      <c r="A1736" s="303"/>
      <c r="B1736" s="293"/>
      <c r="C1736" s="291"/>
      <c r="D1736" s="17" t="s">
        <v>387</v>
      </c>
      <c r="E1736" s="18">
        <f t="shared" si="71"/>
        <v>5.4054054054054057E-3</v>
      </c>
    </row>
    <row r="1737" spans="1:5" x14ac:dyDescent="0.3">
      <c r="A1737" s="303"/>
      <c r="B1737" s="293"/>
      <c r="C1737" s="291"/>
      <c r="D1737" s="17" t="s">
        <v>388</v>
      </c>
      <c r="E1737" s="18">
        <f t="shared" si="71"/>
        <v>5.4054054054054057E-3</v>
      </c>
    </row>
    <row r="1738" spans="1:5" x14ac:dyDescent="0.3">
      <c r="A1738" s="303"/>
      <c r="B1738" s="293"/>
      <c r="C1738" s="291"/>
      <c r="D1738" s="17" t="s">
        <v>472</v>
      </c>
      <c r="E1738" s="18">
        <f t="shared" si="71"/>
        <v>5.4054054054054057E-3</v>
      </c>
    </row>
    <row r="1739" spans="1:5" x14ac:dyDescent="0.3">
      <c r="A1739" s="303"/>
      <c r="B1739" s="293"/>
      <c r="C1739" s="291"/>
      <c r="D1739" s="17" t="s">
        <v>473</v>
      </c>
      <c r="E1739" s="18">
        <f t="shared" si="71"/>
        <v>5.4054054054054057E-3</v>
      </c>
    </row>
    <row r="1740" spans="1:5" x14ac:dyDescent="0.3">
      <c r="A1740" s="303"/>
      <c r="B1740" s="293"/>
      <c r="C1740" s="291"/>
      <c r="D1740" s="17" t="s">
        <v>474</v>
      </c>
      <c r="E1740" s="18">
        <f t="shared" si="71"/>
        <v>5.4054054054054057E-3</v>
      </c>
    </row>
    <row r="1741" spans="1:5" x14ac:dyDescent="0.3">
      <c r="A1741" s="303"/>
      <c r="B1741" s="293"/>
      <c r="C1741" s="291"/>
      <c r="D1741" s="17" t="s">
        <v>475</v>
      </c>
      <c r="E1741" s="18">
        <f t="shared" si="71"/>
        <v>5.4054054054054057E-3</v>
      </c>
    </row>
    <row r="1742" spans="1:5" x14ac:dyDescent="0.3">
      <c r="A1742" s="303"/>
      <c r="B1742" s="293"/>
      <c r="C1742" s="291"/>
      <c r="D1742" s="17" t="s">
        <v>476</v>
      </c>
      <c r="E1742" s="18">
        <f t="shared" si="71"/>
        <v>5.4054054054054057E-3</v>
      </c>
    </row>
    <row r="1743" spans="1:5" x14ac:dyDescent="0.3">
      <c r="A1743" s="303"/>
      <c r="B1743" s="293"/>
      <c r="C1743" s="291"/>
      <c r="D1743" s="17" t="s">
        <v>477</v>
      </c>
      <c r="E1743" s="18">
        <f t="shared" si="71"/>
        <v>5.4054054054054057E-3</v>
      </c>
    </row>
    <row r="1744" spans="1:5" x14ac:dyDescent="0.3">
      <c r="A1744" s="303"/>
      <c r="B1744" s="293"/>
      <c r="C1744" s="291"/>
      <c r="D1744" s="17" t="s">
        <v>478</v>
      </c>
      <c r="E1744" s="18">
        <f t="shared" si="71"/>
        <v>5.4054054054054057E-3</v>
      </c>
    </row>
    <row r="1745" spans="1:5" x14ac:dyDescent="0.3">
      <c r="A1745" s="303"/>
      <c r="B1745" s="293"/>
      <c r="C1745" s="291"/>
      <c r="D1745" s="17" t="s">
        <v>479</v>
      </c>
      <c r="E1745" s="18">
        <f t="shared" si="71"/>
        <v>5.4054054054054057E-3</v>
      </c>
    </row>
    <row r="1746" spans="1:5" x14ac:dyDescent="0.3">
      <c r="A1746" s="303"/>
      <c r="B1746" s="293"/>
      <c r="C1746" s="291"/>
      <c r="D1746" s="17" t="s">
        <v>480</v>
      </c>
      <c r="E1746" s="18">
        <f t="shared" si="71"/>
        <v>5.4054054054054057E-3</v>
      </c>
    </row>
    <row r="1747" spans="1:5" x14ac:dyDescent="0.3">
      <c r="A1747" s="303"/>
      <c r="B1747" s="293"/>
      <c r="C1747" s="291"/>
      <c r="D1747" s="17" t="s">
        <v>481</v>
      </c>
      <c r="E1747" s="18">
        <f t="shared" si="71"/>
        <v>5.4054054054054057E-3</v>
      </c>
    </row>
    <row r="1748" spans="1:5" x14ac:dyDescent="0.3">
      <c r="A1748" s="303"/>
      <c r="B1748" s="293"/>
      <c r="C1748" s="291"/>
      <c r="D1748" s="17" t="s">
        <v>482</v>
      </c>
      <c r="E1748" s="18">
        <f t="shared" si="71"/>
        <v>5.4054054054054057E-3</v>
      </c>
    </row>
    <row r="1749" spans="1:5" x14ac:dyDescent="0.3">
      <c r="A1749" s="303"/>
      <c r="B1749" s="293"/>
      <c r="C1749" s="291"/>
      <c r="D1749" s="17" t="s">
        <v>483</v>
      </c>
      <c r="E1749" s="18">
        <f t="shared" si="71"/>
        <v>5.4054054054054057E-3</v>
      </c>
    </row>
    <row r="1750" spans="1:5" x14ac:dyDescent="0.3">
      <c r="A1750" s="303"/>
      <c r="B1750" s="293"/>
      <c r="C1750" s="291"/>
      <c r="D1750" s="17" t="s">
        <v>484</v>
      </c>
      <c r="E1750" s="18">
        <f t="shared" si="71"/>
        <v>5.4054054054054057E-3</v>
      </c>
    </row>
    <row r="1751" spans="1:5" x14ac:dyDescent="0.3">
      <c r="A1751" s="303"/>
      <c r="B1751" s="293"/>
      <c r="C1751" s="291"/>
      <c r="D1751" s="17" t="s">
        <v>485</v>
      </c>
      <c r="E1751" s="18">
        <f t="shared" si="71"/>
        <v>5.4054054054054057E-3</v>
      </c>
    </row>
    <row r="1752" spans="1:5" x14ac:dyDescent="0.3">
      <c r="A1752" s="303"/>
      <c r="B1752" s="293"/>
      <c r="C1752" s="291"/>
      <c r="D1752" s="17" t="s">
        <v>486</v>
      </c>
      <c r="E1752" s="18">
        <f t="shared" si="71"/>
        <v>5.4054054054054057E-3</v>
      </c>
    </row>
    <row r="1753" spans="1:5" x14ac:dyDescent="0.3">
      <c r="A1753" s="303"/>
      <c r="B1753" s="293"/>
      <c r="C1753" s="291"/>
      <c r="D1753" s="17" t="s">
        <v>487</v>
      </c>
      <c r="E1753" s="18">
        <f t="shared" si="71"/>
        <v>5.4054054054054057E-3</v>
      </c>
    </row>
    <row r="1754" spans="1:5" x14ac:dyDescent="0.3">
      <c r="A1754" s="303"/>
      <c r="B1754" s="293"/>
      <c r="C1754" s="291"/>
      <c r="D1754" s="17" t="s">
        <v>488</v>
      </c>
      <c r="E1754" s="18">
        <f t="shared" si="71"/>
        <v>5.4054054054054057E-3</v>
      </c>
    </row>
    <row r="1755" spans="1:5" x14ac:dyDescent="0.3">
      <c r="A1755" s="303"/>
      <c r="B1755" s="293"/>
      <c r="C1755" s="291"/>
      <c r="D1755" s="17" t="s">
        <v>489</v>
      </c>
      <c r="E1755" s="18">
        <f t="shared" si="71"/>
        <v>5.4054054054054057E-3</v>
      </c>
    </row>
    <row r="1757" spans="1:5" x14ac:dyDescent="0.3">
      <c r="A1757" s="303" t="s">
        <v>294</v>
      </c>
      <c r="B1757" s="293" t="s">
        <v>1208</v>
      </c>
      <c r="C1757" s="291" t="s">
        <v>261</v>
      </c>
      <c r="D1757" s="17" t="s">
        <v>296</v>
      </c>
      <c r="E1757" s="18">
        <f>0.6/25</f>
        <v>2.4E-2</v>
      </c>
    </row>
    <row r="1758" spans="1:5" x14ac:dyDescent="0.3">
      <c r="A1758" s="303"/>
      <c r="B1758" s="282"/>
      <c r="C1758" s="283"/>
      <c r="D1758" s="17" t="s">
        <v>297</v>
      </c>
      <c r="E1758" s="18">
        <f t="shared" ref="E1758:E1781" si="72">0.6/25</f>
        <v>2.4E-2</v>
      </c>
    </row>
    <row r="1759" spans="1:5" x14ac:dyDescent="0.3">
      <c r="A1759" s="303"/>
      <c r="B1759" s="293"/>
      <c r="C1759" s="291"/>
      <c r="D1759" s="17" t="s">
        <v>298</v>
      </c>
      <c r="E1759" s="18">
        <f t="shared" si="72"/>
        <v>2.4E-2</v>
      </c>
    </row>
    <row r="1760" spans="1:5" x14ac:dyDescent="0.3">
      <c r="A1760" s="303"/>
      <c r="B1760" s="293"/>
      <c r="C1760" s="291"/>
      <c r="D1760" s="17" t="s">
        <v>299</v>
      </c>
      <c r="E1760" s="18">
        <f t="shared" si="72"/>
        <v>2.4E-2</v>
      </c>
    </row>
    <row r="1761" spans="1:5" x14ac:dyDescent="0.3">
      <c r="A1761" s="303"/>
      <c r="B1761" s="293"/>
      <c r="C1761" s="291"/>
      <c r="D1761" s="17" t="s">
        <v>300</v>
      </c>
      <c r="E1761" s="18">
        <f t="shared" si="72"/>
        <v>2.4E-2</v>
      </c>
    </row>
    <row r="1762" spans="1:5" x14ac:dyDescent="0.3">
      <c r="A1762" s="303"/>
      <c r="B1762" s="293"/>
      <c r="C1762" s="291"/>
      <c r="D1762" s="17" t="s">
        <v>301</v>
      </c>
      <c r="E1762" s="18">
        <f t="shared" si="72"/>
        <v>2.4E-2</v>
      </c>
    </row>
    <row r="1763" spans="1:5" x14ac:dyDescent="0.3">
      <c r="A1763" s="303"/>
      <c r="B1763" s="293"/>
      <c r="C1763" s="291"/>
      <c r="D1763" s="17" t="s">
        <v>302</v>
      </c>
      <c r="E1763" s="18">
        <f t="shared" si="72"/>
        <v>2.4E-2</v>
      </c>
    </row>
    <row r="1764" spans="1:5" x14ac:dyDescent="0.3">
      <c r="A1764" s="303"/>
      <c r="B1764" s="293"/>
      <c r="C1764" s="291"/>
      <c r="D1764" s="17" t="s">
        <v>303</v>
      </c>
      <c r="E1764" s="18">
        <f t="shared" si="72"/>
        <v>2.4E-2</v>
      </c>
    </row>
    <row r="1765" spans="1:5" x14ac:dyDescent="0.3">
      <c r="A1765" s="303"/>
      <c r="B1765" s="293"/>
      <c r="C1765" s="291"/>
      <c r="D1765" s="17" t="s">
        <v>304</v>
      </c>
      <c r="E1765" s="18">
        <f t="shared" si="72"/>
        <v>2.4E-2</v>
      </c>
    </row>
    <row r="1766" spans="1:5" x14ac:dyDescent="0.3">
      <c r="A1766" s="303"/>
      <c r="B1766" s="293"/>
      <c r="C1766" s="291"/>
      <c r="D1766" s="17" t="s">
        <v>305</v>
      </c>
      <c r="E1766" s="18">
        <f t="shared" si="72"/>
        <v>2.4E-2</v>
      </c>
    </row>
    <row r="1767" spans="1:5" x14ac:dyDescent="0.3">
      <c r="A1767" s="303"/>
      <c r="B1767" s="293"/>
      <c r="C1767" s="291"/>
      <c r="D1767" s="17" t="s">
        <v>306</v>
      </c>
      <c r="E1767" s="18">
        <f t="shared" si="72"/>
        <v>2.4E-2</v>
      </c>
    </row>
    <row r="1768" spans="1:5" x14ac:dyDescent="0.3">
      <c r="A1768" s="303"/>
      <c r="B1768" s="293"/>
      <c r="C1768" s="291"/>
      <c r="D1768" s="17" t="s">
        <v>307</v>
      </c>
      <c r="E1768" s="18">
        <f t="shared" si="72"/>
        <v>2.4E-2</v>
      </c>
    </row>
    <row r="1769" spans="1:5" x14ac:dyDescent="0.3">
      <c r="A1769" s="303"/>
      <c r="B1769" s="293"/>
      <c r="C1769" s="291"/>
      <c r="D1769" s="17" t="s">
        <v>308</v>
      </c>
      <c r="E1769" s="18">
        <f t="shared" si="72"/>
        <v>2.4E-2</v>
      </c>
    </row>
    <row r="1770" spans="1:5" x14ac:dyDescent="0.3">
      <c r="A1770" s="303"/>
      <c r="B1770" s="293"/>
      <c r="C1770" s="291"/>
      <c r="D1770" s="17" t="s">
        <v>309</v>
      </c>
      <c r="E1770" s="18">
        <f t="shared" si="72"/>
        <v>2.4E-2</v>
      </c>
    </row>
    <row r="1771" spans="1:5" x14ac:dyDescent="0.3">
      <c r="A1771" s="303"/>
      <c r="B1771" s="293"/>
      <c r="C1771" s="291"/>
      <c r="D1771" s="17" t="s">
        <v>310</v>
      </c>
      <c r="E1771" s="18">
        <f t="shared" si="72"/>
        <v>2.4E-2</v>
      </c>
    </row>
    <row r="1772" spans="1:5" x14ac:dyDescent="0.3">
      <c r="A1772" s="303"/>
      <c r="B1772" s="293"/>
      <c r="C1772" s="291"/>
      <c r="D1772" s="17" t="s">
        <v>311</v>
      </c>
      <c r="E1772" s="18">
        <f t="shared" si="72"/>
        <v>2.4E-2</v>
      </c>
    </row>
    <row r="1773" spans="1:5" x14ac:dyDescent="0.3">
      <c r="A1773" s="303"/>
      <c r="B1773" s="293"/>
      <c r="C1773" s="291"/>
      <c r="D1773" s="17" t="s">
        <v>312</v>
      </c>
      <c r="E1773" s="18">
        <f t="shared" si="72"/>
        <v>2.4E-2</v>
      </c>
    </row>
    <row r="1774" spans="1:5" x14ac:dyDescent="0.3">
      <c r="A1774" s="303"/>
      <c r="B1774" s="293"/>
      <c r="C1774" s="291"/>
      <c r="D1774" s="17" t="s">
        <v>313</v>
      </c>
      <c r="E1774" s="18">
        <f t="shared" si="72"/>
        <v>2.4E-2</v>
      </c>
    </row>
    <row r="1775" spans="1:5" x14ac:dyDescent="0.3">
      <c r="A1775" s="303"/>
      <c r="B1775" s="293"/>
      <c r="C1775" s="291"/>
      <c r="D1775" s="17" t="s">
        <v>314</v>
      </c>
      <c r="E1775" s="18">
        <f t="shared" si="72"/>
        <v>2.4E-2</v>
      </c>
    </row>
    <row r="1776" spans="1:5" x14ac:dyDescent="0.3">
      <c r="A1776" s="303"/>
      <c r="B1776" s="293"/>
      <c r="C1776" s="291"/>
      <c r="D1776" s="17" t="s">
        <v>315</v>
      </c>
      <c r="E1776" s="18">
        <f t="shared" si="72"/>
        <v>2.4E-2</v>
      </c>
    </row>
    <row r="1777" spans="1:5" x14ac:dyDescent="0.3">
      <c r="A1777" s="303"/>
      <c r="B1777" s="293"/>
      <c r="C1777" s="291"/>
      <c r="D1777" s="17" t="s">
        <v>316</v>
      </c>
      <c r="E1777" s="18">
        <f t="shared" si="72"/>
        <v>2.4E-2</v>
      </c>
    </row>
    <row r="1778" spans="1:5" x14ac:dyDescent="0.3">
      <c r="A1778" s="303"/>
      <c r="B1778" s="293"/>
      <c r="C1778" s="291"/>
      <c r="D1778" s="17" t="s">
        <v>317</v>
      </c>
      <c r="E1778" s="18">
        <f t="shared" si="72"/>
        <v>2.4E-2</v>
      </c>
    </row>
    <row r="1779" spans="1:5" x14ac:dyDescent="0.3">
      <c r="A1779" s="303"/>
      <c r="B1779" s="293"/>
      <c r="C1779" s="291"/>
      <c r="D1779" s="17" t="s">
        <v>318</v>
      </c>
      <c r="E1779" s="18">
        <f t="shared" si="72"/>
        <v>2.4E-2</v>
      </c>
    </row>
    <row r="1780" spans="1:5" x14ac:dyDescent="0.3">
      <c r="A1780" s="303"/>
      <c r="B1780" s="293"/>
      <c r="C1780" s="291"/>
      <c r="D1780" s="17" t="s">
        <v>319</v>
      </c>
      <c r="E1780" s="18">
        <f t="shared" si="72"/>
        <v>2.4E-2</v>
      </c>
    </row>
    <row r="1781" spans="1:5" x14ac:dyDescent="0.3">
      <c r="A1781" s="303"/>
      <c r="B1781" s="293"/>
      <c r="C1781" s="291"/>
      <c r="D1781" s="17" t="s">
        <v>320</v>
      </c>
      <c r="E1781" s="18">
        <f t="shared" si="72"/>
        <v>2.4E-2</v>
      </c>
    </row>
    <row r="1782" spans="1:5" x14ac:dyDescent="0.3">
      <c r="A1782" s="303"/>
      <c r="B1782" s="293"/>
      <c r="C1782" s="291"/>
      <c r="D1782" s="17" t="s">
        <v>321</v>
      </c>
      <c r="E1782" s="18">
        <f>0.2/50</f>
        <v>4.0000000000000001E-3</v>
      </c>
    </row>
    <row r="1783" spans="1:5" x14ac:dyDescent="0.3">
      <c r="A1783" s="303"/>
      <c r="B1783" s="293"/>
      <c r="C1783" s="291"/>
      <c r="D1783" s="17" t="s">
        <v>322</v>
      </c>
      <c r="E1783" s="18">
        <f t="shared" ref="E1783:E1831" si="73">0.2/50</f>
        <v>4.0000000000000001E-3</v>
      </c>
    </row>
    <row r="1784" spans="1:5" x14ac:dyDescent="0.3">
      <c r="A1784" s="303"/>
      <c r="B1784" s="293"/>
      <c r="C1784" s="291"/>
      <c r="D1784" s="17" t="s">
        <v>323</v>
      </c>
      <c r="E1784" s="18">
        <f t="shared" si="73"/>
        <v>4.0000000000000001E-3</v>
      </c>
    </row>
    <row r="1785" spans="1:5" x14ac:dyDescent="0.3">
      <c r="A1785" s="303"/>
      <c r="B1785" s="293"/>
      <c r="C1785" s="291"/>
      <c r="D1785" s="17" t="s">
        <v>324</v>
      </c>
      <c r="E1785" s="18">
        <f t="shared" si="73"/>
        <v>4.0000000000000001E-3</v>
      </c>
    </row>
    <row r="1786" spans="1:5" x14ac:dyDescent="0.3">
      <c r="A1786" s="303"/>
      <c r="B1786" s="293"/>
      <c r="C1786" s="291"/>
      <c r="D1786" s="17" t="s">
        <v>325</v>
      </c>
      <c r="E1786" s="18">
        <f t="shared" si="73"/>
        <v>4.0000000000000001E-3</v>
      </c>
    </row>
    <row r="1787" spans="1:5" x14ac:dyDescent="0.3">
      <c r="A1787" s="303"/>
      <c r="B1787" s="293"/>
      <c r="C1787" s="291"/>
      <c r="D1787" s="17" t="s">
        <v>326</v>
      </c>
      <c r="E1787" s="18">
        <f t="shared" si="73"/>
        <v>4.0000000000000001E-3</v>
      </c>
    </row>
    <row r="1788" spans="1:5" x14ac:dyDescent="0.3">
      <c r="A1788" s="303"/>
      <c r="B1788" s="293"/>
      <c r="C1788" s="291"/>
      <c r="D1788" s="17" t="s">
        <v>327</v>
      </c>
      <c r="E1788" s="18">
        <f t="shared" si="73"/>
        <v>4.0000000000000001E-3</v>
      </c>
    </row>
    <row r="1789" spans="1:5" x14ac:dyDescent="0.3">
      <c r="A1789" s="303"/>
      <c r="B1789" s="293"/>
      <c r="C1789" s="291"/>
      <c r="D1789" s="17" t="s">
        <v>328</v>
      </c>
      <c r="E1789" s="18">
        <f t="shared" si="73"/>
        <v>4.0000000000000001E-3</v>
      </c>
    </row>
    <row r="1790" spans="1:5" x14ac:dyDescent="0.3">
      <c r="A1790" s="303"/>
      <c r="B1790" s="293"/>
      <c r="C1790" s="291"/>
      <c r="D1790" s="17" t="s">
        <v>329</v>
      </c>
      <c r="E1790" s="18">
        <f t="shared" si="73"/>
        <v>4.0000000000000001E-3</v>
      </c>
    </row>
    <row r="1791" spans="1:5" x14ac:dyDescent="0.3">
      <c r="A1791" s="303"/>
      <c r="B1791" s="293"/>
      <c r="C1791" s="291"/>
      <c r="D1791" s="17" t="s">
        <v>330</v>
      </c>
      <c r="E1791" s="18">
        <f t="shared" si="73"/>
        <v>4.0000000000000001E-3</v>
      </c>
    </row>
    <row r="1792" spans="1:5" x14ac:dyDescent="0.3">
      <c r="A1792" s="303"/>
      <c r="B1792" s="293"/>
      <c r="C1792" s="291"/>
      <c r="D1792" s="17" t="s">
        <v>331</v>
      </c>
      <c r="E1792" s="18">
        <f t="shared" si="73"/>
        <v>4.0000000000000001E-3</v>
      </c>
    </row>
    <row r="1793" spans="1:5" x14ac:dyDescent="0.3">
      <c r="A1793" s="303"/>
      <c r="B1793" s="293"/>
      <c r="C1793" s="291"/>
      <c r="D1793" s="17" t="s">
        <v>332</v>
      </c>
      <c r="E1793" s="18">
        <f t="shared" si="73"/>
        <v>4.0000000000000001E-3</v>
      </c>
    </row>
    <row r="1794" spans="1:5" x14ac:dyDescent="0.3">
      <c r="A1794" s="303"/>
      <c r="B1794" s="293"/>
      <c r="C1794" s="291"/>
      <c r="D1794" s="17" t="s">
        <v>333</v>
      </c>
      <c r="E1794" s="18">
        <f t="shared" si="73"/>
        <v>4.0000000000000001E-3</v>
      </c>
    </row>
    <row r="1795" spans="1:5" x14ac:dyDescent="0.3">
      <c r="A1795" s="303"/>
      <c r="B1795" s="293"/>
      <c r="C1795" s="291"/>
      <c r="D1795" s="17" t="s">
        <v>334</v>
      </c>
      <c r="E1795" s="18">
        <f t="shared" si="73"/>
        <v>4.0000000000000001E-3</v>
      </c>
    </row>
    <row r="1796" spans="1:5" x14ac:dyDescent="0.3">
      <c r="A1796" s="303"/>
      <c r="B1796" s="293"/>
      <c r="C1796" s="291"/>
      <c r="D1796" s="17" t="s">
        <v>335</v>
      </c>
      <c r="E1796" s="18">
        <f t="shared" si="73"/>
        <v>4.0000000000000001E-3</v>
      </c>
    </row>
    <row r="1797" spans="1:5" x14ac:dyDescent="0.3">
      <c r="A1797" s="303"/>
      <c r="B1797" s="293"/>
      <c r="C1797" s="291"/>
      <c r="D1797" s="17" t="s">
        <v>336</v>
      </c>
      <c r="E1797" s="18">
        <f t="shared" si="73"/>
        <v>4.0000000000000001E-3</v>
      </c>
    </row>
    <row r="1798" spans="1:5" x14ac:dyDescent="0.3">
      <c r="A1798" s="303"/>
      <c r="B1798" s="293"/>
      <c r="C1798" s="291"/>
      <c r="D1798" s="17" t="s">
        <v>337</v>
      </c>
      <c r="E1798" s="18">
        <f t="shared" si="73"/>
        <v>4.0000000000000001E-3</v>
      </c>
    </row>
    <row r="1799" spans="1:5" x14ac:dyDescent="0.3">
      <c r="A1799" s="303"/>
      <c r="B1799" s="293"/>
      <c r="C1799" s="291"/>
      <c r="D1799" s="17" t="s">
        <v>338</v>
      </c>
      <c r="E1799" s="18">
        <f t="shared" si="73"/>
        <v>4.0000000000000001E-3</v>
      </c>
    </row>
    <row r="1800" spans="1:5" x14ac:dyDescent="0.3">
      <c r="A1800" s="303"/>
      <c r="B1800" s="293"/>
      <c r="C1800" s="291"/>
      <c r="D1800" s="17" t="s">
        <v>339</v>
      </c>
      <c r="E1800" s="18">
        <f t="shared" si="73"/>
        <v>4.0000000000000001E-3</v>
      </c>
    </row>
    <row r="1801" spans="1:5" x14ac:dyDescent="0.3">
      <c r="A1801" s="303"/>
      <c r="B1801" s="293"/>
      <c r="C1801" s="291"/>
      <c r="D1801" s="17" t="s">
        <v>340</v>
      </c>
      <c r="E1801" s="18">
        <f t="shared" si="73"/>
        <v>4.0000000000000001E-3</v>
      </c>
    </row>
    <row r="1802" spans="1:5" x14ac:dyDescent="0.3">
      <c r="A1802" s="303"/>
      <c r="B1802" s="293"/>
      <c r="C1802" s="291"/>
      <c r="D1802" s="17" t="s">
        <v>341</v>
      </c>
      <c r="E1802" s="18">
        <f t="shared" si="73"/>
        <v>4.0000000000000001E-3</v>
      </c>
    </row>
    <row r="1803" spans="1:5" x14ac:dyDescent="0.3">
      <c r="A1803" s="303"/>
      <c r="B1803" s="293"/>
      <c r="C1803" s="291"/>
      <c r="D1803" s="17" t="s">
        <v>342</v>
      </c>
      <c r="E1803" s="18">
        <f t="shared" si="73"/>
        <v>4.0000000000000001E-3</v>
      </c>
    </row>
    <row r="1804" spans="1:5" x14ac:dyDescent="0.3">
      <c r="A1804" s="303"/>
      <c r="B1804" s="293"/>
      <c r="C1804" s="291"/>
      <c r="D1804" s="17" t="s">
        <v>343</v>
      </c>
      <c r="E1804" s="18">
        <f t="shared" si="73"/>
        <v>4.0000000000000001E-3</v>
      </c>
    </row>
    <row r="1805" spans="1:5" x14ac:dyDescent="0.3">
      <c r="A1805" s="303"/>
      <c r="B1805" s="293"/>
      <c r="C1805" s="291"/>
      <c r="D1805" s="17" t="s">
        <v>344</v>
      </c>
      <c r="E1805" s="18">
        <f t="shared" si="73"/>
        <v>4.0000000000000001E-3</v>
      </c>
    </row>
    <row r="1806" spans="1:5" x14ac:dyDescent="0.3">
      <c r="A1806" s="303"/>
      <c r="B1806" s="293"/>
      <c r="C1806" s="291"/>
      <c r="D1806" s="17" t="s">
        <v>345</v>
      </c>
      <c r="E1806" s="18">
        <f t="shared" si="73"/>
        <v>4.0000000000000001E-3</v>
      </c>
    </row>
    <row r="1807" spans="1:5" x14ac:dyDescent="0.3">
      <c r="A1807" s="303"/>
      <c r="B1807" s="293"/>
      <c r="C1807" s="291"/>
      <c r="D1807" s="17" t="s">
        <v>346</v>
      </c>
      <c r="E1807" s="18">
        <f t="shared" si="73"/>
        <v>4.0000000000000001E-3</v>
      </c>
    </row>
    <row r="1808" spans="1:5" x14ac:dyDescent="0.3">
      <c r="A1808" s="303"/>
      <c r="B1808" s="293"/>
      <c r="C1808" s="291"/>
      <c r="D1808" s="17" t="s">
        <v>347</v>
      </c>
      <c r="E1808" s="18">
        <f t="shared" si="73"/>
        <v>4.0000000000000001E-3</v>
      </c>
    </row>
    <row r="1809" spans="1:5" x14ac:dyDescent="0.3">
      <c r="A1809" s="303"/>
      <c r="B1809" s="293"/>
      <c r="C1809" s="291"/>
      <c r="D1809" s="17" t="s">
        <v>348</v>
      </c>
      <c r="E1809" s="18">
        <f t="shared" si="73"/>
        <v>4.0000000000000001E-3</v>
      </c>
    </row>
    <row r="1810" spans="1:5" x14ac:dyDescent="0.3">
      <c r="A1810" s="303"/>
      <c r="B1810" s="293"/>
      <c r="C1810" s="291"/>
      <c r="D1810" s="17" t="s">
        <v>349</v>
      </c>
      <c r="E1810" s="18">
        <f t="shared" si="73"/>
        <v>4.0000000000000001E-3</v>
      </c>
    </row>
    <row r="1811" spans="1:5" x14ac:dyDescent="0.3">
      <c r="A1811" s="303"/>
      <c r="B1811" s="293"/>
      <c r="C1811" s="291"/>
      <c r="D1811" s="17" t="s">
        <v>350</v>
      </c>
      <c r="E1811" s="18">
        <f t="shared" si="73"/>
        <v>4.0000000000000001E-3</v>
      </c>
    </row>
    <row r="1812" spans="1:5" x14ac:dyDescent="0.3">
      <c r="A1812" s="303"/>
      <c r="B1812" s="293"/>
      <c r="C1812" s="291"/>
      <c r="D1812" s="17" t="s">
        <v>351</v>
      </c>
      <c r="E1812" s="18">
        <f t="shared" si="73"/>
        <v>4.0000000000000001E-3</v>
      </c>
    </row>
    <row r="1813" spans="1:5" x14ac:dyDescent="0.3">
      <c r="A1813" s="303"/>
      <c r="B1813" s="293"/>
      <c r="C1813" s="291"/>
      <c r="D1813" s="17" t="s">
        <v>352</v>
      </c>
      <c r="E1813" s="18">
        <f t="shared" si="73"/>
        <v>4.0000000000000001E-3</v>
      </c>
    </row>
    <row r="1814" spans="1:5" x14ac:dyDescent="0.3">
      <c r="A1814" s="303"/>
      <c r="B1814" s="293"/>
      <c r="C1814" s="291"/>
      <c r="D1814" s="17" t="s">
        <v>353</v>
      </c>
      <c r="E1814" s="18">
        <f t="shared" si="73"/>
        <v>4.0000000000000001E-3</v>
      </c>
    </row>
    <row r="1815" spans="1:5" x14ac:dyDescent="0.3">
      <c r="A1815" s="303"/>
      <c r="B1815" s="293"/>
      <c r="C1815" s="291"/>
      <c r="D1815" s="17" t="s">
        <v>354</v>
      </c>
      <c r="E1815" s="18">
        <f t="shared" si="73"/>
        <v>4.0000000000000001E-3</v>
      </c>
    </row>
    <row r="1816" spans="1:5" x14ac:dyDescent="0.3">
      <c r="A1816" s="303"/>
      <c r="B1816" s="293"/>
      <c r="C1816" s="291"/>
      <c r="D1816" s="17" t="s">
        <v>355</v>
      </c>
      <c r="E1816" s="18">
        <f t="shared" si="73"/>
        <v>4.0000000000000001E-3</v>
      </c>
    </row>
    <row r="1817" spans="1:5" x14ac:dyDescent="0.3">
      <c r="A1817" s="303"/>
      <c r="B1817" s="293"/>
      <c r="C1817" s="291"/>
      <c r="D1817" s="17" t="s">
        <v>356</v>
      </c>
      <c r="E1817" s="18">
        <f t="shared" si="73"/>
        <v>4.0000000000000001E-3</v>
      </c>
    </row>
    <row r="1818" spans="1:5" x14ac:dyDescent="0.3">
      <c r="A1818" s="303"/>
      <c r="B1818" s="293"/>
      <c r="C1818" s="291"/>
      <c r="D1818" s="17" t="s">
        <v>357</v>
      </c>
      <c r="E1818" s="18">
        <f t="shared" si="73"/>
        <v>4.0000000000000001E-3</v>
      </c>
    </row>
    <row r="1819" spans="1:5" x14ac:dyDescent="0.3">
      <c r="A1819" s="303"/>
      <c r="B1819" s="293"/>
      <c r="C1819" s="291"/>
      <c r="D1819" s="17" t="s">
        <v>358</v>
      </c>
      <c r="E1819" s="18">
        <f t="shared" si="73"/>
        <v>4.0000000000000001E-3</v>
      </c>
    </row>
    <row r="1820" spans="1:5" x14ac:dyDescent="0.3">
      <c r="A1820" s="303"/>
      <c r="B1820" s="293"/>
      <c r="C1820" s="291"/>
      <c r="D1820" s="17" t="s">
        <v>359</v>
      </c>
      <c r="E1820" s="18">
        <f t="shared" si="73"/>
        <v>4.0000000000000001E-3</v>
      </c>
    </row>
    <row r="1821" spans="1:5" x14ac:dyDescent="0.3">
      <c r="A1821" s="303"/>
      <c r="B1821" s="293"/>
      <c r="C1821" s="291"/>
      <c r="D1821" s="17" t="s">
        <v>360</v>
      </c>
      <c r="E1821" s="18">
        <f t="shared" si="73"/>
        <v>4.0000000000000001E-3</v>
      </c>
    </row>
    <row r="1822" spans="1:5" x14ac:dyDescent="0.3">
      <c r="A1822" s="303"/>
      <c r="B1822" s="293"/>
      <c r="C1822" s="291"/>
      <c r="D1822" s="17" t="s">
        <v>361</v>
      </c>
      <c r="E1822" s="18">
        <f t="shared" si="73"/>
        <v>4.0000000000000001E-3</v>
      </c>
    </row>
    <row r="1823" spans="1:5" x14ac:dyDescent="0.3">
      <c r="A1823" s="303"/>
      <c r="B1823" s="293"/>
      <c r="C1823" s="291"/>
      <c r="D1823" s="17" t="s">
        <v>362</v>
      </c>
      <c r="E1823" s="18">
        <f t="shared" si="73"/>
        <v>4.0000000000000001E-3</v>
      </c>
    </row>
    <row r="1824" spans="1:5" x14ac:dyDescent="0.3">
      <c r="A1824" s="303"/>
      <c r="B1824" s="293"/>
      <c r="C1824" s="291"/>
      <c r="D1824" s="17" t="s">
        <v>363</v>
      </c>
      <c r="E1824" s="18">
        <f t="shared" si="73"/>
        <v>4.0000000000000001E-3</v>
      </c>
    </row>
    <row r="1825" spans="1:5" x14ac:dyDescent="0.3">
      <c r="A1825" s="303"/>
      <c r="B1825" s="293"/>
      <c r="C1825" s="291"/>
      <c r="D1825" s="17" t="s">
        <v>364</v>
      </c>
      <c r="E1825" s="18">
        <f t="shared" si="73"/>
        <v>4.0000000000000001E-3</v>
      </c>
    </row>
    <row r="1826" spans="1:5" x14ac:dyDescent="0.3">
      <c r="A1826" s="303"/>
      <c r="B1826" s="293"/>
      <c r="C1826" s="291"/>
      <c r="D1826" s="17" t="s">
        <v>365</v>
      </c>
      <c r="E1826" s="18">
        <f t="shared" si="73"/>
        <v>4.0000000000000001E-3</v>
      </c>
    </row>
    <row r="1827" spans="1:5" x14ac:dyDescent="0.3">
      <c r="A1827" s="303"/>
      <c r="B1827" s="293"/>
      <c r="C1827" s="291"/>
      <c r="D1827" s="17" t="s">
        <v>366</v>
      </c>
      <c r="E1827" s="18">
        <f t="shared" si="73"/>
        <v>4.0000000000000001E-3</v>
      </c>
    </row>
    <row r="1828" spans="1:5" x14ac:dyDescent="0.3">
      <c r="A1828" s="303"/>
      <c r="B1828" s="293"/>
      <c r="C1828" s="291"/>
      <c r="D1828" s="17" t="s">
        <v>367</v>
      </c>
      <c r="E1828" s="18">
        <f t="shared" si="73"/>
        <v>4.0000000000000001E-3</v>
      </c>
    </row>
    <row r="1829" spans="1:5" x14ac:dyDescent="0.3">
      <c r="A1829" s="303"/>
      <c r="B1829" s="293"/>
      <c r="C1829" s="291"/>
      <c r="D1829" s="17" t="s">
        <v>368</v>
      </c>
      <c r="E1829" s="18">
        <f t="shared" si="73"/>
        <v>4.0000000000000001E-3</v>
      </c>
    </row>
    <row r="1830" spans="1:5" x14ac:dyDescent="0.3">
      <c r="A1830" s="303"/>
      <c r="B1830" s="293"/>
      <c r="C1830" s="291"/>
      <c r="D1830" s="17" t="s">
        <v>369</v>
      </c>
      <c r="E1830" s="18">
        <f t="shared" si="73"/>
        <v>4.0000000000000001E-3</v>
      </c>
    </row>
    <row r="1831" spans="1:5" x14ac:dyDescent="0.3">
      <c r="A1831" s="303"/>
      <c r="B1831" s="293"/>
      <c r="C1831" s="291"/>
      <c r="D1831" s="17" t="s">
        <v>370</v>
      </c>
      <c r="E1831" s="18">
        <f t="shared" si="73"/>
        <v>4.0000000000000001E-3</v>
      </c>
    </row>
    <row r="1832" spans="1:5" x14ac:dyDescent="0.3">
      <c r="A1832" s="303"/>
      <c r="B1832" s="293"/>
      <c r="C1832" s="291"/>
      <c r="D1832" s="17" t="s">
        <v>277</v>
      </c>
      <c r="E1832" s="18">
        <f>0.2/19</f>
        <v>1.0526315789473684E-2</v>
      </c>
    </row>
    <row r="1833" spans="1:5" x14ac:dyDescent="0.3">
      <c r="A1833" s="303"/>
      <c r="B1833" s="293"/>
      <c r="C1833" s="291"/>
      <c r="D1833" s="17" t="s">
        <v>371</v>
      </c>
      <c r="E1833" s="18">
        <f t="shared" ref="E1833:E1850" si="74">0.2/19</f>
        <v>1.0526315789473684E-2</v>
      </c>
    </row>
    <row r="1834" spans="1:5" x14ac:dyDescent="0.3">
      <c r="A1834" s="303"/>
      <c r="B1834" s="293"/>
      <c r="C1834" s="291"/>
      <c r="D1834" s="17" t="s">
        <v>372</v>
      </c>
      <c r="E1834" s="18">
        <f t="shared" si="74"/>
        <v>1.0526315789473684E-2</v>
      </c>
    </row>
    <row r="1835" spans="1:5" x14ac:dyDescent="0.3">
      <c r="A1835" s="303"/>
      <c r="B1835" s="293"/>
      <c r="C1835" s="291"/>
      <c r="D1835" s="17" t="s">
        <v>373</v>
      </c>
      <c r="E1835" s="18">
        <f t="shared" si="74"/>
        <v>1.0526315789473684E-2</v>
      </c>
    </row>
    <row r="1836" spans="1:5" x14ac:dyDescent="0.3">
      <c r="A1836" s="303"/>
      <c r="B1836" s="293"/>
      <c r="C1836" s="291"/>
      <c r="D1836" s="17" t="s">
        <v>374</v>
      </c>
      <c r="E1836" s="18">
        <f t="shared" si="74"/>
        <v>1.0526315789473684E-2</v>
      </c>
    </row>
    <row r="1837" spans="1:5" x14ac:dyDescent="0.3">
      <c r="A1837" s="303"/>
      <c r="B1837" s="293"/>
      <c r="C1837" s="291"/>
      <c r="D1837" s="17" t="s">
        <v>375</v>
      </c>
      <c r="E1837" s="18">
        <f t="shared" si="74"/>
        <v>1.0526315789473684E-2</v>
      </c>
    </row>
    <row r="1838" spans="1:5" x14ac:dyDescent="0.3">
      <c r="A1838" s="303"/>
      <c r="B1838" s="293"/>
      <c r="C1838" s="291"/>
      <c r="D1838" s="17" t="s">
        <v>376</v>
      </c>
      <c r="E1838" s="18">
        <f t="shared" si="74"/>
        <v>1.0526315789473684E-2</v>
      </c>
    </row>
    <row r="1839" spans="1:5" x14ac:dyDescent="0.3">
      <c r="A1839" s="303"/>
      <c r="B1839" s="293"/>
      <c r="C1839" s="291"/>
      <c r="D1839" s="17" t="s">
        <v>377</v>
      </c>
      <c r="E1839" s="18">
        <f t="shared" si="74"/>
        <v>1.0526315789473684E-2</v>
      </c>
    </row>
    <row r="1840" spans="1:5" x14ac:dyDescent="0.3">
      <c r="A1840" s="303"/>
      <c r="B1840" s="293"/>
      <c r="C1840" s="291"/>
      <c r="D1840" s="17" t="s">
        <v>378</v>
      </c>
      <c r="E1840" s="18">
        <f t="shared" si="74"/>
        <v>1.0526315789473684E-2</v>
      </c>
    </row>
    <row r="1841" spans="1:5" x14ac:dyDescent="0.3">
      <c r="A1841" s="303"/>
      <c r="B1841" s="293"/>
      <c r="C1841" s="291"/>
      <c r="D1841" s="17" t="s">
        <v>379</v>
      </c>
      <c r="E1841" s="18">
        <f t="shared" si="74"/>
        <v>1.0526315789473684E-2</v>
      </c>
    </row>
    <row r="1842" spans="1:5" x14ac:dyDescent="0.3">
      <c r="A1842" s="303"/>
      <c r="B1842" s="293"/>
      <c r="C1842" s="291"/>
      <c r="D1842" s="17" t="s">
        <v>380</v>
      </c>
      <c r="E1842" s="18">
        <f t="shared" si="74"/>
        <v>1.0526315789473684E-2</v>
      </c>
    </row>
    <row r="1843" spans="1:5" x14ac:dyDescent="0.3">
      <c r="A1843" s="303"/>
      <c r="B1843" s="293"/>
      <c r="C1843" s="291"/>
      <c r="D1843" s="17" t="s">
        <v>381</v>
      </c>
      <c r="E1843" s="18">
        <f t="shared" si="74"/>
        <v>1.0526315789473684E-2</v>
      </c>
    </row>
    <row r="1844" spans="1:5" x14ac:dyDescent="0.3">
      <c r="A1844" s="303"/>
      <c r="B1844" s="293"/>
      <c r="C1844" s="291"/>
      <c r="D1844" s="17" t="s">
        <v>382</v>
      </c>
      <c r="E1844" s="18">
        <f t="shared" si="74"/>
        <v>1.0526315789473684E-2</v>
      </c>
    </row>
    <row r="1845" spans="1:5" x14ac:dyDescent="0.3">
      <c r="A1845" s="303"/>
      <c r="B1845" s="293"/>
      <c r="C1845" s="291"/>
      <c r="D1845" s="17" t="s">
        <v>383</v>
      </c>
      <c r="E1845" s="18">
        <f t="shared" si="74"/>
        <v>1.0526315789473684E-2</v>
      </c>
    </row>
    <row r="1846" spans="1:5" x14ac:dyDescent="0.3">
      <c r="A1846" s="303"/>
      <c r="B1846" s="293"/>
      <c r="C1846" s="291"/>
      <c r="D1846" s="17" t="s">
        <v>384</v>
      </c>
      <c r="E1846" s="18">
        <f t="shared" si="74"/>
        <v>1.0526315789473684E-2</v>
      </c>
    </row>
    <row r="1847" spans="1:5" x14ac:dyDescent="0.3">
      <c r="A1847" s="303"/>
      <c r="B1847" s="293"/>
      <c r="C1847" s="291"/>
      <c r="D1847" s="17" t="s">
        <v>385</v>
      </c>
      <c r="E1847" s="18">
        <f t="shared" si="74"/>
        <v>1.0526315789473684E-2</v>
      </c>
    </row>
    <row r="1848" spans="1:5" x14ac:dyDescent="0.3">
      <c r="A1848" s="303"/>
      <c r="B1848" s="293"/>
      <c r="C1848" s="291"/>
      <c r="D1848" s="17" t="s">
        <v>386</v>
      </c>
      <c r="E1848" s="18">
        <f t="shared" si="74"/>
        <v>1.0526315789473684E-2</v>
      </c>
    </row>
    <row r="1849" spans="1:5" x14ac:dyDescent="0.3">
      <c r="A1849" s="303"/>
      <c r="B1849" s="293"/>
      <c r="C1849" s="291"/>
      <c r="D1849" s="17" t="s">
        <v>387</v>
      </c>
      <c r="E1849" s="18">
        <f t="shared" si="74"/>
        <v>1.0526315789473684E-2</v>
      </c>
    </row>
    <row r="1850" spans="1:5" x14ac:dyDescent="0.3">
      <c r="A1850" s="303"/>
      <c r="B1850" s="293"/>
      <c r="C1850" s="291"/>
      <c r="D1850" s="17" t="s">
        <v>388</v>
      </c>
      <c r="E1850" s="18">
        <f t="shared" si="74"/>
        <v>1.0526315789473684E-2</v>
      </c>
    </row>
    <row r="1852" spans="1:5" x14ac:dyDescent="0.3">
      <c r="A1852" s="303" t="s">
        <v>294</v>
      </c>
      <c r="B1852" s="293" t="s">
        <v>1209</v>
      </c>
      <c r="C1852" s="291" t="s">
        <v>261</v>
      </c>
      <c r="D1852" s="17" t="s">
        <v>531</v>
      </c>
      <c r="E1852" s="18">
        <f>0.6/37</f>
        <v>1.6216216216216217E-2</v>
      </c>
    </row>
    <row r="1853" spans="1:5" x14ac:dyDescent="0.3">
      <c r="A1853" s="303"/>
      <c r="B1853" s="282"/>
      <c r="C1853" s="283"/>
      <c r="D1853" s="17" t="s">
        <v>532</v>
      </c>
      <c r="E1853" s="18">
        <f t="shared" ref="E1853:E1888" si="75">0.6/37</f>
        <v>1.6216216216216217E-2</v>
      </c>
    </row>
    <row r="1854" spans="1:5" x14ac:dyDescent="0.3">
      <c r="A1854" s="303"/>
      <c r="B1854" s="293"/>
      <c r="C1854" s="291"/>
      <c r="D1854" s="17" t="s">
        <v>533</v>
      </c>
      <c r="E1854" s="18">
        <f t="shared" si="75"/>
        <v>1.6216216216216217E-2</v>
      </c>
    </row>
    <row r="1855" spans="1:5" x14ac:dyDescent="0.3">
      <c r="A1855" s="303"/>
      <c r="B1855" s="293"/>
      <c r="C1855" s="291"/>
      <c r="D1855" s="17" t="s">
        <v>534</v>
      </c>
      <c r="E1855" s="18">
        <f t="shared" si="75"/>
        <v>1.6216216216216217E-2</v>
      </c>
    </row>
    <row r="1856" spans="1:5" x14ac:dyDescent="0.3">
      <c r="A1856" s="303"/>
      <c r="B1856" s="293"/>
      <c r="C1856" s="291"/>
      <c r="D1856" s="17" t="s">
        <v>535</v>
      </c>
      <c r="E1856" s="18">
        <f t="shared" si="75"/>
        <v>1.6216216216216217E-2</v>
      </c>
    </row>
    <row r="1857" spans="1:5" x14ac:dyDescent="0.3">
      <c r="A1857" s="303"/>
      <c r="B1857" s="293"/>
      <c r="C1857" s="291"/>
      <c r="D1857" s="17" t="s">
        <v>536</v>
      </c>
      <c r="E1857" s="18">
        <f t="shared" si="75"/>
        <v>1.6216216216216217E-2</v>
      </c>
    </row>
    <row r="1858" spans="1:5" x14ac:dyDescent="0.3">
      <c r="A1858" s="303"/>
      <c r="B1858" s="293"/>
      <c r="C1858" s="291"/>
      <c r="D1858" s="17" t="s">
        <v>537</v>
      </c>
      <c r="E1858" s="18">
        <f t="shared" si="75"/>
        <v>1.6216216216216217E-2</v>
      </c>
    </row>
    <row r="1859" spans="1:5" x14ac:dyDescent="0.3">
      <c r="A1859" s="303"/>
      <c r="B1859" s="293"/>
      <c r="C1859" s="291"/>
      <c r="D1859" s="17" t="s">
        <v>538</v>
      </c>
      <c r="E1859" s="18">
        <f t="shared" si="75"/>
        <v>1.6216216216216217E-2</v>
      </c>
    </row>
    <row r="1860" spans="1:5" x14ac:dyDescent="0.3">
      <c r="A1860" s="303"/>
      <c r="B1860" s="293"/>
      <c r="C1860" s="291"/>
      <c r="D1860" s="17" t="s">
        <v>539</v>
      </c>
      <c r="E1860" s="18">
        <f t="shared" si="75"/>
        <v>1.6216216216216217E-2</v>
      </c>
    </row>
    <row r="1861" spans="1:5" x14ac:dyDescent="0.3">
      <c r="A1861" s="303"/>
      <c r="B1861" s="293"/>
      <c r="C1861" s="291"/>
      <c r="D1861" s="17" t="s">
        <v>540</v>
      </c>
      <c r="E1861" s="18">
        <f t="shared" si="75"/>
        <v>1.6216216216216217E-2</v>
      </c>
    </row>
    <row r="1862" spans="1:5" x14ac:dyDescent="0.3">
      <c r="A1862" s="303"/>
      <c r="B1862" s="293"/>
      <c r="C1862" s="291"/>
      <c r="D1862" s="17" t="s">
        <v>541</v>
      </c>
      <c r="E1862" s="18">
        <f t="shared" si="75"/>
        <v>1.6216216216216217E-2</v>
      </c>
    </row>
    <row r="1863" spans="1:5" x14ac:dyDescent="0.3">
      <c r="A1863" s="303"/>
      <c r="B1863" s="293"/>
      <c r="C1863" s="291"/>
      <c r="D1863" s="17" t="s">
        <v>400</v>
      </c>
      <c r="E1863" s="18">
        <f t="shared" si="75"/>
        <v>1.6216216216216217E-2</v>
      </c>
    </row>
    <row r="1864" spans="1:5" x14ac:dyDescent="0.3">
      <c r="A1864" s="303"/>
      <c r="B1864" s="293"/>
      <c r="C1864" s="291"/>
      <c r="D1864" s="17" t="s">
        <v>542</v>
      </c>
      <c r="E1864" s="18">
        <f t="shared" si="75"/>
        <v>1.6216216216216217E-2</v>
      </c>
    </row>
    <row r="1865" spans="1:5" x14ac:dyDescent="0.3">
      <c r="A1865" s="303"/>
      <c r="B1865" s="293"/>
      <c r="C1865" s="291"/>
      <c r="D1865" s="17" t="s">
        <v>502</v>
      </c>
      <c r="E1865" s="18">
        <f t="shared" si="75"/>
        <v>1.6216216216216217E-2</v>
      </c>
    </row>
    <row r="1866" spans="1:5" x14ac:dyDescent="0.3">
      <c r="A1866" s="303"/>
      <c r="B1866" s="293"/>
      <c r="C1866" s="291"/>
      <c r="D1866" s="17" t="s">
        <v>543</v>
      </c>
      <c r="E1866" s="18">
        <f t="shared" si="75"/>
        <v>1.6216216216216217E-2</v>
      </c>
    </row>
    <row r="1867" spans="1:5" x14ac:dyDescent="0.3">
      <c r="A1867" s="303"/>
      <c r="B1867" s="293"/>
      <c r="C1867" s="291"/>
      <c r="D1867" s="17" t="s">
        <v>544</v>
      </c>
      <c r="E1867" s="18">
        <f t="shared" si="75"/>
        <v>1.6216216216216217E-2</v>
      </c>
    </row>
    <row r="1868" spans="1:5" x14ac:dyDescent="0.3">
      <c r="A1868" s="303"/>
      <c r="B1868" s="293"/>
      <c r="C1868" s="291"/>
      <c r="D1868" s="17" t="s">
        <v>545</v>
      </c>
      <c r="E1868" s="18">
        <f t="shared" si="75"/>
        <v>1.6216216216216217E-2</v>
      </c>
    </row>
    <row r="1869" spans="1:5" x14ac:dyDescent="0.3">
      <c r="A1869" s="303"/>
      <c r="B1869" s="293"/>
      <c r="C1869" s="291"/>
      <c r="D1869" s="17" t="s">
        <v>546</v>
      </c>
      <c r="E1869" s="18">
        <f t="shared" si="75"/>
        <v>1.6216216216216217E-2</v>
      </c>
    </row>
    <row r="1870" spans="1:5" x14ac:dyDescent="0.3">
      <c r="A1870" s="303"/>
      <c r="B1870" s="293"/>
      <c r="C1870" s="291"/>
      <c r="D1870" s="17" t="s">
        <v>547</v>
      </c>
      <c r="E1870" s="18">
        <f t="shared" si="75"/>
        <v>1.6216216216216217E-2</v>
      </c>
    </row>
    <row r="1871" spans="1:5" x14ac:dyDescent="0.3">
      <c r="A1871" s="303"/>
      <c r="B1871" s="293"/>
      <c r="C1871" s="291"/>
      <c r="D1871" s="17" t="s">
        <v>548</v>
      </c>
      <c r="E1871" s="18">
        <f t="shared" si="75"/>
        <v>1.6216216216216217E-2</v>
      </c>
    </row>
    <row r="1872" spans="1:5" x14ac:dyDescent="0.3">
      <c r="A1872" s="303"/>
      <c r="B1872" s="293"/>
      <c r="C1872" s="291"/>
      <c r="D1872" s="17" t="s">
        <v>549</v>
      </c>
      <c r="E1872" s="18">
        <f t="shared" si="75"/>
        <v>1.6216216216216217E-2</v>
      </c>
    </row>
    <row r="1873" spans="1:5" x14ac:dyDescent="0.3">
      <c r="A1873" s="303"/>
      <c r="B1873" s="293"/>
      <c r="C1873" s="291"/>
      <c r="D1873" s="17" t="s">
        <v>550</v>
      </c>
      <c r="E1873" s="18">
        <f t="shared" si="75"/>
        <v>1.6216216216216217E-2</v>
      </c>
    </row>
    <row r="1874" spans="1:5" x14ac:dyDescent="0.3">
      <c r="A1874" s="303"/>
      <c r="B1874" s="293"/>
      <c r="C1874" s="291"/>
      <c r="D1874" s="17" t="s">
        <v>551</v>
      </c>
      <c r="E1874" s="18">
        <f t="shared" si="75"/>
        <v>1.6216216216216217E-2</v>
      </c>
    </row>
    <row r="1875" spans="1:5" x14ac:dyDescent="0.3">
      <c r="A1875" s="303"/>
      <c r="B1875" s="293"/>
      <c r="C1875" s="291"/>
      <c r="D1875" s="17" t="s">
        <v>552</v>
      </c>
      <c r="E1875" s="18">
        <f t="shared" si="75"/>
        <v>1.6216216216216217E-2</v>
      </c>
    </row>
    <row r="1876" spans="1:5" x14ac:dyDescent="0.3">
      <c r="A1876" s="303"/>
      <c r="B1876" s="293"/>
      <c r="C1876" s="291"/>
      <c r="D1876" s="17" t="s">
        <v>553</v>
      </c>
      <c r="E1876" s="18">
        <f t="shared" si="75"/>
        <v>1.6216216216216217E-2</v>
      </c>
    </row>
    <row r="1877" spans="1:5" x14ac:dyDescent="0.3">
      <c r="A1877" s="303"/>
      <c r="B1877" s="293"/>
      <c r="C1877" s="291"/>
      <c r="D1877" s="17" t="s">
        <v>554</v>
      </c>
      <c r="E1877" s="18">
        <f t="shared" si="75"/>
        <v>1.6216216216216217E-2</v>
      </c>
    </row>
    <row r="1878" spans="1:5" x14ac:dyDescent="0.3">
      <c r="A1878" s="303"/>
      <c r="B1878" s="293"/>
      <c r="C1878" s="291"/>
      <c r="D1878" s="17" t="s">
        <v>555</v>
      </c>
      <c r="E1878" s="18">
        <f t="shared" si="75"/>
        <v>1.6216216216216217E-2</v>
      </c>
    </row>
    <row r="1879" spans="1:5" x14ac:dyDescent="0.3">
      <c r="A1879" s="303"/>
      <c r="B1879" s="293"/>
      <c r="C1879" s="291"/>
      <c r="D1879" s="17" t="s">
        <v>556</v>
      </c>
      <c r="E1879" s="18">
        <f t="shared" si="75"/>
        <v>1.6216216216216217E-2</v>
      </c>
    </row>
    <row r="1880" spans="1:5" x14ac:dyDescent="0.3">
      <c r="A1880" s="303"/>
      <c r="B1880" s="293"/>
      <c r="C1880" s="291"/>
      <c r="D1880" s="17" t="s">
        <v>557</v>
      </c>
      <c r="E1880" s="18">
        <f t="shared" si="75"/>
        <v>1.6216216216216217E-2</v>
      </c>
    </row>
    <row r="1881" spans="1:5" x14ac:dyDescent="0.3">
      <c r="A1881" s="303"/>
      <c r="B1881" s="293"/>
      <c r="C1881" s="291"/>
      <c r="D1881" s="17" t="s">
        <v>558</v>
      </c>
      <c r="E1881" s="18">
        <f t="shared" si="75"/>
        <v>1.6216216216216217E-2</v>
      </c>
    </row>
    <row r="1882" spans="1:5" x14ac:dyDescent="0.3">
      <c r="A1882" s="303"/>
      <c r="B1882" s="293"/>
      <c r="C1882" s="291"/>
      <c r="D1882" s="17" t="s">
        <v>559</v>
      </c>
      <c r="E1882" s="18">
        <f t="shared" si="75"/>
        <v>1.6216216216216217E-2</v>
      </c>
    </row>
    <row r="1883" spans="1:5" x14ac:dyDescent="0.3">
      <c r="A1883" s="303"/>
      <c r="B1883" s="293"/>
      <c r="C1883" s="291"/>
      <c r="D1883" s="17" t="s">
        <v>560</v>
      </c>
      <c r="E1883" s="18">
        <f t="shared" si="75"/>
        <v>1.6216216216216217E-2</v>
      </c>
    </row>
    <row r="1884" spans="1:5" x14ac:dyDescent="0.3">
      <c r="A1884" s="303"/>
      <c r="B1884" s="293"/>
      <c r="C1884" s="291"/>
      <c r="D1884" s="17" t="s">
        <v>561</v>
      </c>
      <c r="E1884" s="18">
        <f t="shared" si="75"/>
        <v>1.6216216216216217E-2</v>
      </c>
    </row>
    <row r="1885" spans="1:5" x14ac:dyDescent="0.3">
      <c r="A1885" s="303"/>
      <c r="B1885" s="293"/>
      <c r="C1885" s="291"/>
      <c r="D1885" s="17" t="s">
        <v>562</v>
      </c>
      <c r="E1885" s="18">
        <f t="shared" si="75"/>
        <v>1.6216216216216217E-2</v>
      </c>
    </row>
    <row r="1886" spans="1:5" x14ac:dyDescent="0.3">
      <c r="A1886" s="303"/>
      <c r="B1886" s="293"/>
      <c r="C1886" s="291"/>
      <c r="D1886" s="17" t="s">
        <v>563</v>
      </c>
      <c r="E1886" s="18">
        <f t="shared" si="75"/>
        <v>1.6216216216216217E-2</v>
      </c>
    </row>
    <row r="1887" spans="1:5" x14ac:dyDescent="0.3">
      <c r="A1887" s="303"/>
      <c r="B1887" s="293"/>
      <c r="C1887" s="291"/>
      <c r="D1887" s="17" t="s">
        <v>564</v>
      </c>
      <c r="E1887" s="18">
        <f t="shared" si="75"/>
        <v>1.6216216216216217E-2</v>
      </c>
    </row>
    <row r="1888" spans="1:5" x14ac:dyDescent="0.3">
      <c r="A1888" s="303"/>
      <c r="B1888" s="293"/>
      <c r="C1888" s="291"/>
      <c r="D1888" s="17" t="s">
        <v>320</v>
      </c>
      <c r="E1888" s="18">
        <f t="shared" si="75"/>
        <v>1.6216216216216217E-2</v>
      </c>
    </row>
    <row r="1889" spans="1:5" x14ac:dyDescent="0.3">
      <c r="A1889" s="303"/>
      <c r="B1889" s="293"/>
      <c r="C1889" s="291"/>
      <c r="D1889" s="17" t="s">
        <v>565</v>
      </c>
      <c r="E1889" s="18">
        <f>0.2/74</f>
        <v>2.7027027027027029E-3</v>
      </c>
    </row>
    <row r="1890" spans="1:5" x14ac:dyDescent="0.3">
      <c r="A1890" s="303"/>
      <c r="B1890" s="293"/>
      <c r="C1890" s="291"/>
      <c r="D1890" s="17" t="s">
        <v>566</v>
      </c>
      <c r="E1890" s="18">
        <f t="shared" ref="E1890:E1953" si="76">0.2/74</f>
        <v>2.7027027027027029E-3</v>
      </c>
    </row>
    <row r="1891" spans="1:5" x14ac:dyDescent="0.3">
      <c r="A1891" s="303"/>
      <c r="B1891" s="293"/>
      <c r="C1891" s="291"/>
      <c r="D1891" s="17" t="s">
        <v>567</v>
      </c>
      <c r="E1891" s="18">
        <f t="shared" si="76"/>
        <v>2.7027027027027029E-3</v>
      </c>
    </row>
    <row r="1892" spans="1:5" x14ac:dyDescent="0.3">
      <c r="A1892" s="303"/>
      <c r="B1892" s="293"/>
      <c r="C1892" s="291"/>
      <c r="D1892" s="17" t="s">
        <v>568</v>
      </c>
      <c r="E1892" s="18">
        <f t="shared" si="76"/>
        <v>2.7027027027027029E-3</v>
      </c>
    </row>
    <row r="1893" spans="1:5" x14ac:dyDescent="0.3">
      <c r="A1893" s="303"/>
      <c r="B1893" s="293"/>
      <c r="C1893" s="291"/>
      <c r="D1893" s="17" t="s">
        <v>569</v>
      </c>
      <c r="E1893" s="18">
        <f t="shared" si="76"/>
        <v>2.7027027027027029E-3</v>
      </c>
    </row>
    <row r="1894" spans="1:5" x14ac:dyDescent="0.3">
      <c r="A1894" s="303"/>
      <c r="B1894" s="293"/>
      <c r="C1894" s="291"/>
      <c r="D1894" s="17" t="s">
        <v>570</v>
      </c>
      <c r="E1894" s="18">
        <f t="shared" si="76"/>
        <v>2.7027027027027029E-3</v>
      </c>
    </row>
    <row r="1895" spans="1:5" x14ac:dyDescent="0.3">
      <c r="A1895" s="303"/>
      <c r="B1895" s="293"/>
      <c r="C1895" s="291"/>
      <c r="D1895" s="17" t="s">
        <v>571</v>
      </c>
      <c r="E1895" s="18">
        <f t="shared" si="76"/>
        <v>2.7027027027027029E-3</v>
      </c>
    </row>
    <row r="1896" spans="1:5" x14ac:dyDescent="0.3">
      <c r="A1896" s="303"/>
      <c r="B1896" s="293"/>
      <c r="C1896" s="291"/>
      <c r="D1896" s="17" t="s">
        <v>572</v>
      </c>
      <c r="E1896" s="18">
        <f t="shared" si="76"/>
        <v>2.7027027027027029E-3</v>
      </c>
    </row>
    <row r="1897" spans="1:5" x14ac:dyDescent="0.3">
      <c r="A1897" s="303"/>
      <c r="B1897" s="293"/>
      <c r="C1897" s="291"/>
      <c r="D1897" s="17" t="s">
        <v>573</v>
      </c>
      <c r="E1897" s="18">
        <f t="shared" si="76"/>
        <v>2.7027027027027029E-3</v>
      </c>
    </row>
    <row r="1898" spans="1:5" x14ac:dyDescent="0.3">
      <c r="A1898" s="303"/>
      <c r="B1898" s="293"/>
      <c r="C1898" s="291"/>
      <c r="D1898" s="17" t="s">
        <v>574</v>
      </c>
      <c r="E1898" s="18">
        <f t="shared" si="76"/>
        <v>2.7027027027027029E-3</v>
      </c>
    </row>
    <row r="1899" spans="1:5" x14ac:dyDescent="0.3">
      <c r="A1899" s="303"/>
      <c r="B1899" s="293"/>
      <c r="C1899" s="291"/>
      <c r="D1899" s="17" t="s">
        <v>575</v>
      </c>
      <c r="E1899" s="18">
        <f t="shared" si="76"/>
        <v>2.7027027027027029E-3</v>
      </c>
    </row>
    <row r="1900" spans="1:5" x14ac:dyDescent="0.3">
      <c r="A1900" s="303"/>
      <c r="B1900" s="293"/>
      <c r="C1900" s="291"/>
      <c r="D1900" s="17" t="s">
        <v>411</v>
      </c>
      <c r="E1900" s="18">
        <f t="shared" si="76"/>
        <v>2.7027027027027029E-3</v>
      </c>
    </row>
    <row r="1901" spans="1:5" x14ac:dyDescent="0.3">
      <c r="A1901" s="303"/>
      <c r="B1901" s="293"/>
      <c r="C1901" s="291"/>
      <c r="D1901" s="17" t="s">
        <v>576</v>
      </c>
      <c r="E1901" s="18">
        <f t="shared" si="76"/>
        <v>2.7027027027027029E-3</v>
      </c>
    </row>
    <row r="1902" spans="1:5" x14ac:dyDescent="0.3">
      <c r="A1902" s="303"/>
      <c r="B1902" s="293"/>
      <c r="C1902" s="291"/>
      <c r="D1902" s="17" t="s">
        <v>515</v>
      </c>
      <c r="E1902" s="18">
        <f t="shared" si="76"/>
        <v>2.7027027027027029E-3</v>
      </c>
    </row>
    <row r="1903" spans="1:5" x14ac:dyDescent="0.3">
      <c r="A1903" s="303"/>
      <c r="B1903" s="293"/>
      <c r="C1903" s="291"/>
      <c r="D1903" s="17" t="s">
        <v>577</v>
      </c>
      <c r="E1903" s="18">
        <f t="shared" si="76"/>
        <v>2.7027027027027029E-3</v>
      </c>
    </row>
    <row r="1904" spans="1:5" x14ac:dyDescent="0.3">
      <c r="A1904" s="303"/>
      <c r="B1904" s="293"/>
      <c r="C1904" s="291"/>
      <c r="D1904" s="17" t="s">
        <v>578</v>
      </c>
      <c r="E1904" s="18">
        <f t="shared" si="76"/>
        <v>2.7027027027027029E-3</v>
      </c>
    </row>
    <row r="1905" spans="1:5" x14ac:dyDescent="0.3">
      <c r="A1905" s="303"/>
      <c r="B1905" s="293"/>
      <c r="C1905" s="291"/>
      <c r="D1905" s="17" t="s">
        <v>579</v>
      </c>
      <c r="E1905" s="18">
        <f t="shared" si="76"/>
        <v>2.7027027027027029E-3</v>
      </c>
    </row>
    <row r="1906" spans="1:5" x14ac:dyDescent="0.3">
      <c r="A1906" s="303"/>
      <c r="B1906" s="293"/>
      <c r="C1906" s="291"/>
      <c r="D1906" s="17" t="s">
        <v>580</v>
      </c>
      <c r="E1906" s="18">
        <f t="shared" si="76"/>
        <v>2.7027027027027029E-3</v>
      </c>
    </row>
    <row r="1907" spans="1:5" x14ac:dyDescent="0.3">
      <c r="A1907" s="303"/>
      <c r="B1907" s="293"/>
      <c r="C1907" s="291"/>
      <c r="D1907" s="17" t="s">
        <v>581</v>
      </c>
      <c r="E1907" s="18">
        <f t="shared" si="76"/>
        <v>2.7027027027027029E-3</v>
      </c>
    </row>
    <row r="1908" spans="1:5" x14ac:dyDescent="0.3">
      <c r="A1908" s="303"/>
      <c r="B1908" s="293"/>
      <c r="C1908" s="291"/>
      <c r="D1908" s="17" t="s">
        <v>582</v>
      </c>
      <c r="E1908" s="18">
        <f t="shared" si="76"/>
        <v>2.7027027027027029E-3</v>
      </c>
    </row>
    <row r="1909" spans="1:5" x14ac:dyDescent="0.3">
      <c r="A1909" s="303"/>
      <c r="B1909" s="293"/>
      <c r="C1909" s="291"/>
      <c r="D1909" s="17" t="s">
        <v>583</v>
      </c>
      <c r="E1909" s="18">
        <f t="shared" si="76"/>
        <v>2.7027027027027029E-3</v>
      </c>
    </row>
    <row r="1910" spans="1:5" x14ac:dyDescent="0.3">
      <c r="A1910" s="303"/>
      <c r="B1910" s="293"/>
      <c r="C1910" s="291"/>
      <c r="D1910" s="17" t="s">
        <v>584</v>
      </c>
      <c r="E1910" s="18">
        <f t="shared" si="76"/>
        <v>2.7027027027027029E-3</v>
      </c>
    </row>
    <row r="1911" spans="1:5" x14ac:dyDescent="0.3">
      <c r="A1911" s="303"/>
      <c r="B1911" s="293"/>
      <c r="C1911" s="291"/>
      <c r="D1911" s="17" t="s">
        <v>585</v>
      </c>
      <c r="E1911" s="18">
        <f t="shared" si="76"/>
        <v>2.7027027027027029E-3</v>
      </c>
    </row>
    <row r="1912" spans="1:5" x14ac:dyDescent="0.3">
      <c r="A1912" s="303"/>
      <c r="B1912" s="293"/>
      <c r="C1912" s="291"/>
      <c r="D1912" s="17" t="s">
        <v>586</v>
      </c>
      <c r="E1912" s="18">
        <f t="shared" si="76"/>
        <v>2.7027027027027029E-3</v>
      </c>
    </row>
    <row r="1913" spans="1:5" x14ac:dyDescent="0.3">
      <c r="A1913" s="303"/>
      <c r="B1913" s="293"/>
      <c r="C1913" s="291"/>
      <c r="D1913" s="17" t="s">
        <v>587</v>
      </c>
      <c r="E1913" s="18">
        <f t="shared" si="76"/>
        <v>2.7027027027027029E-3</v>
      </c>
    </row>
    <row r="1914" spans="1:5" x14ac:dyDescent="0.3">
      <c r="A1914" s="303"/>
      <c r="B1914" s="293"/>
      <c r="C1914" s="291"/>
      <c r="D1914" s="17" t="s">
        <v>588</v>
      </c>
      <c r="E1914" s="18">
        <f t="shared" si="76"/>
        <v>2.7027027027027029E-3</v>
      </c>
    </row>
    <row r="1915" spans="1:5" x14ac:dyDescent="0.3">
      <c r="A1915" s="303"/>
      <c r="B1915" s="293"/>
      <c r="C1915" s="291"/>
      <c r="D1915" s="17" t="s">
        <v>589</v>
      </c>
      <c r="E1915" s="18">
        <f t="shared" si="76"/>
        <v>2.7027027027027029E-3</v>
      </c>
    </row>
    <row r="1916" spans="1:5" x14ac:dyDescent="0.3">
      <c r="A1916" s="303"/>
      <c r="B1916" s="293"/>
      <c r="C1916" s="291"/>
      <c r="D1916" s="17" t="s">
        <v>590</v>
      </c>
      <c r="E1916" s="18">
        <f t="shared" si="76"/>
        <v>2.7027027027027029E-3</v>
      </c>
    </row>
    <row r="1917" spans="1:5" x14ac:dyDescent="0.3">
      <c r="A1917" s="303"/>
      <c r="B1917" s="293"/>
      <c r="C1917" s="291"/>
      <c r="D1917" s="17" t="s">
        <v>591</v>
      </c>
      <c r="E1917" s="18">
        <f t="shared" si="76"/>
        <v>2.7027027027027029E-3</v>
      </c>
    </row>
    <row r="1918" spans="1:5" x14ac:dyDescent="0.3">
      <c r="A1918" s="303"/>
      <c r="B1918" s="293"/>
      <c r="C1918" s="291"/>
      <c r="D1918" s="17" t="s">
        <v>592</v>
      </c>
      <c r="E1918" s="18">
        <f t="shared" si="76"/>
        <v>2.7027027027027029E-3</v>
      </c>
    </row>
    <row r="1919" spans="1:5" x14ac:dyDescent="0.3">
      <c r="A1919" s="303"/>
      <c r="B1919" s="293"/>
      <c r="C1919" s="291"/>
      <c r="D1919" s="17" t="s">
        <v>593</v>
      </c>
      <c r="E1919" s="18">
        <f t="shared" si="76"/>
        <v>2.7027027027027029E-3</v>
      </c>
    </row>
    <row r="1920" spans="1:5" x14ac:dyDescent="0.3">
      <c r="A1920" s="303"/>
      <c r="B1920" s="293"/>
      <c r="C1920" s="291"/>
      <c r="D1920" s="17" t="s">
        <v>594</v>
      </c>
      <c r="E1920" s="18">
        <f t="shared" si="76"/>
        <v>2.7027027027027029E-3</v>
      </c>
    </row>
    <row r="1921" spans="1:5" x14ac:dyDescent="0.3">
      <c r="A1921" s="303"/>
      <c r="B1921" s="293"/>
      <c r="C1921" s="291"/>
      <c r="D1921" s="17" t="s">
        <v>595</v>
      </c>
      <c r="E1921" s="18">
        <f t="shared" si="76"/>
        <v>2.7027027027027029E-3</v>
      </c>
    </row>
    <row r="1922" spans="1:5" x14ac:dyDescent="0.3">
      <c r="A1922" s="303"/>
      <c r="B1922" s="293"/>
      <c r="C1922" s="291"/>
      <c r="D1922" s="17" t="s">
        <v>596</v>
      </c>
      <c r="E1922" s="18">
        <f t="shared" si="76"/>
        <v>2.7027027027027029E-3</v>
      </c>
    </row>
    <row r="1923" spans="1:5" x14ac:dyDescent="0.3">
      <c r="A1923" s="303"/>
      <c r="B1923" s="293"/>
      <c r="C1923" s="291"/>
      <c r="D1923" s="17" t="s">
        <v>597</v>
      </c>
      <c r="E1923" s="18">
        <f t="shared" si="76"/>
        <v>2.7027027027027029E-3</v>
      </c>
    </row>
    <row r="1924" spans="1:5" x14ac:dyDescent="0.3">
      <c r="A1924" s="303"/>
      <c r="B1924" s="293"/>
      <c r="C1924" s="291"/>
      <c r="D1924" s="17" t="s">
        <v>598</v>
      </c>
      <c r="E1924" s="18">
        <f t="shared" si="76"/>
        <v>2.7027027027027029E-3</v>
      </c>
    </row>
    <row r="1925" spans="1:5" x14ac:dyDescent="0.3">
      <c r="A1925" s="303"/>
      <c r="B1925" s="293"/>
      <c r="C1925" s="291"/>
      <c r="D1925" s="17" t="s">
        <v>345</v>
      </c>
      <c r="E1925" s="18">
        <f t="shared" si="76"/>
        <v>2.7027027027027029E-3</v>
      </c>
    </row>
    <row r="1926" spans="1:5" x14ac:dyDescent="0.3">
      <c r="A1926" s="303"/>
      <c r="B1926" s="293"/>
      <c r="C1926" s="291"/>
      <c r="D1926" s="17" t="s">
        <v>599</v>
      </c>
      <c r="E1926" s="18">
        <f t="shared" si="76"/>
        <v>2.7027027027027029E-3</v>
      </c>
    </row>
    <row r="1927" spans="1:5" x14ac:dyDescent="0.3">
      <c r="A1927" s="303"/>
      <c r="B1927" s="293"/>
      <c r="C1927" s="291"/>
      <c r="D1927" s="17" t="s">
        <v>600</v>
      </c>
      <c r="E1927" s="18">
        <f t="shared" si="76"/>
        <v>2.7027027027027029E-3</v>
      </c>
    </row>
    <row r="1928" spans="1:5" x14ac:dyDescent="0.3">
      <c r="A1928" s="303"/>
      <c r="B1928" s="293"/>
      <c r="C1928" s="291"/>
      <c r="D1928" s="17" t="s">
        <v>601</v>
      </c>
      <c r="E1928" s="18">
        <f t="shared" si="76"/>
        <v>2.7027027027027029E-3</v>
      </c>
    </row>
    <row r="1929" spans="1:5" x14ac:dyDescent="0.3">
      <c r="A1929" s="303"/>
      <c r="B1929" s="293"/>
      <c r="C1929" s="291"/>
      <c r="D1929" s="17" t="s">
        <v>602</v>
      </c>
      <c r="E1929" s="18">
        <f t="shared" si="76"/>
        <v>2.7027027027027029E-3</v>
      </c>
    </row>
    <row r="1930" spans="1:5" x14ac:dyDescent="0.3">
      <c r="A1930" s="303"/>
      <c r="B1930" s="293"/>
      <c r="C1930" s="291"/>
      <c r="D1930" s="17" t="s">
        <v>603</v>
      </c>
      <c r="E1930" s="18">
        <f t="shared" si="76"/>
        <v>2.7027027027027029E-3</v>
      </c>
    </row>
    <row r="1931" spans="1:5" x14ac:dyDescent="0.3">
      <c r="A1931" s="303"/>
      <c r="B1931" s="293"/>
      <c r="C1931" s="291"/>
      <c r="D1931" s="17" t="s">
        <v>604</v>
      </c>
      <c r="E1931" s="18">
        <f t="shared" si="76"/>
        <v>2.7027027027027029E-3</v>
      </c>
    </row>
    <row r="1932" spans="1:5" x14ac:dyDescent="0.3">
      <c r="A1932" s="303"/>
      <c r="B1932" s="293"/>
      <c r="C1932" s="291"/>
      <c r="D1932" s="17" t="s">
        <v>605</v>
      </c>
      <c r="E1932" s="18">
        <f t="shared" si="76"/>
        <v>2.7027027027027029E-3</v>
      </c>
    </row>
    <row r="1933" spans="1:5" x14ac:dyDescent="0.3">
      <c r="A1933" s="303"/>
      <c r="B1933" s="293"/>
      <c r="C1933" s="291"/>
      <c r="D1933" s="17" t="s">
        <v>606</v>
      </c>
      <c r="E1933" s="18">
        <f t="shared" si="76"/>
        <v>2.7027027027027029E-3</v>
      </c>
    </row>
    <row r="1934" spans="1:5" x14ac:dyDescent="0.3">
      <c r="A1934" s="303"/>
      <c r="B1934" s="293"/>
      <c r="C1934" s="291"/>
      <c r="D1934" s="17" t="s">
        <v>607</v>
      </c>
      <c r="E1934" s="18">
        <f t="shared" si="76"/>
        <v>2.7027027027027029E-3</v>
      </c>
    </row>
    <row r="1935" spans="1:5" x14ac:dyDescent="0.3">
      <c r="A1935" s="303"/>
      <c r="B1935" s="293"/>
      <c r="C1935" s="291"/>
      <c r="D1935" s="17" t="s">
        <v>608</v>
      </c>
      <c r="E1935" s="18">
        <f t="shared" si="76"/>
        <v>2.7027027027027029E-3</v>
      </c>
    </row>
    <row r="1936" spans="1:5" x14ac:dyDescent="0.3">
      <c r="A1936" s="303"/>
      <c r="B1936" s="293"/>
      <c r="C1936" s="291"/>
      <c r="D1936" s="17" t="s">
        <v>609</v>
      </c>
      <c r="E1936" s="18">
        <f t="shared" si="76"/>
        <v>2.7027027027027029E-3</v>
      </c>
    </row>
    <row r="1937" spans="1:5" x14ac:dyDescent="0.3">
      <c r="A1937" s="303"/>
      <c r="B1937" s="293"/>
      <c r="C1937" s="291"/>
      <c r="D1937" s="17" t="s">
        <v>422</v>
      </c>
      <c r="E1937" s="18">
        <f t="shared" si="76"/>
        <v>2.7027027027027029E-3</v>
      </c>
    </row>
    <row r="1938" spans="1:5" x14ac:dyDescent="0.3">
      <c r="A1938" s="303"/>
      <c r="B1938" s="293"/>
      <c r="C1938" s="291"/>
      <c r="D1938" s="17" t="s">
        <v>610</v>
      </c>
      <c r="E1938" s="18">
        <f t="shared" si="76"/>
        <v>2.7027027027027029E-3</v>
      </c>
    </row>
    <row r="1939" spans="1:5" x14ac:dyDescent="0.3">
      <c r="A1939" s="303"/>
      <c r="B1939" s="293"/>
      <c r="C1939" s="291"/>
      <c r="D1939" s="17" t="s">
        <v>528</v>
      </c>
      <c r="E1939" s="18">
        <f t="shared" si="76"/>
        <v>2.7027027027027029E-3</v>
      </c>
    </row>
    <row r="1940" spans="1:5" x14ac:dyDescent="0.3">
      <c r="A1940" s="303"/>
      <c r="B1940" s="293"/>
      <c r="C1940" s="291"/>
      <c r="D1940" s="17" t="s">
        <v>611</v>
      </c>
      <c r="E1940" s="18">
        <f t="shared" si="76"/>
        <v>2.7027027027027029E-3</v>
      </c>
    </row>
    <row r="1941" spans="1:5" x14ac:dyDescent="0.3">
      <c r="A1941" s="303"/>
      <c r="B1941" s="293"/>
      <c r="C1941" s="291"/>
      <c r="D1941" s="17" t="s">
        <v>612</v>
      </c>
      <c r="E1941" s="18">
        <f t="shared" si="76"/>
        <v>2.7027027027027029E-3</v>
      </c>
    </row>
    <row r="1942" spans="1:5" x14ac:dyDescent="0.3">
      <c r="A1942" s="303"/>
      <c r="B1942" s="293"/>
      <c r="C1942" s="291"/>
      <c r="D1942" s="17" t="s">
        <v>613</v>
      </c>
      <c r="E1942" s="18">
        <f t="shared" si="76"/>
        <v>2.7027027027027029E-3</v>
      </c>
    </row>
    <row r="1943" spans="1:5" x14ac:dyDescent="0.3">
      <c r="A1943" s="303"/>
      <c r="B1943" s="293"/>
      <c r="C1943" s="291"/>
      <c r="D1943" s="17" t="s">
        <v>614</v>
      </c>
      <c r="E1943" s="18">
        <f t="shared" si="76"/>
        <v>2.7027027027027029E-3</v>
      </c>
    </row>
    <row r="1944" spans="1:5" x14ac:dyDescent="0.3">
      <c r="A1944" s="303"/>
      <c r="B1944" s="293"/>
      <c r="C1944" s="291"/>
      <c r="D1944" s="17" t="s">
        <v>615</v>
      </c>
      <c r="E1944" s="18">
        <f t="shared" si="76"/>
        <v>2.7027027027027029E-3</v>
      </c>
    </row>
    <row r="1945" spans="1:5" x14ac:dyDescent="0.3">
      <c r="A1945" s="303"/>
      <c r="B1945" s="293"/>
      <c r="C1945" s="291"/>
      <c r="D1945" s="17" t="s">
        <v>616</v>
      </c>
      <c r="E1945" s="18">
        <f t="shared" si="76"/>
        <v>2.7027027027027029E-3</v>
      </c>
    </row>
    <row r="1946" spans="1:5" x14ac:dyDescent="0.3">
      <c r="A1946" s="303"/>
      <c r="B1946" s="293"/>
      <c r="C1946" s="291"/>
      <c r="D1946" s="17" t="s">
        <v>617</v>
      </c>
      <c r="E1946" s="18">
        <f t="shared" si="76"/>
        <v>2.7027027027027029E-3</v>
      </c>
    </row>
    <row r="1947" spans="1:5" x14ac:dyDescent="0.3">
      <c r="A1947" s="303"/>
      <c r="B1947" s="293"/>
      <c r="C1947" s="291"/>
      <c r="D1947" s="17" t="s">
        <v>618</v>
      </c>
      <c r="E1947" s="18">
        <f t="shared" si="76"/>
        <v>2.7027027027027029E-3</v>
      </c>
    </row>
    <row r="1948" spans="1:5" x14ac:dyDescent="0.3">
      <c r="A1948" s="303"/>
      <c r="B1948" s="293"/>
      <c r="C1948" s="291"/>
      <c r="D1948" s="17" t="s">
        <v>619</v>
      </c>
      <c r="E1948" s="18">
        <f t="shared" si="76"/>
        <v>2.7027027027027029E-3</v>
      </c>
    </row>
    <row r="1949" spans="1:5" x14ac:dyDescent="0.3">
      <c r="A1949" s="303"/>
      <c r="B1949" s="293"/>
      <c r="C1949" s="291"/>
      <c r="D1949" s="17" t="s">
        <v>620</v>
      </c>
      <c r="E1949" s="18">
        <f t="shared" si="76"/>
        <v>2.7027027027027029E-3</v>
      </c>
    </row>
    <row r="1950" spans="1:5" x14ac:dyDescent="0.3">
      <c r="A1950" s="303"/>
      <c r="B1950" s="293"/>
      <c r="C1950" s="291"/>
      <c r="D1950" s="17" t="s">
        <v>621</v>
      </c>
      <c r="E1950" s="18">
        <f t="shared" si="76"/>
        <v>2.7027027027027029E-3</v>
      </c>
    </row>
    <row r="1951" spans="1:5" x14ac:dyDescent="0.3">
      <c r="A1951" s="303"/>
      <c r="B1951" s="293"/>
      <c r="C1951" s="291"/>
      <c r="D1951" s="17" t="s">
        <v>622</v>
      </c>
      <c r="E1951" s="18">
        <f t="shared" si="76"/>
        <v>2.7027027027027029E-3</v>
      </c>
    </row>
    <row r="1952" spans="1:5" x14ac:dyDescent="0.3">
      <c r="A1952" s="303"/>
      <c r="B1952" s="293"/>
      <c r="C1952" s="291"/>
      <c r="D1952" s="17" t="s">
        <v>623</v>
      </c>
      <c r="E1952" s="18">
        <f t="shared" si="76"/>
        <v>2.7027027027027029E-3</v>
      </c>
    </row>
    <row r="1953" spans="1:5" x14ac:dyDescent="0.3">
      <c r="A1953" s="303"/>
      <c r="B1953" s="293"/>
      <c r="C1953" s="291"/>
      <c r="D1953" s="17" t="s">
        <v>624</v>
      </c>
      <c r="E1953" s="18">
        <f t="shared" si="76"/>
        <v>2.7027027027027029E-3</v>
      </c>
    </row>
    <row r="1954" spans="1:5" x14ac:dyDescent="0.3">
      <c r="A1954" s="303"/>
      <c r="B1954" s="293"/>
      <c r="C1954" s="291"/>
      <c r="D1954" s="17" t="s">
        <v>625</v>
      </c>
      <c r="E1954" s="18">
        <f t="shared" ref="E1954:E1962" si="77">0.2/74</f>
        <v>2.7027027027027029E-3</v>
      </c>
    </row>
    <row r="1955" spans="1:5" x14ac:dyDescent="0.3">
      <c r="A1955" s="303"/>
      <c r="B1955" s="293"/>
      <c r="C1955" s="291"/>
      <c r="D1955" s="17" t="s">
        <v>626</v>
      </c>
      <c r="E1955" s="18">
        <f t="shared" si="77"/>
        <v>2.7027027027027029E-3</v>
      </c>
    </row>
    <row r="1956" spans="1:5" x14ac:dyDescent="0.3">
      <c r="A1956" s="303"/>
      <c r="B1956" s="293"/>
      <c r="C1956" s="291"/>
      <c r="D1956" s="17" t="s">
        <v>627</v>
      </c>
      <c r="E1956" s="18">
        <f t="shared" si="77"/>
        <v>2.7027027027027029E-3</v>
      </c>
    </row>
    <row r="1957" spans="1:5" x14ac:dyDescent="0.3">
      <c r="A1957" s="303"/>
      <c r="B1957" s="293"/>
      <c r="C1957" s="291"/>
      <c r="D1957" s="17" t="s">
        <v>628</v>
      </c>
      <c r="E1957" s="18">
        <f t="shared" si="77"/>
        <v>2.7027027027027029E-3</v>
      </c>
    </row>
    <row r="1958" spans="1:5" x14ac:dyDescent="0.3">
      <c r="A1958" s="303"/>
      <c r="B1958" s="293"/>
      <c r="C1958" s="291"/>
      <c r="D1958" s="17" t="s">
        <v>629</v>
      </c>
      <c r="E1958" s="18">
        <f t="shared" si="77"/>
        <v>2.7027027027027029E-3</v>
      </c>
    </row>
    <row r="1959" spans="1:5" x14ac:dyDescent="0.3">
      <c r="A1959" s="303"/>
      <c r="B1959" s="293"/>
      <c r="C1959" s="291"/>
      <c r="D1959" s="17" t="s">
        <v>630</v>
      </c>
      <c r="E1959" s="18">
        <f t="shared" si="77"/>
        <v>2.7027027027027029E-3</v>
      </c>
    </row>
    <row r="1960" spans="1:5" x14ac:dyDescent="0.3">
      <c r="A1960" s="303"/>
      <c r="B1960" s="293"/>
      <c r="C1960" s="291"/>
      <c r="D1960" s="17" t="s">
        <v>631</v>
      </c>
      <c r="E1960" s="18">
        <f t="shared" si="77"/>
        <v>2.7027027027027029E-3</v>
      </c>
    </row>
    <row r="1961" spans="1:5" x14ac:dyDescent="0.3">
      <c r="A1961" s="303"/>
      <c r="B1961" s="293"/>
      <c r="C1961" s="291"/>
      <c r="D1961" s="17" t="s">
        <v>632</v>
      </c>
      <c r="E1961" s="18">
        <f t="shared" si="77"/>
        <v>2.7027027027027029E-3</v>
      </c>
    </row>
    <row r="1962" spans="1:5" x14ac:dyDescent="0.3">
      <c r="A1962" s="303"/>
      <c r="B1962" s="293"/>
      <c r="C1962" s="291"/>
      <c r="D1962" s="17" t="s">
        <v>370</v>
      </c>
      <c r="E1962" s="18">
        <f t="shared" si="77"/>
        <v>2.7027027027027029E-3</v>
      </c>
    </row>
    <row r="1963" spans="1:5" x14ac:dyDescent="0.3">
      <c r="A1963" s="303"/>
      <c r="B1963" s="293"/>
      <c r="C1963" s="291"/>
      <c r="D1963" s="17" t="s">
        <v>277</v>
      </c>
      <c r="E1963" s="18">
        <f>0.2/19</f>
        <v>1.0526315789473684E-2</v>
      </c>
    </row>
    <row r="1964" spans="1:5" x14ac:dyDescent="0.3">
      <c r="A1964" s="303"/>
      <c r="B1964" s="293"/>
      <c r="C1964" s="291"/>
      <c r="D1964" s="17" t="s">
        <v>371</v>
      </c>
      <c r="E1964" s="18">
        <f t="shared" ref="E1964:E1981" si="78">0.2/19</f>
        <v>1.0526315789473684E-2</v>
      </c>
    </row>
    <row r="1965" spans="1:5" x14ac:dyDescent="0.3">
      <c r="A1965" s="303"/>
      <c r="B1965" s="293"/>
      <c r="C1965" s="291"/>
      <c r="D1965" s="17" t="s">
        <v>372</v>
      </c>
      <c r="E1965" s="18">
        <f t="shared" si="78"/>
        <v>1.0526315789473684E-2</v>
      </c>
    </row>
    <row r="1966" spans="1:5" x14ac:dyDescent="0.3">
      <c r="A1966" s="303"/>
      <c r="B1966" s="293"/>
      <c r="C1966" s="291"/>
      <c r="D1966" s="17" t="s">
        <v>373</v>
      </c>
      <c r="E1966" s="18">
        <f t="shared" si="78"/>
        <v>1.0526315789473684E-2</v>
      </c>
    </row>
    <row r="1967" spans="1:5" x14ac:dyDescent="0.3">
      <c r="A1967" s="303"/>
      <c r="B1967" s="293"/>
      <c r="C1967" s="291"/>
      <c r="D1967" s="17" t="s">
        <v>374</v>
      </c>
      <c r="E1967" s="18">
        <f t="shared" si="78"/>
        <v>1.0526315789473684E-2</v>
      </c>
    </row>
    <row r="1968" spans="1:5" x14ac:dyDescent="0.3">
      <c r="A1968" s="303"/>
      <c r="B1968" s="293"/>
      <c r="C1968" s="291"/>
      <c r="D1968" s="17" t="s">
        <v>375</v>
      </c>
      <c r="E1968" s="18">
        <f t="shared" si="78"/>
        <v>1.0526315789473684E-2</v>
      </c>
    </row>
    <row r="1969" spans="1:5" x14ac:dyDescent="0.3">
      <c r="A1969" s="303"/>
      <c r="B1969" s="293"/>
      <c r="C1969" s="291"/>
      <c r="D1969" s="17" t="s">
        <v>376</v>
      </c>
      <c r="E1969" s="18">
        <f t="shared" si="78"/>
        <v>1.0526315789473684E-2</v>
      </c>
    </row>
    <row r="1970" spans="1:5" x14ac:dyDescent="0.3">
      <c r="A1970" s="303"/>
      <c r="B1970" s="293"/>
      <c r="C1970" s="291"/>
      <c r="D1970" s="17" t="s">
        <v>377</v>
      </c>
      <c r="E1970" s="18">
        <f t="shared" si="78"/>
        <v>1.0526315789473684E-2</v>
      </c>
    </row>
    <row r="1971" spans="1:5" x14ac:dyDescent="0.3">
      <c r="A1971" s="303"/>
      <c r="B1971" s="293"/>
      <c r="C1971" s="291"/>
      <c r="D1971" s="17" t="s">
        <v>378</v>
      </c>
      <c r="E1971" s="18">
        <f t="shared" si="78"/>
        <v>1.0526315789473684E-2</v>
      </c>
    </row>
    <row r="1972" spans="1:5" x14ac:dyDescent="0.3">
      <c r="A1972" s="303"/>
      <c r="B1972" s="293"/>
      <c r="C1972" s="291"/>
      <c r="D1972" s="17" t="s">
        <v>379</v>
      </c>
      <c r="E1972" s="18">
        <f t="shared" si="78"/>
        <v>1.0526315789473684E-2</v>
      </c>
    </row>
    <row r="1973" spans="1:5" x14ac:dyDescent="0.3">
      <c r="A1973" s="303"/>
      <c r="B1973" s="293"/>
      <c r="C1973" s="291"/>
      <c r="D1973" s="17" t="s">
        <v>380</v>
      </c>
      <c r="E1973" s="18">
        <f t="shared" si="78"/>
        <v>1.0526315789473684E-2</v>
      </c>
    </row>
    <row r="1974" spans="1:5" x14ac:dyDescent="0.3">
      <c r="A1974" s="303"/>
      <c r="B1974" s="293"/>
      <c r="C1974" s="291"/>
      <c r="D1974" s="17" t="s">
        <v>381</v>
      </c>
      <c r="E1974" s="18">
        <f t="shared" si="78"/>
        <v>1.0526315789473684E-2</v>
      </c>
    </row>
    <row r="1975" spans="1:5" x14ac:dyDescent="0.3">
      <c r="A1975" s="303"/>
      <c r="B1975" s="293"/>
      <c r="C1975" s="291"/>
      <c r="D1975" s="17" t="s">
        <v>382</v>
      </c>
      <c r="E1975" s="18">
        <f t="shared" si="78"/>
        <v>1.0526315789473684E-2</v>
      </c>
    </row>
    <row r="1976" spans="1:5" x14ac:dyDescent="0.3">
      <c r="A1976" s="303"/>
      <c r="B1976" s="293"/>
      <c r="C1976" s="291"/>
      <c r="D1976" s="17" t="s">
        <v>383</v>
      </c>
      <c r="E1976" s="18">
        <f t="shared" si="78"/>
        <v>1.0526315789473684E-2</v>
      </c>
    </row>
    <row r="1977" spans="1:5" x14ac:dyDescent="0.3">
      <c r="A1977" s="303"/>
      <c r="B1977" s="293"/>
      <c r="C1977" s="291"/>
      <c r="D1977" s="17" t="s">
        <v>384</v>
      </c>
      <c r="E1977" s="18">
        <f t="shared" si="78"/>
        <v>1.0526315789473684E-2</v>
      </c>
    </row>
    <row r="1978" spans="1:5" x14ac:dyDescent="0.3">
      <c r="A1978" s="303"/>
      <c r="B1978" s="293"/>
      <c r="C1978" s="291"/>
      <c r="D1978" s="17" t="s">
        <v>385</v>
      </c>
      <c r="E1978" s="18">
        <f t="shared" si="78"/>
        <v>1.0526315789473684E-2</v>
      </c>
    </row>
    <row r="1979" spans="1:5" x14ac:dyDescent="0.3">
      <c r="A1979" s="303"/>
      <c r="B1979" s="293"/>
      <c r="C1979" s="291"/>
      <c r="D1979" s="17" t="s">
        <v>386</v>
      </c>
      <c r="E1979" s="18">
        <f t="shared" si="78"/>
        <v>1.0526315789473684E-2</v>
      </c>
    </row>
    <row r="1980" spans="1:5" x14ac:dyDescent="0.3">
      <c r="A1980" s="303"/>
      <c r="B1980" s="293"/>
      <c r="C1980" s="291"/>
      <c r="D1980" s="17" t="s">
        <v>387</v>
      </c>
      <c r="E1980" s="18">
        <f t="shared" si="78"/>
        <v>1.0526315789473684E-2</v>
      </c>
    </row>
    <row r="1981" spans="1:5" x14ac:dyDescent="0.3">
      <c r="A1981" s="303"/>
      <c r="B1981" s="293"/>
      <c r="C1981" s="291"/>
      <c r="D1981" s="17" t="s">
        <v>388</v>
      </c>
      <c r="E1981" s="18">
        <f t="shared" si="78"/>
        <v>1.0526315789473684E-2</v>
      </c>
    </row>
  </sheetData>
  <protectedRanges>
    <protectedRange sqref="C8:C14 C126:C132" name="Diodes array"/>
    <protectedRange sqref="C4:C14 C126:C132" name="Diode"/>
    <protectedRange sqref="C16:C19" name="Zener_Diode"/>
    <protectedRange sqref="C21:C26 C44:C64 C97:C103 C134:C154 C160:C170 C173:C193 C268:C288 C328:C348 C441:C456 C530:C550 C661:C681 C711:C731 C761:C776 C796:C811 C830:C853 C859:C888 C913:C933 C935:C990 C1051:C1082 C1101:C1132 C1151:C1182 C1201:C1228 C1245:C1254 C1262:C1271 C1523:C1532 C1585:C1605 C1644:C1664 C1757:C1777 C1852:C1872" name="Bipolar_Tranzistor"/>
    <protectedRange sqref="C28:C34" name="FET"/>
    <protectedRange sqref="C36:C42 C86:C95 C894:C903 C905:C911" name="FET_BSP_452"/>
    <protectedRange sqref="C44:C64 C134:C154 C160:C170 C173:C193 C268:C288 C328:C348 C441:C456 C530:C550 C661:C681 C711:C731 C761:C776 C796:C811 C830:C853 C859:C888 C913:C933 C935:C990 C1051:C1082 C1101:C1132 C1151:C1182 C1201:C1228 C1245:C1254 C1262:C1271 C1523:C1532 C1585:C1605 C1644:C1664 C1757:C1777 C1852:C1872" name="Bipolar_tranzistor_array"/>
    <protectedRange sqref="C105:C124" name="EEPROM"/>
  </protectedRanges>
  <mergeCells count="120">
    <mergeCell ref="A1852:A1981"/>
    <mergeCell ref="B1852:B1981"/>
    <mergeCell ref="C1852:C1981"/>
    <mergeCell ref="A1644:A1755"/>
    <mergeCell ref="B1644:B1755"/>
    <mergeCell ref="C1644:C1755"/>
    <mergeCell ref="A1757:A1850"/>
    <mergeCell ref="B1757:B1850"/>
    <mergeCell ref="C1757:C1850"/>
    <mergeCell ref="A1523:A1583"/>
    <mergeCell ref="B1523:B1583"/>
    <mergeCell ref="C1523:C1583"/>
    <mergeCell ref="A1585:A1642"/>
    <mergeCell ref="B1585:B1642"/>
    <mergeCell ref="C1585:C1642"/>
    <mergeCell ref="A1245:A1260"/>
    <mergeCell ref="B1245:B1260"/>
    <mergeCell ref="C1245:C1260"/>
    <mergeCell ref="A1262:A1521"/>
    <mergeCell ref="B1262:B1521"/>
    <mergeCell ref="C1262:C1521"/>
    <mergeCell ref="A1151:A1199"/>
    <mergeCell ref="B1151:B1199"/>
    <mergeCell ref="C1151:C1199"/>
    <mergeCell ref="A1201:A1243"/>
    <mergeCell ref="B1201:B1243"/>
    <mergeCell ref="C1201:C1243"/>
    <mergeCell ref="A1051:A1099"/>
    <mergeCell ref="B1051:B1099"/>
    <mergeCell ref="C1051:C1099"/>
    <mergeCell ref="A1101:A1149"/>
    <mergeCell ref="B1101:B1149"/>
    <mergeCell ref="C1101:C1149"/>
    <mergeCell ref="A913:A933"/>
    <mergeCell ref="B913:B933"/>
    <mergeCell ref="C913:C933"/>
    <mergeCell ref="A935:A1049"/>
    <mergeCell ref="B935:B1049"/>
    <mergeCell ref="C935:C1049"/>
    <mergeCell ref="A894:A903"/>
    <mergeCell ref="B894:B903"/>
    <mergeCell ref="C894:C903"/>
    <mergeCell ref="A905:A911"/>
    <mergeCell ref="B905:B911"/>
    <mergeCell ref="C905:C911"/>
    <mergeCell ref="A830:A857"/>
    <mergeCell ref="B830:B857"/>
    <mergeCell ref="C830:C857"/>
    <mergeCell ref="A859:A892"/>
    <mergeCell ref="B859:B892"/>
    <mergeCell ref="C859:C892"/>
    <mergeCell ref="A761:A794"/>
    <mergeCell ref="B761:B794"/>
    <mergeCell ref="C761:C794"/>
    <mergeCell ref="A796:A828"/>
    <mergeCell ref="B796:B828"/>
    <mergeCell ref="C796:C828"/>
    <mergeCell ref="A661:A709"/>
    <mergeCell ref="B661:B709"/>
    <mergeCell ref="C661:C709"/>
    <mergeCell ref="A711:A759"/>
    <mergeCell ref="B711:B759"/>
    <mergeCell ref="C711:C759"/>
    <mergeCell ref="A441:A528"/>
    <mergeCell ref="B441:B528"/>
    <mergeCell ref="C441:C528"/>
    <mergeCell ref="A530:A659"/>
    <mergeCell ref="B530:B659"/>
    <mergeCell ref="C530:C659"/>
    <mergeCell ref="A268:A325"/>
    <mergeCell ref="B268:B325"/>
    <mergeCell ref="C268:C325"/>
    <mergeCell ref="A328:A439"/>
    <mergeCell ref="B328:B439"/>
    <mergeCell ref="C328:C439"/>
    <mergeCell ref="A160:A171"/>
    <mergeCell ref="B160:B171"/>
    <mergeCell ref="C160:C171"/>
    <mergeCell ref="A173:A266"/>
    <mergeCell ref="B173:B266"/>
    <mergeCell ref="C173:C266"/>
    <mergeCell ref="A126:A132"/>
    <mergeCell ref="B126:B132"/>
    <mergeCell ref="C126:C132"/>
    <mergeCell ref="A134:A158"/>
    <mergeCell ref="B134:B158"/>
    <mergeCell ref="C134:C158"/>
    <mergeCell ref="A97:A103"/>
    <mergeCell ref="B97:B103"/>
    <mergeCell ref="C97:C103"/>
    <mergeCell ref="A105:A124"/>
    <mergeCell ref="B105:B124"/>
    <mergeCell ref="C105:C124"/>
    <mergeCell ref="A86:A95"/>
    <mergeCell ref="B86:B95"/>
    <mergeCell ref="C86:C95"/>
    <mergeCell ref="A44:A64"/>
    <mergeCell ref="B44:B64"/>
    <mergeCell ref="C44:C64"/>
    <mergeCell ref="A66:A83"/>
    <mergeCell ref="B66:B83"/>
    <mergeCell ref="C66:C83"/>
    <mergeCell ref="A36:A42"/>
    <mergeCell ref="B36:B42"/>
    <mergeCell ref="C36:C42"/>
    <mergeCell ref="A16:A19"/>
    <mergeCell ref="B16:B19"/>
    <mergeCell ref="C16:C19"/>
    <mergeCell ref="A21:A26"/>
    <mergeCell ref="B21:B26"/>
    <mergeCell ref="C21:C26"/>
    <mergeCell ref="A4:A6"/>
    <mergeCell ref="B4:B6"/>
    <mergeCell ref="C4:C6"/>
    <mergeCell ref="A8:A14"/>
    <mergeCell ref="B8:B14"/>
    <mergeCell ref="C8:C14"/>
    <mergeCell ref="A28:A34"/>
    <mergeCell ref="B28:B34"/>
    <mergeCell ref="C28:C34"/>
  </mergeCells>
  <phoneticPr fontId="1" type="noConversion"/>
  <conditionalFormatting sqref="B16:B19 B8:B9">
    <cfRule type="expression" dxfId="40" priority="1" stopIfTrue="1">
      <formula>AND(SUM(H8:I11)&lt;&gt;0,SUM(J8:J11)&lt;&gt;0)</formula>
    </cfRule>
  </conditionalFormatting>
  <conditionalFormatting sqref="B21:B26 B64 B32 B91 B100 B899 B929">
    <cfRule type="expression" dxfId="39" priority="2" stopIfTrue="1">
      <formula>AND(SUM(H21:I26)&lt;&gt;0,SUM(J21:J26)&lt;&gt;0)</formula>
    </cfRule>
  </conditionalFormatting>
  <conditionalFormatting sqref="B61:B63 B89 B897 B927">
    <cfRule type="expression" dxfId="38" priority="3" stopIfTrue="1">
      <formula>AND(SUM(H61:I68)&lt;&gt;0,SUM(J61:J68)&lt;&gt;0)</formula>
    </cfRule>
  </conditionalFormatting>
  <conditionalFormatting sqref="B59:B60 B88 B896 B926">
    <cfRule type="expression" dxfId="37" priority="4" stopIfTrue="1">
      <formula>AND(SUM(H59:I67)&lt;&gt;0,SUM(J59:J67)&lt;&gt;0)</formula>
    </cfRule>
  </conditionalFormatting>
  <conditionalFormatting sqref="B4:B5 B10">
    <cfRule type="expression" dxfId="36" priority="5" stopIfTrue="1">
      <formula>AND(SUM(H4:I6)&lt;&gt;0,SUM(J4:J6)&lt;&gt;0)</formula>
    </cfRule>
  </conditionalFormatting>
  <conditionalFormatting sqref="B6 B86:B87 B894:B895 B925 B1245 B1262 B1523">
    <cfRule type="expression" dxfId="35" priority="6" stopIfTrue="1">
      <formula>AND(SUM(H6:I15)&lt;&gt;0,SUM(J6:J15)&lt;&gt;0)</formula>
    </cfRule>
  </conditionalFormatting>
  <conditionalFormatting sqref="B28:B31 B36:B37 B90 B97:B99 B898 B905:B906 B928">
    <cfRule type="expression" dxfId="34" priority="7" stopIfTrue="1">
      <formula>AND(SUM(H28:I34)&lt;&gt;0,SUM(J28:J34)&lt;&gt;0)</formula>
    </cfRule>
  </conditionalFormatting>
  <conditionalFormatting sqref="B33 B101:B102 B930">
    <cfRule type="expression" dxfId="33" priority="8" stopIfTrue="1">
      <formula>AND(SUM(H33:I37)&lt;&gt;0,SUM(J33:J37)&lt;&gt;0)</formula>
    </cfRule>
  </conditionalFormatting>
  <conditionalFormatting sqref="B34 B103 B931">
    <cfRule type="expression" dxfId="32" priority="9" stopIfTrue="1">
      <formula>AND(SUM(H34:I37)&lt;&gt;0,SUM(J34:J37)&lt;&gt;0)</formula>
    </cfRule>
  </conditionalFormatting>
  <conditionalFormatting sqref="B66:B67 B917">
    <cfRule type="expression" dxfId="31" priority="10" stopIfTrue="1">
      <formula>AND(SUM(H66:I83)&lt;&gt;0,SUM(J66:J83)&lt;&gt;0)</formula>
    </cfRule>
  </conditionalFormatting>
  <conditionalFormatting sqref="B38 B830 B907 B911 B1051 B1101 B1151">
    <cfRule type="expression" dxfId="30" priority="12" stopIfTrue="1">
      <formula>AND(SUM(H38:I61)&lt;&gt;0,SUM(J38:J61)&lt;&gt;0)</formula>
    </cfRule>
  </conditionalFormatting>
  <conditionalFormatting sqref="B55 B923">
    <cfRule type="expression" dxfId="29" priority="13" stopIfTrue="1">
      <formula>AND(SUM(H55:I66)&lt;&gt;0,SUM(J55:J66)&lt;&gt;0)</formula>
    </cfRule>
  </conditionalFormatting>
  <conditionalFormatting sqref="B54 B922">
    <cfRule type="expression" dxfId="28" priority="14" stopIfTrue="1">
      <formula>AND(SUM(H54:I66)&lt;&gt;0,SUM(J54:J66)&lt;&gt;0)</formula>
    </cfRule>
  </conditionalFormatting>
  <conditionalFormatting sqref="B53 B921 B71:B83">
    <cfRule type="expression" dxfId="27" priority="15" stopIfTrue="1">
      <formula>AND(SUM(H53:I66)&lt;&gt;0,SUM(J53:J66)&lt;&gt;0)</formula>
    </cfRule>
  </conditionalFormatting>
  <conditionalFormatting sqref="B52 B920">
    <cfRule type="expression" dxfId="26" priority="16" stopIfTrue="1">
      <formula>AND(SUM(H52:I66)&lt;&gt;0,SUM(J52:J66)&lt;&gt;0)</formula>
    </cfRule>
  </conditionalFormatting>
  <conditionalFormatting sqref="B51 B94:B95 B441 B761 B796 B902:B903 B919">
    <cfRule type="expression" dxfId="25" priority="17" stopIfTrue="1">
      <formula>AND(SUM(H51:I66)&lt;&gt;0,SUM(J51:J66)&lt;&gt;0)</formula>
    </cfRule>
  </conditionalFormatting>
  <conditionalFormatting sqref="B56:B57 B160 B924">
    <cfRule type="expression" dxfId="24" priority="18" stopIfTrue="1">
      <formula>AND(SUM(H56:I66)&lt;&gt;0,SUM(J56:J66)&lt;&gt;0)</formula>
    </cfRule>
  </conditionalFormatting>
  <conditionalFormatting sqref="B58">
    <cfRule type="expression" dxfId="23" priority="19" stopIfTrue="1">
      <formula>AND(SUM(H58:I67)&lt;&gt;0,SUM(J58:J67)&lt;&gt;0)</formula>
    </cfRule>
  </conditionalFormatting>
  <conditionalFormatting sqref="B49:B50 B92:B93 B900:B901 B918 B68:B70">
    <cfRule type="expression" dxfId="22" priority="20" stopIfTrue="1">
      <formula>AND(SUM(H49:I65)&lt;&gt;0,SUM(J49:J65)&lt;&gt;0)</formula>
    </cfRule>
  </conditionalFormatting>
  <conditionalFormatting sqref="B48">
    <cfRule type="expression" dxfId="21" priority="21" stopIfTrue="1">
      <formula>AND(SUM(H48:I65)&lt;&gt;0,SUM(J48:J65)&lt;&gt;0)</formula>
    </cfRule>
  </conditionalFormatting>
  <conditionalFormatting sqref="B47 B916">
    <cfRule type="expression" dxfId="20" priority="22" stopIfTrue="1">
      <formula>AND(SUM(H47:I65)&lt;&gt;0,SUM(J47:J65)&lt;&gt;0)</formula>
    </cfRule>
  </conditionalFormatting>
  <conditionalFormatting sqref="B44:B45 B134 B173 B268 B328 B530 B661 B711 B913:B914 B1585 B1644 B1757 B1852">
    <cfRule type="expression" dxfId="19" priority="23" stopIfTrue="1">
      <formula>AND(SUM(H44:I64)&lt;&gt;0,SUM(J44:J64)&lt;&gt;0)</formula>
    </cfRule>
  </conditionalFormatting>
  <conditionalFormatting sqref="B46 B915">
    <cfRule type="expression" dxfId="18" priority="24" stopIfTrue="1">
      <formula>AND(SUM(H46:I65)&lt;&gt;0,SUM(J46:J65)&lt;&gt;0)</formula>
    </cfRule>
  </conditionalFormatting>
  <conditionalFormatting sqref="B39:B42 B908:B909">
    <cfRule type="expression" dxfId="17" priority="25" stopIfTrue="1">
      <formula>AND(SUM(H39:I64)&lt;&gt;0,SUM(J39:J64)&lt;&gt;0)</formula>
    </cfRule>
  </conditionalFormatting>
  <conditionalFormatting sqref="B859">
    <cfRule type="expression" dxfId="16" priority="30" stopIfTrue="1">
      <formula>AND(SUM(H859:I888)&lt;&gt;0,SUM(J859:J888)&lt;&gt;0)</formula>
    </cfRule>
  </conditionalFormatting>
  <conditionalFormatting sqref="B933">
    <cfRule type="expression" dxfId="15" priority="31" stopIfTrue="1">
      <formula>AND(SUM(H933:I934)&lt;&gt;0,SUM(J933:J934)&lt;&gt;0)</formula>
    </cfRule>
  </conditionalFormatting>
  <conditionalFormatting sqref="B932">
    <cfRule type="expression" dxfId="14" priority="32" stopIfTrue="1">
      <formula>AND(SUM(H932:I934)&lt;&gt;0,SUM(J932:J934)&lt;&gt;0)</formula>
    </cfRule>
  </conditionalFormatting>
  <conditionalFormatting sqref="B910">
    <cfRule type="expression" dxfId="13" priority="33" stopIfTrue="1">
      <formula>AND(SUM(H910:I934)&lt;&gt;0,SUM(J910:J934)&lt;&gt;0)</formula>
    </cfRule>
  </conditionalFormatting>
  <conditionalFormatting sqref="B935">
    <cfRule type="expression" dxfId="12" priority="34" stopIfTrue="1">
      <formula>AND(SUM(H935:I970)&lt;&gt;0,SUM(J935:J970)&lt;&gt;0)</formula>
    </cfRule>
  </conditionalFormatting>
  <conditionalFormatting sqref="B1201">
    <cfRule type="expression" dxfId="11" priority="35" stopIfTrue="1">
      <formula>AND(SUM(H1201:I1222)&lt;&gt;0,SUM(J1201:J1222)&lt;&gt;0)</formula>
    </cfRule>
  </conditionalFormatting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30AF-4136-41F8-8DF7-16FD8E85A95A}">
  <sheetPr codeName="Sheet9">
    <tabColor theme="5" tint="0.39997558519241921"/>
  </sheetPr>
  <dimension ref="A1:E45"/>
  <sheetViews>
    <sheetView workbookViewId="0">
      <selection activeCell="H13" sqref="H13"/>
    </sheetView>
  </sheetViews>
  <sheetFormatPr defaultRowHeight="14" x14ac:dyDescent="0.3"/>
  <cols>
    <col min="1" max="1" width="4" customWidth="1"/>
    <col min="2" max="2" width="3.75" style="24" customWidth="1"/>
    <col min="3" max="3" width="11.75" customWidth="1"/>
    <col min="4" max="4" width="18.58203125" customWidth="1"/>
    <col min="5" max="5" width="13.75" customWidth="1"/>
  </cols>
  <sheetData>
    <row r="1" spans="1:5" ht="44.5" thickBot="1" x14ac:dyDescent="0.35">
      <c r="A1" s="9" t="s">
        <v>86</v>
      </c>
      <c r="B1" s="10" t="s">
        <v>87</v>
      </c>
      <c r="C1" s="11" t="s">
        <v>88</v>
      </c>
      <c r="D1" s="12" t="s">
        <v>89</v>
      </c>
      <c r="E1" s="13" t="s">
        <v>1268</v>
      </c>
    </row>
    <row r="3" spans="1:5" x14ac:dyDescent="0.3">
      <c r="A3" s="303" t="s">
        <v>1210</v>
      </c>
      <c r="B3" s="293" t="s">
        <v>1250</v>
      </c>
      <c r="C3" s="295" t="s">
        <v>1252</v>
      </c>
      <c r="D3" s="17" t="s">
        <v>1211</v>
      </c>
      <c r="E3" s="18">
        <f t="shared" ref="E3:E22" si="0">0.2/20</f>
        <v>0.01</v>
      </c>
    </row>
    <row r="4" spans="1:5" x14ac:dyDescent="0.3">
      <c r="A4" s="303"/>
      <c r="B4" s="293"/>
      <c r="C4" s="299"/>
      <c r="D4" s="17" t="s">
        <v>1212</v>
      </c>
      <c r="E4" s="18">
        <f t="shared" si="0"/>
        <v>0.01</v>
      </c>
    </row>
    <row r="5" spans="1:5" x14ac:dyDescent="0.3">
      <c r="A5" s="303"/>
      <c r="B5" s="293"/>
      <c r="C5" s="299"/>
      <c r="D5" s="17" t="s">
        <v>1213</v>
      </c>
      <c r="E5" s="18">
        <f t="shared" si="0"/>
        <v>0.01</v>
      </c>
    </row>
    <row r="6" spans="1:5" x14ac:dyDescent="0.3">
      <c r="A6" s="303"/>
      <c r="B6" s="293"/>
      <c r="C6" s="299"/>
      <c r="D6" s="17" t="s">
        <v>1214</v>
      </c>
      <c r="E6" s="18">
        <f t="shared" si="0"/>
        <v>0.01</v>
      </c>
    </row>
    <row r="7" spans="1:5" x14ac:dyDescent="0.3">
      <c r="A7" s="303"/>
      <c r="B7" s="293"/>
      <c r="C7" s="299"/>
      <c r="D7" s="17" t="s">
        <v>1215</v>
      </c>
      <c r="E7" s="18">
        <f t="shared" si="0"/>
        <v>0.01</v>
      </c>
    </row>
    <row r="8" spans="1:5" x14ac:dyDescent="0.3">
      <c r="A8" s="303"/>
      <c r="B8" s="293"/>
      <c r="C8" s="299"/>
      <c r="D8" s="17" t="s">
        <v>1216</v>
      </c>
      <c r="E8" s="18">
        <f t="shared" si="0"/>
        <v>0.01</v>
      </c>
    </row>
    <row r="9" spans="1:5" x14ac:dyDescent="0.3">
      <c r="A9" s="303"/>
      <c r="B9" s="293"/>
      <c r="C9" s="299"/>
      <c r="D9" s="17" t="s">
        <v>1217</v>
      </c>
      <c r="E9" s="18">
        <f t="shared" si="0"/>
        <v>0.01</v>
      </c>
    </row>
    <row r="10" spans="1:5" x14ac:dyDescent="0.3">
      <c r="A10" s="303"/>
      <c r="B10" s="293"/>
      <c r="C10" s="299"/>
      <c r="D10" s="17" t="s">
        <v>1218</v>
      </c>
      <c r="E10" s="18">
        <f t="shared" si="0"/>
        <v>0.01</v>
      </c>
    </row>
    <row r="11" spans="1:5" x14ac:dyDescent="0.3">
      <c r="A11" s="303"/>
      <c r="B11" s="293"/>
      <c r="C11" s="299"/>
      <c r="D11" s="17" t="s">
        <v>1219</v>
      </c>
      <c r="E11" s="18">
        <f t="shared" si="0"/>
        <v>0.01</v>
      </c>
    </row>
    <row r="12" spans="1:5" x14ac:dyDescent="0.3">
      <c r="A12" s="303"/>
      <c r="B12" s="293"/>
      <c r="C12" s="299"/>
      <c r="D12" s="17" t="s">
        <v>1220</v>
      </c>
      <c r="E12" s="18">
        <f t="shared" si="0"/>
        <v>0.01</v>
      </c>
    </row>
    <row r="13" spans="1:5" x14ac:dyDescent="0.3">
      <c r="A13" s="303"/>
      <c r="B13" s="293"/>
      <c r="C13" s="299"/>
      <c r="D13" s="17" t="s">
        <v>1221</v>
      </c>
      <c r="E13" s="18">
        <f t="shared" si="0"/>
        <v>0.01</v>
      </c>
    </row>
    <row r="14" spans="1:5" x14ac:dyDescent="0.3">
      <c r="A14" s="303"/>
      <c r="B14" s="293"/>
      <c r="C14" s="299"/>
      <c r="D14" s="17" t="s">
        <v>1222</v>
      </c>
      <c r="E14" s="18">
        <f t="shared" si="0"/>
        <v>0.01</v>
      </c>
    </row>
    <row r="15" spans="1:5" x14ac:dyDescent="0.3">
      <c r="A15" s="303"/>
      <c r="B15" s="293"/>
      <c r="C15" s="299"/>
      <c r="D15" s="17" t="s">
        <v>1223</v>
      </c>
      <c r="E15" s="18">
        <f t="shared" si="0"/>
        <v>0.01</v>
      </c>
    </row>
    <row r="16" spans="1:5" x14ac:dyDescent="0.3">
      <c r="A16" s="303"/>
      <c r="B16" s="293"/>
      <c r="C16" s="299"/>
      <c r="D16" s="17" t="s">
        <v>1224</v>
      </c>
      <c r="E16" s="18">
        <f t="shared" si="0"/>
        <v>0.01</v>
      </c>
    </row>
    <row r="17" spans="1:5" x14ac:dyDescent="0.3">
      <c r="A17" s="303"/>
      <c r="B17" s="293"/>
      <c r="C17" s="299"/>
      <c r="D17" s="17" t="s">
        <v>1225</v>
      </c>
      <c r="E17" s="18">
        <f t="shared" si="0"/>
        <v>0.01</v>
      </c>
    </row>
    <row r="18" spans="1:5" x14ac:dyDescent="0.3">
      <c r="A18" s="303"/>
      <c r="B18" s="293"/>
      <c r="C18" s="299"/>
      <c r="D18" s="17" t="s">
        <v>1226</v>
      </c>
      <c r="E18" s="18">
        <f t="shared" si="0"/>
        <v>0.01</v>
      </c>
    </row>
    <row r="19" spans="1:5" x14ac:dyDescent="0.3">
      <c r="A19" s="303"/>
      <c r="B19" s="293"/>
      <c r="C19" s="299"/>
      <c r="D19" s="17" t="s">
        <v>1227</v>
      </c>
      <c r="E19" s="18">
        <f t="shared" si="0"/>
        <v>0.01</v>
      </c>
    </row>
    <row r="20" spans="1:5" x14ac:dyDescent="0.3">
      <c r="A20" s="303"/>
      <c r="B20" s="293"/>
      <c r="C20" s="299"/>
      <c r="D20" s="17" t="s">
        <v>1228</v>
      </c>
      <c r="E20" s="18">
        <f t="shared" si="0"/>
        <v>0.01</v>
      </c>
    </row>
    <row r="21" spans="1:5" x14ac:dyDescent="0.3">
      <c r="A21" s="303"/>
      <c r="B21" s="293"/>
      <c r="C21" s="299"/>
      <c r="D21" s="17" t="s">
        <v>1229</v>
      </c>
      <c r="E21" s="18">
        <f t="shared" si="0"/>
        <v>0.01</v>
      </c>
    </row>
    <row r="22" spans="1:5" x14ac:dyDescent="0.3">
      <c r="A22" s="303"/>
      <c r="B22" s="293"/>
      <c r="C22" s="299"/>
      <c r="D22" s="17" t="s">
        <v>1230</v>
      </c>
      <c r="E22" s="18">
        <f t="shared" si="0"/>
        <v>0.01</v>
      </c>
    </row>
    <row r="23" spans="1:5" x14ac:dyDescent="0.3">
      <c r="A23" s="303"/>
      <c r="B23" s="293"/>
      <c r="C23" s="299"/>
      <c r="D23" s="17" t="s">
        <v>1231</v>
      </c>
      <c r="E23" s="18">
        <f>0.48/2</f>
        <v>0.24</v>
      </c>
    </row>
    <row r="24" spans="1:5" ht="21" x14ac:dyDescent="0.3">
      <c r="A24" s="303"/>
      <c r="B24" s="293"/>
      <c r="C24" s="299"/>
      <c r="D24" s="17" t="s">
        <v>1232</v>
      </c>
      <c r="E24" s="18">
        <f>0.32/2</f>
        <v>0.16</v>
      </c>
    </row>
    <row r="25" spans="1:5" x14ac:dyDescent="0.3">
      <c r="A25" s="303"/>
      <c r="B25" s="293"/>
      <c r="C25" s="299"/>
      <c r="D25" s="17" t="s">
        <v>1233</v>
      </c>
      <c r="E25" s="18">
        <f>0.48/2</f>
        <v>0.24</v>
      </c>
    </row>
    <row r="26" spans="1:5" ht="21" x14ac:dyDescent="0.3">
      <c r="A26" s="303"/>
      <c r="B26" s="293"/>
      <c r="C26" s="301"/>
      <c r="D26" s="17" t="s">
        <v>1234</v>
      </c>
      <c r="E26" s="18">
        <f>0.32/2</f>
        <v>0.16</v>
      </c>
    </row>
    <row r="27" spans="1:5" x14ac:dyDescent="0.3">
      <c r="D27" s="31"/>
    </row>
    <row r="28" spans="1:5" x14ac:dyDescent="0.3">
      <c r="A28" s="303" t="s">
        <v>1210</v>
      </c>
      <c r="B28" s="293" t="s">
        <v>1250</v>
      </c>
      <c r="C28" s="295" t="s">
        <v>1252</v>
      </c>
      <c r="D28" s="17" t="s">
        <v>1235</v>
      </c>
      <c r="E28" s="18">
        <f t="shared" ref="E28:E37" si="1">0.2/10</f>
        <v>0.02</v>
      </c>
    </row>
    <row r="29" spans="1:5" x14ac:dyDescent="0.3">
      <c r="A29" s="303"/>
      <c r="B29" s="293"/>
      <c r="C29" s="299"/>
      <c r="D29" s="17" t="s">
        <v>1236</v>
      </c>
      <c r="E29" s="18">
        <f t="shared" si="1"/>
        <v>0.02</v>
      </c>
    </row>
    <row r="30" spans="1:5" x14ac:dyDescent="0.3">
      <c r="A30" s="303"/>
      <c r="B30" s="293"/>
      <c r="C30" s="299"/>
      <c r="D30" s="17" t="s">
        <v>1237</v>
      </c>
      <c r="E30" s="18">
        <f t="shared" si="1"/>
        <v>0.02</v>
      </c>
    </row>
    <row r="31" spans="1:5" x14ac:dyDescent="0.3">
      <c r="A31" s="303"/>
      <c r="B31" s="293"/>
      <c r="C31" s="299"/>
      <c r="D31" s="17" t="s">
        <v>1238</v>
      </c>
      <c r="E31" s="18">
        <f t="shared" si="1"/>
        <v>0.02</v>
      </c>
    </row>
    <row r="32" spans="1:5" x14ac:dyDescent="0.3">
      <c r="A32" s="303"/>
      <c r="B32" s="293"/>
      <c r="C32" s="299"/>
      <c r="D32" s="17" t="s">
        <v>1239</v>
      </c>
      <c r="E32" s="18">
        <f t="shared" si="1"/>
        <v>0.02</v>
      </c>
    </row>
    <row r="33" spans="1:5" x14ac:dyDescent="0.3">
      <c r="A33" s="303"/>
      <c r="B33" s="293"/>
      <c r="C33" s="299"/>
      <c r="D33" s="17" t="s">
        <v>1240</v>
      </c>
      <c r="E33" s="18">
        <f t="shared" si="1"/>
        <v>0.02</v>
      </c>
    </row>
    <row r="34" spans="1:5" x14ac:dyDescent="0.3">
      <c r="A34" s="303"/>
      <c r="B34" s="293"/>
      <c r="C34" s="299"/>
      <c r="D34" s="17" t="s">
        <v>1241</v>
      </c>
      <c r="E34" s="18">
        <f t="shared" si="1"/>
        <v>0.02</v>
      </c>
    </row>
    <row r="35" spans="1:5" x14ac:dyDescent="0.3">
      <c r="A35" s="303"/>
      <c r="B35" s="293"/>
      <c r="C35" s="299"/>
      <c r="D35" s="17" t="s">
        <v>1242</v>
      </c>
      <c r="E35" s="18">
        <f t="shared" si="1"/>
        <v>0.02</v>
      </c>
    </row>
    <row r="36" spans="1:5" x14ac:dyDescent="0.3">
      <c r="A36" s="303"/>
      <c r="B36" s="293"/>
      <c r="C36" s="299"/>
      <c r="D36" s="17" t="s">
        <v>1243</v>
      </c>
      <c r="E36" s="18">
        <f t="shared" si="1"/>
        <v>0.02</v>
      </c>
    </row>
    <row r="37" spans="1:5" x14ac:dyDescent="0.3">
      <c r="A37" s="303"/>
      <c r="B37" s="293"/>
      <c r="C37" s="299"/>
      <c r="D37" s="17" t="s">
        <v>1220</v>
      </c>
      <c r="E37" s="18">
        <f t="shared" si="1"/>
        <v>0.02</v>
      </c>
    </row>
    <row r="38" spans="1:5" x14ac:dyDescent="0.3">
      <c r="A38" s="303"/>
      <c r="B38" s="293"/>
      <c r="C38" s="299"/>
      <c r="D38" s="17" t="s">
        <v>1244</v>
      </c>
      <c r="E38" s="18">
        <f>0.48</f>
        <v>0.48</v>
      </c>
    </row>
    <row r="39" spans="1:5" ht="21" x14ac:dyDescent="0.3">
      <c r="A39" s="303"/>
      <c r="B39" s="293"/>
      <c r="C39" s="301"/>
      <c r="D39" s="17" t="s">
        <v>1245</v>
      </c>
      <c r="E39" s="18">
        <f>0.32</f>
        <v>0.32</v>
      </c>
    </row>
    <row r="40" spans="1:5" x14ac:dyDescent="0.3">
      <c r="D40" s="31"/>
    </row>
    <row r="41" spans="1:5" x14ac:dyDescent="0.3">
      <c r="D41" s="31"/>
    </row>
    <row r="42" spans="1:5" ht="31" x14ac:dyDescent="0.3">
      <c r="A42" s="279" t="s">
        <v>1246</v>
      </c>
      <c r="B42" s="288" t="s">
        <v>1247</v>
      </c>
      <c r="C42" s="311" t="s">
        <v>1251</v>
      </c>
      <c r="D42" s="32" t="s">
        <v>1248</v>
      </c>
      <c r="E42" s="18">
        <f>0.2/2</f>
        <v>0.1</v>
      </c>
    </row>
    <row r="43" spans="1:5" ht="21" x14ac:dyDescent="0.3">
      <c r="A43" s="280"/>
      <c r="B43" s="289"/>
      <c r="C43" s="312"/>
      <c r="D43" s="17" t="s">
        <v>1249</v>
      </c>
      <c r="E43" s="18">
        <f>0.2/2</f>
        <v>0.1</v>
      </c>
    </row>
    <row r="44" spans="1:5" x14ac:dyDescent="0.3">
      <c r="A44" s="280"/>
      <c r="B44" s="289"/>
      <c r="C44" s="312"/>
      <c r="D44" s="17" t="s">
        <v>1244</v>
      </c>
      <c r="E44" s="18">
        <f>0.48</f>
        <v>0.48</v>
      </c>
    </row>
    <row r="45" spans="1:5" ht="21" x14ac:dyDescent="0.3">
      <c r="A45" s="281"/>
      <c r="B45" s="290"/>
      <c r="C45" s="313"/>
      <c r="D45" s="17" t="s">
        <v>1245</v>
      </c>
      <c r="E45" s="18">
        <f>0.32</f>
        <v>0.32</v>
      </c>
    </row>
  </sheetData>
  <protectedRanges>
    <protectedRange sqref="C42:C45" name="Switch"/>
    <protectedRange sqref="C42:C45" name="Relay_2"/>
    <protectedRange sqref="C3:C26" name="Relay_1"/>
  </protectedRanges>
  <mergeCells count="9">
    <mergeCell ref="A42:A45"/>
    <mergeCell ref="B42:B45"/>
    <mergeCell ref="C42:C45"/>
    <mergeCell ref="A3:A26"/>
    <mergeCell ref="B3:B26"/>
    <mergeCell ref="C3:C26"/>
    <mergeCell ref="A28:A39"/>
    <mergeCell ref="B28:B39"/>
    <mergeCell ref="C28:C39"/>
  </mergeCells>
  <phoneticPr fontId="1" type="noConversion"/>
  <conditionalFormatting sqref="B44:B45 B33:B37">
    <cfRule type="expression" dxfId="10" priority="1" stopIfTrue="1">
      <formula>AND(SUM(H33:I40)&lt;&gt;0,SUM(J33:J40)&lt;&gt;0)</formula>
    </cfRule>
  </conditionalFormatting>
  <conditionalFormatting sqref="B42:B43">
    <cfRule type="expression" dxfId="9" priority="2" stopIfTrue="1">
      <formula>AND(SUM(H42:I45)&lt;&gt;0,SUM(J42:J45)&lt;&gt;0)</formula>
    </cfRule>
  </conditionalFormatting>
  <conditionalFormatting sqref="B38">
    <cfRule type="expression" dxfId="8" priority="3" stopIfTrue="1">
      <formula>AND(SUM(H38:I40)&lt;&gt;0,SUM(J38:J40)&lt;&gt;0)</formula>
    </cfRule>
  </conditionalFormatting>
  <conditionalFormatting sqref="B39">
    <cfRule type="expression" dxfId="7" priority="4" stopIfTrue="1">
      <formula>AND(SUM(H39:I40)&lt;&gt;0,SUM(J39:J40)&lt;&gt;0)</formula>
    </cfRule>
  </conditionalFormatting>
  <conditionalFormatting sqref="B25">
    <cfRule type="expression" dxfId="6" priority="5" stopIfTrue="1">
      <formula>AND(SUM(H25:I40)&lt;&gt;0,SUM(J25:J40)&lt;&gt;0)</formula>
    </cfRule>
  </conditionalFormatting>
  <conditionalFormatting sqref="B26 B13:B17">
    <cfRule type="expression" dxfId="5" priority="6" stopIfTrue="1">
      <formula>AND(SUM(H13:I27)&lt;&gt;0,SUM(J13:J27)&lt;&gt;0)</formula>
    </cfRule>
  </conditionalFormatting>
  <conditionalFormatting sqref="B21:B24">
    <cfRule type="expression" dxfId="4" priority="7" stopIfTrue="1">
      <formula>AND(SUM(H21:I37)&lt;&gt;0,SUM(J21:J37)&lt;&gt;0)</formula>
    </cfRule>
  </conditionalFormatting>
  <conditionalFormatting sqref="B20">
    <cfRule type="expression" dxfId="3" priority="8" stopIfTrue="1">
      <formula>AND(SUM(H20:I37)&lt;&gt;0,SUM(J20:J37)&lt;&gt;0)</formula>
    </cfRule>
  </conditionalFormatting>
  <conditionalFormatting sqref="B28:B32">
    <cfRule type="expression" dxfId="2" priority="9" stopIfTrue="1">
      <formula>AND(SUM(H28:I39)&lt;&gt;0,SUM(J28:J39)&lt;&gt;0)</formula>
    </cfRule>
  </conditionalFormatting>
  <conditionalFormatting sqref="B18:B19">
    <cfRule type="expression" dxfId="1" priority="10" stopIfTrue="1">
      <formula>AND(SUM(H18:I27)&lt;&gt;0,SUM(J18:J27)&lt;&gt;0)</formula>
    </cfRule>
  </conditionalFormatting>
  <conditionalFormatting sqref="B3:B12">
    <cfRule type="expression" dxfId="0" priority="11" stopIfTrue="1">
      <formula>AND(SUM(H3:I26)&lt;&gt;0,SUM(J3:J26)&lt;&gt;0)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EEACE285CC33549A60295CD3E937279" ma:contentTypeVersion="16" ma:contentTypeDescription="Create a new document." ma:contentTypeScope="" ma:versionID="2a2cb3083b24cc8105119acbbfba0f29">
  <xsd:schema xmlns:xsd="http://www.w3.org/2001/XMLSchema" xmlns:xs="http://www.w3.org/2001/XMLSchema" xmlns:p="http://schemas.microsoft.com/office/2006/metadata/properties" xmlns:ns2="6ae9c470-8cc5-4cb0-8926-c8b00f08f3a4" xmlns:ns3="915e5a57-654a-464a-ad05-afc3651800e3" targetNamespace="http://schemas.microsoft.com/office/2006/metadata/properties" ma:root="true" ma:fieldsID="31512586bbc714b5cfb9d1204f0281ff" ns2:_="" ns3:_="">
    <xsd:import namespace="6ae9c470-8cc5-4cb0-8926-c8b00f08f3a4"/>
    <xsd:import namespace="915e5a57-654a-464a-ad05-afc3651800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e9c470-8cc5-4cb0-8926-c8b00f08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da219a01-8d24-4c9e-a527-0b9dc35522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5e5a57-654a-464a-ad05-afc3651800e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974fee-06c1-40de-8f6c-3f4759ed597e}" ma:internalName="TaxCatchAll" ma:showField="CatchAllData" ma:web="915e5a57-654a-464a-ad05-afc3651800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/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ae9c470-8cc5-4cb0-8926-c8b00f08f3a4">
      <Terms xmlns="http://schemas.microsoft.com/office/infopath/2007/PartnerControls"/>
    </lcf76f155ced4ddcb4097134ff3c332f>
    <TaxCatchAll xmlns="915e5a57-654a-464a-ad05-afc3651800e3" xsi:nil="true"/>
  </documentManagement>
</p:properties>
</file>

<file path=customXml/itemProps1.xml><?xml version="1.0" encoding="utf-8"?>
<ds:datastoreItem xmlns:ds="http://schemas.openxmlformats.org/officeDocument/2006/customXml" ds:itemID="{55AC19A3-F587-4E7F-A5FF-A1F1C22A350A}"/>
</file>

<file path=customXml/itemProps2.xml><?xml version="1.0" encoding="utf-8"?>
<ds:datastoreItem xmlns:ds="http://schemas.openxmlformats.org/officeDocument/2006/customXml" ds:itemID="{DB5EF2CD-0F6F-46C9-8A77-6FCAA2E9975B}"/>
</file>

<file path=customXml/itemProps3.xml><?xml version="1.0" encoding="utf-8"?>
<ds:datastoreItem xmlns:ds="http://schemas.openxmlformats.org/officeDocument/2006/customXml" ds:itemID="{4EDC8127-1631-4D96-AAE7-7134804881F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3</vt:i4>
      </vt:variant>
    </vt:vector>
  </HeadingPairs>
  <TitlesOfParts>
    <vt:vector size="16" baseType="lpstr">
      <vt:lpstr>Cover</vt:lpstr>
      <vt:lpstr>Change History</vt:lpstr>
      <vt:lpstr>FMEDA Scope</vt:lpstr>
      <vt:lpstr>Result</vt:lpstr>
      <vt:lpstr>Misson Profile</vt:lpstr>
      <vt:lpstr>Diagnostic</vt:lpstr>
      <vt:lpstr>Schematic</vt:lpstr>
      <vt:lpstr>SN29500</vt:lpstr>
      <vt:lpstr>BOM_FIT</vt:lpstr>
      <vt:lpstr>HW Module1</vt:lpstr>
      <vt:lpstr>FM_RLC</vt:lpstr>
      <vt:lpstr>FM_DTZ</vt:lpstr>
      <vt:lpstr>FM_Relay&amp;Switch</vt:lpstr>
      <vt:lpstr>'Change History'!Print_Area</vt:lpstr>
      <vt:lpstr>Cover!Print_Area</vt:lpstr>
      <vt:lpstr>'SN29500'!Print_Area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DDSTYY</dc:creator>
  <cp:lastModifiedBy>黄 超</cp:lastModifiedBy>
  <dcterms:created xsi:type="dcterms:W3CDTF">2015-06-05T18:17:20Z</dcterms:created>
  <dcterms:modified xsi:type="dcterms:W3CDTF">2022-03-29T01:08:07Z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0x0101005EEACE285CC33549A60295CD3E937279</vt:lpwstr>
  </property>
</Properties>
</file>