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jiaweihong/Desktop/"/>
    </mc:Choice>
  </mc:AlternateContent>
  <xr:revisionPtr revIDLastSave="0" documentId="8_{AB63A725-1A23-0747-AA0E-1924451FA4F0}" xr6:coauthVersionLast="47" xr6:coauthVersionMax="47" xr10:uidLastSave="{00000000-0000-0000-0000-000000000000}"/>
  <bookViews>
    <workbookView xWindow="11980" yWindow="5900" windowWidth="27640" windowHeight="16940" xr2:uid="{4C833C50-A50D-AE47-81DB-1A90D631B41C}"/>
  </bookViews>
  <sheets>
    <sheet name="Car Rental 2 Pretty " sheetId="1" r:id="rId1"/>
  </sheets>
  <definedNames>
    <definedName name="OpenSolver_ChosenSolver" localSheetId="0" hidden="1">CBC</definedName>
    <definedName name="OpenSolver_DualsNewSheet" localSheetId="0" hidden="1">0</definedName>
    <definedName name="OpenSolver_LinearityCheck" localSheetId="0" hidden="1">1</definedName>
    <definedName name="OpenSolver_UpdateSensitivity" localSheetId="0" hidden="1">1</definedName>
    <definedName name="OpenSolverModelParameters" localSheetId="0" hidden="1">'Car Rental 2 Pretty '!$K$13:$N$18,'Car Rental 2 Pretty '!$AO$35:$AQ$40,'Car Rental 2 Pretty '!$AU$35:$AU$40</definedName>
    <definedName name="solver_adj" localSheetId="0" hidden="1">'Car Rental 2 Pretty '!$K$13:$N$18,'Car Rental 2 Pretty '!$AO$35:$AQ$40,'Car Rental 2 Pretty '!$AU$35:$AU$40,'Car Rental 2 Pretty '!$AW$35:$AX$40,'Car Rental 2 Pretty '!$AN$44:$AO$49,'Car Rental 2 Pretty '!$AQ$44:$AQ$49,'Car Rental 2 Pretty '!$AU$44:$AW$49,'Car Rental 2 Pretty '!$AC$69:$AF$74,'Car Rental 2 Pretty '!$K$80:$K$85,'Car Rental 2 Pretty '!$N$80:$N$85,'Car Rental 2 Pretty '!$Q$80:$Q$85,'Car Rental 2 Pretty '!$AO$108:$AQ$113,'Car Rental 2 Pretty '!$AU$108:$AU$113,'Car Rental 2 Pretty '!$AW$108:$AX$113,'Car Rental 2 Pretty '!$AN$117:$AO$122,'Car Rental 2 Pretty '!$AQ$117:$AQ$122,'Car Rental 2 Pretty '!$AU$117:$AW$122,'Car Rental 2 Pretty '!$AC$134:$AC$138,'Car Rental 2 Pretty '!$AI$69:$AL$74</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'Car Rental 2 Pretty '!$Q$80:$Q$85</definedName>
    <definedName name="solver_lhs10" localSheetId="0" hidden="1">'Car Rental 2 Pretty '!$K$80:$K$85</definedName>
    <definedName name="solver_lhs2" localSheetId="0" hidden="1">'Car Rental 2 Pretty '!$K$28:$N$33</definedName>
    <definedName name="solver_lhs3" localSheetId="0" hidden="1">'Car Rental 2 Pretty '!$J$115</definedName>
    <definedName name="solver_lhs4" localSheetId="0" hidden="1">'Car Rental 2 Pretty '!$K$52:$N$57</definedName>
    <definedName name="solver_lhs5" localSheetId="0" hidden="1">'Car Rental 2 Pretty '!$N$80:$N$85</definedName>
    <definedName name="solver_lhs6" localSheetId="0" hidden="1">'Car Rental 2 Pretty '!$AC$134:$AC$138</definedName>
    <definedName name="solver_lhs7" localSheetId="0" hidden="1">'Car Rental 2 Pretty '!$J$96</definedName>
    <definedName name="solver_lhs8" localSheetId="0" hidden="1">'Car Rental 2 Pretty '!$J$105</definedName>
    <definedName name="solver_lhs9" localSheetId="0" hidden="1">'Car Rental 2 Pretty '!$K$13:$N$18</definedName>
    <definedName name="solver_lin" localSheetId="0" hidden="1">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10</definedName>
    <definedName name="solver_nwt" localSheetId="0" hidden="1">1</definedName>
    <definedName name="solver_opt" localSheetId="0" hidden="1">'Car Rental 2 Pretty '!$BQ$6</definedName>
    <definedName name="solver_pre" localSheetId="0" hidden="1">0.000001</definedName>
    <definedName name="solver_rbv" localSheetId="0" hidden="1">1</definedName>
    <definedName name="solver_rel1" localSheetId="0" hidden="1">1</definedName>
    <definedName name="solver_rel10" localSheetId="0" hidden="1">1</definedName>
    <definedName name="solver_rel2" localSheetId="0" hidden="1">2</definedName>
    <definedName name="solver_rel3" localSheetId="0" hidden="1">1</definedName>
    <definedName name="solver_rel4" localSheetId="0" hidden="1">2</definedName>
    <definedName name="solver_rel5" localSheetId="0" hidden="1">1</definedName>
    <definedName name="solver_rel6" localSheetId="0" hidden="1">5</definedName>
    <definedName name="solver_rel7" localSheetId="0" hidden="1">1</definedName>
    <definedName name="solver_rel8" localSheetId="0" hidden="1">1</definedName>
    <definedName name="solver_rel9" localSheetId="0" hidden="1">1</definedName>
    <definedName name="solver_rhs1" localSheetId="0" hidden="1">'Car Rental 2 Pretty '!$S$80</definedName>
    <definedName name="solver_rhs10" localSheetId="0" hidden="1">'Car Rental 2 Pretty '!$M$80</definedName>
    <definedName name="solver_rhs2" localSheetId="0" hidden="1">'Car Rental 2 Pretty '!$K$38:$N$43</definedName>
    <definedName name="solver_rhs3" localSheetId="0" hidden="1">'Car Rental 2 Pretty '!$L$115</definedName>
    <definedName name="solver_rhs4" localSheetId="0" hidden="1">'Car Rental 2 Pretty '!$K$62:$N$67</definedName>
    <definedName name="solver_rhs5" localSheetId="0" hidden="1">'Car Rental 2 Pretty '!$P$80</definedName>
    <definedName name="solver_rhs6" localSheetId="0" hidden="1">"binary"</definedName>
    <definedName name="solver_rhs7" localSheetId="0" hidden="1">'Car Rental 2 Pretty '!$L$96</definedName>
    <definedName name="solver_rhs8" localSheetId="0" hidden="1">'Car Rental 2 Pretty '!$L$105</definedName>
    <definedName name="solver_rhs9" localSheetId="0" hidden="1">'Car Rental 2 Pretty '!$Q$13:$T$18</definedName>
    <definedName name="solver_rlx" localSheetId="0" hidden="1">2</definedName>
    <definedName name="solver_rsd" localSheetId="0" hidden="1">0</definedName>
    <definedName name="solver_scl" localSheetId="0" hidden="1">2</definedName>
    <definedName name="solver_sho" localSheetId="0" hidden="1">0</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52" i="1" l="1"/>
  <c r="AE149" i="1"/>
  <c r="AF125" i="1"/>
  <c r="N67" i="1" s="1"/>
  <c r="AE125" i="1"/>
  <c r="AD125" i="1"/>
  <c r="AC125" i="1"/>
  <c r="AF124" i="1"/>
  <c r="AE124" i="1"/>
  <c r="AD124" i="1"/>
  <c r="AC124" i="1"/>
  <c r="AF123" i="1"/>
  <c r="AE123" i="1"/>
  <c r="AD123" i="1"/>
  <c r="AC123" i="1"/>
  <c r="AF122" i="1"/>
  <c r="AE122" i="1"/>
  <c r="AD122" i="1"/>
  <c r="AC122" i="1"/>
  <c r="AF121" i="1"/>
  <c r="AE121" i="1"/>
  <c r="AD121" i="1"/>
  <c r="AC121" i="1"/>
  <c r="AF120" i="1"/>
  <c r="AE120" i="1"/>
  <c r="AD120" i="1"/>
  <c r="AC120" i="1"/>
  <c r="L115" i="1"/>
  <c r="J115" i="1"/>
  <c r="AF109" i="1"/>
  <c r="AE109" i="1"/>
  <c r="AD109" i="1"/>
  <c r="AC109" i="1"/>
  <c r="AF108" i="1"/>
  <c r="AE108" i="1"/>
  <c r="AD108" i="1"/>
  <c r="AC108" i="1"/>
  <c r="AF107" i="1"/>
  <c r="AE107" i="1"/>
  <c r="AD107" i="1"/>
  <c r="AC107" i="1"/>
  <c r="AF106" i="1"/>
  <c r="AE106" i="1"/>
  <c r="AD106" i="1"/>
  <c r="AC106" i="1"/>
  <c r="AF105" i="1"/>
  <c r="AE105" i="1"/>
  <c r="AD105" i="1"/>
  <c r="AC105" i="1"/>
  <c r="L105" i="1"/>
  <c r="J105" i="1"/>
  <c r="AF104" i="1"/>
  <c r="AE104" i="1"/>
  <c r="AD104" i="1"/>
  <c r="AC104" i="1"/>
  <c r="L96" i="1"/>
  <c r="J96" i="1"/>
  <c r="BB89" i="1"/>
  <c r="BA89" i="1"/>
  <c r="AZ89" i="1"/>
  <c r="AY89" i="1"/>
  <c r="AV89" i="1"/>
  <c r="AU89" i="1"/>
  <c r="AT89" i="1"/>
  <c r="AS89" i="1"/>
  <c r="AP89" i="1"/>
  <c r="AF92" i="1" s="1"/>
  <c r="N57" i="1" s="1"/>
  <c r="AO89" i="1"/>
  <c r="AE92" i="1" s="1"/>
  <c r="M57" i="1" s="1"/>
  <c r="AN89" i="1"/>
  <c r="AD92" i="1" s="1"/>
  <c r="L57" i="1" s="1"/>
  <c r="AM89" i="1"/>
  <c r="AC92" i="1" s="1"/>
  <c r="K57" i="1" s="1"/>
  <c r="BB88" i="1"/>
  <c r="BA88" i="1"/>
  <c r="AZ88" i="1"/>
  <c r="AY88" i="1"/>
  <c r="AC91" i="1" s="1"/>
  <c r="K56" i="1" s="1"/>
  <c r="AV88" i="1"/>
  <c r="AF91" i="1" s="1"/>
  <c r="N56" i="1" s="1"/>
  <c r="AU88" i="1"/>
  <c r="AT88" i="1"/>
  <c r="AS88" i="1"/>
  <c r="AP88" i="1"/>
  <c r="AO88" i="1"/>
  <c r="AE91" i="1" s="1"/>
  <c r="M56" i="1" s="1"/>
  <c r="AN88" i="1"/>
  <c r="AD91" i="1" s="1"/>
  <c r="L56" i="1" s="1"/>
  <c r="AM88" i="1"/>
  <c r="BB87" i="1"/>
  <c r="BA87" i="1"/>
  <c r="AZ87" i="1"/>
  <c r="AY87" i="1"/>
  <c r="AV87" i="1"/>
  <c r="AU87" i="1"/>
  <c r="AT87" i="1"/>
  <c r="AS87" i="1"/>
  <c r="AP87" i="1"/>
  <c r="AF90" i="1" s="1"/>
  <c r="N55" i="1" s="1"/>
  <c r="AO87" i="1"/>
  <c r="AE90" i="1" s="1"/>
  <c r="M55" i="1" s="1"/>
  <c r="AN87" i="1"/>
  <c r="AD90" i="1" s="1"/>
  <c r="L55" i="1" s="1"/>
  <c r="AM87" i="1"/>
  <c r="AC90" i="1" s="1"/>
  <c r="K55" i="1" s="1"/>
  <c r="BB86" i="1"/>
  <c r="BA86" i="1"/>
  <c r="AE89" i="1" s="1"/>
  <c r="M54" i="1" s="1"/>
  <c r="AZ86" i="1"/>
  <c r="AY86" i="1"/>
  <c r="AV86" i="1"/>
  <c r="AU86" i="1"/>
  <c r="AT86" i="1"/>
  <c r="AS86" i="1"/>
  <c r="AP86" i="1"/>
  <c r="AF89" i="1" s="1"/>
  <c r="N54" i="1" s="1"/>
  <c r="AO86" i="1"/>
  <c r="AN86" i="1"/>
  <c r="AD89" i="1" s="1"/>
  <c r="L54" i="1" s="1"/>
  <c r="AM86" i="1"/>
  <c r="AC89" i="1" s="1"/>
  <c r="K54" i="1" s="1"/>
  <c r="BB85" i="1"/>
  <c r="BA85" i="1"/>
  <c r="AZ85" i="1"/>
  <c r="AY85" i="1"/>
  <c r="AV85" i="1"/>
  <c r="AU85" i="1"/>
  <c r="AT85" i="1"/>
  <c r="AS85" i="1"/>
  <c r="AC88" i="1" s="1"/>
  <c r="K53" i="1" s="1"/>
  <c r="AP85" i="1"/>
  <c r="AF88" i="1" s="1"/>
  <c r="N53" i="1" s="1"/>
  <c r="AO85" i="1"/>
  <c r="AE88" i="1" s="1"/>
  <c r="M53" i="1" s="1"/>
  <c r="AN85" i="1"/>
  <c r="AD88" i="1" s="1"/>
  <c r="L53" i="1" s="1"/>
  <c r="AM85" i="1"/>
  <c r="BB84" i="1"/>
  <c r="BA84" i="1"/>
  <c r="AZ84" i="1"/>
  <c r="AY84" i="1"/>
  <c r="AV84" i="1"/>
  <c r="AU84" i="1"/>
  <c r="AT84" i="1"/>
  <c r="AS84" i="1"/>
  <c r="AP84" i="1"/>
  <c r="AF87" i="1" s="1"/>
  <c r="N52" i="1" s="1"/>
  <c r="AO84" i="1"/>
  <c r="AE87" i="1" s="1"/>
  <c r="M52" i="1" s="1"/>
  <c r="AN84" i="1"/>
  <c r="AD87" i="1" s="1"/>
  <c r="L52" i="1" s="1"/>
  <c r="AM84" i="1"/>
  <c r="AC87" i="1" s="1"/>
  <c r="K52" i="1" s="1"/>
  <c r="BQ77" i="1"/>
  <c r="M67" i="1"/>
  <c r="L67" i="1"/>
  <c r="K67" i="1"/>
  <c r="BU66" i="1"/>
  <c r="BT66" i="1"/>
  <c r="BS66" i="1"/>
  <c r="BR66" i="1"/>
  <c r="N66" i="1"/>
  <c r="M66" i="1"/>
  <c r="L66" i="1"/>
  <c r="K66" i="1"/>
  <c r="BU65" i="1"/>
  <c r="BT65" i="1"/>
  <c r="BS65" i="1"/>
  <c r="BR65" i="1"/>
  <c r="N65" i="1"/>
  <c r="M65" i="1"/>
  <c r="L65" i="1"/>
  <c r="K65" i="1"/>
  <c r="BU64" i="1"/>
  <c r="BT64" i="1"/>
  <c r="BS64" i="1"/>
  <c r="BR64" i="1"/>
  <c r="N64" i="1"/>
  <c r="M64" i="1"/>
  <c r="L64" i="1"/>
  <c r="K64" i="1"/>
  <c r="BU63" i="1"/>
  <c r="BT63" i="1"/>
  <c r="BS63" i="1"/>
  <c r="BR63" i="1"/>
  <c r="N63" i="1"/>
  <c r="M63" i="1"/>
  <c r="L63" i="1"/>
  <c r="K63" i="1"/>
  <c r="BU62" i="1"/>
  <c r="BT62" i="1"/>
  <c r="BS62" i="1"/>
  <c r="BR62" i="1"/>
  <c r="N62" i="1"/>
  <c r="M62" i="1"/>
  <c r="L62" i="1"/>
  <c r="K62" i="1"/>
  <c r="BU61" i="1"/>
  <c r="BT61" i="1"/>
  <c r="BS61" i="1"/>
  <c r="BR61" i="1"/>
  <c r="B61" i="1"/>
  <c r="BT19" i="1" s="1"/>
  <c r="AF57" i="1"/>
  <c r="AE57" i="1"/>
  <c r="M43" i="1" s="1"/>
  <c r="AD57" i="1"/>
  <c r="AC57" i="1"/>
  <c r="C57" i="1"/>
  <c r="B57" i="1"/>
  <c r="AF56" i="1"/>
  <c r="AE56" i="1"/>
  <c r="AD56" i="1"/>
  <c r="AC56" i="1"/>
  <c r="C56" i="1"/>
  <c r="BU55" i="1"/>
  <c r="BT55" i="1"/>
  <c r="BS55" i="1"/>
  <c r="BR55" i="1"/>
  <c r="AF55" i="1"/>
  <c r="AE55" i="1"/>
  <c r="AD55" i="1"/>
  <c r="AC55" i="1"/>
  <c r="BU54" i="1"/>
  <c r="BT54" i="1"/>
  <c r="BS54" i="1"/>
  <c r="BR54" i="1"/>
  <c r="AF54" i="1"/>
  <c r="AE54" i="1"/>
  <c r="AD54" i="1"/>
  <c r="AC54" i="1"/>
  <c r="BU53" i="1"/>
  <c r="BT53" i="1"/>
  <c r="BS53" i="1"/>
  <c r="BR53" i="1"/>
  <c r="AF53" i="1"/>
  <c r="AE53" i="1"/>
  <c r="AD53" i="1"/>
  <c r="AC53" i="1"/>
  <c r="BU52" i="1"/>
  <c r="BT52" i="1"/>
  <c r="BS52" i="1"/>
  <c r="BR52" i="1"/>
  <c r="AF52" i="1"/>
  <c r="AE52" i="1"/>
  <c r="AD52" i="1"/>
  <c r="AC52" i="1"/>
  <c r="BU51" i="1"/>
  <c r="BT51" i="1"/>
  <c r="BS51" i="1"/>
  <c r="BR51" i="1"/>
  <c r="BU50" i="1"/>
  <c r="BT50" i="1"/>
  <c r="BS50" i="1"/>
  <c r="BR50" i="1"/>
  <c r="C49" i="1"/>
  <c r="C61" i="1" s="1"/>
  <c r="B49" i="1"/>
  <c r="N43" i="1"/>
  <c r="L43" i="1"/>
  <c r="K43" i="1"/>
  <c r="N42" i="1"/>
  <c r="M42" i="1"/>
  <c r="L42" i="1"/>
  <c r="K42" i="1"/>
  <c r="C42" i="1"/>
  <c r="S80" i="1" s="1"/>
  <c r="N41" i="1"/>
  <c r="M41" i="1"/>
  <c r="L41" i="1"/>
  <c r="K41" i="1"/>
  <c r="C41" i="1"/>
  <c r="P80" i="1" s="1"/>
  <c r="N40" i="1"/>
  <c r="M40" i="1"/>
  <c r="L40" i="1"/>
  <c r="K40" i="1"/>
  <c r="C40" i="1"/>
  <c r="M80" i="1" s="1"/>
  <c r="N39" i="1"/>
  <c r="M39" i="1"/>
  <c r="L39" i="1"/>
  <c r="K39" i="1"/>
  <c r="N38" i="1"/>
  <c r="M38" i="1"/>
  <c r="L38" i="1"/>
  <c r="K38" i="1"/>
  <c r="AF37" i="1"/>
  <c r="AE37" i="1"/>
  <c r="AD37" i="1"/>
  <c r="AC37" i="1"/>
  <c r="AF36" i="1"/>
  <c r="AE36" i="1"/>
  <c r="AD36" i="1"/>
  <c r="AC36" i="1"/>
  <c r="B36" i="1"/>
  <c r="B56" i="1" s="1"/>
  <c r="AF35" i="1"/>
  <c r="AE35" i="1"/>
  <c r="AD35" i="1"/>
  <c r="AC35" i="1"/>
  <c r="AF34" i="1"/>
  <c r="AE34" i="1"/>
  <c r="AD34" i="1"/>
  <c r="AC34" i="1"/>
  <c r="AF33" i="1"/>
  <c r="AE33" i="1"/>
  <c r="AD33" i="1"/>
  <c r="AC33" i="1"/>
  <c r="AF32" i="1"/>
  <c r="AE32" i="1"/>
  <c r="AD32" i="1"/>
  <c r="AC32" i="1"/>
  <c r="BU19" i="1"/>
  <c r="BS19" i="1"/>
  <c r="BR19" i="1"/>
  <c r="BB18" i="1"/>
  <c r="BA18" i="1"/>
  <c r="AZ18" i="1"/>
  <c r="AY18" i="1"/>
  <c r="AV18" i="1"/>
  <c r="AU18" i="1"/>
  <c r="AT18" i="1"/>
  <c r="AD18" i="1" s="1"/>
  <c r="L33" i="1" s="1"/>
  <c r="AS18" i="1"/>
  <c r="AP18" i="1"/>
  <c r="AF18" i="1" s="1"/>
  <c r="N33" i="1" s="1"/>
  <c r="AO18" i="1"/>
  <c r="AE18" i="1" s="1"/>
  <c r="M33" i="1" s="1"/>
  <c r="AN18" i="1"/>
  <c r="AM18" i="1"/>
  <c r="AC18" i="1" s="1"/>
  <c r="K33" i="1" s="1"/>
  <c r="BB17" i="1"/>
  <c r="BA17" i="1"/>
  <c r="AZ17" i="1"/>
  <c r="AY17" i="1"/>
  <c r="AV17" i="1"/>
  <c r="AU17" i="1"/>
  <c r="AT17" i="1"/>
  <c r="AS17" i="1"/>
  <c r="AP17" i="1"/>
  <c r="AF17" i="1" s="1"/>
  <c r="N32" i="1" s="1"/>
  <c r="AO17" i="1"/>
  <c r="AN17" i="1"/>
  <c r="AD17" i="1" s="1"/>
  <c r="L32" i="1" s="1"/>
  <c r="AM17" i="1"/>
  <c r="AC17" i="1" s="1"/>
  <c r="K32" i="1" s="1"/>
  <c r="AE17" i="1"/>
  <c r="M32" i="1" s="1"/>
  <c r="BB16" i="1"/>
  <c r="BA16" i="1"/>
  <c r="AZ16" i="1"/>
  <c r="AY16" i="1"/>
  <c r="AC16" i="1" s="1"/>
  <c r="K31" i="1" s="1"/>
  <c r="AV16" i="1"/>
  <c r="AF16" i="1" s="1"/>
  <c r="N31" i="1" s="1"/>
  <c r="AU16" i="1"/>
  <c r="AT16" i="1"/>
  <c r="AS16" i="1"/>
  <c r="AP16" i="1"/>
  <c r="AO16" i="1"/>
  <c r="AE16" i="1" s="1"/>
  <c r="M31" i="1" s="1"/>
  <c r="AN16" i="1"/>
  <c r="AM16" i="1"/>
  <c r="AD16" i="1"/>
  <c r="L31" i="1" s="1"/>
  <c r="BB15" i="1"/>
  <c r="BA15" i="1"/>
  <c r="AZ15" i="1"/>
  <c r="AY15" i="1"/>
  <c r="AV15" i="1"/>
  <c r="AU15" i="1"/>
  <c r="AT15" i="1"/>
  <c r="AD15" i="1" s="1"/>
  <c r="L30" i="1" s="1"/>
  <c r="AS15" i="1"/>
  <c r="AP15" i="1"/>
  <c r="AF15" i="1" s="1"/>
  <c r="N30" i="1" s="1"/>
  <c r="AO15" i="1"/>
  <c r="AE15" i="1" s="1"/>
  <c r="M30" i="1" s="1"/>
  <c r="AN15" i="1"/>
  <c r="AM15" i="1"/>
  <c r="AC15" i="1" s="1"/>
  <c r="K30" i="1" s="1"/>
  <c r="AE146" i="1" s="1"/>
  <c r="AB146" i="1" s="1"/>
  <c r="BQ72" i="1" s="1"/>
  <c r="BB14" i="1"/>
  <c r="BA14" i="1"/>
  <c r="AZ14" i="1"/>
  <c r="AY14" i="1"/>
  <c r="AV14" i="1"/>
  <c r="AU14" i="1"/>
  <c r="AT14" i="1"/>
  <c r="AS14" i="1"/>
  <c r="AP14" i="1"/>
  <c r="AO14" i="1"/>
  <c r="AN14" i="1"/>
  <c r="AD14" i="1" s="1"/>
  <c r="L29" i="1" s="1"/>
  <c r="AM14" i="1"/>
  <c r="AC14" i="1" s="1"/>
  <c r="K29" i="1" s="1"/>
  <c r="AF14" i="1"/>
  <c r="N29" i="1" s="1"/>
  <c r="AE14" i="1"/>
  <c r="M29" i="1" s="1"/>
  <c r="BB13" i="1"/>
  <c r="BA13" i="1"/>
  <c r="AZ13" i="1"/>
  <c r="AY13" i="1"/>
  <c r="AV13" i="1"/>
  <c r="AU13" i="1"/>
  <c r="AT13" i="1"/>
  <c r="AD13" i="1" s="1"/>
  <c r="L28" i="1" s="1"/>
  <c r="AS13" i="1"/>
  <c r="AP13" i="1"/>
  <c r="AF13" i="1" s="1"/>
  <c r="N28" i="1" s="1"/>
  <c r="AO13" i="1"/>
  <c r="AE13" i="1" s="1"/>
  <c r="M28" i="1" s="1"/>
  <c r="AN13" i="1"/>
  <c r="AM13" i="1"/>
  <c r="AC13" i="1" s="1"/>
  <c r="K28" i="1" s="1"/>
  <c r="BS17" i="1" l="1"/>
  <c r="BS14" i="1"/>
  <c r="BR14" i="1"/>
  <c r="BU18" i="1"/>
  <c r="BU15" i="1"/>
  <c r="BT18" i="1"/>
  <c r="BT16" i="1"/>
  <c r="BU14" i="1"/>
  <c r="BR17" i="1"/>
  <c r="BS16" i="1"/>
  <c r="BU17" i="1"/>
  <c r="BU37" i="1"/>
  <c r="BT37" i="1"/>
  <c r="BS37" i="1"/>
  <c r="BR37" i="1"/>
  <c r="BU20" i="1"/>
  <c r="BR33" i="1"/>
  <c r="BS32" i="1"/>
  <c r="B58" i="1"/>
  <c r="BT15" i="1" s="1"/>
  <c r="C58" i="1"/>
  <c r="BU32" i="1" s="1"/>
  <c r="BS35" i="1"/>
  <c r="BT35" i="1"/>
  <c r="BR32" i="1" l="1"/>
  <c r="BT36" i="1"/>
  <c r="BU34" i="1"/>
  <c r="BR15" i="1"/>
  <c r="BU35" i="1"/>
  <c r="BR35" i="1"/>
  <c r="BR38" i="1"/>
  <c r="BU36" i="1"/>
  <c r="BT38" i="1"/>
  <c r="BU33" i="1"/>
  <c r="BT34" i="1"/>
  <c r="BT20" i="1"/>
  <c r="BU16" i="1"/>
  <c r="BT14" i="1"/>
  <c r="BS36" i="1"/>
  <c r="BS34" i="1"/>
  <c r="BT17" i="1"/>
  <c r="BT33" i="1"/>
  <c r="BS20" i="1"/>
  <c r="BR18" i="1"/>
  <c r="BR16" i="1"/>
  <c r="BT32" i="1"/>
  <c r="BS15" i="1"/>
  <c r="BQ6" i="1" s="1"/>
  <c r="BU38" i="1"/>
  <c r="BR36" i="1"/>
  <c r="BS18" i="1"/>
  <c r="BR20" i="1"/>
  <c r="BS38" i="1"/>
  <c r="BS33" i="1"/>
  <c r="BR34" i="1"/>
</calcChain>
</file>

<file path=xl/sharedStrings.xml><?xml version="1.0" encoding="utf-8"?>
<sst xmlns="http://schemas.openxmlformats.org/spreadsheetml/2006/main" count="527" uniqueCount="127">
  <si>
    <t>Data</t>
  </si>
  <si>
    <t>Functional Constraints</t>
  </si>
  <si>
    <t xml:space="preserve">Other decision / intermediate variables </t>
  </si>
  <si>
    <t>Objective function</t>
  </si>
  <si>
    <t>% of cars to be hired from depot x and returned to a depot y = P_ij</t>
  </si>
  <si>
    <t xml:space="preserve">The number of cars rented out, at a given depot, in the beginning of the day, must be less than or equal to the demand </t>
  </si>
  <si>
    <t>Maximise profit</t>
  </si>
  <si>
    <t>-</t>
  </si>
  <si>
    <t>From / To</t>
  </si>
  <si>
    <t>Glasgow</t>
  </si>
  <si>
    <t>Manchester</t>
  </si>
  <si>
    <t>Birmingham</t>
  </si>
  <si>
    <t>Plymouth</t>
  </si>
  <si>
    <t>=</t>
  </si>
  <si>
    <t>Number of rented cars returned undamaged to depot i, beginning of day</t>
  </si>
  <si>
    <t>Number of cars rented out at depot i, beginning of day t (tr_it)</t>
  </si>
  <si>
    <t>Demand of cars per day from depot (D_it)</t>
  </si>
  <si>
    <t xml:space="preserve">Total number of rented cars returned to depot i undamaged, beginning of day </t>
  </si>
  <si>
    <t>rented for 1 day</t>
  </si>
  <si>
    <t>rented for 2 days</t>
  </si>
  <si>
    <t>rented for 3 days</t>
  </si>
  <si>
    <t>Cost ($) of transferring cars from depot x to depot y = C_ij</t>
  </si>
  <si>
    <t>Profits from car rentals returned to the same depot that it was rented from, beginning of day</t>
  </si>
  <si>
    <t>Monday</t>
  </si>
  <si>
    <t>&lt;=</t>
  </si>
  <si>
    <t>+</t>
  </si>
  <si>
    <t>Tuesday</t>
  </si>
  <si>
    <t>Monday (1-3D)</t>
  </si>
  <si>
    <t>Wednesday</t>
  </si>
  <si>
    <t>Tuesday (1-3D)</t>
  </si>
  <si>
    <t>Thursday</t>
  </si>
  <si>
    <t>Wednesday (1-3D)</t>
  </si>
  <si>
    <t>Friday</t>
  </si>
  <si>
    <t>Thursday (1-3D)</t>
  </si>
  <si>
    <t>Saturday</t>
  </si>
  <si>
    <t>Friday (1-3D)</t>
  </si>
  <si>
    <t>Distribution of rental periods = Q_k</t>
  </si>
  <si>
    <t>Saturday (1D)</t>
  </si>
  <si>
    <t>1-Day</t>
  </si>
  <si>
    <t>Saturday (2-3D)</t>
  </si>
  <si>
    <t>2-Day</t>
  </si>
  <si>
    <t>3-Day</t>
  </si>
  <si>
    <t>Marginal cost (wear and tear) of renting out a car CS_k</t>
  </si>
  <si>
    <t>The number of undamaged cars going into and out of a depot, the beginning of the day, must equal each other</t>
  </si>
  <si>
    <t>Cost</t>
  </si>
  <si>
    <t xml:space="preserve">Number of undamaged cars  into depot i, beginning of day t </t>
  </si>
  <si>
    <t>Total number of undamaged cars from every other depot j to be transferred to depot i, beginning of day</t>
  </si>
  <si>
    <t>Opportunity cost</t>
  </si>
  <si>
    <t>To</t>
  </si>
  <si>
    <t>Profit from car rentals returned to a different depot than the depot it was rented from, beginning of day</t>
  </si>
  <si>
    <t>Data for damaged and undamaged returns</t>
  </si>
  <si>
    <t>Number of undamaged cars at depot j to be transferred to depot i, beginning of day (tu_jit)</t>
  </si>
  <si>
    <t>Damaged</t>
  </si>
  <si>
    <t>Undamaged</t>
  </si>
  <si>
    <t>Returned cars</t>
  </si>
  <si>
    <t>From</t>
  </si>
  <si>
    <t>Damaged charged</t>
  </si>
  <si>
    <t>Avg excess charge</t>
  </si>
  <si>
    <t>Number of undamaged cars out of depot i, beginning of day</t>
  </si>
  <si>
    <t xml:space="preserve">Depot repair capacity per day </t>
  </si>
  <si>
    <t>Capacity</t>
  </si>
  <si>
    <t>Final Capacity (R_i)</t>
  </si>
  <si>
    <t>Cost on rental, depending on return depot</t>
  </si>
  <si>
    <t>Return same depot RCA_k</t>
  </si>
  <si>
    <t>Return different depot
RCB_k</t>
  </si>
  <si>
    <t>Cost of transferring undamaged cars from depot i to other depots, beginning of day</t>
  </si>
  <si>
    <t>RCC</t>
  </si>
  <si>
    <t>RCD</t>
  </si>
  <si>
    <t>The number of damaged cars going into and out of a depot, the beginning of the day, must equal each other</t>
  </si>
  <si>
    <t>1-Day ( Saturday )</t>
  </si>
  <si>
    <t>Total number of undamaged cars from depot i to be transferred out to every other depot j, beginning of day</t>
  </si>
  <si>
    <t>Number of damaged cars into depot i, beginning of day</t>
  </si>
  <si>
    <t>Hire on Saturday and return Monday morning = discount of</t>
  </si>
  <si>
    <t xml:space="preserve">Profit per car for k day hire </t>
  </si>
  <si>
    <t>return to same depot (RCA_k - CS_k + 10)</t>
  </si>
  <si>
    <t>Return to different depot (RCB_k - CS_k + 10)</t>
  </si>
  <si>
    <t>Cost of transferring damaged cars from depot i to other depots, beginning of day</t>
  </si>
  <si>
    <t>Return same depot Sat (RCC - CS_1 + 10)</t>
  </si>
  <si>
    <t>Return different depot Sat (RCD - CS_1 + 10)</t>
  </si>
  <si>
    <t>Number of damaged cars out of depot i, beginning of day</t>
  </si>
  <si>
    <t>1-Day (Sat)</t>
  </si>
  <si>
    <t>Expansion of depots with extra repair capacity and cost</t>
  </si>
  <si>
    <t>Expansion</t>
  </si>
  <si>
    <t>Extra repair Capacity</t>
  </si>
  <si>
    <t>Weekly Cost</t>
  </si>
  <si>
    <t>Birmingham 1</t>
  </si>
  <si>
    <t>Birmingham 2</t>
  </si>
  <si>
    <t>Manchester 1</t>
  </si>
  <si>
    <t>Number of undamaged cars left at depot i, during day</t>
  </si>
  <si>
    <t>Number of damaged cars left at depot i, during day</t>
  </si>
  <si>
    <t>Manchester 2</t>
  </si>
  <si>
    <t>Plymouth 1</t>
  </si>
  <si>
    <t>Maximum expansion number</t>
  </si>
  <si>
    <t>Opportunity cost of owning cars</t>
  </si>
  <si>
    <t>The number of cars repaired must not exceed the repair capacity of a given depot per day</t>
  </si>
  <si>
    <t>Colour codes and extra info</t>
  </si>
  <si>
    <t>Constraints</t>
  </si>
  <si>
    <t>Decision Variables</t>
  </si>
  <si>
    <t>Expansion costs</t>
  </si>
  <si>
    <t>Brown dialog box</t>
  </si>
  <si>
    <t>Explains modifications made to reference solutions</t>
  </si>
  <si>
    <t>Blue square box</t>
  </si>
  <si>
    <t>Explains tables and structure of model</t>
  </si>
  <si>
    <t>Number of damaged cars to be repaired at depot i, beginning of day (rp_it)</t>
  </si>
  <si>
    <t>rentred for 2 days</t>
  </si>
  <si>
    <t xml:space="preserve">Total number of rented cars returned to depot i damaged, beginning of day </t>
  </si>
  <si>
    <t>Birmingham 2 expansion can only occur if birmingham 1's expansion occurs</t>
  </si>
  <si>
    <t xml:space="preserve">B2 </t>
  </si>
  <si>
    <t>B1</t>
  </si>
  <si>
    <t>Manchester 2 expansion can only occur if manchester 1's expansion occurs</t>
  </si>
  <si>
    <t xml:space="preserve">Total number of damaged cars from every other depot j to be transferred to depot i, beginning of day </t>
  </si>
  <si>
    <t>M2</t>
  </si>
  <si>
    <t>M1</t>
  </si>
  <si>
    <t xml:space="preserve">&lt;= </t>
  </si>
  <si>
    <t>Number of damaged cars from depot j to be transferred to depot i, beginning of day</t>
  </si>
  <si>
    <t>There can only be a maximum of 3 expansions</t>
  </si>
  <si>
    <t>Expansions</t>
  </si>
  <si>
    <t>Max expansion</t>
  </si>
  <si>
    <t>Total number of damaged cars from depot i to be transffered out to every other depot j, beginning of day</t>
  </si>
  <si>
    <t xml:space="preserve">From </t>
  </si>
  <si>
    <t>Expansion indicator decision variables ( 1 = expanded, 0 = not expanded)</t>
  </si>
  <si>
    <t>B2</t>
  </si>
  <si>
    <t>P</t>
  </si>
  <si>
    <t>Total number of cars</t>
  </si>
  <si>
    <t>Number of damaged and undamaged cars in all depots, beginning of Wednesday</t>
  </si>
  <si>
    <t xml:space="preserve">Number of cars rented out from every depots on Monday for 3 days </t>
  </si>
  <si>
    <t>Number of cars rented out from every depots on Tuesday for 2 or 3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</si>
</sst>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1"/>
      <name val="Calibri"/>
      <family val="2"/>
      <scheme val="minor"/>
    </font>
    <font>
      <sz val="12"/>
      <color theme="0"/>
      <name val="Calibri"/>
      <family val="2"/>
      <scheme val="minor"/>
    </font>
    <font>
      <b/>
      <sz val="24"/>
      <color theme="1"/>
      <name val="Calibri"/>
      <family val="2"/>
      <scheme val="minor"/>
    </font>
    <font>
      <sz val="24"/>
      <color theme="1"/>
      <name val="Calibri"/>
      <family val="2"/>
      <scheme val="minor"/>
    </font>
    <font>
      <b/>
      <u/>
      <sz val="12"/>
      <color theme="1"/>
      <name val="Calibri"/>
      <family val="2"/>
      <scheme val="minor"/>
    </font>
    <font>
      <b/>
      <sz val="20"/>
      <color theme="1"/>
      <name val="Calibri"/>
      <family val="2"/>
      <scheme val="minor"/>
    </font>
    <font>
      <b/>
      <sz val="10"/>
      <name val="Arial"/>
      <family val="2"/>
    </font>
    <font>
      <sz val="12"/>
      <name val="Arial"/>
      <family val="2"/>
    </font>
    <font>
      <sz val="28"/>
      <color theme="1"/>
      <name val="Calibri"/>
      <family val="2"/>
      <scheme val="minor"/>
    </font>
    <font>
      <sz val="12"/>
      <color rgb="FF000000"/>
      <name val="Calibri"/>
      <family val="2"/>
      <scheme val="minor"/>
    </font>
    <font>
      <b/>
      <sz val="20"/>
      <color theme="1"/>
      <name val="Calibri (Body)"/>
    </font>
    <font>
      <b/>
      <sz val="12"/>
      <color rgb="FF000000"/>
      <name val="Calibri"/>
      <family val="2"/>
      <scheme val="minor"/>
    </font>
    <font>
      <sz val="26"/>
      <color theme="1"/>
      <name val="Calibri"/>
      <family val="2"/>
      <scheme val="minor"/>
    </font>
    <font>
      <b/>
      <u/>
      <sz val="12"/>
      <color theme="1"/>
      <name val="Calibri (Body)"/>
    </font>
  </fonts>
  <fills count="13">
    <fill>
      <patternFill patternType="none"/>
    </fill>
    <fill>
      <patternFill patternType="gray125"/>
    </fill>
    <fill>
      <patternFill patternType="solid">
        <fgColor theme="0" tint="-0.34998626667073579"/>
        <bgColor indexed="64"/>
      </patternFill>
    </fill>
    <fill>
      <patternFill patternType="solid">
        <fgColor rgb="FFE17817"/>
        <bgColor indexed="64"/>
      </patternFill>
    </fill>
    <fill>
      <patternFill patternType="solid">
        <fgColor rgb="FFF3E653"/>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theme="2"/>
        <bgColor indexed="64"/>
      </patternFill>
    </fill>
    <fill>
      <patternFill patternType="solid">
        <fgColor theme="5" tint="-0.499984740745262"/>
        <bgColor indexed="64"/>
      </patternFill>
    </fill>
    <fill>
      <patternFill patternType="solid">
        <fgColor theme="4"/>
        <bgColor indexed="64"/>
      </patternFill>
    </fill>
    <fill>
      <patternFill patternType="solid">
        <fgColor rgb="FFFFFF00"/>
        <bgColor rgb="FF000000"/>
      </patternFill>
    </fill>
    <fill>
      <patternFill patternType="solid">
        <fgColor rgb="FF92D050"/>
        <bgColor rgb="FF000000"/>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98">
    <xf numFmtId="0" fontId="0" fillId="0" borderId="0" xfId="0"/>
    <xf numFmtId="0" fontId="3" fillId="0" borderId="0" xfId="0" applyFont="1" applyAlignment="1">
      <alignment vertical="center"/>
    </xf>
    <xf numFmtId="0" fontId="3" fillId="2" borderId="0" xfId="0" applyFont="1" applyFill="1" applyAlignment="1">
      <alignment horizontal="center" vertical="center"/>
    </xf>
    <xf numFmtId="0" fontId="3" fillId="3" borderId="0" xfId="0" applyFont="1" applyFill="1" applyAlignment="1">
      <alignment horizontal="center"/>
    </xf>
    <xf numFmtId="0" fontId="3" fillId="4" borderId="0" xfId="0" applyFont="1" applyFill="1" applyAlignment="1">
      <alignment horizontal="center"/>
    </xf>
    <xf numFmtId="0" fontId="4" fillId="5" borderId="0" xfId="0" applyFont="1" applyFill="1" applyAlignment="1">
      <alignment horizontal="center"/>
    </xf>
    <xf numFmtId="0" fontId="5" fillId="0" borderId="0" xfId="0" applyFont="1"/>
    <xf numFmtId="0" fontId="6" fillId="0" borderId="1" xfId="0" applyFont="1" applyBorder="1" applyAlignment="1">
      <alignment horizontal="center" vertical="top"/>
    </xf>
    <xf numFmtId="0" fontId="6" fillId="0" borderId="2" xfId="0" applyFont="1" applyBorder="1" applyAlignment="1">
      <alignment horizontal="center" vertical="top"/>
    </xf>
    <xf numFmtId="0" fontId="6" fillId="0" borderId="3" xfId="0" applyFont="1" applyBorder="1" applyAlignment="1">
      <alignment horizontal="center" vertical="top"/>
    </xf>
    <xf numFmtId="0" fontId="0" fillId="0" borderId="1" xfId="0" applyBorder="1"/>
    <xf numFmtId="0" fontId="0" fillId="0" borderId="2" xfId="0" applyBorder="1"/>
    <xf numFmtId="0" fontId="0" fillId="0" borderId="3" xfId="0" applyBorder="1"/>
    <xf numFmtId="0" fontId="7" fillId="0" borderId="0" xfId="0" applyFont="1"/>
    <xf numFmtId="0" fontId="1" fillId="0" borderId="0" xfId="0" applyFont="1"/>
    <xf numFmtId="0" fontId="6" fillId="0" borderId="4" xfId="0" applyFont="1" applyBorder="1" applyAlignment="1">
      <alignment horizontal="center" vertical="top"/>
    </xf>
    <xf numFmtId="0" fontId="6" fillId="0" borderId="0" xfId="0" applyFont="1" applyAlignment="1">
      <alignment horizontal="center" vertical="top"/>
    </xf>
    <xf numFmtId="0" fontId="6" fillId="0" borderId="5" xfId="0" applyFont="1" applyBorder="1" applyAlignment="1">
      <alignment horizontal="center" vertical="top"/>
    </xf>
    <xf numFmtId="0" fontId="0" fillId="0" borderId="4" xfId="0" applyBorder="1"/>
    <xf numFmtId="0" fontId="0" fillId="0" borderId="5" xfId="0" applyBorder="1"/>
    <xf numFmtId="0" fontId="8" fillId="5" borderId="0" xfId="0" applyFont="1" applyFill="1"/>
    <xf numFmtId="0" fontId="0" fillId="0" borderId="0" xfId="0" applyAlignment="1">
      <alignment horizontal="right"/>
    </xf>
    <xf numFmtId="0" fontId="5"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4" xfId="0" applyFont="1" applyBorder="1" applyAlignment="1">
      <alignment vertical="top"/>
    </xf>
    <xf numFmtId="0" fontId="5" fillId="0" borderId="5" xfId="0" applyFont="1" applyBorder="1"/>
    <xf numFmtId="0" fontId="1" fillId="0" borderId="5" xfId="0" applyFont="1" applyBorder="1"/>
    <xf numFmtId="0" fontId="1" fillId="0" borderId="4" xfId="0" applyFont="1" applyBorder="1"/>
    <xf numFmtId="0" fontId="0" fillId="6" borderId="0" xfId="0" applyFill="1"/>
    <xf numFmtId="0" fontId="0" fillId="7" borderId="0" xfId="0" applyFill="1" applyAlignment="1">
      <alignment horizontal="center" vertical="center"/>
    </xf>
    <xf numFmtId="0" fontId="9" fillId="0" borderId="0" xfId="0" applyFont="1" applyAlignment="1">
      <alignment horizontal="center" vertical="center"/>
    </xf>
    <xf numFmtId="0" fontId="0" fillId="0" borderId="0" xfId="0" applyAlignment="1">
      <alignment vertical="center"/>
    </xf>
    <xf numFmtId="0" fontId="10" fillId="0" borderId="0" xfId="0" applyFont="1"/>
    <xf numFmtId="0" fontId="1" fillId="0" borderId="6" xfId="0" applyFont="1" applyBorder="1"/>
    <xf numFmtId="0" fontId="0" fillId="7" borderId="7" xfId="0" applyFill="1" applyBorder="1" applyAlignment="1">
      <alignment horizontal="center" vertical="center"/>
    </xf>
    <xf numFmtId="0" fontId="1" fillId="0" borderId="7" xfId="0" applyFont="1" applyBorder="1"/>
    <xf numFmtId="0" fontId="0" fillId="0" borderId="7" xfId="0" applyBorder="1"/>
    <xf numFmtId="0" fontId="0" fillId="0" borderId="8" xfId="0" applyBorder="1"/>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0" xfId="0" applyFont="1" applyAlignment="1">
      <alignment horizontal="center" vertical="center"/>
    </xf>
    <xf numFmtId="0" fontId="11" fillId="0" borderId="5" xfId="0" applyFont="1" applyBorder="1" applyAlignment="1">
      <alignment horizontal="center" vertical="center"/>
    </xf>
    <xf numFmtId="0" fontId="1" fillId="0" borderId="0" xfId="0" applyFont="1" applyAlignment="1">
      <alignment wrapText="1"/>
    </xf>
    <xf numFmtId="0" fontId="1" fillId="0" borderId="0" xfId="0" applyFont="1" applyAlignment="1">
      <alignment horizontal="center"/>
    </xf>
    <xf numFmtId="0" fontId="1" fillId="0" borderId="5" xfId="0" applyFont="1" applyBorder="1" applyAlignment="1">
      <alignment horizontal="center"/>
    </xf>
    <xf numFmtId="0" fontId="0" fillId="7" borderId="4" xfId="0" applyFill="1" applyBorder="1" applyAlignment="1">
      <alignment horizontal="center" vertical="center"/>
    </xf>
    <xf numFmtId="0" fontId="1" fillId="0" borderId="4" xfId="0" applyFont="1" applyBorder="1" applyAlignment="1">
      <alignment horizontal="center" vertical="center"/>
    </xf>
    <xf numFmtId="0" fontId="0" fillId="8" borderId="0" xfId="0" applyFill="1"/>
    <xf numFmtId="0" fontId="1" fillId="0" borderId="0" xfId="0" applyFont="1" applyAlignment="1">
      <alignment horizontal="center" vertical="center"/>
    </xf>
    <xf numFmtId="0" fontId="0" fillId="6" borderId="5" xfId="0" applyFill="1" applyBorder="1"/>
    <xf numFmtId="0" fontId="0" fillId="8" borderId="5" xfId="0" applyFill="1" applyBorder="1"/>
    <xf numFmtId="0" fontId="1" fillId="0" borderId="6" xfId="0" applyFont="1" applyBorder="1" applyAlignment="1">
      <alignment horizontal="center" vertical="center"/>
    </xf>
    <xf numFmtId="0" fontId="0" fillId="6" borderId="7" xfId="0" applyFill="1" applyBorder="1"/>
    <xf numFmtId="0" fontId="0" fillId="8" borderId="7" xfId="0" applyFill="1" applyBorder="1"/>
    <xf numFmtId="0" fontId="1" fillId="0" borderId="7" xfId="0" applyFont="1" applyBorder="1" applyAlignment="1">
      <alignment horizontal="center" vertical="center"/>
    </xf>
    <xf numFmtId="0" fontId="0" fillId="8" borderId="8" xfId="0" applyFill="1" applyBorder="1"/>
    <xf numFmtId="0" fontId="10" fillId="0" borderId="4" xfId="0" applyFont="1" applyBorder="1"/>
    <xf numFmtId="0" fontId="12" fillId="0" borderId="0" xfId="0" applyFont="1"/>
    <xf numFmtId="0" fontId="12" fillId="0" borderId="4" xfId="0" applyFont="1" applyBorder="1"/>
    <xf numFmtId="0" fontId="1" fillId="0" borderId="0" xfId="0" applyFont="1" applyAlignment="1">
      <alignment horizontal="center" wrapText="1"/>
    </xf>
    <xf numFmtId="0" fontId="13" fillId="0" borderId="0" xfId="0" applyFont="1" applyAlignment="1">
      <alignment horizontal="center" vertical="center"/>
    </xf>
    <xf numFmtId="0" fontId="12" fillId="0" borderId="6" xfId="0" applyFont="1" applyBorder="1"/>
    <xf numFmtId="0" fontId="10" fillId="0" borderId="7" xfId="0" applyFont="1" applyBorder="1"/>
    <xf numFmtId="0" fontId="1" fillId="0" borderId="0" xfId="0" applyFont="1" applyAlignment="1">
      <alignment horizontal="left" vertical="center"/>
    </xf>
    <xf numFmtId="0" fontId="0" fillId="0" borderId="6" xfId="0" applyBorder="1"/>
    <xf numFmtId="0" fontId="0" fillId="7" borderId="0" xfId="0" applyFill="1"/>
    <xf numFmtId="0" fontId="0" fillId="6" borderId="8" xfId="0" applyFill="1" applyBorder="1"/>
    <xf numFmtId="0" fontId="0" fillId="5" borderId="0" xfId="0" applyFill="1"/>
    <xf numFmtId="0" fontId="5" fillId="0" borderId="9" xfId="0" applyFont="1" applyBorder="1"/>
    <xf numFmtId="0" fontId="2" fillId="9" borderId="0" xfId="0" applyFont="1" applyFill="1"/>
    <xf numFmtId="0" fontId="0" fillId="0" borderId="10" xfId="0" applyBorder="1"/>
    <xf numFmtId="0" fontId="2" fillId="10" borderId="0" xfId="0" applyFont="1" applyFill="1"/>
    <xf numFmtId="0" fontId="12" fillId="0" borderId="5" xfId="0" applyFont="1" applyBorder="1"/>
    <xf numFmtId="0" fontId="0" fillId="0" borderId="0" xfId="0" applyAlignment="1">
      <alignment horizontal="center" vertical="center"/>
    </xf>
    <xf numFmtId="0" fontId="10" fillId="11" borderId="0" xfId="0" applyFont="1" applyFill="1"/>
    <xf numFmtId="0" fontId="10" fillId="12" borderId="0" xfId="0" applyFont="1" applyFill="1" applyAlignment="1">
      <alignment horizontal="center" vertical="center"/>
    </xf>
    <xf numFmtId="0" fontId="10" fillId="0" borderId="5" xfId="0" applyFont="1" applyBorder="1" applyAlignment="1">
      <alignment horizontal="center" vertical="center"/>
    </xf>
    <xf numFmtId="0" fontId="0" fillId="0" borderId="7" xfId="0" applyBorder="1" applyAlignment="1">
      <alignment horizontal="center" vertical="center"/>
    </xf>
    <xf numFmtId="0" fontId="10" fillId="11" borderId="7" xfId="0" applyFont="1" applyFill="1" applyBorder="1"/>
    <xf numFmtId="0" fontId="10" fillId="12" borderId="7" xfId="0" applyFont="1" applyFill="1" applyBorder="1" applyAlignment="1">
      <alignment horizontal="center" vertical="center"/>
    </xf>
    <xf numFmtId="0" fontId="10" fillId="0" borderId="8" xfId="0" applyFont="1" applyBorder="1" applyAlignment="1">
      <alignment horizontal="center" vertical="center"/>
    </xf>
    <xf numFmtId="0" fontId="11" fillId="0" borderId="0" xfId="0" applyFont="1" applyAlignment="1">
      <alignment horizontal="left" vertical="center"/>
    </xf>
    <xf numFmtId="0" fontId="11" fillId="0" borderId="1" xfId="0" applyFont="1" applyBorder="1" applyAlignment="1">
      <alignment horizontal="left" vertical="center"/>
    </xf>
    <xf numFmtId="0" fontId="0" fillId="7" borderId="7" xfId="0" applyFill="1" applyBorder="1" applyAlignment="1">
      <alignment horizontal="center"/>
    </xf>
    <xf numFmtId="0" fontId="0" fillId="7" borderId="0" xfId="0" applyFill="1" applyAlignment="1">
      <alignment horizontal="center"/>
    </xf>
    <xf numFmtId="0" fontId="14" fillId="0" borderId="0" xfId="0" applyFont="1"/>
    <xf numFmtId="0" fontId="0" fillId="0" borderId="0" xfId="0" applyAlignment="1">
      <alignment horizontal="center"/>
    </xf>
    <xf numFmtId="0" fontId="5" fillId="0" borderId="4" xfId="0" applyFont="1" applyBorder="1" applyAlignment="1">
      <alignment horizontal="left" vertical="center"/>
    </xf>
    <xf numFmtId="0" fontId="0" fillId="0" borderId="0" xfId="0" applyAlignment="1">
      <alignment horizontal="center" vertical="center"/>
    </xf>
    <xf numFmtId="0" fontId="0" fillId="0" borderId="0" xfId="0" applyAlignment="1">
      <alignment horizontal="left"/>
    </xf>
    <xf numFmtId="0" fontId="0" fillId="0" borderId="0" xfId="0" applyAlignment="1">
      <alignment horizontal="left" wrapText="1"/>
    </xf>
    <xf numFmtId="0" fontId="0" fillId="0" borderId="4" xfId="0" applyBorder="1" applyAlignment="1">
      <alignment horizontal="center"/>
    </xf>
    <xf numFmtId="0" fontId="0" fillId="0" borderId="0" xfId="0" applyAlignment="1">
      <alignment horizontal="left" vertical="center"/>
    </xf>
    <xf numFmtId="0" fontId="0" fillId="0" borderId="7"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customXml" Target="../ink/ink1.xml"/><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5.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customXml" Target="../ink/ink2.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xdr:from>
      <xdr:col>34</xdr:col>
      <xdr:colOff>41413</xdr:colOff>
      <xdr:row>12</xdr:row>
      <xdr:rowOff>13804</xdr:rowOff>
    </xdr:from>
    <xdr:to>
      <xdr:col>36</xdr:col>
      <xdr:colOff>745873</xdr:colOff>
      <xdr:row>13</xdr:row>
      <xdr:rowOff>30238</xdr:rowOff>
    </xdr:to>
    <xdr:cxnSp macro="">
      <xdr:nvCxnSpPr>
        <xdr:cNvPr id="2" name="Straight Arrow Connector 1">
          <a:extLst>
            <a:ext uri="{FF2B5EF4-FFF2-40B4-BE49-F238E27FC236}">
              <a16:creationId xmlns:a16="http://schemas.microsoft.com/office/drawing/2014/main" id="{1B08937E-4745-F540-8583-13824D02E1E5}"/>
            </a:ext>
          </a:extLst>
        </xdr:cNvPr>
        <xdr:cNvCxnSpPr/>
      </xdr:nvCxnSpPr>
      <xdr:spPr>
        <a:xfrm flipH="1" flipV="1">
          <a:off x="36947613" y="2503004"/>
          <a:ext cx="2393560" cy="219634"/>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76200</xdr:colOff>
      <xdr:row>30</xdr:row>
      <xdr:rowOff>165100</xdr:rowOff>
    </xdr:from>
    <xdr:to>
      <xdr:col>36</xdr:col>
      <xdr:colOff>787871</xdr:colOff>
      <xdr:row>36</xdr:row>
      <xdr:rowOff>117592</xdr:rowOff>
    </xdr:to>
    <xdr:cxnSp macro="">
      <xdr:nvCxnSpPr>
        <xdr:cNvPr id="3" name="Straight Arrow Connector 2">
          <a:extLst>
            <a:ext uri="{FF2B5EF4-FFF2-40B4-BE49-F238E27FC236}">
              <a16:creationId xmlns:a16="http://schemas.microsoft.com/office/drawing/2014/main" id="{20DE68E8-605F-B247-9018-2817896528F0}"/>
            </a:ext>
          </a:extLst>
        </xdr:cNvPr>
        <xdr:cNvCxnSpPr/>
      </xdr:nvCxnSpPr>
      <xdr:spPr>
        <a:xfrm flipH="1" flipV="1">
          <a:off x="36982400" y="6527800"/>
          <a:ext cx="2400771" cy="1184392"/>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25400</xdr:colOff>
      <xdr:row>40</xdr:row>
      <xdr:rowOff>82315</xdr:rowOff>
    </xdr:from>
    <xdr:to>
      <xdr:col>36</xdr:col>
      <xdr:colOff>787871</xdr:colOff>
      <xdr:row>46</xdr:row>
      <xdr:rowOff>165100</xdr:rowOff>
    </xdr:to>
    <xdr:cxnSp macro="">
      <xdr:nvCxnSpPr>
        <xdr:cNvPr id="4" name="Straight Arrow Connector 3">
          <a:extLst>
            <a:ext uri="{FF2B5EF4-FFF2-40B4-BE49-F238E27FC236}">
              <a16:creationId xmlns:a16="http://schemas.microsoft.com/office/drawing/2014/main" id="{D5A9E83C-942D-5944-B3E5-5D9CF13D3326}"/>
            </a:ext>
          </a:extLst>
        </xdr:cNvPr>
        <xdr:cNvCxnSpPr/>
      </xdr:nvCxnSpPr>
      <xdr:spPr>
        <a:xfrm flipH="1">
          <a:off x="36931600" y="8515115"/>
          <a:ext cx="2451571" cy="1340085"/>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73311</xdr:colOff>
      <xdr:row>50</xdr:row>
      <xdr:rowOff>71855</xdr:rowOff>
    </xdr:from>
    <xdr:to>
      <xdr:col>20</xdr:col>
      <xdr:colOff>756751</xdr:colOff>
      <xdr:row>55</xdr:row>
      <xdr:rowOff>31544</xdr:rowOff>
    </xdr:to>
    <xdr:pic>
      <xdr:nvPicPr>
        <xdr:cNvPr id="5" name="Picture 4">
          <a:extLst>
            <a:ext uri="{FF2B5EF4-FFF2-40B4-BE49-F238E27FC236}">
              <a16:creationId xmlns:a16="http://schemas.microsoft.com/office/drawing/2014/main" id="{72C6108A-467A-F245-A6C9-7ACD35A575DF}"/>
            </a:ext>
          </a:extLst>
        </xdr:cNvPr>
        <xdr:cNvPicPr>
          <a:picLocks noChangeAspect="1"/>
        </xdr:cNvPicPr>
      </xdr:nvPicPr>
      <xdr:blipFill>
        <a:blip xmlns:r="http://schemas.openxmlformats.org/officeDocument/2006/relationships" r:embed="rId1"/>
        <a:stretch>
          <a:fillRect/>
        </a:stretch>
      </xdr:blipFill>
      <xdr:spPr>
        <a:xfrm>
          <a:off x="15783211" y="10727155"/>
          <a:ext cx="7731940" cy="975689"/>
        </a:xfrm>
        <a:prstGeom prst="rect">
          <a:avLst/>
        </a:prstGeom>
      </xdr:spPr>
    </xdr:pic>
    <xdr:clientData/>
  </xdr:twoCellAnchor>
  <xdr:twoCellAnchor editAs="oneCell">
    <xdr:from>
      <xdr:col>14</xdr:col>
      <xdr:colOff>293387</xdr:colOff>
      <xdr:row>61</xdr:row>
      <xdr:rowOff>34174</xdr:rowOff>
    </xdr:from>
    <xdr:to>
      <xdr:col>19</xdr:col>
      <xdr:colOff>30897</xdr:colOff>
      <xdr:row>65</xdr:row>
      <xdr:rowOff>44712</xdr:rowOff>
    </xdr:to>
    <xdr:pic>
      <xdr:nvPicPr>
        <xdr:cNvPr id="6" name="Picture 5">
          <a:extLst>
            <a:ext uri="{FF2B5EF4-FFF2-40B4-BE49-F238E27FC236}">
              <a16:creationId xmlns:a16="http://schemas.microsoft.com/office/drawing/2014/main" id="{926C51E7-2E57-8744-960C-FD237D577DF2}"/>
            </a:ext>
          </a:extLst>
        </xdr:cNvPr>
        <xdr:cNvPicPr>
          <a:picLocks noChangeAspect="1"/>
        </xdr:cNvPicPr>
      </xdr:nvPicPr>
      <xdr:blipFill>
        <a:blip xmlns:r="http://schemas.openxmlformats.org/officeDocument/2006/relationships" r:embed="rId2"/>
        <a:stretch>
          <a:fillRect/>
        </a:stretch>
      </xdr:blipFill>
      <xdr:spPr>
        <a:xfrm>
          <a:off x="16003287" y="12924674"/>
          <a:ext cx="5757310" cy="836038"/>
        </a:xfrm>
        <a:prstGeom prst="rect">
          <a:avLst/>
        </a:prstGeom>
      </xdr:spPr>
    </xdr:pic>
    <xdr:clientData/>
  </xdr:twoCellAnchor>
  <xdr:twoCellAnchor editAs="oneCell">
    <xdr:from>
      <xdr:col>14</xdr:col>
      <xdr:colOff>152471</xdr:colOff>
      <xdr:row>26</xdr:row>
      <xdr:rowOff>183996</xdr:rowOff>
    </xdr:from>
    <xdr:to>
      <xdr:col>20</xdr:col>
      <xdr:colOff>830988</xdr:colOff>
      <xdr:row>30</xdr:row>
      <xdr:rowOff>136261</xdr:rowOff>
    </xdr:to>
    <xdr:pic>
      <xdr:nvPicPr>
        <xdr:cNvPr id="7" name="Picture 6">
          <a:extLst>
            <a:ext uri="{FF2B5EF4-FFF2-40B4-BE49-F238E27FC236}">
              <a16:creationId xmlns:a16="http://schemas.microsoft.com/office/drawing/2014/main" id="{0751161C-CB22-4843-9A4C-7E2A6C6FE1BF}"/>
            </a:ext>
          </a:extLst>
        </xdr:cNvPr>
        <xdr:cNvPicPr>
          <a:picLocks noChangeAspect="1"/>
        </xdr:cNvPicPr>
      </xdr:nvPicPr>
      <xdr:blipFill>
        <a:blip xmlns:r="http://schemas.openxmlformats.org/officeDocument/2006/relationships" r:embed="rId3"/>
        <a:stretch>
          <a:fillRect/>
        </a:stretch>
      </xdr:blipFill>
      <xdr:spPr>
        <a:xfrm>
          <a:off x="15862371" y="5695796"/>
          <a:ext cx="7727017" cy="803165"/>
        </a:xfrm>
        <a:prstGeom prst="rect">
          <a:avLst/>
        </a:prstGeom>
      </xdr:spPr>
    </xdr:pic>
    <xdr:clientData/>
  </xdr:twoCellAnchor>
  <xdr:twoCellAnchor editAs="oneCell">
    <xdr:from>
      <xdr:col>14</xdr:col>
      <xdr:colOff>310244</xdr:colOff>
      <xdr:row>36</xdr:row>
      <xdr:rowOff>149970</xdr:rowOff>
    </xdr:from>
    <xdr:to>
      <xdr:col>20</xdr:col>
      <xdr:colOff>120008</xdr:colOff>
      <xdr:row>40</xdr:row>
      <xdr:rowOff>99023</xdr:rowOff>
    </xdr:to>
    <xdr:pic>
      <xdr:nvPicPr>
        <xdr:cNvPr id="8" name="Picture 7">
          <a:extLst>
            <a:ext uri="{FF2B5EF4-FFF2-40B4-BE49-F238E27FC236}">
              <a16:creationId xmlns:a16="http://schemas.microsoft.com/office/drawing/2014/main" id="{B34F7D5A-D6C0-4C44-8A50-6100381211D5}"/>
            </a:ext>
          </a:extLst>
        </xdr:cNvPr>
        <xdr:cNvPicPr>
          <a:picLocks noChangeAspect="1"/>
        </xdr:cNvPicPr>
      </xdr:nvPicPr>
      <xdr:blipFill>
        <a:blip xmlns:r="http://schemas.openxmlformats.org/officeDocument/2006/relationships" r:embed="rId4"/>
        <a:stretch>
          <a:fillRect/>
        </a:stretch>
      </xdr:blipFill>
      <xdr:spPr>
        <a:xfrm>
          <a:off x="16020144" y="7744570"/>
          <a:ext cx="6858264" cy="787253"/>
        </a:xfrm>
        <a:prstGeom prst="rect">
          <a:avLst/>
        </a:prstGeom>
      </xdr:spPr>
    </xdr:pic>
    <xdr:clientData/>
  </xdr:twoCellAnchor>
  <xdr:twoCellAnchor editAs="oneCell">
    <xdr:from>
      <xdr:col>27</xdr:col>
      <xdr:colOff>75258</xdr:colOff>
      <xdr:row>4</xdr:row>
      <xdr:rowOff>167724</xdr:rowOff>
    </xdr:from>
    <xdr:to>
      <xdr:col>30</xdr:col>
      <xdr:colOff>153621</xdr:colOff>
      <xdr:row>9</xdr:row>
      <xdr:rowOff>89942</xdr:rowOff>
    </xdr:to>
    <xdr:pic>
      <xdr:nvPicPr>
        <xdr:cNvPr id="9" name="Picture 8">
          <a:extLst>
            <a:ext uri="{FF2B5EF4-FFF2-40B4-BE49-F238E27FC236}">
              <a16:creationId xmlns:a16="http://schemas.microsoft.com/office/drawing/2014/main" id="{FF04ADE7-D2E9-204A-BE87-27A3C8D3FA41}"/>
            </a:ext>
          </a:extLst>
        </xdr:cNvPr>
        <xdr:cNvPicPr>
          <a:picLocks noChangeAspect="1"/>
        </xdr:cNvPicPr>
      </xdr:nvPicPr>
      <xdr:blipFill>
        <a:blip xmlns:r="http://schemas.openxmlformats.org/officeDocument/2006/relationships" r:embed="rId5"/>
        <a:stretch>
          <a:fillRect/>
        </a:stretch>
      </xdr:blipFill>
      <xdr:spPr>
        <a:xfrm>
          <a:off x="29615458" y="993224"/>
          <a:ext cx="2808863" cy="963618"/>
        </a:xfrm>
        <a:prstGeom prst="rect">
          <a:avLst/>
        </a:prstGeom>
      </xdr:spPr>
    </xdr:pic>
    <xdr:clientData/>
  </xdr:twoCellAnchor>
  <xdr:twoCellAnchor editAs="oneCell">
    <xdr:from>
      <xdr:col>27</xdr:col>
      <xdr:colOff>106810</xdr:colOff>
      <xdr:row>94</xdr:row>
      <xdr:rowOff>154899</xdr:rowOff>
    </xdr:from>
    <xdr:to>
      <xdr:col>28</xdr:col>
      <xdr:colOff>540049</xdr:colOff>
      <xdr:row>98</xdr:row>
      <xdr:rowOff>276231</xdr:rowOff>
    </xdr:to>
    <xdr:pic>
      <xdr:nvPicPr>
        <xdr:cNvPr id="10" name="Picture 9">
          <a:extLst>
            <a:ext uri="{FF2B5EF4-FFF2-40B4-BE49-F238E27FC236}">
              <a16:creationId xmlns:a16="http://schemas.microsoft.com/office/drawing/2014/main" id="{B0654C11-0606-0D46-ACD2-311C82597DC6}"/>
            </a:ext>
          </a:extLst>
        </xdr:cNvPr>
        <xdr:cNvPicPr>
          <a:picLocks noChangeAspect="1"/>
        </xdr:cNvPicPr>
      </xdr:nvPicPr>
      <xdr:blipFill>
        <a:blip xmlns:r="http://schemas.openxmlformats.org/officeDocument/2006/relationships" r:embed="rId6"/>
        <a:stretch>
          <a:fillRect/>
        </a:stretch>
      </xdr:blipFill>
      <xdr:spPr>
        <a:xfrm>
          <a:off x="29647010" y="20309799"/>
          <a:ext cx="1271439" cy="959532"/>
        </a:xfrm>
        <a:prstGeom prst="rect">
          <a:avLst/>
        </a:prstGeom>
      </xdr:spPr>
    </xdr:pic>
    <xdr:clientData/>
  </xdr:twoCellAnchor>
  <xdr:twoCellAnchor editAs="oneCell">
    <xdr:from>
      <xdr:col>9</xdr:col>
      <xdr:colOff>73329</xdr:colOff>
      <xdr:row>73</xdr:row>
      <xdr:rowOff>43624</xdr:rowOff>
    </xdr:from>
    <xdr:to>
      <xdr:col>12</xdr:col>
      <xdr:colOff>109011</xdr:colOff>
      <xdr:row>76</xdr:row>
      <xdr:rowOff>34473</xdr:rowOff>
    </xdr:to>
    <xdr:pic>
      <xdr:nvPicPr>
        <xdr:cNvPr id="11" name="Picture 10">
          <a:extLst>
            <a:ext uri="{FF2B5EF4-FFF2-40B4-BE49-F238E27FC236}">
              <a16:creationId xmlns:a16="http://schemas.microsoft.com/office/drawing/2014/main" id="{46884B99-BC76-884F-8E3F-052A265C1E5D}"/>
            </a:ext>
          </a:extLst>
        </xdr:cNvPr>
        <xdr:cNvPicPr>
          <a:picLocks noChangeAspect="1"/>
        </xdr:cNvPicPr>
      </xdr:nvPicPr>
      <xdr:blipFill>
        <a:blip xmlns:r="http://schemas.openxmlformats.org/officeDocument/2006/relationships" r:embed="rId7"/>
        <a:stretch>
          <a:fillRect/>
        </a:stretch>
      </xdr:blipFill>
      <xdr:spPr>
        <a:xfrm>
          <a:off x="10284129" y="15575724"/>
          <a:ext cx="3566282" cy="625849"/>
        </a:xfrm>
        <a:prstGeom prst="rect">
          <a:avLst/>
        </a:prstGeom>
      </xdr:spPr>
    </xdr:pic>
    <xdr:clientData/>
  </xdr:twoCellAnchor>
  <xdr:twoCellAnchor editAs="oneCell">
    <xdr:from>
      <xdr:col>9</xdr:col>
      <xdr:colOff>29195</xdr:colOff>
      <xdr:row>6</xdr:row>
      <xdr:rowOff>145977</xdr:rowOff>
    </xdr:from>
    <xdr:to>
      <xdr:col>12</xdr:col>
      <xdr:colOff>46128</xdr:colOff>
      <xdr:row>9</xdr:row>
      <xdr:rowOff>54658</xdr:rowOff>
    </xdr:to>
    <xdr:pic>
      <xdr:nvPicPr>
        <xdr:cNvPr id="12" name="Picture 11">
          <a:extLst>
            <a:ext uri="{FF2B5EF4-FFF2-40B4-BE49-F238E27FC236}">
              <a16:creationId xmlns:a16="http://schemas.microsoft.com/office/drawing/2014/main" id="{9175C2BB-BDAC-2142-AF79-1DA66FD99C6B}"/>
            </a:ext>
          </a:extLst>
        </xdr:cNvPr>
        <xdr:cNvPicPr>
          <a:picLocks noChangeAspect="1"/>
        </xdr:cNvPicPr>
      </xdr:nvPicPr>
      <xdr:blipFill>
        <a:blip xmlns:r="http://schemas.openxmlformats.org/officeDocument/2006/relationships" r:embed="rId8"/>
        <a:stretch>
          <a:fillRect/>
        </a:stretch>
      </xdr:blipFill>
      <xdr:spPr>
        <a:xfrm>
          <a:off x="10239995" y="1377877"/>
          <a:ext cx="3547533" cy="543681"/>
        </a:xfrm>
        <a:prstGeom prst="rect">
          <a:avLst/>
        </a:prstGeom>
      </xdr:spPr>
    </xdr:pic>
    <xdr:clientData/>
  </xdr:twoCellAnchor>
  <xdr:twoCellAnchor editAs="oneCell">
    <xdr:from>
      <xdr:col>9</xdr:col>
      <xdr:colOff>66065</xdr:colOff>
      <xdr:row>90</xdr:row>
      <xdr:rowOff>103632</xdr:rowOff>
    </xdr:from>
    <xdr:to>
      <xdr:col>10</xdr:col>
      <xdr:colOff>528792</xdr:colOff>
      <xdr:row>93</xdr:row>
      <xdr:rowOff>75977</xdr:rowOff>
    </xdr:to>
    <xdr:pic>
      <xdr:nvPicPr>
        <xdr:cNvPr id="13" name="Picture 12">
          <a:extLst>
            <a:ext uri="{FF2B5EF4-FFF2-40B4-BE49-F238E27FC236}">
              <a16:creationId xmlns:a16="http://schemas.microsoft.com/office/drawing/2014/main" id="{6C42AD23-0EA8-014E-A9F7-0E92B31292EB}"/>
            </a:ext>
          </a:extLst>
        </xdr:cNvPr>
        <xdr:cNvPicPr>
          <a:picLocks noChangeAspect="1"/>
        </xdr:cNvPicPr>
      </xdr:nvPicPr>
      <xdr:blipFill>
        <a:blip xmlns:r="http://schemas.openxmlformats.org/officeDocument/2006/relationships" r:embed="rId9"/>
        <a:stretch>
          <a:fillRect/>
        </a:stretch>
      </xdr:blipFill>
      <xdr:spPr>
        <a:xfrm>
          <a:off x="10276865" y="19420332"/>
          <a:ext cx="1504127" cy="594645"/>
        </a:xfrm>
        <a:prstGeom prst="rect">
          <a:avLst/>
        </a:prstGeom>
      </xdr:spPr>
    </xdr:pic>
    <xdr:clientData/>
  </xdr:twoCellAnchor>
  <xdr:twoCellAnchor editAs="oneCell">
    <xdr:from>
      <xdr:col>9</xdr:col>
      <xdr:colOff>14766</xdr:colOff>
      <xdr:row>99</xdr:row>
      <xdr:rowOff>147673</xdr:rowOff>
    </xdr:from>
    <xdr:to>
      <xdr:col>10</xdr:col>
      <xdr:colOff>943948</xdr:colOff>
      <xdr:row>102</xdr:row>
      <xdr:rowOff>85281</xdr:rowOff>
    </xdr:to>
    <xdr:pic>
      <xdr:nvPicPr>
        <xdr:cNvPr id="14" name="Picture 13">
          <a:extLst>
            <a:ext uri="{FF2B5EF4-FFF2-40B4-BE49-F238E27FC236}">
              <a16:creationId xmlns:a16="http://schemas.microsoft.com/office/drawing/2014/main" id="{1C605155-5862-9643-B050-4211F8499097}"/>
            </a:ext>
          </a:extLst>
        </xdr:cNvPr>
        <xdr:cNvPicPr>
          <a:picLocks noChangeAspect="1"/>
        </xdr:cNvPicPr>
      </xdr:nvPicPr>
      <xdr:blipFill>
        <a:blip xmlns:r="http://schemas.openxmlformats.org/officeDocument/2006/relationships" r:embed="rId10"/>
        <a:stretch>
          <a:fillRect/>
        </a:stretch>
      </xdr:blipFill>
      <xdr:spPr>
        <a:xfrm>
          <a:off x="10225566" y="21470973"/>
          <a:ext cx="1970582" cy="559908"/>
        </a:xfrm>
        <a:prstGeom prst="rect">
          <a:avLst/>
        </a:prstGeom>
      </xdr:spPr>
    </xdr:pic>
    <xdr:clientData/>
  </xdr:twoCellAnchor>
  <xdr:twoCellAnchor editAs="oneCell">
    <xdr:from>
      <xdr:col>9</xdr:col>
      <xdr:colOff>50421</xdr:colOff>
      <xdr:row>109</xdr:row>
      <xdr:rowOff>83815</xdr:rowOff>
    </xdr:from>
    <xdr:to>
      <xdr:col>13</xdr:col>
      <xdr:colOff>589598</xdr:colOff>
      <xdr:row>112</xdr:row>
      <xdr:rowOff>104934</xdr:rowOff>
    </xdr:to>
    <xdr:pic>
      <xdr:nvPicPr>
        <xdr:cNvPr id="15" name="Picture 14">
          <a:extLst>
            <a:ext uri="{FF2B5EF4-FFF2-40B4-BE49-F238E27FC236}">
              <a16:creationId xmlns:a16="http://schemas.microsoft.com/office/drawing/2014/main" id="{6EE3EB1D-EC63-4B4B-8D22-C6E21FEA0843}"/>
            </a:ext>
          </a:extLst>
        </xdr:cNvPr>
        <xdr:cNvPicPr>
          <a:picLocks noChangeAspect="1"/>
        </xdr:cNvPicPr>
      </xdr:nvPicPr>
      <xdr:blipFill>
        <a:blip xmlns:r="http://schemas.openxmlformats.org/officeDocument/2006/relationships" r:embed="rId11"/>
        <a:stretch>
          <a:fillRect/>
        </a:stretch>
      </xdr:blipFill>
      <xdr:spPr>
        <a:xfrm>
          <a:off x="10261221" y="23616915"/>
          <a:ext cx="5098477" cy="643419"/>
        </a:xfrm>
        <a:prstGeom prst="rect">
          <a:avLst/>
        </a:prstGeom>
      </xdr:spPr>
    </xdr:pic>
    <xdr:clientData/>
  </xdr:twoCellAnchor>
  <xdr:twoCellAnchor editAs="oneCell">
    <xdr:from>
      <xdr:col>27</xdr:col>
      <xdr:colOff>91809</xdr:colOff>
      <xdr:row>63</xdr:row>
      <xdr:rowOff>66712</xdr:rowOff>
    </xdr:from>
    <xdr:to>
      <xdr:col>27</xdr:col>
      <xdr:colOff>673252</xdr:colOff>
      <xdr:row>66</xdr:row>
      <xdr:rowOff>1441</xdr:rowOff>
    </xdr:to>
    <xdr:pic>
      <xdr:nvPicPr>
        <xdr:cNvPr id="16" name="Picture 15">
          <a:extLst>
            <a:ext uri="{FF2B5EF4-FFF2-40B4-BE49-F238E27FC236}">
              <a16:creationId xmlns:a16="http://schemas.microsoft.com/office/drawing/2014/main" id="{91412FB2-FB6F-7C4C-A6C7-F598A53ED254}"/>
            </a:ext>
          </a:extLst>
        </xdr:cNvPr>
        <xdr:cNvPicPr>
          <a:picLocks noChangeAspect="1"/>
        </xdr:cNvPicPr>
      </xdr:nvPicPr>
      <xdr:blipFill>
        <a:blip xmlns:r="http://schemas.openxmlformats.org/officeDocument/2006/relationships" r:embed="rId12"/>
        <a:stretch>
          <a:fillRect/>
        </a:stretch>
      </xdr:blipFill>
      <xdr:spPr>
        <a:xfrm>
          <a:off x="29632009" y="13376312"/>
          <a:ext cx="581443" cy="557029"/>
        </a:xfrm>
        <a:prstGeom prst="rect">
          <a:avLst/>
        </a:prstGeom>
      </xdr:spPr>
    </xdr:pic>
    <xdr:clientData/>
  </xdr:twoCellAnchor>
  <xdr:twoCellAnchor editAs="oneCell">
    <xdr:from>
      <xdr:col>33</xdr:col>
      <xdr:colOff>30604</xdr:colOff>
      <xdr:row>63</xdr:row>
      <xdr:rowOff>168313</xdr:rowOff>
    </xdr:from>
    <xdr:to>
      <xdr:col>33</xdr:col>
      <xdr:colOff>642652</xdr:colOff>
      <xdr:row>65</xdr:row>
      <xdr:rowOff>178674</xdr:rowOff>
    </xdr:to>
    <xdr:pic>
      <xdr:nvPicPr>
        <xdr:cNvPr id="17" name="Picture 16">
          <a:extLst>
            <a:ext uri="{FF2B5EF4-FFF2-40B4-BE49-F238E27FC236}">
              <a16:creationId xmlns:a16="http://schemas.microsoft.com/office/drawing/2014/main" id="{E8130F40-0471-5248-AAD1-C08F556207D5}"/>
            </a:ext>
          </a:extLst>
        </xdr:cNvPr>
        <xdr:cNvPicPr>
          <a:picLocks noChangeAspect="1"/>
        </xdr:cNvPicPr>
      </xdr:nvPicPr>
      <xdr:blipFill>
        <a:blip xmlns:r="http://schemas.openxmlformats.org/officeDocument/2006/relationships" r:embed="rId13"/>
        <a:stretch>
          <a:fillRect/>
        </a:stretch>
      </xdr:blipFill>
      <xdr:spPr>
        <a:xfrm>
          <a:off x="36098604" y="13477913"/>
          <a:ext cx="612048" cy="416761"/>
        </a:xfrm>
        <a:prstGeom prst="rect">
          <a:avLst/>
        </a:prstGeom>
      </xdr:spPr>
    </xdr:pic>
    <xdr:clientData/>
  </xdr:twoCellAnchor>
  <xdr:twoCellAnchor editAs="oneCell">
    <xdr:from>
      <xdr:col>37</xdr:col>
      <xdr:colOff>65129</xdr:colOff>
      <xdr:row>27</xdr:row>
      <xdr:rowOff>195384</xdr:rowOff>
    </xdr:from>
    <xdr:to>
      <xdr:col>37</xdr:col>
      <xdr:colOff>642150</xdr:colOff>
      <xdr:row>30</xdr:row>
      <xdr:rowOff>90655</xdr:rowOff>
    </xdr:to>
    <xdr:pic>
      <xdr:nvPicPr>
        <xdr:cNvPr id="18" name="Picture 17">
          <a:extLst>
            <a:ext uri="{FF2B5EF4-FFF2-40B4-BE49-F238E27FC236}">
              <a16:creationId xmlns:a16="http://schemas.microsoft.com/office/drawing/2014/main" id="{D211A463-FA89-0543-BD2F-555BB6D645B2}"/>
            </a:ext>
          </a:extLst>
        </xdr:cNvPr>
        <xdr:cNvPicPr>
          <a:picLocks noChangeAspect="1"/>
        </xdr:cNvPicPr>
      </xdr:nvPicPr>
      <xdr:blipFill>
        <a:blip xmlns:r="http://schemas.openxmlformats.org/officeDocument/2006/relationships" r:embed="rId14"/>
        <a:stretch>
          <a:fillRect/>
        </a:stretch>
      </xdr:blipFill>
      <xdr:spPr>
        <a:xfrm>
          <a:off x="39498629" y="5923084"/>
          <a:ext cx="577021" cy="530271"/>
        </a:xfrm>
        <a:prstGeom prst="rect">
          <a:avLst/>
        </a:prstGeom>
      </xdr:spPr>
    </xdr:pic>
    <xdr:clientData/>
  </xdr:twoCellAnchor>
  <xdr:twoCellAnchor editAs="oneCell">
    <xdr:from>
      <xdr:col>27</xdr:col>
      <xdr:colOff>58796</xdr:colOff>
      <xdr:row>43</xdr:row>
      <xdr:rowOff>105833</xdr:rowOff>
    </xdr:from>
    <xdr:to>
      <xdr:col>28</xdr:col>
      <xdr:colOff>215898</xdr:colOff>
      <xdr:row>47</xdr:row>
      <xdr:rowOff>52127</xdr:rowOff>
    </xdr:to>
    <xdr:pic>
      <xdr:nvPicPr>
        <xdr:cNvPr id="19" name="Picture 18">
          <a:extLst>
            <a:ext uri="{FF2B5EF4-FFF2-40B4-BE49-F238E27FC236}">
              <a16:creationId xmlns:a16="http://schemas.microsoft.com/office/drawing/2014/main" id="{4779BC73-8C10-7241-BF06-99BBFAAC8F4B}"/>
            </a:ext>
          </a:extLst>
        </xdr:cNvPr>
        <xdr:cNvPicPr>
          <a:picLocks noChangeAspect="1"/>
        </xdr:cNvPicPr>
      </xdr:nvPicPr>
      <xdr:blipFill>
        <a:blip xmlns:r="http://schemas.openxmlformats.org/officeDocument/2006/relationships" r:embed="rId15"/>
        <a:stretch>
          <a:fillRect/>
        </a:stretch>
      </xdr:blipFill>
      <xdr:spPr>
        <a:xfrm>
          <a:off x="29598996" y="9173633"/>
          <a:ext cx="995302" cy="784494"/>
        </a:xfrm>
        <a:prstGeom prst="rect">
          <a:avLst/>
        </a:prstGeom>
      </xdr:spPr>
    </xdr:pic>
    <xdr:clientData/>
  </xdr:twoCellAnchor>
  <xdr:twoCellAnchor editAs="oneCell">
    <xdr:from>
      <xdr:col>27</xdr:col>
      <xdr:colOff>77305</xdr:colOff>
      <xdr:row>80</xdr:row>
      <xdr:rowOff>11046</xdr:rowOff>
    </xdr:from>
    <xdr:to>
      <xdr:col>29</xdr:col>
      <xdr:colOff>617882</xdr:colOff>
      <xdr:row>83</xdr:row>
      <xdr:rowOff>141850</xdr:rowOff>
    </xdr:to>
    <xdr:pic>
      <xdr:nvPicPr>
        <xdr:cNvPr id="20" name="Picture 19">
          <a:extLst>
            <a:ext uri="{FF2B5EF4-FFF2-40B4-BE49-F238E27FC236}">
              <a16:creationId xmlns:a16="http://schemas.microsoft.com/office/drawing/2014/main" id="{46612E58-5C50-2B4A-A21C-34152C7D48C7}"/>
            </a:ext>
          </a:extLst>
        </xdr:cNvPr>
        <xdr:cNvPicPr>
          <a:picLocks noChangeAspect="1"/>
        </xdr:cNvPicPr>
      </xdr:nvPicPr>
      <xdr:blipFill>
        <a:blip xmlns:r="http://schemas.openxmlformats.org/officeDocument/2006/relationships" r:embed="rId16"/>
        <a:stretch>
          <a:fillRect/>
        </a:stretch>
      </xdr:blipFill>
      <xdr:spPr>
        <a:xfrm>
          <a:off x="29617505" y="17016346"/>
          <a:ext cx="2216977" cy="740404"/>
        </a:xfrm>
        <a:prstGeom prst="rect">
          <a:avLst/>
        </a:prstGeom>
      </xdr:spPr>
    </xdr:pic>
    <xdr:clientData/>
  </xdr:twoCellAnchor>
  <xdr:twoCellAnchor editAs="oneCell">
    <xdr:from>
      <xdr:col>27</xdr:col>
      <xdr:colOff>121478</xdr:colOff>
      <xdr:row>111</xdr:row>
      <xdr:rowOff>176696</xdr:rowOff>
    </xdr:from>
    <xdr:to>
      <xdr:col>28</xdr:col>
      <xdr:colOff>273877</xdr:colOff>
      <xdr:row>115</xdr:row>
      <xdr:rowOff>149918</xdr:rowOff>
    </xdr:to>
    <xdr:pic>
      <xdr:nvPicPr>
        <xdr:cNvPr id="21" name="Picture 20">
          <a:extLst>
            <a:ext uri="{FF2B5EF4-FFF2-40B4-BE49-F238E27FC236}">
              <a16:creationId xmlns:a16="http://schemas.microsoft.com/office/drawing/2014/main" id="{58F90891-AB13-F047-BED5-35DB3383613F}"/>
            </a:ext>
          </a:extLst>
        </xdr:cNvPr>
        <xdr:cNvPicPr>
          <a:picLocks noChangeAspect="1"/>
        </xdr:cNvPicPr>
      </xdr:nvPicPr>
      <xdr:blipFill>
        <a:blip xmlns:r="http://schemas.openxmlformats.org/officeDocument/2006/relationships" r:embed="rId17"/>
        <a:stretch>
          <a:fillRect/>
        </a:stretch>
      </xdr:blipFill>
      <xdr:spPr>
        <a:xfrm>
          <a:off x="29661678" y="24128896"/>
          <a:ext cx="990599" cy="798722"/>
        </a:xfrm>
        <a:prstGeom prst="rect">
          <a:avLst/>
        </a:prstGeom>
      </xdr:spPr>
    </xdr:pic>
    <xdr:clientData/>
  </xdr:twoCellAnchor>
  <xdr:twoCellAnchor editAs="oneCell">
    <xdr:from>
      <xdr:col>37</xdr:col>
      <xdr:colOff>198783</xdr:colOff>
      <xdr:row>101</xdr:row>
      <xdr:rowOff>55218</xdr:rowOff>
    </xdr:from>
    <xdr:to>
      <xdr:col>37</xdr:col>
      <xdr:colOff>744883</xdr:colOff>
      <xdr:row>104</xdr:row>
      <xdr:rowOff>5063</xdr:rowOff>
    </xdr:to>
    <xdr:pic>
      <xdr:nvPicPr>
        <xdr:cNvPr id="22" name="Picture 21">
          <a:extLst>
            <a:ext uri="{FF2B5EF4-FFF2-40B4-BE49-F238E27FC236}">
              <a16:creationId xmlns:a16="http://schemas.microsoft.com/office/drawing/2014/main" id="{7E4BDAC7-6E10-424D-A8CF-AC6A41690A11}"/>
            </a:ext>
          </a:extLst>
        </xdr:cNvPr>
        <xdr:cNvPicPr>
          <a:picLocks noChangeAspect="1"/>
        </xdr:cNvPicPr>
      </xdr:nvPicPr>
      <xdr:blipFill>
        <a:blip xmlns:r="http://schemas.openxmlformats.org/officeDocument/2006/relationships" r:embed="rId18"/>
        <a:stretch>
          <a:fillRect/>
        </a:stretch>
      </xdr:blipFill>
      <xdr:spPr>
        <a:xfrm>
          <a:off x="39632283" y="21797618"/>
          <a:ext cx="546100" cy="559445"/>
        </a:xfrm>
        <a:prstGeom prst="rect">
          <a:avLst/>
        </a:prstGeom>
      </xdr:spPr>
    </xdr:pic>
    <xdr:clientData/>
  </xdr:twoCellAnchor>
  <xdr:twoCellAnchor>
    <xdr:from>
      <xdr:col>34</xdr:col>
      <xdr:colOff>55218</xdr:colOff>
      <xdr:row>85</xdr:row>
      <xdr:rowOff>69022</xdr:rowOff>
    </xdr:from>
    <xdr:to>
      <xdr:col>36</xdr:col>
      <xdr:colOff>745435</xdr:colOff>
      <xdr:row>86</xdr:row>
      <xdr:rowOff>13805</xdr:rowOff>
    </xdr:to>
    <xdr:cxnSp macro="">
      <xdr:nvCxnSpPr>
        <xdr:cNvPr id="23" name="Straight Arrow Connector 22">
          <a:extLst>
            <a:ext uri="{FF2B5EF4-FFF2-40B4-BE49-F238E27FC236}">
              <a16:creationId xmlns:a16="http://schemas.microsoft.com/office/drawing/2014/main" id="{02F6FBE5-CDEB-2341-9023-2BD14EA66E04}"/>
            </a:ext>
          </a:extLst>
        </xdr:cNvPr>
        <xdr:cNvCxnSpPr/>
      </xdr:nvCxnSpPr>
      <xdr:spPr>
        <a:xfrm flipH="1">
          <a:off x="36961418" y="18103022"/>
          <a:ext cx="2379317" cy="147983"/>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0</xdr:colOff>
      <xdr:row>102</xdr:row>
      <xdr:rowOff>82826</xdr:rowOff>
    </xdr:from>
    <xdr:to>
      <xdr:col>36</xdr:col>
      <xdr:colOff>759239</xdr:colOff>
      <xdr:row>105</xdr:row>
      <xdr:rowOff>193261</xdr:rowOff>
    </xdr:to>
    <xdr:cxnSp macro="">
      <xdr:nvCxnSpPr>
        <xdr:cNvPr id="24" name="Straight Arrow Connector 23">
          <a:extLst>
            <a:ext uri="{FF2B5EF4-FFF2-40B4-BE49-F238E27FC236}">
              <a16:creationId xmlns:a16="http://schemas.microsoft.com/office/drawing/2014/main" id="{5DC99AA2-C694-DE4D-AE5D-2E3022C46EB0}"/>
            </a:ext>
          </a:extLst>
        </xdr:cNvPr>
        <xdr:cNvCxnSpPr/>
      </xdr:nvCxnSpPr>
      <xdr:spPr>
        <a:xfrm flipH="1" flipV="1">
          <a:off x="36906200" y="22028426"/>
          <a:ext cx="2448339" cy="720035"/>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69022</xdr:colOff>
      <xdr:row>112</xdr:row>
      <xdr:rowOff>124239</xdr:rowOff>
    </xdr:from>
    <xdr:to>
      <xdr:col>36</xdr:col>
      <xdr:colOff>759239</xdr:colOff>
      <xdr:row>114</xdr:row>
      <xdr:rowOff>138044</xdr:rowOff>
    </xdr:to>
    <xdr:cxnSp macro="">
      <xdr:nvCxnSpPr>
        <xdr:cNvPr id="25" name="Straight Arrow Connector 24">
          <a:extLst>
            <a:ext uri="{FF2B5EF4-FFF2-40B4-BE49-F238E27FC236}">
              <a16:creationId xmlns:a16="http://schemas.microsoft.com/office/drawing/2014/main" id="{54E491B9-ADC4-314A-9623-34867449EB8F}"/>
            </a:ext>
          </a:extLst>
        </xdr:cNvPr>
        <xdr:cNvCxnSpPr/>
      </xdr:nvCxnSpPr>
      <xdr:spPr>
        <a:xfrm flipH="1">
          <a:off x="36975222" y="24279639"/>
          <a:ext cx="2379317" cy="420205"/>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158348</xdr:colOff>
      <xdr:row>128</xdr:row>
      <xdr:rowOff>180554</xdr:rowOff>
    </xdr:from>
    <xdr:to>
      <xdr:col>29</xdr:col>
      <xdr:colOff>450609</xdr:colOff>
      <xdr:row>131</xdr:row>
      <xdr:rowOff>95756</xdr:rowOff>
    </xdr:to>
    <xdr:grpSp>
      <xdr:nvGrpSpPr>
        <xdr:cNvPr id="26" name="Group 23">
          <a:extLst>
            <a:ext uri="{FF2B5EF4-FFF2-40B4-BE49-F238E27FC236}">
              <a16:creationId xmlns:a16="http://schemas.microsoft.com/office/drawing/2014/main" id="{B4408DC5-F363-F742-AAA7-EA02B50D7953}"/>
            </a:ext>
          </a:extLst>
        </xdr:cNvPr>
        <xdr:cNvGrpSpPr/>
      </xdr:nvGrpSpPr>
      <xdr:grpSpPr>
        <a:xfrm>
          <a:off x="29773276" y="27807655"/>
          <a:ext cx="1985594" cy="522594"/>
          <a:chOff x="33028274" y="30174553"/>
          <a:chExt cx="2587729" cy="520797"/>
        </a:xfrm>
      </xdr:grpSpPr>
      <xdr:pic>
        <xdr:nvPicPr>
          <xdr:cNvPr id="27" name="Picture 18">
            <a:extLst>
              <a:ext uri="{FF2B5EF4-FFF2-40B4-BE49-F238E27FC236}">
                <a16:creationId xmlns:a16="http://schemas.microsoft.com/office/drawing/2014/main" id="{01465EC2-178A-D6D3-DAE8-72153FE1D323}"/>
              </a:ext>
            </a:extLst>
          </xdr:cNvPr>
          <xdr:cNvPicPr>
            <a:picLocks noChangeAspect="1"/>
          </xdr:cNvPicPr>
        </xdr:nvPicPr>
        <xdr:blipFill>
          <a:blip xmlns:r="http://schemas.openxmlformats.org/officeDocument/2006/relationships" r:embed="rId19"/>
          <a:stretch>
            <a:fillRect/>
          </a:stretch>
        </xdr:blipFill>
        <xdr:spPr>
          <a:xfrm>
            <a:off x="33028274" y="30174553"/>
            <a:ext cx="604817" cy="432575"/>
          </a:xfrm>
          <a:prstGeom prst="rect">
            <a:avLst/>
          </a:prstGeom>
        </xdr:spPr>
      </xdr:pic>
      <xdr:pic>
        <xdr:nvPicPr>
          <xdr:cNvPr id="28" name="Picture 19">
            <a:extLst>
              <a:ext uri="{FF2B5EF4-FFF2-40B4-BE49-F238E27FC236}">
                <a16:creationId xmlns:a16="http://schemas.microsoft.com/office/drawing/2014/main" id="{A54FB9CF-3E32-5874-2455-29D385D1B2BE}"/>
              </a:ext>
            </a:extLst>
          </xdr:cNvPr>
          <xdr:cNvPicPr>
            <a:picLocks noChangeAspect="1"/>
          </xdr:cNvPicPr>
        </xdr:nvPicPr>
        <xdr:blipFill>
          <a:blip xmlns:r="http://schemas.openxmlformats.org/officeDocument/2006/relationships" r:embed="rId20"/>
          <a:stretch>
            <a:fillRect/>
          </a:stretch>
        </xdr:blipFill>
        <xdr:spPr>
          <a:xfrm>
            <a:off x="33618484" y="30225353"/>
            <a:ext cx="482600" cy="381775"/>
          </a:xfrm>
          <a:prstGeom prst="rect">
            <a:avLst/>
          </a:prstGeom>
        </xdr:spPr>
      </xdr:pic>
      <xdr:pic>
        <xdr:nvPicPr>
          <xdr:cNvPr id="29" name="Picture 20">
            <a:extLst>
              <a:ext uri="{FF2B5EF4-FFF2-40B4-BE49-F238E27FC236}">
                <a16:creationId xmlns:a16="http://schemas.microsoft.com/office/drawing/2014/main" id="{C4449741-1CEC-4E4B-C727-F43CD87AF05C}"/>
              </a:ext>
            </a:extLst>
          </xdr:cNvPr>
          <xdr:cNvPicPr>
            <a:picLocks noChangeAspect="1"/>
          </xdr:cNvPicPr>
        </xdr:nvPicPr>
        <xdr:blipFill>
          <a:blip xmlns:r="http://schemas.openxmlformats.org/officeDocument/2006/relationships" r:embed="rId21"/>
          <a:stretch>
            <a:fillRect/>
          </a:stretch>
        </xdr:blipFill>
        <xdr:spPr>
          <a:xfrm>
            <a:off x="34046471" y="30200924"/>
            <a:ext cx="609600" cy="419875"/>
          </a:xfrm>
          <a:prstGeom prst="rect">
            <a:avLst/>
          </a:prstGeom>
        </xdr:spPr>
      </xdr:pic>
      <xdr:pic>
        <xdr:nvPicPr>
          <xdr:cNvPr id="30" name="Picture 21">
            <a:extLst>
              <a:ext uri="{FF2B5EF4-FFF2-40B4-BE49-F238E27FC236}">
                <a16:creationId xmlns:a16="http://schemas.microsoft.com/office/drawing/2014/main" id="{F6C6DB20-B3DB-F51C-BE5A-1F5D8B656EAD}"/>
              </a:ext>
            </a:extLst>
          </xdr:cNvPr>
          <xdr:cNvPicPr>
            <a:picLocks noChangeAspect="1"/>
          </xdr:cNvPicPr>
        </xdr:nvPicPr>
        <xdr:blipFill>
          <a:blip xmlns:r="http://schemas.openxmlformats.org/officeDocument/2006/relationships" r:embed="rId22"/>
          <a:stretch>
            <a:fillRect/>
          </a:stretch>
        </xdr:blipFill>
        <xdr:spPr>
          <a:xfrm>
            <a:off x="34625694" y="30295802"/>
            <a:ext cx="558573" cy="381387"/>
          </a:xfrm>
          <a:prstGeom prst="rect">
            <a:avLst/>
          </a:prstGeom>
        </xdr:spPr>
      </xdr:pic>
      <xdr:pic>
        <xdr:nvPicPr>
          <xdr:cNvPr id="31" name="Picture 22">
            <a:extLst>
              <a:ext uri="{FF2B5EF4-FFF2-40B4-BE49-F238E27FC236}">
                <a16:creationId xmlns:a16="http://schemas.microsoft.com/office/drawing/2014/main" id="{9FDFBF67-ECA7-F6B1-CF4A-0ECB73E528D3}"/>
              </a:ext>
            </a:extLst>
          </xdr:cNvPr>
          <xdr:cNvPicPr>
            <a:picLocks noChangeAspect="1"/>
          </xdr:cNvPicPr>
        </xdr:nvPicPr>
        <xdr:blipFill>
          <a:blip xmlns:r="http://schemas.openxmlformats.org/officeDocument/2006/relationships" r:embed="rId23"/>
          <a:stretch>
            <a:fillRect/>
          </a:stretch>
        </xdr:blipFill>
        <xdr:spPr>
          <a:xfrm>
            <a:off x="35139639" y="30339362"/>
            <a:ext cx="476364" cy="355988"/>
          </a:xfrm>
          <a:prstGeom prst="rect">
            <a:avLst/>
          </a:prstGeom>
        </xdr:spPr>
      </xdr:pic>
    </xdr:grpSp>
    <xdr:clientData/>
  </xdr:twoCellAnchor>
  <xdr:twoCellAnchor>
    <xdr:from>
      <xdr:col>16</xdr:col>
      <xdr:colOff>1037879</xdr:colOff>
      <xdr:row>95</xdr:row>
      <xdr:rowOff>206775</xdr:rowOff>
    </xdr:from>
    <xdr:to>
      <xdr:col>18</xdr:col>
      <xdr:colOff>373529</xdr:colOff>
      <xdr:row>99</xdr:row>
      <xdr:rowOff>170755</xdr:rowOff>
    </xdr:to>
    <xdr:sp macro="" textlink="">
      <xdr:nvSpPr>
        <xdr:cNvPr id="32" name="Rectangle 31">
          <a:extLst>
            <a:ext uri="{FF2B5EF4-FFF2-40B4-BE49-F238E27FC236}">
              <a16:creationId xmlns:a16="http://schemas.microsoft.com/office/drawing/2014/main" id="{B8334231-64C3-FA4C-A04B-E3D1D5B11A8F}"/>
            </a:ext>
          </a:extLst>
        </xdr:cNvPr>
        <xdr:cNvSpPr/>
      </xdr:nvSpPr>
      <xdr:spPr>
        <a:xfrm>
          <a:off x="19414779" y="20564875"/>
          <a:ext cx="1774050" cy="9291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t>These</a:t>
          </a:r>
          <a:r>
            <a:rPr lang="en-GB" sz="1400" baseline="0"/>
            <a:t> 2 are the linkage constraints</a:t>
          </a:r>
        </a:p>
        <a:p>
          <a:pPr algn="l"/>
          <a:endParaRPr lang="en-GB" sz="1100"/>
        </a:p>
      </xdr:txBody>
    </xdr:sp>
    <xdr:clientData/>
  </xdr:twoCellAnchor>
  <xdr:twoCellAnchor>
    <xdr:from>
      <xdr:col>16</xdr:col>
      <xdr:colOff>21345</xdr:colOff>
      <xdr:row>94</xdr:row>
      <xdr:rowOff>42689</xdr:rowOff>
    </xdr:from>
    <xdr:to>
      <xdr:col>16</xdr:col>
      <xdr:colOff>1037879</xdr:colOff>
      <xdr:row>98</xdr:row>
      <xdr:rowOff>39354</xdr:rowOff>
    </xdr:to>
    <xdr:cxnSp macro="">
      <xdr:nvCxnSpPr>
        <xdr:cNvPr id="33" name="Straight Arrow Connector 32">
          <a:extLst>
            <a:ext uri="{FF2B5EF4-FFF2-40B4-BE49-F238E27FC236}">
              <a16:creationId xmlns:a16="http://schemas.microsoft.com/office/drawing/2014/main" id="{82E5A66F-5AAE-824B-B103-4D6C46A0EA24}"/>
            </a:ext>
          </a:extLst>
        </xdr:cNvPr>
        <xdr:cNvCxnSpPr>
          <a:stCxn id="32" idx="1"/>
        </xdr:cNvCxnSpPr>
      </xdr:nvCxnSpPr>
      <xdr:spPr>
        <a:xfrm flipH="1" flipV="1">
          <a:off x="18398245" y="20197589"/>
          <a:ext cx="1016534" cy="834865"/>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64034</xdr:colOff>
      <xdr:row>98</xdr:row>
      <xdr:rowOff>39354</xdr:rowOff>
    </xdr:from>
    <xdr:to>
      <xdr:col>16</xdr:col>
      <xdr:colOff>1037879</xdr:colOff>
      <xdr:row>100</xdr:row>
      <xdr:rowOff>181428</xdr:rowOff>
    </xdr:to>
    <xdr:cxnSp macro="">
      <xdr:nvCxnSpPr>
        <xdr:cNvPr id="34" name="Straight Arrow Connector 33">
          <a:extLst>
            <a:ext uri="{FF2B5EF4-FFF2-40B4-BE49-F238E27FC236}">
              <a16:creationId xmlns:a16="http://schemas.microsoft.com/office/drawing/2014/main" id="{1B7DF8C8-81E8-CF43-99D8-D0A901E59336}"/>
            </a:ext>
          </a:extLst>
        </xdr:cNvPr>
        <xdr:cNvCxnSpPr>
          <a:stCxn id="32" idx="1"/>
        </xdr:cNvCxnSpPr>
      </xdr:nvCxnSpPr>
      <xdr:spPr>
        <a:xfrm flipH="1">
          <a:off x="18440934" y="21032454"/>
          <a:ext cx="973845" cy="688174"/>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266700</xdr:colOff>
      <xdr:row>39</xdr:row>
      <xdr:rowOff>88900</xdr:rowOff>
    </xdr:from>
    <xdr:to>
      <xdr:col>24</xdr:col>
      <xdr:colOff>745434</xdr:colOff>
      <xdr:row>49</xdr:row>
      <xdr:rowOff>110435</xdr:rowOff>
    </xdr:to>
    <xdr:sp macro="" textlink="">
      <xdr:nvSpPr>
        <xdr:cNvPr id="35" name="Rectangle 34">
          <a:extLst>
            <a:ext uri="{FF2B5EF4-FFF2-40B4-BE49-F238E27FC236}">
              <a16:creationId xmlns:a16="http://schemas.microsoft.com/office/drawing/2014/main" id="{E5CE6166-6FE2-9140-A997-98CE2EEC7D1E}"/>
            </a:ext>
          </a:extLst>
        </xdr:cNvPr>
        <xdr:cNvSpPr/>
      </xdr:nvSpPr>
      <xdr:spPr>
        <a:xfrm>
          <a:off x="24015700" y="8318500"/>
          <a:ext cx="3056834" cy="22440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a:t>Each cell</a:t>
          </a:r>
          <a:r>
            <a:rPr lang="en-GB" sz="1600" baseline="0"/>
            <a:t> for each of the 4 tables are calculated using the equations to their right. These 4 equations follow the reference solution provided, except for the equations with the brown dialog box, which explain why they have been changed.</a:t>
          </a:r>
        </a:p>
      </xdr:txBody>
    </xdr:sp>
    <xdr:clientData/>
  </xdr:twoCellAnchor>
  <xdr:twoCellAnchor>
    <xdr:from>
      <xdr:col>20</xdr:col>
      <xdr:colOff>980110</xdr:colOff>
      <xdr:row>49</xdr:row>
      <xdr:rowOff>110436</xdr:rowOff>
    </xdr:from>
    <xdr:to>
      <xdr:col>23</xdr:col>
      <xdr:colOff>57427</xdr:colOff>
      <xdr:row>55</xdr:row>
      <xdr:rowOff>151847</xdr:rowOff>
    </xdr:to>
    <xdr:cxnSp macro="">
      <xdr:nvCxnSpPr>
        <xdr:cNvPr id="36" name="Elbow Connector 35">
          <a:extLst>
            <a:ext uri="{FF2B5EF4-FFF2-40B4-BE49-F238E27FC236}">
              <a16:creationId xmlns:a16="http://schemas.microsoft.com/office/drawing/2014/main" id="{6FA3AA4D-9D61-5341-81C7-F80C72C2338C}"/>
            </a:ext>
          </a:extLst>
        </xdr:cNvPr>
        <xdr:cNvCxnSpPr>
          <a:stCxn id="35" idx="2"/>
        </xdr:cNvCxnSpPr>
      </xdr:nvCxnSpPr>
      <xdr:spPr>
        <a:xfrm rot="5400000">
          <a:off x="24012113" y="10288933"/>
          <a:ext cx="1260611" cy="1807817"/>
        </a:xfrm>
        <a:prstGeom prst="bentConnector2">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966305</xdr:colOff>
      <xdr:row>31</xdr:row>
      <xdr:rowOff>179458</xdr:rowOff>
    </xdr:from>
    <xdr:to>
      <xdr:col>23</xdr:col>
      <xdr:colOff>57427</xdr:colOff>
      <xdr:row>39</xdr:row>
      <xdr:rowOff>88900</xdr:rowOff>
    </xdr:to>
    <xdr:cxnSp macro="">
      <xdr:nvCxnSpPr>
        <xdr:cNvPr id="37" name="Elbow Connector 36">
          <a:extLst>
            <a:ext uri="{FF2B5EF4-FFF2-40B4-BE49-F238E27FC236}">
              <a16:creationId xmlns:a16="http://schemas.microsoft.com/office/drawing/2014/main" id="{47FA9403-524F-5345-8759-205966B592D9}"/>
            </a:ext>
          </a:extLst>
        </xdr:cNvPr>
        <xdr:cNvCxnSpPr>
          <a:stCxn id="35" idx="0"/>
        </xdr:cNvCxnSpPr>
      </xdr:nvCxnSpPr>
      <xdr:spPr>
        <a:xfrm rot="16200000" flipV="1">
          <a:off x="23848945" y="6621118"/>
          <a:ext cx="1573142" cy="1821622"/>
        </a:xfrm>
        <a:prstGeom prst="bentConnector2">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733285</xdr:colOff>
      <xdr:row>12</xdr:row>
      <xdr:rowOff>36443</xdr:rowOff>
    </xdr:from>
    <xdr:to>
      <xdr:col>25</xdr:col>
      <xdr:colOff>177800</xdr:colOff>
      <xdr:row>27</xdr:row>
      <xdr:rowOff>152400</xdr:rowOff>
    </xdr:to>
    <xdr:sp macro="" textlink="">
      <xdr:nvSpPr>
        <xdr:cNvPr id="38" name="Off-page Connector 37">
          <a:extLst>
            <a:ext uri="{FF2B5EF4-FFF2-40B4-BE49-F238E27FC236}">
              <a16:creationId xmlns:a16="http://schemas.microsoft.com/office/drawing/2014/main" id="{2FD4FABE-54B0-5240-AC95-04112675EC8F}"/>
            </a:ext>
          </a:extLst>
        </xdr:cNvPr>
        <xdr:cNvSpPr/>
      </xdr:nvSpPr>
      <xdr:spPr>
        <a:xfrm>
          <a:off x="24482285" y="2525643"/>
          <a:ext cx="3076715" cy="3354457"/>
        </a:xfrm>
        <a:prstGeom prst="flowChartOffpageConnector">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aseline="0"/>
            <a:t>"rp_it-1" was removed because it made no sense to include the number of cars that were repaired, at the beginning of yesterday. That term is already accounted for "eu_it" since any car repaired yeserday that hasn't already been transferred / rented out will be the left over undamaged cars for today. </a:t>
          </a:r>
          <a:endParaRPr lang="en-GB" sz="1200"/>
        </a:p>
      </xdr:txBody>
    </xdr:sp>
    <xdr:clientData/>
  </xdr:twoCellAnchor>
  <xdr:twoCellAnchor>
    <xdr:from>
      <xdr:col>21</xdr:col>
      <xdr:colOff>517382</xdr:colOff>
      <xdr:row>59</xdr:row>
      <xdr:rowOff>151256</xdr:rowOff>
    </xdr:from>
    <xdr:to>
      <xdr:col>24</xdr:col>
      <xdr:colOff>863600</xdr:colOff>
      <xdr:row>75</xdr:row>
      <xdr:rowOff>12700</xdr:rowOff>
    </xdr:to>
    <xdr:sp macro="" textlink="">
      <xdr:nvSpPr>
        <xdr:cNvPr id="39" name="Off-page Connector 38">
          <a:extLst>
            <a:ext uri="{FF2B5EF4-FFF2-40B4-BE49-F238E27FC236}">
              <a16:creationId xmlns:a16="http://schemas.microsoft.com/office/drawing/2014/main" id="{11412BA5-7645-C44B-979C-7365746A164E}"/>
            </a:ext>
          </a:extLst>
        </xdr:cNvPr>
        <xdr:cNvSpPr/>
      </xdr:nvSpPr>
      <xdr:spPr>
        <a:xfrm>
          <a:off x="24266382" y="12635356"/>
          <a:ext cx="2924318" cy="3341244"/>
        </a:xfrm>
        <a:prstGeom prst="flowChartOffpageConnector">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a:t>"rp_it-1" was changed to "rp_it"</a:t>
          </a:r>
          <a:r>
            <a:rPr lang="en-GB" sz="1600" baseline="0"/>
            <a:t> because this equation shows you the number of damaged cars in the beginning of the day. This includes the number of cars that needs to be repaired today, as they are damaged. NOT the number of cars that need to be repaired yesterday as today, they would be undamaged.</a:t>
          </a:r>
          <a:endParaRPr lang="en-GB" sz="1400"/>
        </a:p>
      </xdr:txBody>
    </xdr:sp>
    <xdr:clientData/>
  </xdr:twoCellAnchor>
  <xdr:twoCellAnchor>
    <xdr:from>
      <xdr:col>20</xdr:col>
      <xdr:colOff>120008</xdr:colOff>
      <xdr:row>27</xdr:row>
      <xdr:rowOff>152401</xdr:rowOff>
    </xdr:from>
    <xdr:to>
      <xdr:col>23</xdr:col>
      <xdr:colOff>531743</xdr:colOff>
      <xdr:row>38</xdr:row>
      <xdr:rowOff>146723</xdr:rowOff>
    </xdr:to>
    <xdr:cxnSp macro="">
      <xdr:nvCxnSpPr>
        <xdr:cNvPr id="40" name="Curved Connector 39">
          <a:extLst>
            <a:ext uri="{FF2B5EF4-FFF2-40B4-BE49-F238E27FC236}">
              <a16:creationId xmlns:a16="http://schemas.microsoft.com/office/drawing/2014/main" id="{71B31DEE-FB71-D243-8C17-E85FBFED7B49}"/>
            </a:ext>
          </a:extLst>
        </xdr:cNvPr>
        <xdr:cNvCxnSpPr>
          <a:stCxn id="38" idx="2"/>
          <a:endCxn id="8" idx="3"/>
        </xdr:cNvCxnSpPr>
      </xdr:nvCxnSpPr>
      <xdr:spPr>
        <a:xfrm rot="5400000">
          <a:off x="23303015" y="5455494"/>
          <a:ext cx="2293022" cy="3142235"/>
        </a:xfrm>
        <a:prstGeom prst="curvedConnector2">
          <a:avLst/>
        </a:prstGeom>
        <a:ln w="38100">
          <a:solidFill>
            <a:schemeClr val="accent2">
              <a:lumMod val="50000"/>
            </a:schemeClr>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30897</xdr:colOff>
      <xdr:row>63</xdr:row>
      <xdr:rowOff>33093</xdr:rowOff>
    </xdr:from>
    <xdr:to>
      <xdr:col>23</xdr:col>
      <xdr:colOff>239641</xdr:colOff>
      <xdr:row>75</xdr:row>
      <xdr:rowOff>12700</xdr:rowOff>
    </xdr:to>
    <xdr:cxnSp macro="">
      <xdr:nvCxnSpPr>
        <xdr:cNvPr id="41" name="Curved Connector 40">
          <a:extLst>
            <a:ext uri="{FF2B5EF4-FFF2-40B4-BE49-F238E27FC236}">
              <a16:creationId xmlns:a16="http://schemas.microsoft.com/office/drawing/2014/main" id="{8BA16403-C5CC-7D4B-9AA9-A6677AC013DD}"/>
            </a:ext>
          </a:extLst>
        </xdr:cNvPr>
        <xdr:cNvCxnSpPr>
          <a:stCxn id="39" idx="2"/>
          <a:endCxn id="6" idx="3"/>
        </xdr:cNvCxnSpPr>
      </xdr:nvCxnSpPr>
      <xdr:spPr>
        <a:xfrm rot="5400000" flipH="1">
          <a:off x="22427615" y="12675675"/>
          <a:ext cx="2633907" cy="3967944"/>
        </a:xfrm>
        <a:prstGeom prst="curvedConnector4">
          <a:avLst>
            <a:gd name="adj1" fmla="val -8850"/>
            <a:gd name="adj2" fmla="val 68425"/>
          </a:avLst>
        </a:prstGeom>
        <a:ln w="38100">
          <a:solidFill>
            <a:schemeClr val="accent2">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792554</xdr:colOff>
      <xdr:row>3</xdr:row>
      <xdr:rowOff>39440</xdr:rowOff>
    </xdr:from>
    <xdr:to>
      <xdr:col>48</xdr:col>
      <xdr:colOff>416559</xdr:colOff>
      <xdr:row>8</xdr:row>
      <xdr:rowOff>169492</xdr:rowOff>
    </xdr:to>
    <xdr:sp macro="" textlink="">
      <xdr:nvSpPr>
        <xdr:cNvPr id="42" name="Off-page Connector 41">
          <a:extLst>
            <a:ext uri="{FF2B5EF4-FFF2-40B4-BE49-F238E27FC236}">
              <a16:creationId xmlns:a16="http://schemas.microsoft.com/office/drawing/2014/main" id="{CA514D54-3C5D-F947-92CF-DAFC35EB3607}"/>
            </a:ext>
          </a:extLst>
        </xdr:cNvPr>
        <xdr:cNvSpPr/>
      </xdr:nvSpPr>
      <xdr:spPr>
        <a:xfrm>
          <a:off x="41089654" y="649040"/>
          <a:ext cx="8704505" cy="1171452"/>
        </a:xfrm>
        <a:prstGeom prst="flowChartOffpage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aseline="0"/>
            <a:t>The intermediate tables below, calculates the rented cars returned undamaged, beginning of day t, seperated by the number of days it was rented for. Each depot i and day t, across the 3 tables, are summed to get the total rented cars returned to a given depot i undamaged, beginning of day t. </a:t>
          </a:r>
          <a:endParaRPr lang="en-GB" sz="1600"/>
        </a:p>
      </xdr:txBody>
    </xdr:sp>
    <xdr:clientData/>
  </xdr:twoCellAnchor>
  <xdr:twoCellAnchor>
    <xdr:from>
      <xdr:col>40</xdr:col>
      <xdr:colOff>496956</xdr:colOff>
      <xdr:row>74</xdr:row>
      <xdr:rowOff>13804</xdr:rowOff>
    </xdr:from>
    <xdr:to>
      <xdr:col>50</xdr:col>
      <xdr:colOff>680719</xdr:colOff>
      <xdr:row>79</xdr:row>
      <xdr:rowOff>157660</xdr:rowOff>
    </xdr:to>
    <xdr:sp macro="" textlink="">
      <xdr:nvSpPr>
        <xdr:cNvPr id="43" name="Off-page Connector 42">
          <a:extLst>
            <a:ext uri="{FF2B5EF4-FFF2-40B4-BE49-F238E27FC236}">
              <a16:creationId xmlns:a16="http://schemas.microsoft.com/office/drawing/2014/main" id="{BFE7D1B4-6D67-4041-92C3-65CDDB8F1C89}"/>
            </a:ext>
          </a:extLst>
        </xdr:cNvPr>
        <xdr:cNvSpPr/>
      </xdr:nvSpPr>
      <xdr:spPr>
        <a:xfrm>
          <a:off x="43168956" y="15761804"/>
          <a:ext cx="8565763" cy="1185256"/>
        </a:xfrm>
        <a:prstGeom prst="flowChartOffpage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aseline="0"/>
            <a:t>The intermediate tables below, calculates the rented cars returned damaged, beginning of day t, seperated by the number of days it was rented for. Each depot i and day t, across the 3 tables, are summed to get the total rented cars returned to a given depot i damaged, beginning of day t. </a:t>
          </a:r>
          <a:endParaRPr lang="en-GB" sz="1600"/>
        </a:p>
      </xdr:txBody>
    </xdr:sp>
    <xdr:clientData/>
  </xdr:twoCellAnchor>
  <xdr:twoCellAnchor>
    <xdr:from>
      <xdr:col>54</xdr:col>
      <xdr:colOff>39117</xdr:colOff>
      <xdr:row>66</xdr:row>
      <xdr:rowOff>176519</xdr:rowOff>
    </xdr:from>
    <xdr:to>
      <xdr:col>56</xdr:col>
      <xdr:colOff>554353</xdr:colOff>
      <xdr:row>72</xdr:row>
      <xdr:rowOff>102720</xdr:rowOff>
    </xdr:to>
    <xdr:sp macro="" textlink="">
      <xdr:nvSpPr>
        <xdr:cNvPr id="44" name="Rectangle 43">
          <a:extLst>
            <a:ext uri="{FF2B5EF4-FFF2-40B4-BE49-F238E27FC236}">
              <a16:creationId xmlns:a16="http://schemas.microsoft.com/office/drawing/2014/main" id="{CCEDD8F4-E557-6A46-8837-BC702C1F873E}"/>
            </a:ext>
          </a:extLst>
        </xdr:cNvPr>
        <xdr:cNvSpPr/>
      </xdr:nvSpPr>
      <xdr:spPr>
        <a:xfrm>
          <a:off x="54445917" y="14108419"/>
          <a:ext cx="2191636" cy="13232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a:t>The</a:t>
          </a:r>
          <a:r>
            <a:rPr lang="en-GB" sz="1600" baseline="0"/>
            <a:t> greyed out columns represent the fact that a depot will not transfer to itself.</a:t>
          </a:r>
        </a:p>
        <a:p>
          <a:pPr algn="l"/>
          <a:endParaRPr lang="en-GB" sz="1600" baseline="0"/>
        </a:p>
        <a:p>
          <a:pPr algn="l"/>
          <a:endParaRPr lang="en-GB" sz="1600"/>
        </a:p>
      </xdr:txBody>
    </xdr:sp>
    <xdr:clientData/>
  </xdr:twoCellAnchor>
  <xdr:twoCellAnchor>
    <xdr:from>
      <xdr:col>50</xdr:col>
      <xdr:colOff>14433</xdr:colOff>
      <xdr:row>37</xdr:row>
      <xdr:rowOff>57727</xdr:rowOff>
    </xdr:from>
    <xdr:to>
      <xdr:col>55</xdr:col>
      <xdr:colOff>296737</xdr:colOff>
      <xdr:row>66</xdr:row>
      <xdr:rowOff>176519</xdr:rowOff>
    </xdr:to>
    <xdr:cxnSp macro="">
      <xdr:nvCxnSpPr>
        <xdr:cNvPr id="45" name="Curved Connector 44">
          <a:extLst>
            <a:ext uri="{FF2B5EF4-FFF2-40B4-BE49-F238E27FC236}">
              <a16:creationId xmlns:a16="http://schemas.microsoft.com/office/drawing/2014/main" id="{5FAD833F-D588-6E4C-B014-6D4ADE9670A0}"/>
            </a:ext>
          </a:extLst>
        </xdr:cNvPr>
        <xdr:cNvCxnSpPr>
          <a:stCxn id="44" idx="0"/>
        </xdr:cNvCxnSpPr>
      </xdr:nvCxnSpPr>
      <xdr:spPr>
        <a:xfrm rot="16200000" flipV="1">
          <a:off x="50184989" y="8751671"/>
          <a:ext cx="6240192" cy="4473304"/>
        </a:xfrm>
        <a:prstGeom prst="curvedConnector3">
          <a:avLst>
            <a:gd name="adj1" fmla="val 99973"/>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28863</xdr:colOff>
      <xdr:row>72</xdr:row>
      <xdr:rowOff>102720</xdr:rowOff>
    </xdr:from>
    <xdr:to>
      <xdr:col>55</xdr:col>
      <xdr:colOff>296736</xdr:colOff>
      <xdr:row>112</xdr:row>
      <xdr:rowOff>187617</xdr:rowOff>
    </xdr:to>
    <xdr:cxnSp macro="">
      <xdr:nvCxnSpPr>
        <xdr:cNvPr id="46" name="Curved Connector 45">
          <a:extLst>
            <a:ext uri="{FF2B5EF4-FFF2-40B4-BE49-F238E27FC236}">
              <a16:creationId xmlns:a16="http://schemas.microsoft.com/office/drawing/2014/main" id="{C8021C8E-5541-CA48-9FBD-6D1B6F540430}"/>
            </a:ext>
          </a:extLst>
        </xdr:cNvPr>
        <xdr:cNvCxnSpPr>
          <a:stCxn id="44" idx="2"/>
        </xdr:cNvCxnSpPr>
      </xdr:nvCxnSpPr>
      <xdr:spPr>
        <a:xfrm rot="5400000">
          <a:off x="49275701" y="18076982"/>
          <a:ext cx="8911397" cy="3620673"/>
        </a:xfrm>
        <a:prstGeom prst="curvedConnector3">
          <a:avLst>
            <a:gd name="adj1" fmla="val 9928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609600</xdr:colOff>
      <xdr:row>21</xdr:row>
      <xdr:rowOff>20320</xdr:rowOff>
    </xdr:from>
    <xdr:to>
      <xdr:col>48</xdr:col>
      <xdr:colOff>487680</xdr:colOff>
      <xdr:row>26</xdr:row>
      <xdr:rowOff>182880</xdr:rowOff>
    </xdr:to>
    <xdr:sp macro="" textlink="">
      <xdr:nvSpPr>
        <xdr:cNvPr id="47" name="Off-page Connector 46">
          <a:extLst>
            <a:ext uri="{FF2B5EF4-FFF2-40B4-BE49-F238E27FC236}">
              <a16:creationId xmlns:a16="http://schemas.microsoft.com/office/drawing/2014/main" id="{A6A14AA5-E0D8-F341-B3DB-4B8EBCE2EDFE}"/>
            </a:ext>
          </a:extLst>
        </xdr:cNvPr>
        <xdr:cNvSpPr/>
      </xdr:nvSpPr>
      <xdr:spPr>
        <a:xfrm>
          <a:off x="40043100" y="4363720"/>
          <a:ext cx="9822180" cy="1330960"/>
        </a:xfrm>
        <a:prstGeom prst="flowChartOffpage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a:t>Using the definition</a:t>
          </a:r>
          <a:r>
            <a:rPr lang="en-GB" sz="1600" baseline="0"/>
            <a:t> of 'j' and 'i' in the table below:</a:t>
          </a:r>
        </a:p>
        <a:p>
          <a:pPr marL="0" marR="0" lvl="0" indent="0" algn="l" defTabSz="914400" eaLnBrk="1" fontAlgn="auto" latinLnBrk="0" hangingPunct="1">
            <a:lnSpc>
              <a:spcPct val="100000"/>
            </a:lnSpc>
            <a:spcBef>
              <a:spcPts val="0"/>
            </a:spcBef>
            <a:spcAft>
              <a:spcPts val="0"/>
            </a:spcAft>
            <a:buClrTx/>
            <a:buSzTx/>
            <a:buFontTx/>
            <a:buNone/>
            <a:tabLst/>
            <a:defRPr/>
          </a:pPr>
          <a:r>
            <a:rPr lang="en-GB" sz="1600" baseline="0"/>
            <a:t>"SUM tu_jit" is calculated by summing all the undamaged cars that are transffered out from a given depot j on day t</a:t>
          </a:r>
          <a:endParaRPr lang="en-GB" sz="1600"/>
        </a:p>
        <a:p>
          <a:pPr algn="l"/>
          <a:r>
            <a:rPr lang="en-GB" sz="1600"/>
            <a:t>"SUM tu_ijt" is</a:t>
          </a:r>
          <a:r>
            <a:rPr lang="en-GB" sz="1600" baseline="0"/>
            <a:t> calculated by summing all the undamaged cars that are being transffered to a given depot i on day t</a:t>
          </a:r>
        </a:p>
      </xdr:txBody>
    </xdr:sp>
    <xdr:clientData/>
  </xdr:twoCellAnchor>
  <xdr:twoCellAnchor editAs="oneCell">
    <xdr:from>
      <xdr:col>27</xdr:col>
      <xdr:colOff>172720</xdr:colOff>
      <xdr:row>23</xdr:row>
      <xdr:rowOff>81280</xdr:rowOff>
    </xdr:from>
    <xdr:to>
      <xdr:col>28</xdr:col>
      <xdr:colOff>369824</xdr:colOff>
      <xdr:row>26</xdr:row>
      <xdr:rowOff>193040</xdr:rowOff>
    </xdr:to>
    <xdr:pic>
      <xdr:nvPicPr>
        <xdr:cNvPr id="48" name="Picture 47">
          <a:extLst>
            <a:ext uri="{FF2B5EF4-FFF2-40B4-BE49-F238E27FC236}">
              <a16:creationId xmlns:a16="http://schemas.microsoft.com/office/drawing/2014/main" id="{234EA051-B201-1048-B283-BA556FB5C382}"/>
            </a:ext>
          </a:extLst>
        </xdr:cNvPr>
        <xdr:cNvPicPr>
          <a:picLocks noChangeAspect="1"/>
        </xdr:cNvPicPr>
      </xdr:nvPicPr>
      <xdr:blipFill>
        <a:blip xmlns:r="http://schemas.openxmlformats.org/officeDocument/2006/relationships" r:embed="rId24"/>
        <a:stretch>
          <a:fillRect/>
        </a:stretch>
      </xdr:blipFill>
      <xdr:spPr>
        <a:xfrm>
          <a:off x="29712920" y="4856480"/>
          <a:ext cx="1035304" cy="848360"/>
        </a:xfrm>
        <a:prstGeom prst="rect">
          <a:avLst/>
        </a:prstGeom>
      </xdr:spPr>
    </xdr:pic>
    <xdr:clientData/>
  </xdr:twoCellAnchor>
  <xdr:twoCellAnchor>
    <xdr:from>
      <xdr:col>37</xdr:col>
      <xdr:colOff>538480</xdr:colOff>
      <xdr:row>94</xdr:row>
      <xdr:rowOff>10160</xdr:rowOff>
    </xdr:from>
    <xdr:to>
      <xdr:col>48</xdr:col>
      <xdr:colOff>416560</xdr:colOff>
      <xdr:row>99</xdr:row>
      <xdr:rowOff>172720</xdr:rowOff>
    </xdr:to>
    <xdr:sp macro="" textlink="">
      <xdr:nvSpPr>
        <xdr:cNvPr id="49" name="Off-page Connector 48">
          <a:extLst>
            <a:ext uri="{FF2B5EF4-FFF2-40B4-BE49-F238E27FC236}">
              <a16:creationId xmlns:a16="http://schemas.microsoft.com/office/drawing/2014/main" id="{241ABDA5-6E1E-CE42-A7DA-5500B31BCC8B}"/>
            </a:ext>
          </a:extLst>
        </xdr:cNvPr>
        <xdr:cNvSpPr/>
      </xdr:nvSpPr>
      <xdr:spPr>
        <a:xfrm>
          <a:off x="39971980" y="20165060"/>
          <a:ext cx="9822180" cy="1330960"/>
        </a:xfrm>
        <a:prstGeom prst="flowChartOffpage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a:t>Using the definition</a:t>
          </a:r>
          <a:r>
            <a:rPr lang="en-GB" sz="1600" baseline="0"/>
            <a:t> of 'j' and 'i' in the table below:</a:t>
          </a:r>
        </a:p>
        <a:p>
          <a:pPr marL="0" marR="0" lvl="0" indent="0" algn="l" defTabSz="914400" eaLnBrk="1" fontAlgn="auto" latinLnBrk="0" hangingPunct="1">
            <a:lnSpc>
              <a:spcPct val="100000"/>
            </a:lnSpc>
            <a:spcBef>
              <a:spcPts val="0"/>
            </a:spcBef>
            <a:spcAft>
              <a:spcPts val="0"/>
            </a:spcAft>
            <a:buClrTx/>
            <a:buSzTx/>
            <a:buFontTx/>
            <a:buNone/>
            <a:tabLst/>
            <a:defRPr/>
          </a:pPr>
          <a:r>
            <a:rPr lang="en-GB" sz="1600" baseline="0"/>
            <a:t>"SUM td_jit" is calculated by summing all the damaged cars that are transffered out from a given depot j on day t</a:t>
          </a:r>
          <a:endParaRPr lang="en-GB" sz="1600"/>
        </a:p>
        <a:p>
          <a:pPr algn="l"/>
          <a:r>
            <a:rPr lang="en-GB" sz="1600"/>
            <a:t>"SUM td_ijt" is</a:t>
          </a:r>
          <a:r>
            <a:rPr lang="en-GB" sz="1600" baseline="0"/>
            <a:t> calculated by summing all the damaged cars that are being transffered to a given depot i on day t</a:t>
          </a:r>
        </a:p>
      </xdr:txBody>
    </xdr:sp>
    <xdr:clientData/>
  </xdr:twoCellAnchor>
  <xdr:twoCellAnchor editAs="oneCell">
    <xdr:from>
      <xdr:col>27</xdr:col>
      <xdr:colOff>100772</xdr:colOff>
      <xdr:row>141</xdr:row>
      <xdr:rowOff>64390</xdr:rowOff>
    </xdr:from>
    <xdr:to>
      <xdr:col>27</xdr:col>
      <xdr:colOff>672272</xdr:colOff>
      <xdr:row>143</xdr:row>
      <xdr:rowOff>42706</xdr:rowOff>
    </xdr:to>
    <xdr:pic>
      <xdr:nvPicPr>
        <xdr:cNvPr id="50" name="Picture 49">
          <a:extLst>
            <a:ext uri="{FF2B5EF4-FFF2-40B4-BE49-F238E27FC236}">
              <a16:creationId xmlns:a16="http://schemas.microsoft.com/office/drawing/2014/main" id="{CE152B88-33A5-7640-A60F-3C225DCE05F0}"/>
            </a:ext>
          </a:extLst>
        </xdr:cNvPr>
        <xdr:cNvPicPr>
          <a:picLocks noChangeAspect="1"/>
        </xdr:cNvPicPr>
      </xdr:nvPicPr>
      <xdr:blipFill>
        <a:blip xmlns:r="http://schemas.openxmlformats.org/officeDocument/2006/relationships" r:embed="rId25"/>
        <a:stretch>
          <a:fillRect/>
        </a:stretch>
      </xdr:blipFill>
      <xdr:spPr>
        <a:xfrm>
          <a:off x="29640972" y="30188790"/>
          <a:ext cx="571500" cy="384716"/>
        </a:xfrm>
        <a:prstGeom prst="rect">
          <a:avLst/>
        </a:prstGeom>
      </xdr:spPr>
    </xdr:pic>
    <xdr:clientData/>
  </xdr:twoCellAnchor>
  <xdr:twoCellAnchor editAs="oneCell">
    <xdr:from>
      <xdr:col>60</xdr:col>
      <xdr:colOff>72294</xdr:colOff>
      <xdr:row>14</xdr:row>
      <xdr:rowOff>177801</xdr:rowOff>
    </xdr:from>
    <xdr:to>
      <xdr:col>65</xdr:col>
      <xdr:colOff>7289</xdr:colOff>
      <xdr:row>18</xdr:row>
      <xdr:rowOff>140531</xdr:rowOff>
    </xdr:to>
    <xdr:pic>
      <xdr:nvPicPr>
        <xdr:cNvPr id="51" name="Picture 50">
          <a:extLst>
            <a:ext uri="{FF2B5EF4-FFF2-40B4-BE49-F238E27FC236}">
              <a16:creationId xmlns:a16="http://schemas.microsoft.com/office/drawing/2014/main" id="{66D1E5DE-905B-0B44-8146-F95394DCD897}"/>
            </a:ext>
          </a:extLst>
        </xdr:cNvPr>
        <xdr:cNvPicPr>
          <a:picLocks noChangeAspect="1"/>
        </xdr:cNvPicPr>
      </xdr:nvPicPr>
      <xdr:blipFill>
        <a:blip xmlns:r="http://schemas.openxmlformats.org/officeDocument/2006/relationships" r:embed="rId26"/>
        <a:stretch>
          <a:fillRect/>
        </a:stretch>
      </xdr:blipFill>
      <xdr:spPr>
        <a:xfrm>
          <a:off x="59508294" y="3073401"/>
          <a:ext cx="4519695" cy="788230"/>
        </a:xfrm>
        <a:prstGeom prst="rect">
          <a:avLst/>
        </a:prstGeom>
      </xdr:spPr>
    </xdr:pic>
    <xdr:clientData/>
  </xdr:twoCellAnchor>
  <xdr:twoCellAnchor editAs="oneCell">
    <xdr:from>
      <xdr:col>60</xdr:col>
      <xdr:colOff>12700</xdr:colOff>
      <xdr:row>7</xdr:row>
      <xdr:rowOff>177800</xdr:rowOff>
    </xdr:from>
    <xdr:to>
      <xdr:col>65</xdr:col>
      <xdr:colOff>23446</xdr:colOff>
      <xdr:row>11</xdr:row>
      <xdr:rowOff>38100</xdr:rowOff>
    </xdr:to>
    <xdr:pic>
      <xdr:nvPicPr>
        <xdr:cNvPr id="52" name="Picture 51">
          <a:extLst>
            <a:ext uri="{FF2B5EF4-FFF2-40B4-BE49-F238E27FC236}">
              <a16:creationId xmlns:a16="http://schemas.microsoft.com/office/drawing/2014/main" id="{D4108FEF-1D5C-BC43-9C83-75752977A7D7}"/>
            </a:ext>
          </a:extLst>
        </xdr:cNvPr>
        <xdr:cNvPicPr>
          <a:picLocks noChangeAspect="1"/>
        </xdr:cNvPicPr>
      </xdr:nvPicPr>
      <xdr:blipFill>
        <a:blip xmlns:r="http://schemas.openxmlformats.org/officeDocument/2006/relationships" r:embed="rId27"/>
        <a:stretch>
          <a:fillRect/>
        </a:stretch>
      </xdr:blipFill>
      <xdr:spPr>
        <a:xfrm>
          <a:off x="59448700" y="1612900"/>
          <a:ext cx="4595446" cy="711200"/>
        </a:xfrm>
        <a:prstGeom prst="rect">
          <a:avLst/>
        </a:prstGeom>
      </xdr:spPr>
    </xdr:pic>
    <xdr:clientData/>
  </xdr:twoCellAnchor>
  <xdr:twoCellAnchor editAs="oneCell">
    <xdr:from>
      <xdr:col>60</xdr:col>
      <xdr:colOff>38100</xdr:colOff>
      <xdr:row>21</xdr:row>
      <xdr:rowOff>63500</xdr:rowOff>
    </xdr:from>
    <xdr:to>
      <xdr:col>65</xdr:col>
      <xdr:colOff>68162</xdr:colOff>
      <xdr:row>24</xdr:row>
      <xdr:rowOff>85338</xdr:rowOff>
    </xdr:to>
    <xdr:pic>
      <xdr:nvPicPr>
        <xdr:cNvPr id="53" name="Picture 52">
          <a:extLst>
            <a:ext uri="{FF2B5EF4-FFF2-40B4-BE49-F238E27FC236}">
              <a16:creationId xmlns:a16="http://schemas.microsoft.com/office/drawing/2014/main" id="{BA81A43A-F237-1C45-81D6-578B32EB98B4}"/>
            </a:ext>
          </a:extLst>
        </xdr:cNvPr>
        <xdr:cNvPicPr>
          <a:picLocks noChangeAspect="1"/>
        </xdr:cNvPicPr>
      </xdr:nvPicPr>
      <xdr:blipFill>
        <a:blip xmlns:r="http://schemas.openxmlformats.org/officeDocument/2006/relationships" r:embed="rId28"/>
        <a:stretch>
          <a:fillRect/>
        </a:stretch>
      </xdr:blipFill>
      <xdr:spPr>
        <a:xfrm>
          <a:off x="59474100" y="4406900"/>
          <a:ext cx="4614762" cy="783838"/>
        </a:xfrm>
        <a:prstGeom prst="rect">
          <a:avLst/>
        </a:prstGeom>
      </xdr:spPr>
    </xdr:pic>
    <xdr:clientData/>
  </xdr:twoCellAnchor>
  <xdr:twoCellAnchor>
    <xdr:from>
      <xdr:col>67</xdr:col>
      <xdr:colOff>444500</xdr:colOff>
      <xdr:row>13</xdr:row>
      <xdr:rowOff>76200</xdr:rowOff>
    </xdr:from>
    <xdr:to>
      <xdr:col>67</xdr:col>
      <xdr:colOff>787400</xdr:colOff>
      <xdr:row>17</xdr:row>
      <xdr:rowOff>165100</xdr:rowOff>
    </xdr:to>
    <xdr:sp macro="" textlink="">
      <xdr:nvSpPr>
        <xdr:cNvPr id="54" name="Left Brace 53">
          <a:extLst>
            <a:ext uri="{FF2B5EF4-FFF2-40B4-BE49-F238E27FC236}">
              <a16:creationId xmlns:a16="http://schemas.microsoft.com/office/drawing/2014/main" id="{C50C1384-01E3-A244-BCFB-4031CDFA3958}"/>
            </a:ext>
          </a:extLst>
        </xdr:cNvPr>
        <xdr:cNvSpPr/>
      </xdr:nvSpPr>
      <xdr:spPr>
        <a:xfrm>
          <a:off x="66459100" y="2768600"/>
          <a:ext cx="342900" cy="901700"/>
        </a:xfrm>
        <a:prstGeom prst="leftBrace">
          <a:avLst/>
        </a:prstGeom>
        <a:ln w="38100">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editAs="oneCell">
    <xdr:from>
      <xdr:col>60</xdr:col>
      <xdr:colOff>28723</xdr:colOff>
      <xdr:row>27</xdr:row>
      <xdr:rowOff>186343</xdr:rowOff>
    </xdr:from>
    <xdr:to>
      <xdr:col>65</xdr:col>
      <xdr:colOff>3708</xdr:colOff>
      <xdr:row>31</xdr:row>
      <xdr:rowOff>22906</xdr:rowOff>
    </xdr:to>
    <xdr:pic>
      <xdr:nvPicPr>
        <xdr:cNvPr id="55" name="Picture 54">
          <a:extLst>
            <a:ext uri="{FF2B5EF4-FFF2-40B4-BE49-F238E27FC236}">
              <a16:creationId xmlns:a16="http://schemas.microsoft.com/office/drawing/2014/main" id="{D4A05D48-C3F9-3244-BD19-A77474A6DA7C}"/>
            </a:ext>
          </a:extLst>
        </xdr:cNvPr>
        <xdr:cNvPicPr>
          <a:picLocks noChangeAspect="1"/>
        </xdr:cNvPicPr>
      </xdr:nvPicPr>
      <xdr:blipFill>
        <a:blip xmlns:r="http://schemas.openxmlformats.org/officeDocument/2006/relationships" r:embed="rId29"/>
        <a:stretch>
          <a:fillRect/>
        </a:stretch>
      </xdr:blipFill>
      <xdr:spPr>
        <a:xfrm>
          <a:off x="59464723" y="5914043"/>
          <a:ext cx="4559685" cy="674763"/>
        </a:xfrm>
        <a:prstGeom prst="rect">
          <a:avLst/>
        </a:prstGeom>
      </xdr:spPr>
    </xdr:pic>
    <xdr:clientData/>
  </xdr:twoCellAnchor>
  <xdr:twoCellAnchor editAs="oneCell">
    <xdr:from>
      <xdr:col>60</xdr:col>
      <xdr:colOff>25399</xdr:colOff>
      <xdr:row>34</xdr:row>
      <xdr:rowOff>142192</xdr:rowOff>
    </xdr:from>
    <xdr:to>
      <xdr:col>65</xdr:col>
      <xdr:colOff>12699</xdr:colOff>
      <xdr:row>38</xdr:row>
      <xdr:rowOff>39223</xdr:rowOff>
    </xdr:to>
    <xdr:pic>
      <xdr:nvPicPr>
        <xdr:cNvPr id="56" name="Picture 55">
          <a:extLst>
            <a:ext uri="{FF2B5EF4-FFF2-40B4-BE49-F238E27FC236}">
              <a16:creationId xmlns:a16="http://schemas.microsoft.com/office/drawing/2014/main" id="{23C6EE3A-0019-6D44-84B0-884243D4C016}"/>
            </a:ext>
          </a:extLst>
        </xdr:cNvPr>
        <xdr:cNvPicPr>
          <a:picLocks noChangeAspect="1"/>
        </xdr:cNvPicPr>
      </xdr:nvPicPr>
      <xdr:blipFill>
        <a:blip xmlns:r="http://schemas.openxmlformats.org/officeDocument/2006/relationships" r:embed="rId30"/>
        <a:stretch>
          <a:fillRect/>
        </a:stretch>
      </xdr:blipFill>
      <xdr:spPr>
        <a:xfrm>
          <a:off x="59461399" y="7317692"/>
          <a:ext cx="4572000" cy="747931"/>
        </a:xfrm>
        <a:prstGeom prst="rect">
          <a:avLst/>
        </a:prstGeom>
      </xdr:spPr>
    </xdr:pic>
    <xdr:clientData/>
  </xdr:twoCellAnchor>
  <xdr:twoCellAnchor>
    <xdr:from>
      <xdr:col>67</xdr:col>
      <xdr:colOff>431800</xdr:colOff>
      <xdr:row>31</xdr:row>
      <xdr:rowOff>76200</xdr:rowOff>
    </xdr:from>
    <xdr:to>
      <xdr:col>67</xdr:col>
      <xdr:colOff>774700</xdr:colOff>
      <xdr:row>35</xdr:row>
      <xdr:rowOff>152400</xdr:rowOff>
    </xdr:to>
    <xdr:sp macro="" textlink="">
      <xdr:nvSpPr>
        <xdr:cNvPr id="57" name="Left Brace 56">
          <a:extLst>
            <a:ext uri="{FF2B5EF4-FFF2-40B4-BE49-F238E27FC236}">
              <a16:creationId xmlns:a16="http://schemas.microsoft.com/office/drawing/2014/main" id="{AF99AD64-08FF-AE41-BFDA-904D3E648E0B}"/>
            </a:ext>
          </a:extLst>
        </xdr:cNvPr>
        <xdr:cNvSpPr/>
      </xdr:nvSpPr>
      <xdr:spPr>
        <a:xfrm>
          <a:off x="66446400" y="6642100"/>
          <a:ext cx="342900" cy="901700"/>
        </a:xfrm>
        <a:prstGeom prst="leftBrace">
          <a:avLst/>
        </a:prstGeom>
        <a:ln w="38100">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64</xdr:col>
      <xdr:colOff>830842</xdr:colOff>
      <xdr:row>37</xdr:row>
      <xdr:rowOff>76756</xdr:rowOff>
    </xdr:from>
    <xdr:to>
      <xdr:col>67</xdr:col>
      <xdr:colOff>783097</xdr:colOff>
      <xdr:row>42</xdr:row>
      <xdr:rowOff>162696</xdr:rowOff>
    </xdr:to>
    <xdr:cxnSp macro="">
      <xdr:nvCxnSpPr>
        <xdr:cNvPr id="58" name="Straight Arrow Connector 57">
          <a:extLst>
            <a:ext uri="{FF2B5EF4-FFF2-40B4-BE49-F238E27FC236}">
              <a16:creationId xmlns:a16="http://schemas.microsoft.com/office/drawing/2014/main" id="{FF9131E3-725C-2C41-8F8D-66887035916B}"/>
            </a:ext>
          </a:extLst>
        </xdr:cNvPr>
        <xdr:cNvCxnSpPr>
          <a:stCxn id="62" idx="3"/>
        </xdr:cNvCxnSpPr>
      </xdr:nvCxnSpPr>
      <xdr:spPr>
        <a:xfrm flipV="1">
          <a:off x="64013342" y="7887256"/>
          <a:ext cx="2784355" cy="1127340"/>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60</xdr:col>
      <xdr:colOff>23739</xdr:colOff>
      <xdr:row>3</xdr:row>
      <xdr:rowOff>178038</xdr:rowOff>
    </xdr:from>
    <xdr:to>
      <xdr:col>61</xdr:col>
      <xdr:colOff>367944</xdr:colOff>
      <xdr:row>7</xdr:row>
      <xdr:rowOff>58159</xdr:rowOff>
    </xdr:to>
    <xdr:pic>
      <xdr:nvPicPr>
        <xdr:cNvPr id="59" name="Picture 58">
          <a:extLst>
            <a:ext uri="{FF2B5EF4-FFF2-40B4-BE49-F238E27FC236}">
              <a16:creationId xmlns:a16="http://schemas.microsoft.com/office/drawing/2014/main" id="{E0E32114-0557-8845-9434-1678125F3499}"/>
            </a:ext>
          </a:extLst>
        </xdr:cNvPr>
        <xdr:cNvPicPr>
          <a:picLocks noChangeAspect="1"/>
        </xdr:cNvPicPr>
      </xdr:nvPicPr>
      <xdr:blipFill>
        <a:blip xmlns:r="http://schemas.openxmlformats.org/officeDocument/2006/relationships" r:embed="rId31"/>
        <a:stretch>
          <a:fillRect/>
        </a:stretch>
      </xdr:blipFill>
      <xdr:spPr>
        <a:xfrm>
          <a:off x="59459739" y="787638"/>
          <a:ext cx="1576105" cy="705621"/>
        </a:xfrm>
        <a:prstGeom prst="rect">
          <a:avLst/>
        </a:prstGeom>
      </xdr:spPr>
    </xdr:pic>
    <xdr:clientData/>
  </xdr:twoCellAnchor>
  <xdr:twoCellAnchor>
    <xdr:from>
      <xdr:col>60</xdr:col>
      <xdr:colOff>13533</xdr:colOff>
      <xdr:row>41</xdr:row>
      <xdr:rowOff>72877</xdr:rowOff>
    </xdr:from>
    <xdr:to>
      <xdr:col>64</xdr:col>
      <xdr:colOff>830842</xdr:colOff>
      <xdr:row>45</xdr:row>
      <xdr:rowOff>71215</xdr:rowOff>
    </xdr:to>
    <xdr:grpSp>
      <xdr:nvGrpSpPr>
        <xdr:cNvPr id="60" name="Group 59">
          <a:extLst>
            <a:ext uri="{FF2B5EF4-FFF2-40B4-BE49-F238E27FC236}">
              <a16:creationId xmlns:a16="http://schemas.microsoft.com/office/drawing/2014/main" id="{19311B37-9AF7-5A45-8739-CB70F50232D6}"/>
            </a:ext>
          </a:extLst>
        </xdr:cNvPr>
        <xdr:cNvGrpSpPr/>
      </xdr:nvGrpSpPr>
      <xdr:grpSpPr>
        <a:xfrm>
          <a:off x="59721939" y="8760413"/>
          <a:ext cx="4590497" cy="845005"/>
          <a:chOff x="59584841" y="8345681"/>
          <a:chExt cx="5499693" cy="912263"/>
        </a:xfrm>
      </xdr:grpSpPr>
      <xdr:pic>
        <xdr:nvPicPr>
          <xdr:cNvPr id="61" name="Picture 60">
            <a:extLst>
              <a:ext uri="{FF2B5EF4-FFF2-40B4-BE49-F238E27FC236}">
                <a16:creationId xmlns:a16="http://schemas.microsoft.com/office/drawing/2014/main" id="{8CB43F3E-6174-FA4A-189F-EFE319404E77}"/>
              </a:ext>
            </a:extLst>
          </xdr:cNvPr>
          <xdr:cNvPicPr>
            <a:picLocks noChangeAspect="1"/>
          </xdr:cNvPicPr>
        </xdr:nvPicPr>
        <xdr:blipFill>
          <a:blip xmlns:r="http://schemas.openxmlformats.org/officeDocument/2006/relationships" r:embed="rId32"/>
          <a:stretch>
            <a:fillRect/>
          </a:stretch>
        </xdr:blipFill>
        <xdr:spPr>
          <a:xfrm>
            <a:off x="59584841" y="8345681"/>
            <a:ext cx="3912168" cy="912263"/>
          </a:xfrm>
          <a:prstGeom prst="rect">
            <a:avLst/>
          </a:prstGeom>
        </xdr:spPr>
      </xdr:pic>
      <xdr:pic>
        <xdr:nvPicPr>
          <xdr:cNvPr id="62" name="Picture 61">
            <a:extLst>
              <a:ext uri="{FF2B5EF4-FFF2-40B4-BE49-F238E27FC236}">
                <a16:creationId xmlns:a16="http://schemas.microsoft.com/office/drawing/2014/main" id="{491F6A7D-64DC-DF93-AC81-BCDE1ACD3661}"/>
              </a:ext>
            </a:extLst>
          </xdr:cNvPr>
          <xdr:cNvPicPr>
            <a:picLocks noChangeAspect="1"/>
          </xdr:cNvPicPr>
        </xdr:nvPicPr>
        <xdr:blipFill>
          <a:blip xmlns:r="http://schemas.openxmlformats.org/officeDocument/2006/relationships" r:embed="rId33"/>
          <a:stretch>
            <a:fillRect/>
          </a:stretch>
        </xdr:blipFill>
        <xdr:spPr>
          <a:xfrm>
            <a:off x="63452524" y="8355888"/>
            <a:ext cx="1632010" cy="652804"/>
          </a:xfrm>
          <a:prstGeom prst="rect">
            <a:avLst/>
          </a:prstGeom>
        </xdr:spPr>
      </xdr:pic>
    </xdr:grpSp>
    <xdr:clientData/>
  </xdr:twoCellAnchor>
  <xdr:twoCellAnchor editAs="oneCell">
    <xdr:from>
      <xdr:col>60</xdr:col>
      <xdr:colOff>1215745</xdr:colOff>
      <xdr:row>48</xdr:row>
      <xdr:rowOff>156210</xdr:rowOff>
    </xdr:from>
    <xdr:to>
      <xdr:col>62</xdr:col>
      <xdr:colOff>776942</xdr:colOff>
      <xdr:row>53</xdr:row>
      <xdr:rowOff>151462</xdr:rowOff>
    </xdr:to>
    <xdr:pic>
      <xdr:nvPicPr>
        <xdr:cNvPr id="63" name="Picture 62">
          <a:extLst>
            <a:ext uri="{FF2B5EF4-FFF2-40B4-BE49-F238E27FC236}">
              <a16:creationId xmlns:a16="http://schemas.microsoft.com/office/drawing/2014/main" id="{0D5CBE5D-FCF3-2042-A088-D93D8E47006A}"/>
            </a:ext>
          </a:extLst>
        </xdr:cNvPr>
        <xdr:cNvPicPr>
          <a:picLocks noChangeAspect="1"/>
        </xdr:cNvPicPr>
      </xdr:nvPicPr>
      <xdr:blipFill>
        <a:blip xmlns:r="http://schemas.openxmlformats.org/officeDocument/2006/relationships" r:embed="rId34"/>
        <a:stretch>
          <a:fillRect/>
        </a:stretch>
      </xdr:blipFill>
      <xdr:spPr>
        <a:xfrm>
          <a:off x="60651745" y="10392410"/>
          <a:ext cx="1631297" cy="1023952"/>
        </a:xfrm>
        <a:prstGeom prst="rect">
          <a:avLst/>
        </a:prstGeom>
      </xdr:spPr>
    </xdr:pic>
    <xdr:clientData/>
  </xdr:twoCellAnchor>
  <xdr:twoCellAnchor editAs="oneCell">
    <xdr:from>
      <xdr:col>61</xdr:col>
      <xdr:colOff>44443</xdr:colOff>
      <xdr:row>58</xdr:row>
      <xdr:rowOff>11334</xdr:rowOff>
    </xdr:from>
    <xdr:to>
      <xdr:col>63</xdr:col>
      <xdr:colOff>47943</xdr:colOff>
      <xdr:row>63</xdr:row>
      <xdr:rowOff>154554</xdr:rowOff>
    </xdr:to>
    <xdr:pic>
      <xdr:nvPicPr>
        <xdr:cNvPr id="64" name="Picture 63">
          <a:extLst>
            <a:ext uri="{FF2B5EF4-FFF2-40B4-BE49-F238E27FC236}">
              <a16:creationId xmlns:a16="http://schemas.microsoft.com/office/drawing/2014/main" id="{4B4B7A6E-BCEB-0447-9B9D-4771184FF72D}"/>
            </a:ext>
          </a:extLst>
        </xdr:cNvPr>
        <xdr:cNvPicPr>
          <a:picLocks noChangeAspect="1"/>
        </xdr:cNvPicPr>
      </xdr:nvPicPr>
      <xdr:blipFill>
        <a:blip xmlns:r="http://schemas.openxmlformats.org/officeDocument/2006/relationships" r:embed="rId35"/>
        <a:stretch>
          <a:fillRect/>
        </a:stretch>
      </xdr:blipFill>
      <xdr:spPr>
        <a:xfrm>
          <a:off x="60712343" y="12292234"/>
          <a:ext cx="1679900" cy="1171920"/>
        </a:xfrm>
        <a:prstGeom prst="rect">
          <a:avLst/>
        </a:prstGeom>
      </xdr:spPr>
    </xdr:pic>
    <xdr:clientData/>
  </xdr:twoCellAnchor>
  <xdr:twoCellAnchor editAs="oneCell">
    <xdr:from>
      <xdr:col>61</xdr:col>
      <xdr:colOff>313059</xdr:colOff>
      <xdr:row>67</xdr:row>
      <xdr:rowOff>42570</xdr:rowOff>
    </xdr:from>
    <xdr:to>
      <xdr:col>62</xdr:col>
      <xdr:colOff>441031</xdr:colOff>
      <xdr:row>71</xdr:row>
      <xdr:rowOff>177772</xdr:rowOff>
    </xdr:to>
    <xdr:pic>
      <xdr:nvPicPr>
        <xdr:cNvPr id="65" name="Picture 64">
          <a:extLst>
            <a:ext uri="{FF2B5EF4-FFF2-40B4-BE49-F238E27FC236}">
              <a16:creationId xmlns:a16="http://schemas.microsoft.com/office/drawing/2014/main" id="{91F1BAC6-866A-214D-AF8D-12529C7EFAAA}"/>
            </a:ext>
          </a:extLst>
        </xdr:cNvPr>
        <xdr:cNvPicPr>
          <a:picLocks noChangeAspect="1"/>
        </xdr:cNvPicPr>
      </xdr:nvPicPr>
      <xdr:blipFill>
        <a:blip xmlns:r="http://schemas.openxmlformats.org/officeDocument/2006/relationships" r:embed="rId36"/>
        <a:stretch>
          <a:fillRect/>
        </a:stretch>
      </xdr:blipFill>
      <xdr:spPr>
        <a:xfrm>
          <a:off x="60980959" y="14190370"/>
          <a:ext cx="966172" cy="973402"/>
        </a:xfrm>
        <a:prstGeom prst="rect">
          <a:avLst/>
        </a:prstGeom>
      </xdr:spPr>
    </xdr:pic>
    <xdr:clientData/>
  </xdr:twoCellAnchor>
  <xdr:twoCellAnchor>
    <xdr:from>
      <xdr:col>79</xdr:col>
      <xdr:colOff>554566</xdr:colOff>
      <xdr:row>19</xdr:row>
      <xdr:rowOff>101601</xdr:rowOff>
    </xdr:from>
    <xdr:to>
      <xdr:col>87</xdr:col>
      <xdr:colOff>304800</xdr:colOff>
      <xdr:row>28</xdr:row>
      <xdr:rowOff>67733</xdr:rowOff>
    </xdr:to>
    <xdr:sp macro="" textlink="">
      <xdr:nvSpPr>
        <xdr:cNvPr id="66" name="Rectangle 65">
          <a:extLst>
            <a:ext uri="{FF2B5EF4-FFF2-40B4-BE49-F238E27FC236}">
              <a16:creationId xmlns:a16="http://schemas.microsoft.com/office/drawing/2014/main" id="{14159C00-8ED0-8B4D-873F-C2E2490325A8}"/>
            </a:ext>
          </a:extLst>
        </xdr:cNvPr>
        <xdr:cNvSpPr/>
      </xdr:nvSpPr>
      <xdr:spPr>
        <a:xfrm>
          <a:off x="77110166" y="4025901"/>
          <a:ext cx="6455834" cy="197273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a:solidFill>
                <a:schemeClr val="bg1"/>
              </a:solidFill>
            </a:rPr>
            <a:t>Monday</a:t>
          </a:r>
          <a:r>
            <a:rPr lang="en-GB" sz="1600" baseline="0">
              <a:solidFill>
                <a:schemeClr val="bg1"/>
              </a:solidFill>
            </a:rPr>
            <a:t> (1-3D) means the profit generated for a given depot, for cars rented out on monday for 1,2 and 3 days. So Saturday (1D) means the profit generated for a given depot, for cars rented out for 1 day.</a:t>
          </a:r>
        </a:p>
        <a:p>
          <a:pPr algn="l"/>
          <a:endParaRPr lang="en-GB" sz="1600" baseline="0">
            <a:solidFill>
              <a:schemeClr val="bg1"/>
            </a:solidFill>
          </a:endParaRPr>
        </a:p>
        <a:p>
          <a:pPr algn="l"/>
          <a:r>
            <a:rPr lang="en-GB" sz="1600" baseline="0">
              <a:solidFill>
                <a:schemeClr val="bg1"/>
              </a:solidFill>
            </a:rPr>
            <a:t>Saturday (1D) is calculated differently to the rest because the profit generated per car is different due to the discount of 'hire Saturday and return Monday"</a:t>
          </a:r>
          <a:endParaRPr lang="en-GB" sz="1600">
            <a:solidFill>
              <a:schemeClr val="bg1"/>
            </a:solidFill>
          </a:endParaRPr>
        </a:p>
      </xdr:txBody>
    </xdr:sp>
    <xdr:clientData/>
  </xdr:twoCellAnchor>
  <xdr:twoCellAnchor>
    <xdr:from>
      <xdr:col>75</xdr:col>
      <xdr:colOff>40360</xdr:colOff>
      <xdr:row>14</xdr:row>
      <xdr:rowOff>161949</xdr:rowOff>
    </xdr:from>
    <xdr:to>
      <xdr:col>79</xdr:col>
      <xdr:colOff>554566</xdr:colOff>
      <xdr:row>23</xdr:row>
      <xdr:rowOff>237067</xdr:rowOff>
    </xdr:to>
    <xdr:cxnSp macro="">
      <xdr:nvCxnSpPr>
        <xdr:cNvPr id="67" name="Straight Arrow Connector 66">
          <a:extLst>
            <a:ext uri="{FF2B5EF4-FFF2-40B4-BE49-F238E27FC236}">
              <a16:creationId xmlns:a16="http://schemas.microsoft.com/office/drawing/2014/main" id="{EEA8508B-C7EE-8449-A217-5314D61F8E64}"/>
            </a:ext>
          </a:extLst>
        </xdr:cNvPr>
        <xdr:cNvCxnSpPr>
          <a:stCxn id="66" idx="1"/>
        </xdr:cNvCxnSpPr>
      </xdr:nvCxnSpPr>
      <xdr:spPr>
        <a:xfrm flipH="1" flipV="1">
          <a:off x="73243160" y="3057549"/>
          <a:ext cx="3867006" cy="1954718"/>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0</xdr:colOff>
      <xdr:row>23</xdr:row>
      <xdr:rowOff>237067</xdr:rowOff>
    </xdr:from>
    <xdr:to>
      <xdr:col>79</xdr:col>
      <xdr:colOff>554566</xdr:colOff>
      <xdr:row>34</xdr:row>
      <xdr:rowOff>76200</xdr:rowOff>
    </xdr:to>
    <xdr:cxnSp macro="">
      <xdr:nvCxnSpPr>
        <xdr:cNvPr id="68" name="Straight Arrow Connector 67">
          <a:extLst>
            <a:ext uri="{FF2B5EF4-FFF2-40B4-BE49-F238E27FC236}">
              <a16:creationId xmlns:a16="http://schemas.microsoft.com/office/drawing/2014/main" id="{DF1D4503-5F2D-9B46-8003-4C30DDCC3C4E}"/>
            </a:ext>
          </a:extLst>
        </xdr:cNvPr>
        <xdr:cNvCxnSpPr>
          <a:stCxn id="66" idx="1"/>
        </xdr:cNvCxnSpPr>
      </xdr:nvCxnSpPr>
      <xdr:spPr>
        <a:xfrm flipH="1">
          <a:off x="74041000" y="5012267"/>
          <a:ext cx="3069166" cy="2239433"/>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840300</xdr:colOff>
      <xdr:row>29</xdr:row>
      <xdr:rowOff>47745</xdr:rowOff>
    </xdr:from>
    <xdr:to>
      <xdr:col>67</xdr:col>
      <xdr:colOff>431800</xdr:colOff>
      <xdr:row>33</xdr:row>
      <xdr:rowOff>123849</xdr:rowOff>
    </xdr:to>
    <xdr:cxnSp macro="">
      <xdr:nvCxnSpPr>
        <xdr:cNvPr id="69" name="Straight Arrow Connector 68">
          <a:extLst>
            <a:ext uri="{FF2B5EF4-FFF2-40B4-BE49-F238E27FC236}">
              <a16:creationId xmlns:a16="http://schemas.microsoft.com/office/drawing/2014/main" id="{0A7C80D7-9AD6-3349-AE31-514A44C508D0}"/>
            </a:ext>
          </a:extLst>
        </xdr:cNvPr>
        <xdr:cNvCxnSpPr>
          <a:endCxn id="57" idx="1"/>
        </xdr:cNvCxnSpPr>
      </xdr:nvCxnSpPr>
      <xdr:spPr>
        <a:xfrm>
          <a:off x="64022800" y="6194545"/>
          <a:ext cx="2423600" cy="901604"/>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18716</xdr:colOff>
      <xdr:row>36</xdr:row>
      <xdr:rowOff>104656</xdr:rowOff>
    </xdr:from>
    <xdr:to>
      <xdr:col>67</xdr:col>
      <xdr:colOff>783007</xdr:colOff>
      <xdr:row>36</xdr:row>
      <xdr:rowOff>114586</xdr:rowOff>
    </xdr:to>
    <xdr:cxnSp macro="">
      <xdr:nvCxnSpPr>
        <xdr:cNvPr id="70" name="Straight Arrow Connector 69">
          <a:extLst>
            <a:ext uri="{FF2B5EF4-FFF2-40B4-BE49-F238E27FC236}">
              <a16:creationId xmlns:a16="http://schemas.microsoft.com/office/drawing/2014/main" id="{D42A44DD-87F3-BE48-8E03-40DF3ACC76B3}"/>
            </a:ext>
          </a:extLst>
        </xdr:cNvPr>
        <xdr:cNvCxnSpPr/>
      </xdr:nvCxnSpPr>
      <xdr:spPr>
        <a:xfrm>
          <a:off x="64039416" y="7699256"/>
          <a:ext cx="2758191" cy="9930"/>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47745</xdr:colOff>
      <xdr:row>9</xdr:row>
      <xdr:rowOff>38196</xdr:rowOff>
    </xdr:from>
    <xdr:to>
      <xdr:col>67</xdr:col>
      <xdr:colOff>444500</xdr:colOff>
      <xdr:row>15</xdr:row>
      <xdr:rowOff>120650</xdr:rowOff>
    </xdr:to>
    <xdr:cxnSp macro="">
      <xdr:nvCxnSpPr>
        <xdr:cNvPr id="71" name="Straight Arrow Connector 70">
          <a:extLst>
            <a:ext uri="{FF2B5EF4-FFF2-40B4-BE49-F238E27FC236}">
              <a16:creationId xmlns:a16="http://schemas.microsoft.com/office/drawing/2014/main" id="{C35FF948-B2C0-7E41-9F76-FA21398FCBE5}"/>
            </a:ext>
          </a:extLst>
        </xdr:cNvPr>
        <xdr:cNvCxnSpPr>
          <a:endCxn id="54" idx="1"/>
        </xdr:cNvCxnSpPr>
      </xdr:nvCxnSpPr>
      <xdr:spPr>
        <a:xfrm>
          <a:off x="64068445" y="1905096"/>
          <a:ext cx="2390655" cy="1314354"/>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9550</xdr:colOff>
      <xdr:row>16</xdr:row>
      <xdr:rowOff>114587</xdr:rowOff>
    </xdr:from>
    <xdr:to>
      <xdr:col>67</xdr:col>
      <xdr:colOff>802105</xdr:colOff>
      <xdr:row>18</xdr:row>
      <xdr:rowOff>95489</xdr:rowOff>
    </xdr:to>
    <xdr:cxnSp macro="">
      <xdr:nvCxnSpPr>
        <xdr:cNvPr id="72" name="Straight Arrow Connector 71">
          <a:extLst>
            <a:ext uri="{FF2B5EF4-FFF2-40B4-BE49-F238E27FC236}">
              <a16:creationId xmlns:a16="http://schemas.microsoft.com/office/drawing/2014/main" id="{39D0418B-4A09-754F-9722-1A7DE5B5D457}"/>
            </a:ext>
          </a:extLst>
        </xdr:cNvPr>
        <xdr:cNvCxnSpPr/>
      </xdr:nvCxnSpPr>
      <xdr:spPr>
        <a:xfrm>
          <a:off x="64030250" y="3416587"/>
          <a:ext cx="2786455" cy="400002"/>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66843</xdr:colOff>
      <xdr:row>19</xdr:row>
      <xdr:rowOff>76391</xdr:rowOff>
    </xdr:from>
    <xdr:to>
      <xdr:col>67</xdr:col>
      <xdr:colOff>792556</xdr:colOff>
      <xdr:row>23</xdr:row>
      <xdr:rowOff>28648</xdr:rowOff>
    </xdr:to>
    <xdr:cxnSp macro="">
      <xdr:nvCxnSpPr>
        <xdr:cNvPr id="73" name="Straight Arrow Connector 72">
          <a:extLst>
            <a:ext uri="{FF2B5EF4-FFF2-40B4-BE49-F238E27FC236}">
              <a16:creationId xmlns:a16="http://schemas.microsoft.com/office/drawing/2014/main" id="{84C48D7B-7B13-1644-A3FE-DEE7870F7676}"/>
            </a:ext>
          </a:extLst>
        </xdr:cNvPr>
        <xdr:cNvCxnSpPr/>
      </xdr:nvCxnSpPr>
      <xdr:spPr>
        <a:xfrm flipV="1">
          <a:off x="64087543" y="4000691"/>
          <a:ext cx="2719613" cy="803157"/>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802106</xdr:colOff>
      <xdr:row>50</xdr:row>
      <xdr:rowOff>57293</xdr:rowOff>
    </xdr:from>
    <xdr:to>
      <xdr:col>67</xdr:col>
      <xdr:colOff>754361</xdr:colOff>
      <xdr:row>51</xdr:row>
      <xdr:rowOff>38196</xdr:rowOff>
    </xdr:to>
    <xdr:cxnSp macro="">
      <xdr:nvCxnSpPr>
        <xdr:cNvPr id="74" name="Straight Arrow Connector 73">
          <a:extLst>
            <a:ext uri="{FF2B5EF4-FFF2-40B4-BE49-F238E27FC236}">
              <a16:creationId xmlns:a16="http://schemas.microsoft.com/office/drawing/2014/main" id="{16711D12-B9F0-BA4D-9AB2-754BBE9C9370}"/>
            </a:ext>
          </a:extLst>
        </xdr:cNvPr>
        <xdr:cNvCxnSpPr/>
      </xdr:nvCxnSpPr>
      <xdr:spPr>
        <a:xfrm flipV="1">
          <a:off x="62308206" y="10712593"/>
          <a:ext cx="4460755" cy="184103"/>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76391</xdr:colOff>
      <xdr:row>61</xdr:row>
      <xdr:rowOff>28646</xdr:rowOff>
    </xdr:from>
    <xdr:to>
      <xdr:col>67</xdr:col>
      <xdr:colOff>763910</xdr:colOff>
      <xdr:row>61</xdr:row>
      <xdr:rowOff>152782</xdr:rowOff>
    </xdr:to>
    <xdr:cxnSp macro="">
      <xdr:nvCxnSpPr>
        <xdr:cNvPr id="75" name="Straight Arrow Connector 74">
          <a:extLst>
            <a:ext uri="{FF2B5EF4-FFF2-40B4-BE49-F238E27FC236}">
              <a16:creationId xmlns:a16="http://schemas.microsoft.com/office/drawing/2014/main" id="{8ECFA3AB-65BF-5844-81C5-AD74F298581D}"/>
            </a:ext>
          </a:extLst>
        </xdr:cNvPr>
        <xdr:cNvCxnSpPr/>
      </xdr:nvCxnSpPr>
      <xdr:spPr>
        <a:xfrm>
          <a:off x="62420691" y="12919146"/>
          <a:ext cx="4357819" cy="124136"/>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525188</xdr:colOff>
      <xdr:row>69</xdr:row>
      <xdr:rowOff>76392</xdr:rowOff>
    </xdr:from>
    <xdr:to>
      <xdr:col>67</xdr:col>
      <xdr:colOff>668421</xdr:colOff>
      <xdr:row>70</xdr:row>
      <xdr:rowOff>124136</xdr:rowOff>
    </xdr:to>
    <xdr:cxnSp macro="">
      <xdr:nvCxnSpPr>
        <xdr:cNvPr id="76" name="Straight Arrow Connector 75">
          <a:extLst>
            <a:ext uri="{FF2B5EF4-FFF2-40B4-BE49-F238E27FC236}">
              <a16:creationId xmlns:a16="http://schemas.microsoft.com/office/drawing/2014/main" id="{9A860894-22CA-384B-96EB-5AC045F0E6E3}"/>
            </a:ext>
          </a:extLst>
        </xdr:cNvPr>
        <xdr:cNvCxnSpPr/>
      </xdr:nvCxnSpPr>
      <xdr:spPr>
        <a:xfrm>
          <a:off x="62031288" y="14630592"/>
          <a:ext cx="4651733" cy="263644"/>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193047</xdr:colOff>
      <xdr:row>75</xdr:row>
      <xdr:rowOff>160866</xdr:rowOff>
    </xdr:from>
    <xdr:to>
      <xdr:col>67</xdr:col>
      <xdr:colOff>763910</xdr:colOff>
      <xdr:row>76</xdr:row>
      <xdr:rowOff>57293</xdr:rowOff>
    </xdr:to>
    <xdr:cxnSp macro="">
      <xdr:nvCxnSpPr>
        <xdr:cNvPr id="77" name="Straight Arrow Connector 76">
          <a:extLst>
            <a:ext uri="{FF2B5EF4-FFF2-40B4-BE49-F238E27FC236}">
              <a16:creationId xmlns:a16="http://schemas.microsoft.com/office/drawing/2014/main" id="{07C684AC-4587-064E-9326-D76594D02B66}"/>
            </a:ext>
          </a:extLst>
        </xdr:cNvPr>
        <xdr:cNvCxnSpPr>
          <a:stCxn id="78" idx="3"/>
        </xdr:cNvCxnSpPr>
      </xdr:nvCxnSpPr>
      <xdr:spPr>
        <a:xfrm>
          <a:off x="65051947" y="16124766"/>
          <a:ext cx="1726563" cy="99627"/>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59</xdr:col>
      <xdr:colOff>812799</xdr:colOff>
      <xdr:row>74</xdr:row>
      <xdr:rowOff>135465</xdr:rowOff>
    </xdr:from>
    <xdr:to>
      <xdr:col>66</xdr:col>
      <xdr:colOff>193047</xdr:colOff>
      <xdr:row>77</xdr:row>
      <xdr:rowOff>1153</xdr:rowOff>
    </xdr:to>
    <xdr:pic>
      <xdr:nvPicPr>
        <xdr:cNvPr id="78" name="Picture 77">
          <a:extLst>
            <a:ext uri="{FF2B5EF4-FFF2-40B4-BE49-F238E27FC236}">
              <a16:creationId xmlns:a16="http://schemas.microsoft.com/office/drawing/2014/main" id="{35570F03-7A92-1748-A19B-A2C01D5E88B7}"/>
            </a:ext>
          </a:extLst>
        </xdr:cNvPr>
        <xdr:cNvPicPr>
          <a:picLocks noChangeAspect="1"/>
        </xdr:cNvPicPr>
      </xdr:nvPicPr>
      <xdr:blipFill>
        <a:blip xmlns:r="http://schemas.openxmlformats.org/officeDocument/2006/relationships" r:embed="rId37"/>
        <a:stretch>
          <a:fillRect/>
        </a:stretch>
      </xdr:blipFill>
      <xdr:spPr>
        <a:xfrm>
          <a:off x="59410599" y="15883465"/>
          <a:ext cx="5641348" cy="487988"/>
        </a:xfrm>
        <a:prstGeom prst="rect">
          <a:avLst/>
        </a:prstGeom>
      </xdr:spPr>
    </xdr:pic>
    <xdr:clientData/>
  </xdr:twoCellAnchor>
  <xdr:twoCellAnchor>
    <xdr:from>
      <xdr:col>59</xdr:col>
      <xdr:colOff>245340</xdr:colOff>
      <xdr:row>7</xdr:row>
      <xdr:rowOff>72158</xdr:rowOff>
    </xdr:from>
    <xdr:to>
      <xdr:col>59</xdr:col>
      <xdr:colOff>808182</xdr:colOff>
      <xdr:row>45</xdr:row>
      <xdr:rowOff>216476</xdr:rowOff>
    </xdr:to>
    <xdr:sp macro="" textlink="">
      <xdr:nvSpPr>
        <xdr:cNvPr id="79" name="Left Brace 78">
          <a:extLst>
            <a:ext uri="{FF2B5EF4-FFF2-40B4-BE49-F238E27FC236}">
              <a16:creationId xmlns:a16="http://schemas.microsoft.com/office/drawing/2014/main" id="{B36A552C-F6DF-1F45-A89F-A7A25F8A0BE5}"/>
            </a:ext>
          </a:extLst>
        </xdr:cNvPr>
        <xdr:cNvSpPr/>
      </xdr:nvSpPr>
      <xdr:spPr>
        <a:xfrm>
          <a:off x="58843140" y="1507258"/>
          <a:ext cx="562842" cy="8183418"/>
        </a:xfrm>
        <a:prstGeom prst="leftBrace">
          <a:avLst>
            <a:gd name="adj1" fmla="val 8333"/>
            <a:gd name="adj2" fmla="val 49647"/>
          </a:avLst>
        </a:prstGeom>
        <a:ln w="38100">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55</xdr:col>
      <xdr:colOff>808182</xdr:colOff>
      <xdr:row>23</xdr:row>
      <xdr:rowOff>14432</xdr:rowOff>
    </xdr:from>
    <xdr:to>
      <xdr:col>59</xdr:col>
      <xdr:colOff>144318</xdr:colOff>
      <xdr:row>29</xdr:row>
      <xdr:rowOff>14433</xdr:rowOff>
    </xdr:to>
    <xdr:sp macro="" textlink="">
      <xdr:nvSpPr>
        <xdr:cNvPr id="80" name="Rectangle 79">
          <a:extLst>
            <a:ext uri="{FF2B5EF4-FFF2-40B4-BE49-F238E27FC236}">
              <a16:creationId xmlns:a16="http://schemas.microsoft.com/office/drawing/2014/main" id="{C010F8AB-68A0-4D46-BFFB-78FC72BC648D}"/>
            </a:ext>
          </a:extLst>
        </xdr:cNvPr>
        <xdr:cNvSpPr/>
      </xdr:nvSpPr>
      <xdr:spPr>
        <a:xfrm>
          <a:off x="56053182" y="4789632"/>
          <a:ext cx="2688936" cy="13716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a:solidFill>
                <a:schemeClr val="bg1"/>
              </a:solidFill>
            </a:rPr>
            <a:t>The</a:t>
          </a:r>
          <a:r>
            <a:rPr lang="en-GB" sz="1600" baseline="0">
              <a:solidFill>
                <a:schemeClr val="bg1"/>
              </a:solidFill>
            </a:rPr>
            <a:t> value of each of these summations is calculated by summing its corresponding row in the table, that it is linked to</a:t>
          </a:r>
        </a:p>
        <a:p>
          <a:pPr algn="l"/>
          <a:endParaRPr lang="en-GB" sz="1600">
            <a:solidFill>
              <a:schemeClr val="bg1"/>
            </a:solidFill>
          </a:endParaRPr>
        </a:p>
      </xdr:txBody>
    </xdr:sp>
    <xdr:clientData/>
  </xdr:twoCellAnchor>
  <xdr:twoCellAnchor>
    <xdr:from>
      <xdr:col>60</xdr:col>
      <xdr:colOff>331931</xdr:colOff>
      <xdr:row>48</xdr:row>
      <xdr:rowOff>202045</xdr:rowOff>
    </xdr:from>
    <xdr:to>
      <xdr:col>60</xdr:col>
      <xdr:colOff>1082386</xdr:colOff>
      <xdr:row>63</xdr:row>
      <xdr:rowOff>173181</xdr:rowOff>
    </xdr:to>
    <xdr:sp macro="" textlink="">
      <xdr:nvSpPr>
        <xdr:cNvPr id="81" name="Left Brace 80">
          <a:extLst>
            <a:ext uri="{FF2B5EF4-FFF2-40B4-BE49-F238E27FC236}">
              <a16:creationId xmlns:a16="http://schemas.microsoft.com/office/drawing/2014/main" id="{5836FDDF-3A79-564F-BDED-9AD55F45F756}"/>
            </a:ext>
          </a:extLst>
        </xdr:cNvPr>
        <xdr:cNvSpPr/>
      </xdr:nvSpPr>
      <xdr:spPr>
        <a:xfrm>
          <a:off x="59767931" y="10438245"/>
          <a:ext cx="750455" cy="3044536"/>
        </a:xfrm>
        <a:prstGeom prst="leftBrace">
          <a:avLst>
            <a:gd name="adj1" fmla="val 8333"/>
            <a:gd name="adj2" fmla="val 49647"/>
          </a:avLst>
        </a:prstGeom>
        <a:ln w="38100">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57</xdr:col>
      <xdr:colOff>548409</xdr:colOff>
      <xdr:row>52</xdr:row>
      <xdr:rowOff>129886</xdr:rowOff>
    </xdr:from>
    <xdr:to>
      <xdr:col>60</xdr:col>
      <xdr:colOff>216477</xdr:colOff>
      <xdr:row>59</xdr:row>
      <xdr:rowOff>144318</xdr:rowOff>
    </xdr:to>
    <xdr:sp macro="" textlink="">
      <xdr:nvSpPr>
        <xdr:cNvPr id="82" name="Rectangle 81">
          <a:extLst>
            <a:ext uri="{FF2B5EF4-FFF2-40B4-BE49-F238E27FC236}">
              <a16:creationId xmlns:a16="http://schemas.microsoft.com/office/drawing/2014/main" id="{18159268-4D16-FC4D-A113-92C8E0487021}"/>
            </a:ext>
          </a:extLst>
        </xdr:cNvPr>
        <xdr:cNvSpPr/>
      </xdr:nvSpPr>
      <xdr:spPr>
        <a:xfrm>
          <a:off x="57469809" y="11191586"/>
          <a:ext cx="2182668" cy="143683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a:solidFill>
                <a:schemeClr val="bg1"/>
              </a:solidFill>
            </a:rPr>
            <a:t>The</a:t>
          </a:r>
          <a:r>
            <a:rPr lang="en-GB" sz="1600" baseline="0">
              <a:solidFill>
                <a:schemeClr val="bg1"/>
              </a:solidFill>
            </a:rPr>
            <a:t> values for these summations are calculated by summing the entire table that it is linked to</a:t>
          </a:r>
        </a:p>
        <a:p>
          <a:pPr algn="l"/>
          <a:endParaRPr lang="en-GB" sz="1600">
            <a:solidFill>
              <a:schemeClr val="bg1"/>
            </a:solidFill>
          </a:endParaRPr>
        </a:p>
      </xdr:txBody>
    </xdr:sp>
    <xdr:clientData/>
  </xdr:twoCellAnchor>
  <xdr:twoCellAnchor>
    <xdr:from>
      <xdr:col>36</xdr:col>
      <xdr:colOff>355600</xdr:colOff>
      <xdr:row>137</xdr:row>
      <xdr:rowOff>98778</xdr:rowOff>
    </xdr:from>
    <xdr:to>
      <xdr:col>41</xdr:col>
      <xdr:colOff>562841</xdr:colOff>
      <xdr:row>149</xdr:row>
      <xdr:rowOff>64644</xdr:rowOff>
    </xdr:to>
    <xdr:sp macro="" textlink="">
      <xdr:nvSpPr>
        <xdr:cNvPr id="83" name="Off-page Connector 82">
          <a:extLst>
            <a:ext uri="{FF2B5EF4-FFF2-40B4-BE49-F238E27FC236}">
              <a16:creationId xmlns:a16="http://schemas.microsoft.com/office/drawing/2014/main" id="{9F91E845-BD6D-8344-8B49-45873916174C}"/>
            </a:ext>
          </a:extLst>
        </xdr:cNvPr>
        <xdr:cNvSpPr/>
      </xdr:nvSpPr>
      <xdr:spPr>
        <a:xfrm>
          <a:off x="38950900" y="29384978"/>
          <a:ext cx="5122141" cy="2429666"/>
        </a:xfrm>
        <a:prstGeom prst="flowChartOffpageConnector">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a:t>The</a:t>
          </a:r>
          <a:r>
            <a:rPr lang="en-GB" sz="1600" baseline="0"/>
            <a:t> total number of cars is not a constraint (contrary to the reference solution), since it is just a result of a calculation from the "tr_it" table. So it moved to this section.</a:t>
          </a:r>
        </a:p>
        <a:p>
          <a:pPr algn="l"/>
          <a:endParaRPr lang="en-GB" sz="1600" baseline="0"/>
        </a:p>
        <a:p>
          <a:pPr algn="l"/>
          <a:r>
            <a:rPr lang="en-GB" sz="1600" baseline="0"/>
            <a:t>Also the reference model states that, its 'for all i' but that should be removed because the equation is suppose to just sum all the depots.</a:t>
          </a:r>
          <a:endParaRPr lang="en-GB" sz="1600"/>
        </a:p>
      </xdr:txBody>
    </xdr:sp>
    <xdr:clientData/>
  </xdr:twoCellAnchor>
  <xdr:twoCellAnchor>
    <xdr:from>
      <xdr:col>35</xdr:col>
      <xdr:colOff>0</xdr:colOff>
      <xdr:row>148</xdr:row>
      <xdr:rowOff>114312</xdr:rowOff>
    </xdr:from>
    <xdr:to>
      <xdr:col>39</xdr:col>
      <xdr:colOff>235528</xdr:colOff>
      <xdr:row>149</xdr:row>
      <xdr:rowOff>64645</xdr:rowOff>
    </xdr:to>
    <xdr:cxnSp macro="">
      <xdr:nvCxnSpPr>
        <xdr:cNvPr id="84" name="Curved Connector 83">
          <a:extLst>
            <a:ext uri="{FF2B5EF4-FFF2-40B4-BE49-F238E27FC236}">
              <a16:creationId xmlns:a16="http://schemas.microsoft.com/office/drawing/2014/main" id="{288FE262-B306-8C4F-91B5-80453099B4B7}"/>
            </a:ext>
          </a:extLst>
        </xdr:cNvPr>
        <xdr:cNvCxnSpPr>
          <a:stCxn id="83" idx="2"/>
        </xdr:cNvCxnSpPr>
      </xdr:nvCxnSpPr>
      <xdr:spPr>
        <a:xfrm rot="5400000" flipH="1">
          <a:off x="39550697" y="29854815"/>
          <a:ext cx="153533" cy="3766128"/>
        </a:xfrm>
        <a:prstGeom prst="curvedConnector4">
          <a:avLst>
            <a:gd name="adj1" fmla="val -150021"/>
            <a:gd name="adj2" fmla="val 83997"/>
          </a:avLst>
        </a:prstGeom>
        <a:ln w="38100">
          <a:solidFill>
            <a:schemeClr val="accent2">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897467</xdr:colOff>
      <xdr:row>54</xdr:row>
      <xdr:rowOff>84668</xdr:rowOff>
    </xdr:from>
    <xdr:to>
      <xdr:col>47</xdr:col>
      <xdr:colOff>266700</xdr:colOff>
      <xdr:row>65</xdr:row>
      <xdr:rowOff>16667</xdr:rowOff>
    </xdr:to>
    <xdr:sp macro="" textlink="">
      <xdr:nvSpPr>
        <xdr:cNvPr id="85" name="Off-page Connector 144">
          <a:extLst>
            <a:ext uri="{FF2B5EF4-FFF2-40B4-BE49-F238E27FC236}">
              <a16:creationId xmlns:a16="http://schemas.microsoft.com/office/drawing/2014/main" id="{8771B20E-4F85-9242-BA99-800A3A2318A0}"/>
            </a:ext>
          </a:extLst>
        </xdr:cNvPr>
        <xdr:cNvSpPr/>
      </xdr:nvSpPr>
      <xdr:spPr>
        <a:xfrm>
          <a:off x="41194567" y="11552768"/>
          <a:ext cx="7611533" cy="2179899"/>
        </a:xfrm>
        <a:prstGeom prst="flowChartOffpageConnector">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a:t>"ed_it</a:t>
          </a:r>
          <a:r>
            <a:rPr lang="en-GB" sz="1600" baseline="0"/>
            <a:t>'s definition was changed to be the number of damaged cars left at the depot i, during day t. INSTEAD of "beginning of day t". This was done because otherwise, the equation for the number of damaged cars going out of depot i would be wrong because after reparing the damaged cars and transferring out all the damaged cars, the leftover undamaged cars DURING the day will give you the number of damaged cars in the beginning of the day.</a:t>
          </a:r>
        </a:p>
        <a:p>
          <a:pPr algn="l"/>
          <a:endParaRPr lang="en-GB" sz="1600"/>
        </a:p>
      </xdr:txBody>
    </xdr:sp>
    <xdr:clientData/>
  </xdr:twoCellAnchor>
  <xdr:twoCellAnchor>
    <xdr:from>
      <xdr:col>38</xdr:col>
      <xdr:colOff>50943</xdr:colOff>
      <xdr:row>65</xdr:row>
      <xdr:rowOff>16666</xdr:rowOff>
    </xdr:from>
    <xdr:to>
      <xdr:col>42</xdr:col>
      <xdr:colOff>651935</xdr:colOff>
      <xdr:row>67</xdr:row>
      <xdr:rowOff>152403</xdr:rowOff>
    </xdr:to>
    <xdr:cxnSp macro="">
      <xdr:nvCxnSpPr>
        <xdr:cNvPr id="86" name="Curved Connector 85">
          <a:extLst>
            <a:ext uri="{FF2B5EF4-FFF2-40B4-BE49-F238E27FC236}">
              <a16:creationId xmlns:a16="http://schemas.microsoft.com/office/drawing/2014/main" id="{47E57BF0-7C15-6A43-B272-A7D0F7C321C5}"/>
            </a:ext>
          </a:extLst>
        </xdr:cNvPr>
        <xdr:cNvCxnSpPr>
          <a:stCxn id="85" idx="2"/>
        </xdr:cNvCxnSpPr>
      </xdr:nvCxnSpPr>
      <xdr:spPr>
        <a:xfrm rot="5400000">
          <a:off x="42390420" y="11690289"/>
          <a:ext cx="567537" cy="4652292"/>
        </a:xfrm>
        <a:prstGeom prst="curvedConnector2">
          <a:avLst/>
        </a:prstGeom>
        <a:ln w="38100">
          <a:solidFill>
            <a:schemeClr val="accent2">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29</xdr:col>
      <xdr:colOff>909205</xdr:colOff>
      <xdr:row>140</xdr:row>
      <xdr:rowOff>43888</xdr:rowOff>
    </xdr:from>
    <xdr:to>
      <xdr:col>33</xdr:col>
      <xdr:colOff>303068</xdr:colOff>
      <xdr:row>144</xdr:row>
      <xdr:rowOff>6661</xdr:rowOff>
    </xdr:to>
    <xdr:pic>
      <xdr:nvPicPr>
        <xdr:cNvPr id="87" name="Picture 86">
          <a:extLst>
            <a:ext uri="{FF2B5EF4-FFF2-40B4-BE49-F238E27FC236}">
              <a16:creationId xmlns:a16="http://schemas.microsoft.com/office/drawing/2014/main" id="{BD020A6A-6B99-AC41-B346-A1E160D0548F}"/>
            </a:ext>
          </a:extLst>
        </xdr:cNvPr>
        <xdr:cNvPicPr>
          <a:picLocks noChangeAspect="1"/>
        </xdr:cNvPicPr>
      </xdr:nvPicPr>
      <xdr:blipFill>
        <a:blip xmlns:r="http://schemas.openxmlformats.org/officeDocument/2006/relationships" r:embed="rId38"/>
        <a:stretch>
          <a:fillRect/>
        </a:stretch>
      </xdr:blipFill>
      <xdr:spPr>
        <a:xfrm>
          <a:off x="32125805" y="29965088"/>
          <a:ext cx="4245263" cy="775573"/>
        </a:xfrm>
        <a:prstGeom prst="rect">
          <a:avLst/>
        </a:prstGeom>
      </xdr:spPr>
    </xdr:pic>
    <xdr:clientData/>
  </xdr:twoCellAnchor>
  <xdr:twoCellAnchor editAs="oneCell">
    <xdr:from>
      <xdr:col>60</xdr:col>
      <xdr:colOff>72920</xdr:colOff>
      <xdr:row>44</xdr:row>
      <xdr:rowOff>194760</xdr:rowOff>
    </xdr:from>
    <xdr:to>
      <xdr:col>60</xdr:col>
      <xdr:colOff>205760</xdr:colOff>
      <xdr:row>45</xdr:row>
      <xdr:rowOff>124040</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88" name="Ink 87">
              <a:extLst>
                <a:ext uri="{FF2B5EF4-FFF2-40B4-BE49-F238E27FC236}">
                  <a16:creationId xmlns:a16="http://schemas.microsoft.com/office/drawing/2014/main" id="{3B1EC8DC-97AC-5741-A1B9-2A645690F086}"/>
                </a:ext>
              </a:extLst>
            </xdr14:cNvPr>
            <xdr14:cNvContentPartPr/>
          </xdr14:nvContentPartPr>
          <xdr14:nvPr macro=""/>
          <xdr14:xfrm>
            <a:off x="59712120" y="9430200"/>
            <a:ext cx="132840" cy="132480"/>
          </xdr14:xfrm>
        </xdr:contentPart>
      </mc:Choice>
      <mc:Fallback xmlns="">
        <xdr:pic>
          <xdr:nvPicPr>
            <xdr:cNvPr id="34" name="Ink 33">
              <a:extLst>
                <a:ext uri="{FF2B5EF4-FFF2-40B4-BE49-F238E27FC236}">
                  <a16:creationId xmlns:a16="http://schemas.microsoft.com/office/drawing/2014/main" id="{E6D545FC-ACD7-4364-77B4-EB646F12FC28}"/>
                </a:ext>
              </a:extLst>
            </xdr:cNvPr>
            <xdr:cNvPicPr/>
          </xdr:nvPicPr>
          <xdr:blipFill>
            <a:blip xmlns:r="http://schemas.openxmlformats.org/officeDocument/2006/relationships" r:embed="rId40"/>
            <a:stretch>
              <a:fillRect/>
            </a:stretch>
          </xdr:blipFill>
          <xdr:spPr>
            <a:xfrm>
              <a:off x="59703120" y="9421224"/>
              <a:ext cx="150480" cy="150072"/>
            </a:xfrm>
            <a:prstGeom prst="rect">
              <a:avLst/>
            </a:prstGeom>
          </xdr:spPr>
        </xdr:pic>
      </mc:Fallback>
    </mc:AlternateContent>
    <xdr:clientData/>
  </xdr:twoCellAnchor>
  <xdr:twoCellAnchor editAs="oneCell">
    <xdr:from>
      <xdr:col>60</xdr:col>
      <xdr:colOff>49520</xdr:colOff>
      <xdr:row>42</xdr:row>
      <xdr:rowOff>204880</xdr:rowOff>
    </xdr:from>
    <xdr:to>
      <xdr:col>60</xdr:col>
      <xdr:colOff>138080</xdr:colOff>
      <xdr:row>43</xdr:row>
      <xdr:rowOff>152080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89" name="Ink 88">
              <a:extLst>
                <a:ext uri="{FF2B5EF4-FFF2-40B4-BE49-F238E27FC236}">
                  <a16:creationId xmlns:a16="http://schemas.microsoft.com/office/drawing/2014/main" id="{6D5A79D6-6103-5F40-B114-899DEE844833}"/>
                </a:ext>
              </a:extLst>
            </xdr14:cNvPr>
            <xdr14:cNvContentPartPr/>
          </xdr14:nvContentPartPr>
          <xdr14:nvPr macro=""/>
          <xdr14:xfrm>
            <a:off x="59688720" y="9023760"/>
            <a:ext cx="88560" cy="160560"/>
          </xdr14:xfrm>
        </xdr:contentPart>
      </mc:Choice>
      <mc:Fallback xmlns="">
        <xdr:pic>
          <xdr:nvPicPr>
            <xdr:cNvPr id="39" name="Ink 38">
              <a:extLst>
                <a:ext uri="{FF2B5EF4-FFF2-40B4-BE49-F238E27FC236}">
                  <a16:creationId xmlns:a16="http://schemas.microsoft.com/office/drawing/2014/main" id="{9F03C7B7-975B-46D6-B6D8-B62E67916D0A}"/>
                </a:ext>
              </a:extLst>
            </xdr:cNvPr>
            <xdr:cNvPicPr/>
          </xdr:nvPicPr>
          <xdr:blipFill>
            <a:blip xmlns:r="http://schemas.openxmlformats.org/officeDocument/2006/relationships" r:embed="rId42"/>
            <a:stretch>
              <a:fillRect/>
            </a:stretch>
          </xdr:blipFill>
          <xdr:spPr>
            <a:xfrm>
              <a:off x="59680080" y="9014760"/>
              <a:ext cx="106200" cy="1782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6T15:09:20.913"/>
    </inkml:context>
    <inkml:brush xml:id="br0">
      <inkml:brushProperty name="width" value="0.05" units="cm"/>
      <inkml:brushProperty name="height" value="0.05" units="cm"/>
    </inkml:brush>
  </inkml:definitions>
  <inkml:trace contextRef="#ctx0" brushRef="#br0">104 7 24575,'-24'80'0,"1"0"0,9-40 0,-7 41 0,-1-1 0</inkml:trace>
  <inkml:trace contextRef="#ctx0" brushRef="#br0" timeOffset="1">142 0 24575,'0'7'0,"3"-1"0,-2 0 0,5-2 0,-6 2 0,3-3 0,0 4 0,1-4 0,-1 3 0,3 1 0,-5 0 0,10 8 0,-9-7 0,13 7 0,-14-8 0,10 5 0,-9-5 0,7 0 0,-9-2 0,6-1 0,-5 2 0,4-2 0,-4 2 0,5-3 0,-5 4 0,4 2 0,-1-5 0,0 8 0,1-11 0,-1 11 0,-1-8 0,3 3 0,-5-2 0,5-4 0,-6 5 0,6-6 0,-5 6 0,4-5 0,-4 5 0,5-6 0,-5 6 0,4-5 0,-4 5 0,2-3 0,0 1 0,-2 1 0,1-1 0,1 0 0,-2 1 0,5-1 0,-6 2 0,3 1 0,0-4 0,-2 3 0,2-2 0,0 2 0,-3 1 0,3-1 0,0-2 0,-2 1 0,5-4 0,-6 5 0,6-3 0,-2 1 0,-1 2 0,0-5 0,-3 1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6T15:09:20.915"/>
    </inkml:context>
    <inkml:brush xml:id="br0">
      <inkml:brushProperty name="width" value="0.05" units="cm"/>
      <inkml:brushProperty name="height" value="0.05" units="cm"/>
    </inkml:brush>
  </inkml:definitions>
  <inkml:trace contextRef="#ctx0" brushRef="#br0">201 149 24575,'6'2'0,"-2"2"0,2 0 0,-6 1 0,3-1 0,0 2 0,-2 1 0,2-1 0,-1-2 0,-1 2 0,5 0 0,-5 1 0,4 8 0,-4-7 0,2 4 0,-3-5 0,0 2 0,0-2 0,0 5 0,0-4 0,0 1 0,0-3 0,0 1 0,0-1 0,0 1 0,0-1 0,-3 4 0,2-3 0,-4 2 0,4-3 0,-5 1 0,3-4 0,-4 6 0,1-7 0,2 6 0,-2-4 0,3 2 0,-4-2 0,1 1 0,2-1 0,-1 0 0,1-1 0,-2-3 0,2 2 0,-5-1 0,5 2 0,-8 0 0,5-2 0,-5 4 0,4-4 0,-1 5 0,3-6 0,-1 3 0,1-3 0,-1 0 0,1 0 0,-1 0 0,1 0 0,-1 0 0,1 0 0,0 0 0,-1 0 0,1 0 0,-1 0 0,1-3 0,-1 3 0,4-3 0,0 3 0</inkml:trace>
  <inkml:trace contextRef="#ctx0" brushRef="#br0" timeOffset="1">162 0 24575,'0'0'0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59E68-B52F-4A4F-8357-37D652BF4937}">
  <dimension ref="A1:CB152"/>
  <sheetViews>
    <sheetView tabSelected="1" zoomScale="69" zoomScaleNormal="40" workbookViewId="0">
      <selection activeCell="BY14" sqref="BY14"/>
    </sheetView>
  </sheetViews>
  <sheetFormatPr baseColWidth="10" defaultColWidth="11" defaultRowHeight="16" x14ac:dyDescent="0.2"/>
  <cols>
    <col min="1" max="1" width="16.6640625" customWidth="1"/>
    <col min="2" max="2" width="22.1640625" customWidth="1"/>
    <col min="3" max="3" width="25.83203125" customWidth="1"/>
    <col min="9" max="9" width="14.33203125" customWidth="1"/>
    <col min="10" max="10" width="13.6640625" customWidth="1"/>
    <col min="11" max="11" width="15.83203125" customWidth="1"/>
    <col min="12" max="12" width="16.83203125" customWidth="1"/>
    <col min="13" max="13" width="13.5" customWidth="1"/>
    <col min="14" max="14" width="12.33203125" customWidth="1"/>
    <col min="15" max="15" width="19.1640625" customWidth="1"/>
    <col min="16" max="16" width="15.83203125" customWidth="1"/>
    <col min="17" max="17" width="13.83203125" customWidth="1"/>
    <col min="18" max="18" width="18.1640625" customWidth="1"/>
    <col min="19" max="19" width="12" customWidth="1"/>
    <col min="20" max="20" width="13.5" customWidth="1"/>
    <col min="21" max="21" width="13" customWidth="1"/>
    <col min="22" max="22" width="9.83203125" customWidth="1"/>
    <col min="23" max="23" width="13" customWidth="1"/>
    <col min="24" max="24" width="11" customWidth="1"/>
    <col min="25" max="25" width="13.83203125" customWidth="1"/>
    <col min="26" max="26" width="13.33203125" customWidth="1"/>
    <col min="27" max="27" width="15" customWidth="1"/>
    <col min="30" max="30" width="13.83203125" customWidth="1"/>
    <col min="31" max="31" width="17" customWidth="1"/>
    <col min="32" max="32" width="16.83203125" customWidth="1"/>
    <col min="33" max="33" width="16" customWidth="1"/>
    <col min="35" max="35" width="11" customWidth="1"/>
    <col min="36" max="36" width="11.1640625" customWidth="1"/>
    <col min="38" max="38" width="11.33203125" bestFit="1" customWidth="1"/>
    <col min="39" max="39" width="12.83203125" customWidth="1"/>
    <col min="40" max="40" width="18.33203125" bestFit="1" customWidth="1"/>
    <col min="61" max="61" width="16.1640625" customWidth="1"/>
    <col min="67" max="67" width="15.1640625" customWidth="1"/>
    <col min="69" max="69" width="17.33203125" customWidth="1"/>
  </cols>
  <sheetData>
    <row r="1" spans="1:80" ht="16" customHeight="1" x14ac:dyDescent="0.2">
      <c r="A1" s="1"/>
      <c r="B1" s="1"/>
      <c r="C1" s="1"/>
      <c r="D1" s="1"/>
      <c r="E1" s="1"/>
    </row>
    <row r="2" spans="1:80" ht="16" customHeight="1" x14ac:dyDescent="0.2">
      <c r="A2" s="2" t="s">
        <v>0</v>
      </c>
      <c r="B2" s="2"/>
      <c r="C2" s="2"/>
      <c r="D2" s="2"/>
      <c r="E2" s="2"/>
      <c r="J2" s="3" t="s">
        <v>1</v>
      </c>
      <c r="K2" s="3"/>
      <c r="L2" s="3"/>
      <c r="M2" s="3"/>
      <c r="N2" s="3"/>
      <c r="O2" s="3"/>
      <c r="P2" s="3"/>
      <c r="Q2" s="3"/>
      <c r="R2" s="3"/>
      <c r="S2" s="3"/>
      <c r="T2" s="3"/>
      <c r="AB2" s="4" t="s">
        <v>2</v>
      </c>
      <c r="AC2" s="4"/>
      <c r="AD2" s="4"/>
      <c r="AE2" s="4"/>
      <c r="AF2" s="4"/>
      <c r="AG2" s="4"/>
      <c r="AH2" s="4"/>
      <c r="AI2" s="4"/>
      <c r="AJ2" s="4"/>
      <c r="AK2" s="4"/>
      <c r="AL2" s="4"/>
      <c r="AM2" s="4"/>
      <c r="AN2" s="4"/>
      <c r="AO2" s="4"/>
      <c r="AP2" s="4"/>
      <c r="AQ2" s="4"/>
      <c r="AR2" s="4"/>
      <c r="AS2" s="4"/>
      <c r="AT2" s="4"/>
      <c r="AU2" s="4"/>
      <c r="AV2" s="4"/>
      <c r="AW2" s="4"/>
      <c r="AX2" s="4"/>
      <c r="AY2" s="4"/>
      <c r="AZ2" s="4"/>
      <c r="BA2" s="4"/>
      <c r="BI2" s="5" t="s">
        <v>3</v>
      </c>
      <c r="BJ2" s="5"/>
      <c r="BK2" s="5"/>
      <c r="BL2" s="5"/>
      <c r="BM2" s="5"/>
      <c r="BN2" s="5"/>
      <c r="BO2" s="5"/>
      <c r="BP2" s="5"/>
      <c r="BQ2" s="5"/>
      <c r="BR2" s="5"/>
    </row>
    <row r="3" spans="1:80" ht="16" customHeight="1" x14ac:dyDescent="0.2">
      <c r="A3" s="2"/>
      <c r="B3" s="2"/>
      <c r="C3" s="2"/>
      <c r="D3" s="2"/>
      <c r="E3" s="2"/>
      <c r="J3" s="3"/>
      <c r="K3" s="3"/>
      <c r="L3" s="3"/>
      <c r="M3" s="3"/>
      <c r="N3" s="3"/>
      <c r="O3" s="3"/>
      <c r="P3" s="3"/>
      <c r="Q3" s="3"/>
      <c r="R3" s="3"/>
      <c r="S3" s="3"/>
      <c r="T3" s="3"/>
      <c r="AB3" s="4"/>
      <c r="AC3" s="4"/>
      <c r="AD3" s="4"/>
      <c r="AE3" s="4"/>
      <c r="AF3" s="4"/>
      <c r="AG3" s="4"/>
      <c r="AH3" s="4"/>
      <c r="AI3" s="4"/>
      <c r="AJ3" s="4"/>
      <c r="AK3" s="4"/>
      <c r="AL3" s="4"/>
      <c r="AM3" s="4"/>
      <c r="AN3" s="4"/>
      <c r="AO3" s="4"/>
      <c r="AP3" s="4"/>
      <c r="AQ3" s="4"/>
      <c r="AR3" s="4"/>
      <c r="AS3" s="4"/>
      <c r="AT3" s="4"/>
      <c r="AU3" s="4"/>
      <c r="AV3" s="4"/>
      <c r="AW3" s="4"/>
      <c r="AX3" s="4"/>
      <c r="AY3" s="4"/>
      <c r="AZ3" s="4"/>
      <c r="BA3" s="4"/>
      <c r="BI3" s="5"/>
      <c r="BJ3" s="5"/>
      <c r="BK3" s="5"/>
      <c r="BL3" s="5"/>
      <c r="BM3" s="5"/>
      <c r="BN3" s="5"/>
      <c r="BO3" s="5"/>
      <c r="BP3" s="5"/>
      <c r="BQ3" s="5"/>
      <c r="BR3" s="5"/>
    </row>
    <row r="4" spans="1:80" ht="17" thickBot="1" x14ac:dyDescent="0.25"/>
    <row r="5" spans="1:80" ht="16" customHeight="1" x14ac:dyDescent="0.2">
      <c r="A5" s="6" t="s">
        <v>4</v>
      </c>
      <c r="J5" s="7" t="s">
        <v>5</v>
      </c>
      <c r="K5" s="8"/>
      <c r="L5" s="8"/>
      <c r="M5" s="8"/>
      <c r="N5" s="8"/>
      <c r="O5" s="8"/>
      <c r="P5" s="8"/>
      <c r="Q5" s="8"/>
      <c r="R5" s="8"/>
      <c r="S5" s="8"/>
      <c r="T5" s="8"/>
      <c r="U5" s="9"/>
      <c r="AB5" s="10"/>
      <c r="AC5" s="11"/>
      <c r="AD5" s="11"/>
      <c r="AE5" s="11"/>
      <c r="AF5" s="11"/>
      <c r="AG5" s="11"/>
      <c r="AH5" s="12"/>
      <c r="BQ5" s="13" t="s">
        <v>6</v>
      </c>
      <c r="BV5" t="s">
        <v>7</v>
      </c>
      <c r="CB5" t="s">
        <v>7</v>
      </c>
    </row>
    <row r="6" spans="1:80" ht="16" customHeight="1" x14ac:dyDescent="0.2">
      <c r="A6" t="s">
        <v>8</v>
      </c>
      <c r="B6" s="14" t="s">
        <v>9</v>
      </c>
      <c r="C6" s="14" t="s">
        <v>10</v>
      </c>
      <c r="D6" s="14" t="s">
        <v>11</v>
      </c>
      <c r="E6" s="14" t="s">
        <v>12</v>
      </c>
      <c r="J6" s="15"/>
      <c r="K6" s="16"/>
      <c r="L6" s="16"/>
      <c r="M6" s="16"/>
      <c r="N6" s="16"/>
      <c r="O6" s="16"/>
      <c r="P6" s="16"/>
      <c r="Q6" s="16"/>
      <c r="R6" s="16"/>
      <c r="S6" s="16"/>
      <c r="T6" s="16"/>
      <c r="U6" s="17"/>
      <c r="AB6" s="18"/>
      <c r="AH6" s="19"/>
      <c r="BQ6" s="20">
        <f>ROUND(SUM(BR14:BU20,BR32:BU38) - SUM(BR50:BU55,BR61:BU66,BQ72,BQ77), 2)</f>
        <v>130792.95</v>
      </c>
    </row>
    <row r="7" spans="1:80" ht="16" customHeight="1" x14ac:dyDescent="0.2">
      <c r="A7" s="14" t="s">
        <v>9</v>
      </c>
      <c r="B7" s="21">
        <v>0.6</v>
      </c>
      <c r="C7" s="21">
        <v>0.2</v>
      </c>
      <c r="D7" s="21">
        <v>0.1</v>
      </c>
      <c r="E7" s="21">
        <v>0.1</v>
      </c>
      <c r="J7" s="18"/>
      <c r="U7" s="19"/>
      <c r="AB7" s="18"/>
      <c r="AH7" s="19"/>
      <c r="BQ7" t="s">
        <v>13</v>
      </c>
    </row>
    <row r="8" spans="1:80" ht="17" customHeight="1" x14ac:dyDescent="0.2">
      <c r="A8" s="14" t="s">
        <v>10</v>
      </c>
      <c r="B8" s="21">
        <v>0.15</v>
      </c>
      <c r="C8" s="21">
        <v>0.55000000000000004</v>
      </c>
      <c r="D8" s="21">
        <v>0.25</v>
      </c>
      <c r="E8" s="21">
        <v>0.05</v>
      </c>
      <c r="J8" s="18"/>
      <c r="U8" s="19"/>
      <c r="AB8" s="18"/>
      <c r="AH8" s="19"/>
    </row>
    <row r="9" spans="1:80" ht="17" thickBot="1" x14ac:dyDescent="0.25">
      <c r="A9" s="14" t="s">
        <v>11</v>
      </c>
      <c r="B9" s="21">
        <v>0.15</v>
      </c>
      <c r="C9" s="21">
        <v>0.2</v>
      </c>
      <c r="D9" s="21">
        <v>0.54</v>
      </c>
      <c r="E9" s="21">
        <v>0.11</v>
      </c>
      <c r="J9" s="18"/>
      <c r="U9" s="19"/>
      <c r="AB9" s="18"/>
      <c r="AH9" s="19"/>
    </row>
    <row r="10" spans="1:80" x14ac:dyDescent="0.2">
      <c r="A10" s="14" t="s">
        <v>12</v>
      </c>
      <c r="B10" s="21">
        <v>0.08</v>
      </c>
      <c r="C10" s="21">
        <v>0.12</v>
      </c>
      <c r="D10" s="21">
        <v>0.27</v>
      </c>
      <c r="E10" s="21">
        <v>0.53</v>
      </c>
      <c r="J10" s="18"/>
      <c r="U10" s="19"/>
      <c r="AB10" s="18"/>
      <c r="AH10" s="19"/>
      <c r="AL10" s="22" t="s">
        <v>14</v>
      </c>
      <c r="AM10" s="23"/>
      <c r="AN10" s="23"/>
      <c r="AO10" s="23"/>
      <c r="AP10" s="23"/>
      <c r="AQ10" s="23"/>
      <c r="AR10" s="23"/>
      <c r="AS10" s="23"/>
      <c r="AT10" s="23"/>
      <c r="AU10" s="23"/>
      <c r="AV10" s="23"/>
      <c r="AW10" s="23"/>
      <c r="AX10" s="23"/>
      <c r="AY10" s="23"/>
      <c r="AZ10" s="23"/>
      <c r="BA10" s="23"/>
      <c r="BB10" s="24"/>
    </row>
    <row r="11" spans="1:80" ht="17" thickBot="1" x14ac:dyDescent="0.25">
      <c r="J11" s="25" t="s">
        <v>15</v>
      </c>
      <c r="P11" s="6" t="s">
        <v>16</v>
      </c>
      <c r="Q11" s="14"/>
      <c r="R11" s="14"/>
      <c r="U11" s="19"/>
      <c r="AB11" s="25" t="s">
        <v>17</v>
      </c>
      <c r="AH11" s="19"/>
      <c r="AL11" s="26" t="s">
        <v>18</v>
      </c>
      <c r="AM11" s="6"/>
      <c r="AN11" s="6"/>
      <c r="AO11" s="6"/>
      <c r="AP11" s="6"/>
      <c r="AR11" s="6" t="s">
        <v>19</v>
      </c>
      <c r="AS11" s="6"/>
      <c r="AT11" s="6"/>
      <c r="AU11" s="6"/>
      <c r="AV11" s="6"/>
      <c r="AX11" s="6" t="s">
        <v>20</v>
      </c>
      <c r="AY11" s="6"/>
      <c r="AZ11" s="6"/>
      <c r="BA11" s="6"/>
      <c r="BB11" s="27"/>
    </row>
    <row r="12" spans="1:80" x14ac:dyDescent="0.2">
      <c r="A12" s="6" t="s">
        <v>21</v>
      </c>
      <c r="J12" s="18"/>
      <c r="K12" s="14" t="s">
        <v>9</v>
      </c>
      <c r="L12" s="14" t="s">
        <v>10</v>
      </c>
      <c r="M12" s="14" t="s">
        <v>11</v>
      </c>
      <c r="N12" s="14" t="s">
        <v>12</v>
      </c>
      <c r="Q12" s="14" t="s">
        <v>9</v>
      </c>
      <c r="R12" s="14" t="s">
        <v>10</v>
      </c>
      <c r="S12" s="14" t="s">
        <v>11</v>
      </c>
      <c r="T12" s="14" t="s">
        <v>12</v>
      </c>
      <c r="U12" s="19"/>
      <c r="AB12" s="18"/>
      <c r="AC12" s="14" t="s">
        <v>9</v>
      </c>
      <c r="AD12" s="14" t="s">
        <v>10</v>
      </c>
      <c r="AE12" s="14" t="s">
        <v>11</v>
      </c>
      <c r="AF12" s="14" t="s">
        <v>12</v>
      </c>
      <c r="AH12" s="19"/>
      <c r="AL12" s="18"/>
      <c r="AM12" s="14" t="s">
        <v>9</v>
      </c>
      <c r="AN12" s="14" t="s">
        <v>10</v>
      </c>
      <c r="AO12" s="14" t="s">
        <v>11</v>
      </c>
      <c r="AP12" s="14" t="s">
        <v>12</v>
      </c>
      <c r="AS12" s="14" t="s">
        <v>9</v>
      </c>
      <c r="AT12" s="14" t="s">
        <v>10</v>
      </c>
      <c r="AU12" s="14" t="s">
        <v>11</v>
      </c>
      <c r="AV12" s="14" t="s">
        <v>12</v>
      </c>
      <c r="AY12" s="14" t="s">
        <v>9</v>
      </c>
      <c r="AZ12" s="14" t="s">
        <v>10</v>
      </c>
      <c r="BA12" s="14" t="s">
        <v>11</v>
      </c>
      <c r="BB12" s="28" t="s">
        <v>12</v>
      </c>
      <c r="BQ12" s="22" t="s">
        <v>22</v>
      </c>
      <c r="BR12" s="11"/>
      <c r="BS12" s="11"/>
      <c r="BT12" s="11"/>
      <c r="BU12" s="11"/>
      <c r="BV12" s="11"/>
      <c r="BW12" s="12"/>
    </row>
    <row r="13" spans="1:80" x14ac:dyDescent="0.2">
      <c r="A13" s="14" t="s">
        <v>8</v>
      </c>
      <c r="B13" s="14" t="s">
        <v>9</v>
      </c>
      <c r="C13" s="14" t="s">
        <v>10</v>
      </c>
      <c r="D13" s="14" t="s">
        <v>11</v>
      </c>
      <c r="E13" s="14" t="s">
        <v>12</v>
      </c>
      <c r="J13" s="29" t="s">
        <v>23</v>
      </c>
      <c r="K13" s="30">
        <v>100</v>
      </c>
      <c r="L13" s="30">
        <v>236.66587999999999</v>
      </c>
      <c r="M13" s="30">
        <v>95</v>
      </c>
      <c r="N13" s="30">
        <v>88.693847000000005</v>
      </c>
      <c r="O13" s="31" t="s">
        <v>24</v>
      </c>
      <c r="P13" s="14" t="s">
        <v>23</v>
      </c>
      <c r="Q13">
        <v>100</v>
      </c>
      <c r="R13">
        <v>250</v>
      </c>
      <c r="S13">
        <v>95</v>
      </c>
      <c r="T13">
        <v>160</v>
      </c>
      <c r="U13" s="19"/>
      <c r="AB13" s="29" t="s">
        <v>23</v>
      </c>
      <c r="AC13">
        <f>SUM(AM13,AS13,AY13)</f>
        <v>52.252956746999999</v>
      </c>
      <c r="AD13">
        <f t="shared" ref="AC13:AF18" si="0">SUM(AN13,AT13,AZ13)</f>
        <v>72.004855473000006</v>
      </c>
      <c r="AE13">
        <f t="shared" si="0"/>
        <v>83.010938935500008</v>
      </c>
      <c r="AF13">
        <f t="shared" si="0"/>
        <v>32.119095694500004</v>
      </c>
      <c r="AH13" s="19"/>
      <c r="AL13" s="29" t="s">
        <v>23</v>
      </c>
      <c r="AM13">
        <f>(C34*B7*B20*K18) + (C34*B8*B20*L18) + (C34*B9*B20*M18)+(C34*B10*B20*N18)</f>
        <v>9.2070000000000007</v>
      </c>
      <c r="AN13">
        <f>(C34*C7*B20*K18) + (C34*C8*B20*L18) + (C34*C9*B20*M18)+(C34*C10*B20*N18)</f>
        <v>12.276000000000002</v>
      </c>
      <c r="AO13">
        <f>(C34*D7*B20*K18) + (C34*D8*B20*L18) + (C34*D9*B20*M18)+(C34*D10*B20*N18)</f>
        <v>33.145200000000003</v>
      </c>
      <c r="AP13">
        <f>(C34*E7*B20*K18) + (C34*E8*B20*L18) + (C34*E9*B20*M18)+(C34*E10*B20*N18)</f>
        <v>6.7518000000000002</v>
      </c>
      <c r="AR13" s="14" t="s">
        <v>23</v>
      </c>
      <c r="AS13">
        <f>(C34*B7*B21*K17) + (C34*B8*B21*L17) + (C34*B9*B21*M17) + (C34*B10*B21*N17)</f>
        <v>19.992302964000004</v>
      </c>
      <c r="AT13">
        <f>(C34*C7*B21*K17) + (C34*C8*B21*L17) + (C34*C9*B21*M17) + (C34*C10*B21*N17)</f>
        <v>23.804804736000001</v>
      </c>
      <c r="AU13">
        <f>(C34*D7*B21*K17) + (C34*D8*B21*L17) + (C34*D9*B21*M17) + (C34*D10*B21*N17)</f>
        <v>19.024938621</v>
      </c>
      <c r="AV13">
        <f>(C34*E7*B21*K17) + (C34*E8*B21*L17) + (C34*E9*B21*M17) + (C34*E10*B21*N17)</f>
        <v>10.749259179000001</v>
      </c>
      <c r="AX13" s="14" t="s">
        <v>23</v>
      </c>
      <c r="AY13">
        <f>(C34*B7*B22*K16) + (C34*B8*B22*L16) + (C34*B9*B22*M16) + (C34*B10*B22*N16)</f>
        <v>23.053653782999998</v>
      </c>
      <c r="AZ13">
        <f>(C34*C7*B22*K16) + (C34*C8*B22*L16) + (C34*C9*B22*M16) + (C34*C10*B22*N16)</f>
        <v>35.924050737000002</v>
      </c>
      <c r="BA13">
        <f>(C34*D7*B22*K16) + (C34*D8*B22*L16) + (C34*D9*B22*M16) + (C34*D10*B22*N16)</f>
        <v>30.840800314500001</v>
      </c>
      <c r="BB13" s="19">
        <f>(C34*E7*B22*K16) + (C34*E8*B22*L16) + (C34*E9*B22*M16) + (C34*E10*B22*N16)</f>
        <v>14.618036515500002</v>
      </c>
      <c r="BJ13" s="32" t="s">
        <v>25</v>
      </c>
      <c r="BK13" s="32"/>
      <c r="BQ13" s="18"/>
      <c r="BR13" s="14" t="s">
        <v>9</v>
      </c>
      <c r="BS13" s="14" t="s">
        <v>10</v>
      </c>
      <c r="BT13" s="14" t="s">
        <v>11</v>
      </c>
      <c r="BU13" s="14" t="s">
        <v>12</v>
      </c>
      <c r="BW13" s="19"/>
    </row>
    <row r="14" spans="1:80" x14ac:dyDescent="0.2">
      <c r="A14" s="14" t="s">
        <v>9</v>
      </c>
      <c r="B14" s="21">
        <v>0</v>
      </c>
      <c r="C14" s="21">
        <v>20</v>
      </c>
      <c r="D14" s="21">
        <v>30</v>
      </c>
      <c r="E14" s="21">
        <v>50</v>
      </c>
      <c r="J14" s="29" t="s">
        <v>26</v>
      </c>
      <c r="K14" s="30">
        <v>140.47212999999999</v>
      </c>
      <c r="L14" s="30">
        <v>143</v>
      </c>
      <c r="M14" s="30">
        <v>195</v>
      </c>
      <c r="N14" s="30">
        <v>55.140835000000003</v>
      </c>
      <c r="O14" s="31"/>
      <c r="P14" s="14" t="s">
        <v>26</v>
      </c>
      <c r="Q14">
        <v>150</v>
      </c>
      <c r="R14">
        <v>143</v>
      </c>
      <c r="S14">
        <v>195</v>
      </c>
      <c r="T14">
        <v>99</v>
      </c>
      <c r="U14" s="19"/>
      <c r="AB14" s="29" t="s">
        <v>26</v>
      </c>
      <c r="AC14">
        <f t="shared" si="0"/>
        <v>86.176846636199997</v>
      </c>
      <c r="AD14">
        <f t="shared" si="0"/>
        <v>123.22570626180001</v>
      </c>
      <c r="AE14">
        <f t="shared" si="0"/>
        <v>107.31880857780001</v>
      </c>
      <c r="AF14">
        <f t="shared" si="0"/>
        <v>55.140835264200007</v>
      </c>
      <c r="AH14" s="19"/>
      <c r="AL14" s="29" t="s">
        <v>26</v>
      </c>
      <c r="AM14">
        <f>(C34*B7*B20*K13) + (C34*B8*B20*L13) + (C34*B9*B20*M13)+(C34*B10*B20*N13)</f>
        <v>57.8384679312</v>
      </c>
      <c r="AN14">
        <f>(C34*C7*B20*K13) + (C34*C8*B20*L13) + (C34*C9*B20*M13)+(C34*C10*B20*N13)</f>
        <v>89.005700341800022</v>
      </c>
      <c r="AO14">
        <f>(C34*D7*B20*K13) + (C34*D8*B20*L13) + (C34*D9*B20*M13)+(C34*D10*B20*N13)</f>
        <v>71.484835301550007</v>
      </c>
      <c r="AP14">
        <f>(C34*E7*B20*K13) + (C34*E8*B20*L13) + (C34*E9*B20*M13) + (C34*E10*B20*N13)</f>
        <v>39.249061290450008</v>
      </c>
      <c r="AR14" s="14" t="s">
        <v>26</v>
      </c>
      <c r="AS14">
        <f>(C34*B7*B21*K18) + (C34*B8*B21*L18) + (C34*B9*B21*M18) + (C34*B10*B21*N18)</f>
        <v>3.3480000000000003</v>
      </c>
      <c r="AT14">
        <f>(C34*C7*B21*K18) + (C34*C8*B21*L18) + (C34*C9*B21*M18) + (C34*C10*B21*N18)</f>
        <v>4.4640000000000004</v>
      </c>
      <c r="AU14">
        <f>(C34*D7*B21*K18) + (C34*D8*B21*L18) + (C34*D9*B21*M18) + (C34*D10*B21*N18)</f>
        <v>12.052800000000001</v>
      </c>
      <c r="AV14">
        <f>(C34*E7*B21*K18) + (C34*E8*B21*L18) + (C34*E9*B21*M18) + (C34*E10*B21*N18)</f>
        <v>2.4552</v>
      </c>
      <c r="AX14" s="14" t="s">
        <v>26</v>
      </c>
      <c r="AY14">
        <f>(C34*B7*B22*K17) + (C34*B8*B22*L17) + (C34*B9*B22*M17) + (C34*B10*B22*N17)</f>
        <v>24.990378705000001</v>
      </c>
      <c r="AZ14">
        <f>(C34*C7*B22*K17) + (C34*C8*B22*L17) + (C34*C9*B22*M17) + (C34*C10*B22*N17)</f>
        <v>29.75600592</v>
      </c>
      <c r="BA14">
        <f>(C34*D7*B22*K17) + (C34*D8*B22*L17) + (C34*D9*B22*M17) + (C34*D10*B22*N17)</f>
        <v>23.781173276250001</v>
      </c>
      <c r="BB14" s="19">
        <f>(C34*E7*B22*K17) + (C34*E8*B22*L17) + (C34*E9*B22*M17) + (C34*E10*B22*N17)</f>
        <v>13.436573973750001</v>
      </c>
      <c r="BJ14" s="32"/>
      <c r="BK14" s="32"/>
      <c r="BQ14" s="29" t="s">
        <v>27</v>
      </c>
      <c r="BR14">
        <f>(B7*K13) * (B20*B56 + B21*B57 + B22*B58)</f>
        <v>3480</v>
      </c>
      <c r="BS14">
        <f>(C8*L13) * (B20*B56 + B21*B57 + B22*B58)</f>
        <v>7549.6415720000005</v>
      </c>
      <c r="BT14">
        <f>(D9*M13) * (B20*B56 + B21*B57 + B22*B58)</f>
        <v>2975.4</v>
      </c>
      <c r="BU14">
        <f>(E10*N13) * (B20*B56 + B21*B57 + B22*B58)</f>
        <v>2726.4488567800004</v>
      </c>
      <c r="BW14" s="19"/>
    </row>
    <row r="15" spans="1:80" x14ac:dyDescent="0.2">
      <c r="A15" s="14" t="s">
        <v>10</v>
      </c>
      <c r="B15" s="21">
        <v>20</v>
      </c>
      <c r="C15" s="21">
        <v>0</v>
      </c>
      <c r="D15" s="21">
        <v>15</v>
      </c>
      <c r="E15" s="21">
        <v>35</v>
      </c>
      <c r="J15" s="29" t="s">
        <v>28</v>
      </c>
      <c r="K15" s="30">
        <v>94.217468999999994</v>
      </c>
      <c r="L15" s="30">
        <v>80</v>
      </c>
      <c r="M15" s="30">
        <v>242</v>
      </c>
      <c r="N15" s="30">
        <v>52.917954000000002</v>
      </c>
      <c r="O15" s="31"/>
      <c r="P15" s="14" t="s">
        <v>28</v>
      </c>
      <c r="Q15">
        <v>135</v>
      </c>
      <c r="R15">
        <v>80</v>
      </c>
      <c r="S15">
        <v>242</v>
      </c>
      <c r="T15">
        <v>55</v>
      </c>
      <c r="U15" s="19"/>
      <c r="AB15" s="29" t="s">
        <v>28</v>
      </c>
      <c r="AC15">
        <f t="shared" si="0"/>
        <v>94.217469832800006</v>
      </c>
      <c r="AD15">
        <f t="shared" si="0"/>
        <v>113.3645656842</v>
      </c>
      <c r="AE15">
        <f t="shared" si="0"/>
        <v>125.20317859695002</v>
      </c>
      <c r="AF15">
        <f t="shared" si="0"/>
        <v>52.917954421050005</v>
      </c>
      <c r="AH15" s="19"/>
      <c r="AL15" s="29" t="s">
        <v>28</v>
      </c>
      <c r="AM15">
        <f>(C34*B7*B20*K14) + (C34*B8*B20*L14) + (C34*B9*B20*M14)+(C34*B10*B20*N14)</f>
        <v>69.000299675999997</v>
      </c>
      <c r="AN15">
        <f>(C34*C7*B20*K14) + (C34*C8*B20*L14) + (C34*C9*B20*M14) + (C34*C10*B20*N14)</f>
        <v>75.418856469000005</v>
      </c>
      <c r="AO15">
        <f>(C34*D7*B20*K14) + (C34*D8*B20*L14) + (C34*D9*B20*M14)+(C34*D10*B20*N14)</f>
        <v>84.142693032750017</v>
      </c>
      <c r="AP15">
        <f>(C34*E7*B20*K14) + (C34*E8*B20*L14) + (C34*E9*B20*M14) + (C34*E10*B20*N14)</f>
        <v>35.576568497250001</v>
      </c>
      <c r="AR15" s="14" t="s">
        <v>28</v>
      </c>
      <c r="AS15">
        <f>(C34*B7*B21*K13) + (C34*B8*B21*L13) + (C34*B9*B21*M13) + (C34*B10*B21*N13)</f>
        <v>21.032170156800003</v>
      </c>
      <c r="AT15">
        <f>(C34*C7*B21*K13) + (C34*C8*B21*L13) + (C34*C9*B21*M13) + (C34*C10*B21*N13)</f>
        <v>32.365709215200006</v>
      </c>
      <c r="AU15">
        <f>(C34*D7*B21*K13) + (C34*D8*B21*L13) + (C34*D9*B21*M13) + (C34*D10*B21*N13)</f>
        <v>25.994485564200005</v>
      </c>
      <c r="AV15">
        <f>(C34*E7*B21*K13) + (C34*E8*B21*L13) + (C34*E9*B21*M13) + (C34*E10*B21*N13)</f>
        <v>14.272385923800002</v>
      </c>
      <c r="AX15" s="14" t="s">
        <v>28</v>
      </c>
      <c r="AY15">
        <f>(C34*B7*B22*K18) + (C34*B8*B22*L18) + (C34*B9*B22*M18) + (C34*B10*B22*N18)</f>
        <v>4.1850000000000005</v>
      </c>
      <c r="AZ15">
        <f>(C34*C7*B22*K18) + (C34*C8*B22*L18) + (C34*C9*B22*M18) + (C34*C10*B22*N18)</f>
        <v>5.580000000000001</v>
      </c>
      <c r="BA15">
        <f>(C34*D7*B22*K18) + (C34*D8*B22*L18) + (C34*D9*B22*M18) + (C34*D10*B22*N18)</f>
        <v>15.066000000000001</v>
      </c>
      <c r="BB15" s="19">
        <f>(C34*E7*B22*K18) + (C34*E8*B22*L18) + (C34*E9*B22*M18) + (C34*E10*B22*N18)</f>
        <v>3.069</v>
      </c>
      <c r="BJ15" s="33"/>
      <c r="BK15" s="33"/>
      <c r="BQ15" s="29" t="s">
        <v>29</v>
      </c>
      <c r="BR15">
        <f>(B7*K14)* (B20*B56 + B21*B57 + B22*B58)</f>
        <v>4888.4301239999995</v>
      </c>
      <c r="BS15">
        <f>(C8*L14) * (B20*B56 + B21*B57 + B22*B58)</f>
        <v>4561.7000000000007</v>
      </c>
      <c r="BT15">
        <f>(D9*M14) * (B20*B56 + B21*B57 + B22*B58)</f>
        <v>6107.4000000000005</v>
      </c>
      <c r="BU15">
        <f>(E10*N14) * (B20*B56 + B21*B57 + B22*B58)</f>
        <v>1695.0292679000001</v>
      </c>
      <c r="BW15" s="19"/>
    </row>
    <row r="16" spans="1:80" x14ac:dyDescent="0.2">
      <c r="A16" s="14" t="s">
        <v>11</v>
      </c>
      <c r="B16" s="21">
        <v>30</v>
      </c>
      <c r="C16" s="21">
        <v>15</v>
      </c>
      <c r="D16" s="21">
        <v>0</v>
      </c>
      <c r="E16" s="21">
        <v>25</v>
      </c>
      <c r="J16" s="29" t="s">
        <v>30</v>
      </c>
      <c r="K16" s="30">
        <v>83</v>
      </c>
      <c r="L16" s="30">
        <v>205.68129999999999</v>
      </c>
      <c r="M16" s="30">
        <v>111</v>
      </c>
      <c r="N16" s="30">
        <v>64.481105999999997</v>
      </c>
      <c r="O16" s="31"/>
      <c r="P16" s="14" t="s">
        <v>30</v>
      </c>
      <c r="Q16">
        <v>83</v>
      </c>
      <c r="R16">
        <v>225</v>
      </c>
      <c r="S16">
        <v>111</v>
      </c>
      <c r="T16">
        <v>96</v>
      </c>
      <c r="U16" s="19"/>
      <c r="AB16" s="29" t="s">
        <v>30</v>
      </c>
      <c r="AC16">
        <f t="shared" si="0"/>
        <v>105.3678700314</v>
      </c>
      <c r="AD16">
        <f t="shared" si="0"/>
        <v>126.09103113360001</v>
      </c>
      <c r="AE16">
        <f t="shared" si="0"/>
        <v>149.41329914385003</v>
      </c>
      <c r="AF16">
        <f t="shared" si="0"/>
        <v>64.481106351150004</v>
      </c>
      <c r="AH16" s="19"/>
      <c r="AL16" s="29" t="s">
        <v>30</v>
      </c>
      <c r="AM16">
        <f>(C34*B7*B20*K15) + (C34*B8*B20*L15) + (C34*B9*B20*M15)+(C34*B10*B20*N15)</f>
        <v>53.986639271400009</v>
      </c>
      <c r="AN16">
        <f>(C34*C7*B20*K15) + (C34*C8*B20*L15) + (C34*C9*B20*M15)+(C34*C10*B20*N15)</f>
        <v>58.208855898600007</v>
      </c>
      <c r="AO16">
        <f>(C34*D7*B20*K15) + (C34*D8*B20*L15) + (C34*D9*B20*M15)+(C34*D10*B20*N15)</f>
        <v>86.32284926760002</v>
      </c>
      <c r="AP16">
        <f>(C34*E7*B20*K15) + (C34*E8*B20*L15) + (C34*E9*B20*M15) + (C34*E10*B20*N15)</f>
        <v>33.703689947400001</v>
      </c>
      <c r="AR16" s="14" t="s">
        <v>30</v>
      </c>
      <c r="AS16">
        <f>(C34*B7*B21*K14) + (C34*B8*B21*L14) + (C34*B9*B21*M14) + (C34*B10*B21*N14)</f>
        <v>25.091018064000004</v>
      </c>
      <c r="AT16">
        <f>(C34*C7*B21*K14) + (C34*C8*B21*L14) + (C34*C9*B21*M14) + (C34*C10*B21*N14)</f>
        <v>27.425038716</v>
      </c>
      <c r="AU16">
        <f>(C34*D7*B21*K14) + (C34*D8*B21*L14) + (C34*D9*B21*M14) + (C34*D10*B21*N14)</f>
        <v>30.597342921000003</v>
      </c>
      <c r="AV16">
        <f>(C34*E7*B21*K14) + (C34*E8*B21*L14) + (C34*E9*B21*M14) + (C34*E10*B21*N14)</f>
        <v>12.936933999000001</v>
      </c>
      <c r="AX16" s="14" t="s">
        <v>30</v>
      </c>
      <c r="AY16">
        <f>(C34*B7*B22*K13) + (C34*B8*B22*L13) + (C34*B9*B22*M13) + (C34*B10*B22*N13)</f>
        <v>26.290212696000001</v>
      </c>
      <c r="AZ16">
        <f>(C34*C7*B22*K13) + (C34*C8*B22*L13) + (C34*C9*B22*M13) + (C34*C10*B22*N13)</f>
        <v>40.457136519000002</v>
      </c>
      <c r="BA16">
        <f>(C34*D7*B22*K13) + (C34*D8*B22*L13) + (C34*D9*B22*M13) + (C34*D10*B22*N13)</f>
        <v>32.493106955249999</v>
      </c>
      <c r="BB16" s="19">
        <f>(C34*E7*B22*K13) + (C34*E8*B22*L13) + (C34*E9*B22*M13) + (C34*E10*B22*N13)</f>
        <v>17.840482404750002</v>
      </c>
      <c r="BJ16" s="33"/>
      <c r="BK16" s="33"/>
      <c r="BQ16" s="29" t="s">
        <v>31</v>
      </c>
      <c r="BR16" s="34">
        <f>(B7*K15)* (B20*B56 + B21*B57 + B22*B58)</f>
        <v>3278.7679211999994</v>
      </c>
      <c r="BS16">
        <f>(C8*L15) * (B20*B56 + B21*B57 + B22*B58)</f>
        <v>2552</v>
      </c>
      <c r="BT16">
        <f>(D9*M15) * (B20*B56 + B21*B57 + B22*B58)</f>
        <v>7579.4400000000005</v>
      </c>
      <c r="BU16">
        <f>(E10*N15) * (B20*B56 + B21*B57 + B22*B58)</f>
        <v>1626.6979059600001</v>
      </c>
      <c r="BW16" s="19"/>
    </row>
    <row r="17" spans="1:76" x14ac:dyDescent="0.2">
      <c r="A17" s="14" t="s">
        <v>12</v>
      </c>
      <c r="B17" s="21">
        <v>50</v>
      </c>
      <c r="C17" s="21">
        <v>35</v>
      </c>
      <c r="D17" s="21">
        <v>25</v>
      </c>
      <c r="E17" s="21">
        <v>0</v>
      </c>
      <c r="J17" s="29" t="s">
        <v>32</v>
      </c>
      <c r="K17" s="30">
        <v>120</v>
      </c>
      <c r="L17" s="30">
        <v>158.14274</v>
      </c>
      <c r="M17" s="30">
        <v>70</v>
      </c>
      <c r="N17" s="30">
        <v>60.586734999999997</v>
      </c>
      <c r="O17" s="31"/>
      <c r="P17" s="14" t="s">
        <v>32</v>
      </c>
      <c r="Q17">
        <v>120</v>
      </c>
      <c r="R17">
        <v>210</v>
      </c>
      <c r="S17">
        <v>70</v>
      </c>
      <c r="T17">
        <v>115</v>
      </c>
      <c r="U17" s="19"/>
      <c r="AB17" s="29" t="s">
        <v>32</v>
      </c>
      <c r="AC17">
        <f t="shared" si="0"/>
        <v>101.7133160922</v>
      </c>
      <c r="AD17">
        <f t="shared" si="0"/>
        <v>134.48106670680002</v>
      </c>
      <c r="AE17">
        <f t="shared" si="0"/>
        <v>137.48656634955003</v>
      </c>
      <c r="AF17">
        <f t="shared" si="0"/>
        <v>60.586735086450005</v>
      </c>
      <c r="AH17" s="19"/>
      <c r="AL17" s="29" t="s">
        <v>32</v>
      </c>
      <c r="AM17">
        <f>(C34*B7*B20*K16) + (C34*B8*B20*L16) + (C34*B9*B20*M16)+(C34*B10*B20*N16)</f>
        <v>50.718038322600009</v>
      </c>
      <c r="AN17">
        <f>(C34*C7*B20*K16) + (C34*C8*B20*L16) + (C34*C9*B20*M16)+(C34*C10*B20*N16)</f>
        <v>79.032911621400018</v>
      </c>
      <c r="AO17">
        <f>(C34*D7*B20*K16) + (C34*D8*B20*L16) + (C34*D9*B20*M16)+(C34*D10*B20*N16)</f>
        <v>67.849760691900016</v>
      </c>
      <c r="AP17">
        <f>(C34*E7*B20*K16) + (C34*E8*B20*L16) + (C34*E9*B20*M16) + (C34*E10*B20*N16)</f>
        <v>32.159680334100003</v>
      </c>
      <c r="AR17" s="14" t="s">
        <v>32</v>
      </c>
      <c r="AS17">
        <f>(C34*B7*B21*K15) + (C34*B8*B21*L15) + (C34*B9*B21*M15) + (C34*B10*B21*N15)</f>
        <v>19.631505189599999</v>
      </c>
      <c r="AT17">
        <f>(C34*C7*B21*K15) + (C34*C8*B21*L15) + (C34*C9*B21*M15) + (C34*C10*B21*N15)</f>
        <v>21.166856690400003</v>
      </c>
      <c r="AU17">
        <f>(C34*D7*B21*K15) + (C34*D8*B21*L15) + (C34*D9*B21*M15) + (C34*D10*B21*N15)</f>
        <v>31.390127006400004</v>
      </c>
      <c r="AV17">
        <f>(C34*E7*B21*K15) + (C34*E8*B21*L15) + (C34*E9*B21*M15) + (C34*E10*B21*N15)</f>
        <v>12.255887253600001</v>
      </c>
      <c r="AX17" s="14" t="s">
        <v>32</v>
      </c>
      <c r="AY17">
        <f>(C34*B7*B22*K14) + (C34*B8*B22*L14) + (C34*B9*B22*M14) + (C34*B10*B22*N14)</f>
        <v>31.363772579999999</v>
      </c>
      <c r="AZ17">
        <f>(C34*C7*B22*K14) + (C34*C8*B22*L14) + (C34*C9*B22*M14) + (C34*C10*B22*N14)</f>
        <v>34.281298395</v>
      </c>
      <c r="BA17">
        <f>(C34*D7*B22*K14) + (C34*D8*B22*L14) + (C34*D9*B22*M14) + (C34*D10*B22*N14)</f>
        <v>38.246678651250008</v>
      </c>
      <c r="BB17" s="19">
        <f>(C34*E7*B22*K14) + (C34*E8*B22*L14) + (C34*E9*B22*M14) + (C34*E10*B22*N14)</f>
        <v>16.171167498750002</v>
      </c>
      <c r="BJ17" s="33"/>
      <c r="BK17" s="33"/>
      <c r="BQ17" s="29" t="s">
        <v>33</v>
      </c>
      <c r="BR17">
        <f>(B7*K16)* (B20*B56 + B21*B57 + B22*B58)</f>
        <v>2888.3999999999996</v>
      </c>
      <c r="BS17">
        <f>(C8*L16) * (B20*B56 + B21*B57 + B22*B58)</f>
        <v>6561.2334700000001</v>
      </c>
      <c r="BT17">
        <f>(D9*M16) * (B20*B56 + B21*B57 + B22*B58)</f>
        <v>3476.5200000000004</v>
      </c>
      <c r="BU17">
        <f>(E10*N16) * (B20*B56 + B21*B57 + B22*B58)</f>
        <v>1982.14919844</v>
      </c>
      <c r="BW17" s="19"/>
    </row>
    <row r="18" spans="1:76" ht="17" thickBot="1" x14ac:dyDescent="0.25">
      <c r="J18" s="35" t="s">
        <v>34</v>
      </c>
      <c r="K18" s="30">
        <v>0</v>
      </c>
      <c r="L18" s="30">
        <v>0</v>
      </c>
      <c r="M18" s="30">
        <v>124</v>
      </c>
      <c r="N18" s="30">
        <v>0</v>
      </c>
      <c r="O18" s="36"/>
      <c r="P18" s="37" t="s">
        <v>34</v>
      </c>
      <c r="Q18" s="38">
        <v>230</v>
      </c>
      <c r="R18" s="38">
        <v>98</v>
      </c>
      <c r="S18" s="38">
        <v>124</v>
      </c>
      <c r="T18" s="38">
        <v>80</v>
      </c>
      <c r="U18" s="39"/>
      <c r="AB18" s="35" t="s">
        <v>34</v>
      </c>
      <c r="AC18" s="38">
        <f t="shared" si="0"/>
        <v>97.961137664400013</v>
      </c>
      <c r="AD18" s="38">
        <f t="shared" si="0"/>
        <v>120.66102447660001</v>
      </c>
      <c r="AE18" s="38">
        <f t="shared" si="0"/>
        <v>116.22888021735002</v>
      </c>
      <c r="AF18" s="38">
        <f t="shared" si="0"/>
        <v>56.574751021650009</v>
      </c>
      <c r="AG18" s="38"/>
      <c r="AH18" s="39"/>
      <c r="AL18" s="35" t="s">
        <v>34</v>
      </c>
      <c r="AM18" s="38">
        <f>(C34*B7*B20*K17) + (C34*B8*B20*L17) + (C34*B9*B20*M17)+(C34*B10*B20*N17)</f>
        <v>54.978833151000011</v>
      </c>
      <c r="AN18" s="38">
        <f>(C34*C7*B20*K17) + (C34*C8*B20*L17) + (C34*C9*B20*M17)+(C34*C10*B20*N17)</f>
        <v>65.463213024000012</v>
      </c>
      <c r="AO18" s="38">
        <f>(C34*D7*B20*K17) + (C34*D8*B20*L17) + (C34*D9*B20*M17)+(C34*D10*B20*N17)</f>
        <v>52.318581207750007</v>
      </c>
      <c r="AP18" s="38">
        <f>(C34*E7*B20*K17) + (C34*E8*B20*L17) + (C34*E9*B20*M17) + (C34*E10*B20*N17)</f>
        <v>29.560462742250003</v>
      </c>
      <c r="AQ18" s="38"/>
      <c r="AR18" s="37" t="s">
        <v>34</v>
      </c>
      <c r="AS18" s="38">
        <f>(C34*B7*B21*K16) + (C34*B8*B21*L16) + (C34*B9*B21*M16) + (C34*B10*B21*N16)</f>
        <v>18.442923026400003</v>
      </c>
      <c r="AT18" s="38">
        <f>(C34*C7*B21*K16) + (C34*C8*B21*L16) + (C34*C9*B21*M16) + (C34*C10*B21*N16)</f>
        <v>28.739240589600005</v>
      </c>
      <c r="AU18" s="38">
        <f>(C34*D7*B21*K16) + (C34*D8*B21*L16) + (C34*D9*B21*M16) + (C34*D10*B21*N16)</f>
        <v>24.672640251600004</v>
      </c>
      <c r="AV18" s="38">
        <f>(C34*E7*B21*K16) + (C34*E8*B21*L16) + (C34*E9*B21*M16) + (C34*E10*B21*N16)</f>
        <v>11.694429212400001</v>
      </c>
      <c r="AW18" s="38"/>
      <c r="AX18" s="37" t="s">
        <v>34</v>
      </c>
      <c r="AY18" s="38">
        <f>(C34*B7*B22*K15) + (C34*B8*B22*L15) + (C34*B9*B22*M15) + (C34*B10*B22*N15)</f>
        <v>24.539381487</v>
      </c>
      <c r="AZ18" s="38">
        <f>(C34*C7*B22*K15) + (C34*C8*B22*L15) + (C34*C9*B22*M15) + (C34*C10*B22*N15)</f>
        <v>26.458570862999998</v>
      </c>
      <c r="BA18" s="38">
        <f>(C34*D7*B22*K15) + (C34*D8*B22*L15) + (C34*D9*B22*M15) + (C34*D10*B22*N15)</f>
        <v>39.237658758000002</v>
      </c>
      <c r="BB18" s="39">
        <f>(C34*E7*B22*K15) + (C34*E8*B22*L15) + (C34*E9*B22*M15) + (C34*E10*B22*N15)</f>
        <v>15.319859067000003</v>
      </c>
      <c r="BJ18" s="33"/>
      <c r="BK18" s="33"/>
      <c r="BQ18" s="29" t="s">
        <v>35</v>
      </c>
      <c r="BR18">
        <f>(B7*K17)* (B20*B56 + B21*B57 + B22*B58)</f>
        <v>4176</v>
      </c>
      <c r="BS18">
        <f>(C8*L17) * (B20*B56 + B21*B57 + B22*B58)</f>
        <v>5044.7534060000007</v>
      </c>
      <c r="BT18">
        <f>(D9*M17) * (B20*B56 + B21*B57 + B22*B58)</f>
        <v>2192.4</v>
      </c>
      <c r="BU18">
        <f>(E10*N17) * (B20*B56 + B21*B57 + B22*B58)</f>
        <v>1862.4362338999999</v>
      </c>
      <c r="BW18" s="19"/>
    </row>
    <row r="19" spans="1:76" x14ac:dyDescent="0.2">
      <c r="A19" s="6" t="s">
        <v>36</v>
      </c>
      <c r="BJ19" s="33"/>
      <c r="BK19" s="33"/>
      <c r="BQ19" s="29" t="s">
        <v>37</v>
      </c>
      <c r="BR19">
        <f>B7*B20*B61*K18</f>
        <v>0</v>
      </c>
      <c r="BS19">
        <f>C8*B20*B61*L18</f>
        <v>0</v>
      </c>
      <c r="BT19">
        <f>D9*B20*B61*M18</f>
        <v>736.56000000000017</v>
      </c>
      <c r="BU19">
        <f>E10*B20*B61*N18</f>
        <v>0</v>
      </c>
      <c r="BW19" s="19"/>
    </row>
    <row r="20" spans="1:76" ht="17" thickBot="1" x14ac:dyDescent="0.25">
      <c r="A20" s="14" t="s">
        <v>38</v>
      </c>
      <c r="B20">
        <v>0.55000000000000004</v>
      </c>
      <c r="BJ20" s="32" t="s">
        <v>25</v>
      </c>
      <c r="BK20" s="32"/>
      <c r="BQ20" s="35" t="s">
        <v>39</v>
      </c>
      <c r="BR20" s="38">
        <f>(B7*K18)* (B21*B57 + B22*B58)</f>
        <v>0</v>
      </c>
      <c r="BS20" s="38">
        <f>(C8*L18)* (B21*B57 + B22*B58)</f>
        <v>0</v>
      </c>
      <c r="BT20" s="38">
        <f>(D9*M18)* (B21*B57 + B22*B58)</f>
        <v>2410.5600000000004</v>
      </c>
      <c r="BU20" s="38">
        <f>(E10*N18)* (B21*B57 + B22*B58)</f>
        <v>0</v>
      </c>
      <c r="BV20" s="38"/>
      <c r="BW20" s="39"/>
    </row>
    <row r="21" spans="1:76" x14ac:dyDescent="0.2">
      <c r="A21" s="14" t="s">
        <v>40</v>
      </c>
      <c r="B21">
        <v>0.2</v>
      </c>
      <c r="BJ21" s="32"/>
      <c r="BK21" s="32"/>
    </row>
    <row r="22" spans="1:76" ht="17" thickBot="1" x14ac:dyDescent="0.25">
      <c r="A22" s="14" t="s">
        <v>41</v>
      </c>
      <c r="B22">
        <v>0.25</v>
      </c>
      <c r="BJ22" s="33"/>
      <c r="BK22" s="33"/>
    </row>
    <row r="23" spans="1:76" ht="17" thickBot="1" x14ac:dyDescent="0.25">
      <c r="AB23" s="10"/>
      <c r="AC23" s="11"/>
      <c r="AD23" s="11"/>
      <c r="AE23" s="11"/>
      <c r="AF23" s="11"/>
      <c r="AG23" s="11"/>
      <c r="AH23" s="12"/>
      <c r="BJ23" s="33"/>
      <c r="BK23" s="33"/>
    </row>
    <row r="24" spans="1:76" ht="26" customHeight="1" x14ac:dyDescent="0.2">
      <c r="A24" s="6" t="s">
        <v>42</v>
      </c>
      <c r="J24" s="40" t="s">
        <v>43</v>
      </c>
      <c r="K24" s="41"/>
      <c r="L24" s="41"/>
      <c r="M24" s="41"/>
      <c r="N24" s="41"/>
      <c r="O24" s="41"/>
      <c r="P24" s="41"/>
      <c r="Q24" s="41"/>
      <c r="R24" s="41"/>
      <c r="S24" s="41"/>
      <c r="T24" s="41"/>
      <c r="U24" s="42"/>
      <c r="AB24" s="18"/>
      <c r="AH24" s="19"/>
      <c r="BJ24" s="33"/>
      <c r="BK24" s="33"/>
    </row>
    <row r="25" spans="1:76" ht="16" customHeight="1" x14ac:dyDescent="0.2">
      <c r="B25" s="14" t="s">
        <v>44</v>
      </c>
      <c r="J25" s="43"/>
      <c r="K25" s="44"/>
      <c r="L25" s="44"/>
      <c r="M25" s="44"/>
      <c r="N25" s="44"/>
      <c r="O25" s="44"/>
      <c r="P25" s="44"/>
      <c r="Q25" s="44"/>
      <c r="R25" s="44"/>
      <c r="S25" s="44"/>
      <c r="T25" s="44"/>
      <c r="U25" s="45"/>
      <c r="AB25" s="18"/>
      <c r="AH25" s="19"/>
      <c r="BJ25" s="33"/>
      <c r="BK25" s="33"/>
    </row>
    <row r="26" spans="1:76" x14ac:dyDescent="0.2">
      <c r="A26" s="14" t="s">
        <v>38</v>
      </c>
      <c r="B26">
        <v>20</v>
      </c>
      <c r="J26" s="25" t="s">
        <v>45</v>
      </c>
      <c r="U26" s="19"/>
      <c r="AB26" s="18"/>
      <c r="AH26" s="19"/>
      <c r="BJ26" s="32" t="s">
        <v>25</v>
      </c>
      <c r="BK26" s="32"/>
    </row>
    <row r="27" spans="1:76" ht="17" thickBot="1" x14ac:dyDescent="0.25">
      <c r="A27" s="14" t="s">
        <v>40</v>
      </c>
      <c r="B27">
        <v>25</v>
      </c>
      <c r="J27" s="18"/>
      <c r="K27" s="14" t="s">
        <v>9</v>
      </c>
      <c r="L27" s="14" t="s">
        <v>10</v>
      </c>
      <c r="M27" s="14" t="s">
        <v>11</v>
      </c>
      <c r="N27" s="14" t="s">
        <v>12</v>
      </c>
      <c r="U27" s="19"/>
      <c r="AB27" s="18"/>
      <c r="AH27" s="19"/>
      <c r="BJ27" s="32"/>
      <c r="BK27" s="32"/>
    </row>
    <row r="28" spans="1:76" x14ac:dyDescent="0.2">
      <c r="A28" s="14" t="s">
        <v>41</v>
      </c>
      <c r="B28">
        <v>30</v>
      </c>
      <c r="J28" s="29" t="s">
        <v>23</v>
      </c>
      <c r="K28">
        <f>AC13+AC37+AC74</f>
        <v>154.295276747</v>
      </c>
      <c r="L28">
        <f>AD13+AD37+K85+AD74</f>
        <v>236.665885473</v>
      </c>
      <c r="M28">
        <f>AE13+AE37+N85+AE74</f>
        <v>259.47800893550004</v>
      </c>
      <c r="N28">
        <f>AF13+AF37+AF74+Q85</f>
        <v>88.693846694499996</v>
      </c>
      <c r="U28" s="19"/>
      <c r="AB28" s="18"/>
      <c r="AH28" s="19"/>
      <c r="AL28" s="10"/>
      <c r="AM28" s="11"/>
      <c r="AN28" s="11"/>
      <c r="AO28" s="11"/>
      <c r="AP28" s="11"/>
      <c r="AQ28" s="11"/>
      <c r="AR28" s="11"/>
      <c r="AS28" s="11"/>
      <c r="AT28" s="11"/>
      <c r="AU28" s="11"/>
      <c r="AV28" s="11"/>
      <c r="AW28" s="11"/>
      <c r="AX28" s="12"/>
      <c r="BJ28" s="33"/>
      <c r="BK28" s="33"/>
    </row>
    <row r="29" spans="1:76" ht="17" thickBot="1" x14ac:dyDescent="0.25">
      <c r="J29" s="29" t="s">
        <v>26</v>
      </c>
      <c r="K29">
        <f>AC14+AC32+AC69</f>
        <v>140.47212763620001</v>
      </c>
      <c r="L29">
        <f>AD14+AD32+K80+AD69</f>
        <v>145.22570626180001</v>
      </c>
      <c r="M29">
        <f>AE14+AE32+N80+AE69</f>
        <v>291.79681857780002</v>
      </c>
      <c r="N29">
        <f>AF14+AF32+AF69+Q80</f>
        <v>55.140835264200007</v>
      </c>
      <c r="U29" s="19"/>
      <c r="AB29" s="25" t="s">
        <v>46</v>
      </c>
      <c r="AH29" s="19"/>
      <c r="AL29" s="18"/>
      <c r="AX29" s="19"/>
      <c r="BJ29" s="33"/>
      <c r="BK29" s="33"/>
    </row>
    <row r="30" spans="1:76" ht="17" x14ac:dyDescent="0.2">
      <c r="A30" s="46" t="s">
        <v>47</v>
      </c>
      <c r="B30">
        <v>15</v>
      </c>
      <c r="J30" s="29" t="s">
        <v>28</v>
      </c>
      <c r="K30">
        <f>AC15+AC33+AC70</f>
        <v>94.217469832800006</v>
      </c>
      <c r="L30">
        <f>AD15+AD33+K81+AD70</f>
        <v>137.59027228419998</v>
      </c>
      <c r="M30">
        <f>AE15+AE33+N81+AE70</f>
        <v>241.99999959695</v>
      </c>
      <c r="N30">
        <f>AF15+AF33+AF70+Q81</f>
        <v>52.917954421050005</v>
      </c>
      <c r="U30" s="19"/>
      <c r="AB30" s="18"/>
      <c r="AC30" s="47" t="s">
        <v>48</v>
      </c>
      <c r="AD30" s="47"/>
      <c r="AE30" s="47"/>
      <c r="AF30" s="47"/>
      <c r="AH30" s="19"/>
      <c r="AL30" s="18"/>
      <c r="AX30" s="19"/>
      <c r="BJ30" s="33"/>
      <c r="BK30" s="33"/>
      <c r="BQ30" s="22" t="s">
        <v>49</v>
      </c>
      <c r="BR30" s="11"/>
      <c r="BS30" s="11"/>
      <c r="BT30" s="11"/>
      <c r="BU30" s="11"/>
      <c r="BV30" s="11"/>
      <c r="BW30" s="11"/>
      <c r="BX30" s="12"/>
    </row>
    <row r="31" spans="1:76" x14ac:dyDescent="0.2">
      <c r="J31" s="29" t="s">
        <v>30</v>
      </c>
      <c r="K31">
        <f>AC16+AC34+AC71</f>
        <v>105.3678700314</v>
      </c>
      <c r="L31">
        <f>AD16+AD34+K82+AD71</f>
        <v>205.68130313360001</v>
      </c>
      <c r="M31">
        <f>AE16+AE34+N82+AE71</f>
        <v>169.41329914385003</v>
      </c>
      <c r="N31">
        <f>AF16+AF34+AF71+Q82</f>
        <v>64.481106351150004</v>
      </c>
      <c r="U31" s="19"/>
      <c r="AB31" s="18"/>
      <c r="AC31" s="14" t="s">
        <v>9</v>
      </c>
      <c r="AD31" s="14" t="s">
        <v>10</v>
      </c>
      <c r="AE31" s="14" t="s">
        <v>11</v>
      </c>
      <c r="AF31" s="14" t="s">
        <v>12</v>
      </c>
      <c r="AH31" s="19"/>
      <c r="AL31" s="18"/>
      <c r="AX31" s="19"/>
      <c r="BJ31" s="33"/>
      <c r="BK31" s="33"/>
      <c r="BQ31" s="18"/>
      <c r="BR31" s="14" t="s">
        <v>9</v>
      </c>
      <c r="BS31" s="14" t="s">
        <v>10</v>
      </c>
      <c r="BT31" s="14" t="s">
        <v>11</v>
      </c>
      <c r="BU31" s="14" t="s">
        <v>12</v>
      </c>
      <c r="BX31" s="19"/>
    </row>
    <row r="32" spans="1:76" x14ac:dyDescent="0.2">
      <c r="A32" s="6" t="s">
        <v>50</v>
      </c>
      <c r="J32" s="29" t="s">
        <v>32</v>
      </c>
      <c r="K32">
        <f>AC17+AC35+AC72</f>
        <v>124.0811860922</v>
      </c>
      <c r="L32">
        <f>AD17+AD35+K83+AD72</f>
        <v>158.14273980680002</v>
      </c>
      <c r="M32">
        <f>AE17+AE35+N83+AE72</f>
        <v>214.23819234955005</v>
      </c>
      <c r="N32">
        <f>AF17+AF35+AF72+Q83</f>
        <v>60.586735086450005</v>
      </c>
      <c r="U32" s="19"/>
      <c r="AB32" s="29" t="s">
        <v>23</v>
      </c>
      <c r="AC32">
        <f>SUM(AU35,AN44,AU44)</f>
        <v>0</v>
      </c>
      <c r="AD32">
        <f t="shared" ref="AD32:AD37" si="1">SUM(AO35,AO44,AV44)</f>
        <v>0</v>
      </c>
      <c r="AE32">
        <f t="shared" ref="AE32:AE37" si="2">SUM(AP35,AW35,AW44)</f>
        <v>0</v>
      </c>
      <c r="AF32">
        <f t="shared" ref="AF32:AF37" si="3">SUM(AQ35,AX35,AQ44)</f>
        <v>0</v>
      </c>
      <c r="AH32" s="19"/>
      <c r="AL32" s="25" t="s">
        <v>51</v>
      </c>
      <c r="AX32" s="19"/>
      <c r="BJ32" s="33"/>
      <c r="BK32" s="33"/>
      <c r="BQ32" s="29" t="s">
        <v>27</v>
      </c>
      <c r="BR32">
        <f>((C7*K13) * (B20*C56 + B21*C57 + B22*C58)) + ((D7*K13) * (B20*C56 + B21*C57 + B22*C58)) + ((E7*K13) * (B20*C56 + B21*C57 + B22*C58))</f>
        <v>3300</v>
      </c>
      <c r="BS32">
        <f>((B8*L13) * (B20*C56 + B21*C57 + B22*C58)) + ((D8*L13) * (B20*C56 + B21*C57 + B22*C58)) + ((E8*L13) * (B20*C56 + B21*C57 + B22*C58))</f>
        <v>8786.2207949999993</v>
      </c>
      <c r="BT32">
        <f>((B9*M13) * (B20*C56 + B21*C57 + B22*C58)) + ((C9*M13) * (B20*C56 + B21*C57 + B22*C58)) + ((E9*M13) * (B20*C56 + B21*C57 + B22*C58))</f>
        <v>3605.25</v>
      </c>
      <c r="BU32">
        <f>((B10*N13) * (B20*C56 + B21*C57 + B22*C58)) + ((C10*N13) * (B20*C56 + B21*C57 + B22*C58)) + ((D10*N13) * (B20*C56 + B21*C57 + B22*C58))</f>
        <v>3439.103917425</v>
      </c>
      <c r="BX32" s="19"/>
    </row>
    <row r="33" spans="1:76" x14ac:dyDescent="0.2">
      <c r="B33" s="14" t="s">
        <v>52</v>
      </c>
      <c r="C33" s="14" t="s">
        <v>53</v>
      </c>
      <c r="J33" s="29" t="s">
        <v>34</v>
      </c>
      <c r="K33">
        <f>AC18+AC36+AC73</f>
        <v>102.04232346440001</v>
      </c>
      <c r="L33">
        <f>AD18+AD36+K84+AD73</f>
        <v>142.66102447660001</v>
      </c>
      <c r="M33">
        <f>AE18+AE36+N84+AE73</f>
        <v>280.46707021735006</v>
      </c>
      <c r="N33">
        <f>AF18+AF36+AF73+Q84</f>
        <v>56.574751021650009</v>
      </c>
      <c r="U33" s="19"/>
      <c r="AB33" s="29" t="s">
        <v>26</v>
      </c>
      <c r="AC33">
        <f t="shared" ref="AC33:AC37" si="4">SUM(AU36,AN45,AU45)</f>
        <v>0</v>
      </c>
      <c r="AD33">
        <f t="shared" si="1"/>
        <v>0</v>
      </c>
      <c r="AE33">
        <f t="shared" si="2"/>
        <v>0</v>
      </c>
      <c r="AF33">
        <f t="shared" si="3"/>
        <v>0</v>
      </c>
      <c r="AH33" s="19"/>
      <c r="AL33" s="29"/>
      <c r="AM33" s="14"/>
      <c r="AN33" s="47" t="s">
        <v>48</v>
      </c>
      <c r="AO33" s="47"/>
      <c r="AP33" s="47"/>
      <c r="AQ33" s="47"/>
      <c r="AR33" s="14"/>
      <c r="AS33" s="14"/>
      <c r="AT33" s="14"/>
      <c r="AU33" s="47" t="s">
        <v>48</v>
      </c>
      <c r="AV33" s="47"/>
      <c r="AW33" s="47"/>
      <c r="AX33" s="48"/>
      <c r="BJ33" s="32" t="s">
        <v>25</v>
      </c>
      <c r="BK33" s="32"/>
      <c r="BQ33" s="29" t="s">
        <v>29</v>
      </c>
      <c r="BR33">
        <f>((C7*K14) * (B20*C56 + B21*C57 + B22*C58)) + ((D7*K14) * (B20*C56 + B21*C57 + B22*C58)) + ((E7*K14) * (B20*C56 + B21*C57 + B22*C58))</f>
        <v>4635.5802899999999</v>
      </c>
      <c r="BS33">
        <f>((B8*L14) * (B20*C56 + B21*C57 + B22*C58)) + ((D8*L14) * (B20*C56 + B21*C57 + B22*C58)) + ((E8*L14) * (B20*C56 + B21*C57 + B22*C58))</f>
        <v>5308.875</v>
      </c>
      <c r="BT33">
        <f>((B9*M14) * (B20*C56 + B21*C57 + B22*C58)) + ((C9*M14) * (B20*C56 + B21*C57 + B22*C58)) + ((E9*M14) * (B20*C56 + B21*C57 + B22*C58))</f>
        <v>7400.25</v>
      </c>
      <c r="BU33">
        <f>((B10*N14) * (B20*C56 + B21*C57 + B22*C58)) + ((C10*N14) * (B20*C56 + B21*C57 + B22*C58)) + ((D10*N14) * (B20*C56 + B21*C57 + B22*C58))</f>
        <v>2138.0858771250005</v>
      </c>
      <c r="BX33" s="19"/>
    </row>
    <row r="34" spans="1:76" x14ac:dyDescent="0.2">
      <c r="A34" s="14" t="s">
        <v>54</v>
      </c>
      <c r="B34">
        <v>0.1</v>
      </c>
      <c r="C34">
        <v>0.9</v>
      </c>
      <c r="F34" s="6"/>
      <c r="J34" s="49" t="s">
        <v>13</v>
      </c>
      <c r="K34" s="31"/>
      <c r="L34" s="31"/>
      <c r="M34" s="31"/>
      <c r="N34" s="31"/>
      <c r="U34" s="19"/>
      <c r="AB34" s="29" t="s">
        <v>28</v>
      </c>
      <c r="AC34">
        <f t="shared" si="4"/>
        <v>0</v>
      </c>
      <c r="AD34">
        <f t="shared" si="1"/>
        <v>0</v>
      </c>
      <c r="AE34">
        <f t="shared" si="2"/>
        <v>0</v>
      </c>
      <c r="AF34">
        <f t="shared" si="3"/>
        <v>0</v>
      </c>
      <c r="AH34" s="19"/>
      <c r="AL34" s="29" t="s">
        <v>55</v>
      </c>
      <c r="AN34" s="14" t="s">
        <v>9</v>
      </c>
      <c r="AO34" s="14" t="s">
        <v>10</v>
      </c>
      <c r="AP34" s="14" t="s">
        <v>11</v>
      </c>
      <c r="AQ34" s="14" t="s">
        <v>12</v>
      </c>
      <c r="AS34" s="14" t="s">
        <v>55</v>
      </c>
      <c r="AU34" s="14" t="s">
        <v>9</v>
      </c>
      <c r="AV34" s="14" t="s">
        <v>10</v>
      </c>
      <c r="AW34" s="14" t="s">
        <v>11</v>
      </c>
      <c r="AX34" s="28" t="s">
        <v>12</v>
      </c>
      <c r="BJ34" s="32"/>
      <c r="BK34" s="32"/>
      <c r="BQ34" s="29" t="s">
        <v>31</v>
      </c>
      <c r="BR34" s="34">
        <f>((C7*K15) * (B20*C56 + B21*C57 + B22*C58)) + ((D7*K15) * (B20*C56 + B21*C57 + B22*C58)) + ((E7*K15) * (B20*C56 + B21*C57 + B22*C58))</f>
        <v>3109.176477</v>
      </c>
      <c r="BS34">
        <f>((B8*L15) * (B20*C56 + B21*C57 + B22*C58)) + ((D8*L15) * (B20*C56 + B21*C57 + B22*C58)) + ((E8*L15) * (B20*C56 + B21*C57 + B22*C58))</f>
        <v>2970</v>
      </c>
      <c r="BT34">
        <f>((B9*M15) * (B20*C56 + B21*C57 + B22*C58)) + ((C9*M15) * (B20*C56 + B21*C57 + B22*C58)) + ((E9*M15) * (B20*C56 + B21*C57 + B22*C58))</f>
        <v>9183.9</v>
      </c>
      <c r="BU34">
        <f>((B10*N15) * (B20*C56 + B21*C57 + B22*C58)) + ((C10*N15) * (B20*C56 + B21*C57 + B22*C58)) + ((D10*N15) * (B20*C56 + B21*C57 + B22*C58))</f>
        <v>2051.8936663500003</v>
      </c>
      <c r="BX34" s="19"/>
    </row>
    <row r="35" spans="1:76" ht="17" x14ac:dyDescent="0.2">
      <c r="A35" s="46" t="s">
        <v>56</v>
      </c>
      <c r="B35">
        <v>100</v>
      </c>
      <c r="F35" s="14"/>
      <c r="J35" s="49"/>
      <c r="K35" s="31"/>
      <c r="L35" s="31"/>
      <c r="M35" s="31"/>
      <c r="N35" s="31"/>
      <c r="U35" s="19"/>
      <c r="AB35" s="29" t="s">
        <v>30</v>
      </c>
      <c r="AC35">
        <f t="shared" si="4"/>
        <v>0</v>
      </c>
      <c r="AD35">
        <f>SUM(AO38,AO47,AV47)</f>
        <v>1.6616731</v>
      </c>
      <c r="AE35">
        <f t="shared" si="2"/>
        <v>0</v>
      </c>
      <c r="AF35">
        <f t="shared" si="3"/>
        <v>0</v>
      </c>
      <c r="AH35" s="19"/>
      <c r="AL35" s="50" t="s">
        <v>9</v>
      </c>
      <c r="AM35" s="14" t="s">
        <v>23</v>
      </c>
      <c r="AN35" s="51"/>
      <c r="AO35" s="30">
        <v>0</v>
      </c>
      <c r="AP35" s="30">
        <v>0</v>
      </c>
      <c r="AQ35" s="30">
        <v>0</v>
      </c>
      <c r="AR35" s="14"/>
      <c r="AS35" s="52" t="s">
        <v>10</v>
      </c>
      <c r="AT35" s="14" t="s">
        <v>23</v>
      </c>
      <c r="AU35" s="30">
        <v>0</v>
      </c>
      <c r="AV35" s="51"/>
      <c r="AW35" s="30">
        <v>0</v>
      </c>
      <c r="AX35" s="53">
        <v>0</v>
      </c>
      <c r="BJ35" s="33"/>
      <c r="BK35" s="33"/>
      <c r="BQ35" s="29" t="s">
        <v>33</v>
      </c>
      <c r="BR35">
        <f>((C7*K16) * (B20*C56 + B21*C57 + B22*C58)) + ((D7*K16) * (B20*C56 + B21*C57 + B22*C58)) + ((E7*K16) * (B20*C56 + B21*C57 + B22*C58))</f>
        <v>2739.0000000000005</v>
      </c>
      <c r="BS35">
        <f>((B8*L16) * (B20*C56 + B21*C57 + B22*C58)) + ((D8*L16) * (B20*C56 + B21*C57 + B22*C58)) + ((E8*L16) * (B20*C56 + B21*C57 + B22*C58))</f>
        <v>7635.9182624999994</v>
      </c>
      <c r="BT35">
        <f>((B9*M16) * (B20*C56 + B21*C57 + B22*C58)) + ((C9*M16) * (B20*C56 + B21*C57 + B22*C58)) + ((E9*M16) * (B20*C56 + B21*C57 + B22*C58))</f>
        <v>4212.45</v>
      </c>
      <c r="BU35">
        <f>((B10*N16) * (B20*C56 + B21*C57 + B22*C58)) + ((C10*N16) * (B20*C56 + B21*C57 + B22*C58)) + ((D10*N16) * (B20*C56 + B21*C57 + B22*C58))</f>
        <v>2500.2548851499996</v>
      </c>
      <c r="BX35" s="19"/>
    </row>
    <row r="36" spans="1:76" x14ac:dyDescent="0.2">
      <c r="A36" s="14" t="s">
        <v>57</v>
      </c>
      <c r="B36">
        <f>B35*B34</f>
        <v>10</v>
      </c>
      <c r="F36" s="14"/>
      <c r="J36" s="25" t="s">
        <v>58</v>
      </c>
      <c r="U36" s="19"/>
      <c r="AB36" s="29" t="s">
        <v>32</v>
      </c>
      <c r="AC36">
        <f t="shared" si="4"/>
        <v>0</v>
      </c>
      <c r="AD36">
        <f t="shared" si="1"/>
        <v>0</v>
      </c>
      <c r="AE36">
        <f t="shared" si="2"/>
        <v>0</v>
      </c>
      <c r="AF36">
        <f t="shared" si="3"/>
        <v>0</v>
      </c>
      <c r="AH36" s="19"/>
      <c r="AL36" s="50"/>
      <c r="AM36" s="14" t="s">
        <v>26</v>
      </c>
      <c r="AN36" s="51"/>
      <c r="AO36" s="30">
        <v>0</v>
      </c>
      <c r="AP36" s="30">
        <v>0</v>
      </c>
      <c r="AQ36" s="30">
        <v>0</v>
      </c>
      <c r="AR36" s="14"/>
      <c r="AS36" s="52"/>
      <c r="AT36" s="14" t="s">
        <v>26</v>
      </c>
      <c r="AU36" s="30">
        <v>0</v>
      </c>
      <c r="AV36" s="51"/>
      <c r="AW36" s="30">
        <v>0</v>
      </c>
      <c r="AX36" s="53">
        <v>0</v>
      </c>
      <c r="BJ36" s="33"/>
      <c r="BK36" s="33"/>
      <c r="BQ36" s="29" t="s">
        <v>35</v>
      </c>
      <c r="BR36">
        <f>((C7*K17) * (B20*C56 + B21*C57 + B22*C58)) + ((D7*K17) * (B20*C56 + B21*C57 + B22*C58)) + ((E7*K17) * (B20*C56 + B21*C57 + B22*C58))</f>
        <v>3960</v>
      </c>
      <c r="BS36">
        <f>((B8*L17) * (B20*C56 + B21*C57 + B22*C58)) + ((D8*L17) * (B20*C56 + B21*C57 + B22*C58)) + ((E8*L17) * (B20*C56 + B21*C57 + B22*C58))</f>
        <v>5871.0492225000007</v>
      </c>
      <c r="BT36">
        <f>((B9*M17) * (B20*C56 + B21*C57 + B22*C58)) + ((C9*M17) * (B20*C56 + B21*C57 + B22*C58)) + ((E9*M17) * (B20*C56 + B21*C57 + B22*C58))</f>
        <v>2656.5</v>
      </c>
      <c r="BU36">
        <f>((B10*N17) * (B20*C56 + B21*C57 + B22*C58)) + ((C10*N17) * (B20*C56 + B21*C57 + B22*C58)) + ((D10*N17) * (B20*C56 + B21*C57 + B22*C58))</f>
        <v>2349.2506496250003</v>
      </c>
      <c r="BX36" s="19"/>
    </row>
    <row r="37" spans="1:76" ht="17" thickBot="1" x14ac:dyDescent="0.25">
      <c r="F37" s="14"/>
      <c r="J37" s="18"/>
      <c r="K37" s="14" t="s">
        <v>9</v>
      </c>
      <c r="L37" s="14" t="s">
        <v>10</v>
      </c>
      <c r="M37" s="14" t="s">
        <v>11</v>
      </c>
      <c r="N37" s="14" t="s">
        <v>12</v>
      </c>
      <c r="U37" s="19"/>
      <c r="AB37" s="35" t="s">
        <v>34</v>
      </c>
      <c r="AC37" s="38">
        <f t="shared" si="4"/>
        <v>0</v>
      </c>
      <c r="AD37" s="38">
        <f t="shared" si="1"/>
        <v>0</v>
      </c>
      <c r="AE37" s="38">
        <f t="shared" si="2"/>
        <v>0</v>
      </c>
      <c r="AF37" s="38">
        <f t="shared" si="3"/>
        <v>0</v>
      </c>
      <c r="AG37" s="38"/>
      <c r="AH37" s="39"/>
      <c r="AL37" s="50"/>
      <c r="AM37" s="14" t="s">
        <v>28</v>
      </c>
      <c r="AN37" s="51"/>
      <c r="AO37" s="30">
        <v>0</v>
      </c>
      <c r="AP37" s="30">
        <v>0</v>
      </c>
      <c r="AQ37" s="30">
        <v>0</v>
      </c>
      <c r="AR37" s="14"/>
      <c r="AS37" s="52"/>
      <c r="AT37" s="14" t="s">
        <v>28</v>
      </c>
      <c r="AU37" s="30">
        <v>0</v>
      </c>
      <c r="AV37" s="51"/>
      <c r="AW37" s="30">
        <v>0</v>
      </c>
      <c r="AX37" s="53">
        <v>0</v>
      </c>
      <c r="BJ37" s="33"/>
      <c r="BK37" s="33"/>
      <c r="BQ37" s="29" t="s">
        <v>37</v>
      </c>
      <c r="BR37">
        <f>(C7*B20*C61*K18) + (D7*B20*C61*K18)  + (E7*B20*C61*K18)</f>
        <v>0</v>
      </c>
      <c r="BS37">
        <f>(B8*B20*C61*L18) + (D8*B20*C61*L18)  + (E8*B20*C61*L18)</f>
        <v>0</v>
      </c>
      <c r="BT37">
        <f>(B9*B20*C61*M18) + (C9*B20*C61*M18)  + (E9*B20*C61*M18)</f>
        <v>1254.8800000000001</v>
      </c>
      <c r="BU37">
        <f>(B10*B20*C61*N18) + (C10*B20*C61*N18)  + (D10*B20*C61*N18)</f>
        <v>0</v>
      </c>
      <c r="BX37" s="19"/>
    </row>
    <row r="38" spans="1:76" ht="17" thickBot="1" x14ac:dyDescent="0.25">
      <c r="A38" s="6" t="s">
        <v>59</v>
      </c>
      <c r="F38" s="14"/>
      <c r="J38" s="29" t="s">
        <v>23</v>
      </c>
      <c r="K38">
        <f t="shared" ref="K38:N43" si="5">K13+AC52+AC69</f>
        <v>154.29528099999999</v>
      </c>
      <c r="L38">
        <f t="shared" si="5"/>
        <v>236.66587999999999</v>
      </c>
      <c r="M38">
        <f t="shared" si="5"/>
        <v>259.47801000000004</v>
      </c>
      <c r="N38">
        <f t="shared" si="5"/>
        <v>88.693847000000005</v>
      </c>
      <c r="U38" s="19"/>
      <c r="AL38" s="50"/>
      <c r="AM38" s="14" t="s">
        <v>30</v>
      </c>
      <c r="AN38" s="51"/>
      <c r="AO38" s="30">
        <v>0</v>
      </c>
      <c r="AP38" s="30">
        <v>0</v>
      </c>
      <c r="AQ38" s="30">
        <v>0</v>
      </c>
      <c r="AR38" s="14"/>
      <c r="AS38" s="52"/>
      <c r="AT38" s="14" t="s">
        <v>30</v>
      </c>
      <c r="AU38" s="30">
        <v>0</v>
      </c>
      <c r="AV38" s="51"/>
      <c r="AW38" s="30">
        <v>0</v>
      </c>
      <c r="AX38" s="53">
        <v>0</v>
      </c>
      <c r="BJ38" s="33"/>
      <c r="BK38" s="33"/>
      <c r="BQ38" s="35" t="s">
        <v>39</v>
      </c>
      <c r="BR38" s="38">
        <f>((C7*K18) * (B21*C57 + B22*C58)) + ((D7*K18) * (B21*C57 + B22*C58)) + ((E7*K18) * (B21*C57 + B22*C58))</f>
        <v>0</v>
      </c>
      <c r="BS38" s="38">
        <f>((B8*L18) * (B21*C57 + B22*C58)) + ((D8*L18) * (B21*C57 + B22*C58)) + ((E8*L18) * (B21*C57 + B22*C58))</f>
        <v>0</v>
      </c>
      <c r="BT38" s="38">
        <f>((B9*M18) * (B21*C57 + B22*C58)) + ((C9*M18) * (B21*C57 + B22*C58)) + ((E9*M18) * (B21*C57 + B22*C58))</f>
        <v>2823.4800000000005</v>
      </c>
      <c r="BU38" s="38">
        <f>((B10*N18) * (B21*C57 + B22*C58)) + ((C10*N18) * (B21*C57 + B22*C58)) + ((D10*N18) * (B21*C57 + B22*C58))</f>
        <v>0</v>
      </c>
      <c r="BV38" s="38"/>
      <c r="BW38" s="38"/>
      <c r="BX38" s="39"/>
    </row>
    <row r="39" spans="1:76" x14ac:dyDescent="0.2">
      <c r="B39" s="14" t="s">
        <v>60</v>
      </c>
      <c r="C39" s="14" t="s">
        <v>61</v>
      </c>
      <c r="F39" s="14"/>
      <c r="J39" s="29" t="s">
        <v>26</v>
      </c>
      <c r="K39">
        <f t="shared" si="5"/>
        <v>140.47212999999999</v>
      </c>
      <c r="L39">
        <f t="shared" si="5"/>
        <v>145.2257066</v>
      </c>
      <c r="M39">
        <f t="shared" si="5"/>
        <v>291.79682100000002</v>
      </c>
      <c r="N39">
        <f t="shared" si="5"/>
        <v>55.140835000000003</v>
      </c>
      <c r="U39" s="19"/>
      <c r="AL39" s="50"/>
      <c r="AM39" s="14" t="s">
        <v>32</v>
      </c>
      <c r="AN39" s="51"/>
      <c r="AO39" s="30">
        <v>0</v>
      </c>
      <c r="AP39" s="30">
        <v>0</v>
      </c>
      <c r="AQ39" s="30">
        <v>0</v>
      </c>
      <c r="AS39" s="52"/>
      <c r="AT39" s="14" t="s">
        <v>32</v>
      </c>
      <c r="AU39" s="30">
        <v>0</v>
      </c>
      <c r="AV39" s="51"/>
      <c r="AW39" s="30">
        <v>0</v>
      </c>
      <c r="AX39" s="53">
        <v>0</v>
      </c>
      <c r="BJ39" s="33"/>
      <c r="BK39" s="33"/>
    </row>
    <row r="40" spans="1:76" x14ac:dyDescent="0.2">
      <c r="A40" s="14" t="s">
        <v>10</v>
      </c>
      <c r="B40">
        <v>12</v>
      </c>
      <c r="C40">
        <f>B40 + AC136*B67 + AC137*B68</f>
        <v>22</v>
      </c>
      <c r="F40" s="14"/>
      <c r="J40" s="29" t="s">
        <v>28</v>
      </c>
      <c r="K40">
        <f t="shared" si="5"/>
        <v>94.217468999999994</v>
      </c>
      <c r="L40">
        <f t="shared" si="5"/>
        <v>137.590272</v>
      </c>
      <c r="M40">
        <f t="shared" si="5"/>
        <v>242</v>
      </c>
      <c r="N40">
        <f t="shared" si="5"/>
        <v>52.917954000000002</v>
      </c>
      <c r="U40" s="19"/>
      <c r="AL40" s="50"/>
      <c r="AM40" s="14" t="s">
        <v>34</v>
      </c>
      <c r="AN40" s="51"/>
      <c r="AO40" s="30">
        <v>0</v>
      </c>
      <c r="AP40" s="30">
        <v>0</v>
      </c>
      <c r="AQ40" s="30">
        <v>0</v>
      </c>
      <c r="AR40" s="14"/>
      <c r="AS40" s="52"/>
      <c r="AT40" s="14" t="s">
        <v>34</v>
      </c>
      <c r="AU40" s="30">
        <v>0</v>
      </c>
      <c r="AV40" s="51"/>
      <c r="AW40" s="30">
        <v>0</v>
      </c>
      <c r="AX40" s="53">
        <v>0</v>
      </c>
      <c r="BJ40" s="32" t="s">
        <v>25</v>
      </c>
      <c r="BK40" s="32"/>
    </row>
    <row r="41" spans="1:76" x14ac:dyDescent="0.2">
      <c r="A41" s="14" t="s">
        <v>11</v>
      </c>
      <c r="B41">
        <v>20</v>
      </c>
      <c r="C41">
        <f>B41 + AC134*B65 + AC135*B66</f>
        <v>20</v>
      </c>
      <c r="F41" s="14"/>
      <c r="J41" s="29" t="s">
        <v>30</v>
      </c>
      <c r="K41">
        <f t="shared" si="5"/>
        <v>105.36787</v>
      </c>
      <c r="L41">
        <f t="shared" si="5"/>
        <v>205.68129999999999</v>
      </c>
      <c r="M41">
        <f t="shared" si="5"/>
        <v>169.41329910000002</v>
      </c>
      <c r="N41">
        <f t="shared" si="5"/>
        <v>64.481105999999997</v>
      </c>
      <c r="U41" s="19"/>
      <c r="AL41" s="18"/>
      <c r="AM41" s="14"/>
      <c r="AN41" s="14"/>
      <c r="AO41" s="14"/>
      <c r="AP41" s="14"/>
      <c r="AS41" s="14"/>
      <c r="AT41" s="14"/>
      <c r="AU41" s="14"/>
      <c r="AV41" s="14"/>
      <c r="AX41" s="19"/>
      <c r="BJ41" s="32"/>
      <c r="BK41" s="32"/>
    </row>
    <row r="42" spans="1:76" ht="17" thickBot="1" x14ac:dyDescent="0.25">
      <c r="A42" s="14" t="s">
        <v>12</v>
      </c>
      <c r="B42">
        <v>0</v>
      </c>
      <c r="C42">
        <f>AC138*B69</f>
        <v>0</v>
      </c>
      <c r="J42" s="29" t="s">
        <v>32</v>
      </c>
      <c r="K42">
        <f t="shared" si="5"/>
        <v>124.0811858</v>
      </c>
      <c r="L42">
        <f t="shared" si="5"/>
        <v>158.14274</v>
      </c>
      <c r="M42">
        <f t="shared" si="5"/>
        <v>214.23819</v>
      </c>
      <c r="N42">
        <f t="shared" si="5"/>
        <v>60.586734999999997</v>
      </c>
      <c r="U42" s="19"/>
      <c r="AL42" s="29"/>
      <c r="AM42" s="14"/>
      <c r="AN42" s="47" t="s">
        <v>48</v>
      </c>
      <c r="AO42" s="47"/>
      <c r="AP42" s="47"/>
      <c r="AQ42" s="47"/>
      <c r="AR42" s="14"/>
      <c r="AS42" s="14"/>
      <c r="AT42" s="14"/>
      <c r="AU42" s="47" t="s">
        <v>48</v>
      </c>
      <c r="AV42" s="47"/>
      <c r="AW42" s="47"/>
      <c r="AX42" s="48"/>
      <c r="BJ42" s="33"/>
      <c r="BK42" s="33"/>
    </row>
    <row r="43" spans="1:76" ht="17" thickBot="1" x14ac:dyDescent="0.25">
      <c r="A43" s="6" t="s">
        <v>62</v>
      </c>
      <c r="J43" s="35" t="s">
        <v>34</v>
      </c>
      <c r="K43" s="38">
        <f t="shared" si="5"/>
        <v>102.04232</v>
      </c>
      <c r="L43" s="38">
        <f t="shared" si="5"/>
        <v>142.66103000000001</v>
      </c>
      <c r="M43" s="38">
        <f t="shared" si="5"/>
        <v>280.46707000000004</v>
      </c>
      <c r="N43" s="38">
        <f t="shared" si="5"/>
        <v>56.574750999999999</v>
      </c>
      <c r="O43" s="38"/>
      <c r="P43" s="38"/>
      <c r="Q43" s="38"/>
      <c r="R43" s="38"/>
      <c r="S43" s="38"/>
      <c r="T43" s="38"/>
      <c r="U43" s="39"/>
      <c r="AB43" s="10"/>
      <c r="AC43" s="11"/>
      <c r="AD43" s="11"/>
      <c r="AE43" s="11"/>
      <c r="AF43" s="11"/>
      <c r="AG43" s="11"/>
      <c r="AH43" s="12"/>
      <c r="AL43" s="29" t="s">
        <v>55</v>
      </c>
      <c r="AN43" s="14" t="s">
        <v>9</v>
      </c>
      <c r="AO43" s="14" t="s">
        <v>10</v>
      </c>
      <c r="AP43" s="14" t="s">
        <v>11</v>
      </c>
      <c r="AQ43" s="14" t="s">
        <v>12</v>
      </c>
      <c r="AR43" s="14"/>
      <c r="AS43" s="14" t="s">
        <v>55</v>
      </c>
      <c r="AU43" s="14" t="s">
        <v>9</v>
      </c>
      <c r="AV43" s="14" t="s">
        <v>10</v>
      </c>
      <c r="AW43" s="14" t="s">
        <v>11</v>
      </c>
      <c r="AX43" s="28" t="s">
        <v>12</v>
      </c>
      <c r="BJ43" s="33"/>
      <c r="BK43" s="33"/>
    </row>
    <row r="44" spans="1:76" x14ac:dyDescent="0.2">
      <c r="B44" s="14" t="s">
        <v>63</v>
      </c>
      <c r="C44" s="14" t="s">
        <v>64</v>
      </c>
      <c r="AB44" s="18"/>
      <c r="AH44" s="19"/>
      <c r="AL44" s="50" t="s">
        <v>11</v>
      </c>
      <c r="AM44" s="14" t="s">
        <v>23</v>
      </c>
      <c r="AN44" s="30">
        <v>0</v>
      </c>
      <c r="AO44" s="30">
        <v>0</v>
      </c>
      <c r="AP44" s="51"/>
      <c r="AQ44" s="30">
        <v>0</v>
      </c>
      <c r="AR44" s="14"/>
      <c r="AS44" s="52" t="s">
        <v>12</v>
      </c>
      <c r="AT44" s="14" t="s">
        <v>23</v>
      </c>
      <c r="AU44" s="30">
        <v>0</v>
      </c>
      <c r="AV44" s="30">
        <v>0</v>
      </c>
      <c r="AW44" s="30">
        <v>0</v>
      </c>
      <c r="AX44" s="54"/>
      <c r="BJ44" s="33"/>
      <c r="BK44" s="33"/>
    </row>
    <row r="45" spans="1:76" x14ac:dyDescent="0.2">
      <c r="A45" s="14" t="s">
        <v>38</v>
      </c>
      <c r="B45">
        <v>50</v>
      </c>
      <c r="C45">
        <v>70</v>
      </c>
      <c r="J45" s="14"/>
      <c r="AB45" s="18"/>
      <c r="AH45" s="19"/>
      <c r="AL45" s="50"/>
      <c r="AM45" s="14" t="s">
        <v>26</v>
      </c>
      <c r="AN45" s="30">
        <v>0</v>
      </c>
      <c r="AO45" s="30">
        <v>0</v>
      </c>
      <c r="AP45" s="51"/>
      <c r="AQ45" s="30">
        <v>0</v>
      </c>
      <c r="AR45" s="14"/>
      <c r="AS45" s="52"/>
      <c r="AT45" s="14" t="s">
        <v>26</v>
      </c>
      <c r="AU45" s="30">
        <v>0</v>
      </c>
      <c r="AV45" s="30">
        <v>0</v>
      </c>
      <c r="AW45" s="30">
        <v>0</v>
      </c>
      <c r="AX45" s="54"/>
      <c r="BJ45" s="33"/>
      <c r="BK45" s="33"/>
    </row>
    <row r="46" spans="1:76" ht="17" thickBot="1" x14ac:dyDescent="0.25">
      <c r="A46" s="14" t="s">
        <v>40</v>
      </c>
      <c r="B46">
        <v>70</v>
      </c>
      <c r="C46">
        <v>100</v>
      </c>
      <c r="AB46" s="18"/>
      <c r="AH46" s="19"/>
      <c r="AL46" s="50"/>
      <c r="AM46" s="14" t="s">
        <v>28</v>
      </c>
      <c r="AN46" s="30">
        <v>0</v>
      </c>
      <c r="AO46" s="30">
        <v>0</v>
      </c>
      <c r="AP46" s="51"/>
      <c r="AQ46" s="30">
        <v>0</v>
      </c>
      <c r="AS46" s="52"/>
      <c r="AT46" s="14" t="s">
        <v>28</v>
      </c>
      <c r="AU46" s="30">
        <v>0</v>
      </c>
      <c r="AV46" s="30">
        <v>0</v>
      </c>
      <c r="AW46" s="30">
        <v>0</v>
      </c>
      <c r="AX46" s="54"/>
      <c r="BJ46" s="33"/>
      <c r="BK46" s="33"/>
    </row>
    <row r="47" spans="1:76" ht="17" thickBot="1" x14ac:dyDescent="0.25">
      <c r="A47" s="14" t="s">
        <v>41</v>
      </c>
      <c r="B47">
        <v>120</v>
      </c>
      <c r="C47">
        <v>150</v>
      </c>
      <c r="AB47" s="18"/>
      <c r="AH47" s="19"/>
      <c r="AL47" s="50"/>
      <c r="AM47" s="14" t="s">
        <v>30</v>
      </c>
      <c r="AN47" s="30">
        <v>0</v>
      </c>
      <c r="AO47" s="30">
        <v>1.6616731</v>
      </c>
      <c r="AP47" s="51"/>
      <c r="AQ47" s="30">
        <v>0</v>
      </c>
      <c r="AS47" s="52"/>
      <c r="AT47" s="14" t="s">
        <v>30</v>
      </c>
      <c r="AU47" s="30">
        <v>0</v>
      </c>
      <c r="AV47" s="30">
        <v>0</v>
      </c>
      <c r="AW47" s="30">
        <v>0</v>
      </c>
      <c r="AX47" s="54"/>
      <c r="BJ47" s="32" t="s">
        <v>7</v>
      </c>
      <c r="BK47" s="32"/>
      <c r="BQ47" s="22" t="s">
        <v>65</v>
      </c>
      <c r="BR47" s="11"/>
      <c r="BS47" s="11"/>
      <c r="BT47" s="11"/>
      <c r="BU47" s="11"/>
      <c r="BV47" s="12"/>
    </row>
    <row r="48" spans="1:76" ht="26" customHeight="1" x14ac:dyDescent="0.2">
      <c r="B48" s="14" t="s">
        <v>66</v>
      </c>
      <c r="C48" s="14" t="s">
        <v>67</v>
      </c>
      <c r="G48" s="14"/>
      <c r="J48" s="40" t="s">
        <v>68</v>
      </c>
      <c r="K48" s="41"/>
      <c r="L48" s="41"/>
      <c r="M48" s="41"/>
      <c r="N48" s="41"/>
      <c r="O48" s="41"/>
      <c r="P48" s="41"/>
      <c r="Q48" s="41"/>
      <c r="R48" s="41"/>
      <c r="S48" s="41"/>
      <c r="T48" s="41"/>
      <c r="U48" s="42"/>
      <c r="AB48" s="18"/>
      <c r="AH48" s="19"/>
      <c r="AL48" s="50"/>
      <c r="AM48" s="14" t="s">
        <v>32</v>
      </c>
      <c r="AN48" s="30">
        <v>0</v>
      </c>
      <c r="AO48" s="30">
        <v>0</v>
      </c>
      <c r="AP48" s="51"/>
      <c r="AQ48" s="30">
        <v>0</v>
      </c>
      <c r="AS48" s="52"/>
      <c r="AT48" s="14" t="s">
        <v>32</v>
      </c>
      <c r="AU48" s="30">
        <v>0</v>
      </c>
      <c r="AV48" s="30">
        <v>0</v>
      </c>
      <c r="AW48" s="30">
        <v>0</v>
      </c>
      <c r="AX48" s="54"/>
      <c r="BJ48" s="32"/>
      <c r="BK48" s="32"/>
      <c r="BQ48" s="18"/>
      <c r="BR48" s="47" t="s">
        <v>55</v>
      </c>
      <c r="BS48" s="47"/>
      <c r="BT48" s="47"/>
      <c r="BU48" s="47"/>
      <c r="BV48" s="19"/>
    </row>
    <row r="49" spans="1:74" ht="17" thickBot="1" x14ac:dyDescent="0.25">
      <c r="A49" s="14" t="s">
        <v>69</v>
      </c>
      <c r="B49">
        <f>B45-D51</f>
        <v>30</v>
      </c>
      <c r="C49">
        <f>C45-D51</f>
        <v>50</v>
      </c>
      <c r="J49" s="43"/>
      <c r="K49" s="44"/>
      <c r="L49" s="44"/>
      <c r="M49" s="44"/>
      <c r="N49" s="44"/>
      <c r="O49" s="44"/>
      <c r="P49" s="44"/>
      <c r="Q49" s="44"/>
      <c r="R49" s="44"/>
      <c r="S49" s="44"/>
      <c r="T49" s="44"/>
      <c r="U49" s="45"/>
      <c r="AB49" s="25" t="s">
        <v>70</v>
      </c>
      <c r="AH49" s="28"/>
      <c r="AL49" s="55"/>
      <c r="AM49" s="37" t="s">
        <v>34</v>
      </c>
      <c r="AN49" s="56">
        <v>0</v>
      </c>
      <c r="AO49" s="56">
        <v>0</v>
      </c>
      <c r="AP49" s="57"/>
      <c r="AQ49" s="56">
        <v>0</v>
      </c>
      <c r="AR49" s="38"/>
      <c r="AS49" s="58"/>
      <c r="AT49" s="37" t="s">
        <v>34</v>
      </c>
      <c r="AU49" s="56">
        <v>0</v>
      </c>
      <c r="AV49" s="56">
        <v>0</v>
      </c>
      <c r="AW49" s="56">
        <v>0</v>
      </c>
      <c r="AX49" s="59"/>
      <c r="BJ49" s="33"/>
      <c r="BK49" s="33"/>
      <c r="BQ49" s="18"/>
      <c r="BR49" s="14" t="s">
        <v>9</v>
      </c>
      <c r="BS49" s="14" t="s">
        <v>10</v>
      </c>
      <c r="BT49" s="14" t="s">
        <v>11</v>
      </c>
      <c r="BU49" s="14" t="s">
        <v>12</v>
      </c>
      <c r="BV49" s="19"/>
    </row>
    <row r="50" spans="1:74" x14ac:dyDescent="0.2">
      <c r="J50" s="25" t="s">
        <v>71</v>
      </c>
      <c r="U50" s="19"/>
      <c r="AB50" s="18"/>
      <c r="AC50" s="47" t="s">
        <v>55</v>
      </c>
      <c r="AD50" s="47"/>
      <c r="AE50" s="47"/>
      <c r="AF50" s="47"/>
      <c r="AH50" s="19"/>
      <c r="BJ50" s="33"/>
      <c r="BK50" s="33"/>
      <c r="BQ50" s="29" t="s">
        <v>23</v>
      </c>
      <c r="BR50">
        <f>SUMPRODUCT(B14:E14,AN35:AQ35)</f>
        <v>0</v>
      </c>
      <c r="BS50">
        <f>SUMPRODUCT(B15:E15,AU35:AX35)</f>
        <v>0</v>
      </c>
      <c r="BT50">
        <f>SUMPRODUCT(B16:E16,AN44:AQ44)</f>
        <v>0</v>
      </c>
      <c r="BU50">
        <f>SUMPRODUCT(B17:E17,AU44:AX44)</f>
        <v>0</v>
      </c>
      <c r="BV50" s="19"/>
    </row>
    <row r="51" spans="1:74" x14ac:dyDescent="0.2">
      <c r="A51" s="14" t="s">
        <v>72</v>
      </c>
      <c r="D51">
        <v>20</v>
      </c>
      <c r="J51" s="18"/>
      <c r="K51" s="14" t="s">
        <v>9</v>
      </c>
      <c r="L51" s="14" t="s">
        <v>10</v>
      </c>
      <c r="M51" s="14" t="s">
        <v>11</v>
      </c>
      <c r="N51" s="14" t="s">
        <v>12</v>
      </c>
      <c r="U51" s="19"/>
      <c r="AB51" s="60"/>
      <c r="AC51" s="61" t="s">
        <v>9</v>
      </c>
      <c r="AD51" s="61" t="s">
        <v>10</v>
      </c>
      <c r="AE51" s="61" t="s">
        <v>11</v>
      </c>
      <c r="AF51" s="61" t="s">
        <v>12</v>
      </c>
      <c r="AH51" s="19"/>
      <c r="BJ51" s="33"/>
      <c r="BK51" s="33"/>
      <c r="BQ51" s="29" t="s">
        <v>26</v>
      </c>
      <c r="BR51">
        <f>SUMPRODUCT(B14:E14,AN36:AQ36)</f>
        <v>0</v>
      </c>
      <c r="BS51">
        <f>SUMPRODUCT(B15:E15,AU36:AX36)</f>
        <v>0</v>
      </c>
      <c r="BT51">
        <f>SUMPRODUCT(B16:E16,AN45:AQ45)</f>
        <v>0</v>
      </c>
      <c r="BU51">
        <f>SUMPRODUCT(B17:E17,AU45:AX45)</f>
        <v>0</v>
      </c>
      <c r="BV51" s="19"/>
    </row>
    <row r="52" spans="1:74" ht="16" customHeight="1" x14ac:dyDescent="0.2">
      <c r="J52" s="29" t="s">
        <v>23</v>
      </c>
      <c r="K52">
        <f>AC87+AC109+AI74</f>
        <v>5.8058840830000005</v>
      </c>
      <c r="L52">
        <f>AD87+AD109+AJ74</f>
        <v>24.502370796999998</v>
      </c>
      <c r="M52">
        <f>AE87+AE109+AK74</f>
        <v>24.506899559500003</v>
      </c>
      <c r="N52">
        <f>AF87+AF109+AL74</f>
        <v>3.5687884105000003</v>
      </c>
      <c r="U52" s="19"/>
      <c r="AB52" s="62" t="s">
        <v>23</v>
      </c>
      <c r="AC52" s="34">
        <f>SUM(AO35:AQ35)</f>
        <v>0</v>
      </c>
      <c r="AD52" s="34">
        <f t="shared" ref="AD52:AD57" si="6">SUM(AU35,AW35:AX35)</f>
        <v>0</v>
      </c>
      <c r="AE52" s="34">
        <f t="shared" ref="AE52:AE57" si="7">SUM(AN44:AO44,AQ44)</f>
        <v>0</v>
      </c>
      <c r="AF52" s="34">
        <f t="shared" ref="AF52:AF57" si="8">SUM(AU44:AW44)</f>
        <v>0</v>
      </c>
      <c r="AH52" s="19"/>
      <c r="BJ52" s="33"/>
      <c r="BK52" s="33"/>
      <c r="BQ52" s="29" t="s">
        <v>28</v>
      </c>
      <c r="BR52">
        <f>SUMPRODUCT(B14:E14,AN37:AQ37)</f>
        <v>0</v>
      </c>
      <c r="BS52">
        <f>SUMPRODUCT(B15:E15,AU37:AX37)</f>
        <v>0</v>
      </c>
      <c r="BT52">
        <f>SUMPRODUCT(B16:E16,AN46:AQ46)</f>
        <v>0</v>
      </c>
      <c r="BU52">
        <f>SUMPRODUCT(B17:E17,AU46:AX46)</f>
        <v>0</v>
      </c>
      <c r="BV52" s="19"/>
    </row>
    <row r="53" spans="1:74" ht="16" customHeight="1" x14ac:dyDescent="0.2">
      <c r="A53" s="6" t="s">
        <v>73</v>
      </c>
      <c r="J53" s="29" t="s">
        <v>26</v>
      </c>
      <c r="K53">
        <f t="shared" ref="K53:N57" si="9">AC88+AC104+AI69</f>
        <v>9.5752051818000012</v>
      </c>
      <c r="L53">
        <f t="shared" si="9"/>
        <v>21.999999940200002</v>
      </c>
      <c r="M53">
        <f t="shared" si="9"/>
        <v>19.999999964200001</v>
      </c>
      <c r="N53">
        <f t="shared" si="9"/>
        <v>6.1267594738000017</v>
      </c>
      <c r="U53" s="19"/>
      <c r="AB53" s="62" t="s">
        <v>26</v>
      </c>
      <c r="AC53" s="34">
        <f t="shared" ref="AC53:AC57" si="10">SUM(AO36:AQ36)</f>
        <v>0</v>
      </c>
      <c r="AD53" s="34">
        <f t="shared" si="6"/>
        <v>0</v>
      </c>
      <c r="AE53" s="34">
        <f t="shared" si="7"/>
        <v>0</v>
      </c>
      <c r="AF53" s="34">
        <f t="shared" si="8"/>
        <v>0</v>
      </c>
      <c r="AH53" s="19"/>
      <c r="BJ53" s="33"/>
      <c r="BK53" s="33"/>
      <c r="BQ53" s="29" t="s">
        <v>30</v>
      </c>
      <c r="BR53">
        <f>SUMPRODUCT(B14:E14,AN38:AQ38)</f>
        <v>0</v>
      </c>
      <c r="BS53">
        <f>SUMPRODUCT(B15:E15,AU38:AX38)</f>
        <v>0</v>
      </c>
      <c r="BT53">
        <f>SUMPRODUCT(B16:E16,AN47:AQ47)</f>
        <v>24.925096499999999</v>
      </c>
      <c r="BU53">
        <f>SUMPRODUCT(B17:E17,AU47:AX47)</f>
        <v>0</v>
      </c>
      <c r="BV53" s="19"/>
    </row>
    <row r="54" spans="1:74" ht="16" customHeight="1" x14ac:dyDescent="0.2">
      <c r="B54" s="63" t="s">
        <v>74</v>
      </c>
      <c r="C54" s="63" t="s">
        <v>75</v>
      </c>
      <c r="J54" s="29" t="s">
        <v>28</v>
      </c>
      <c r="K54">
        <f t="shared" si="9"/>
        <v>10.468607759200001</v>
      </c>
      <c r="L54">
        <f t="shared" si="9"/>
        <v>22.171268053800002</v>
      </c>
      <c r="M54">
        <f t="shared" si="9"/>
        <v>19.999999988550002</v>
      </c>
      <c r="N54">
        <f t="shared" si="9"/>
        <v>5.9179964814500012</v>
      </c>
      <c r="U54" s="19"/>
      <c r="AB54" s="62" t="s">
        <v>28</v>
      </c>
      <c r="AC54" s="34">
        <f t="shared" si="10"/>
        <v>0</v>
      </c>
      <c r="AD54" s="34">
        <f t="shared" si="6"/>
        <v>0</v>
      </c>
      <c r="AE54" s="34">
        <f t="shared" si="7"/>
        <v>0</v>
      </c>
      <c r="AF54" s="34">
        <f t="shared" si="8"/>
        <v>0</v>
      </c>
      <c r="AH54" s="19"/>
      <c r="BJ54" s="33"/>
      <c r="BK54" s="33"/>
      <c r="BQ54" s="29" t="s">
        <v>32</v>
      </c>
      <c r="BR54">
        <f>SUMPRODUCT(B14:E14,AN39:AQ39)</f>
        <v>0</v>
      </c>
      <c r="BS54">
        <f>SUMPRODUCT(B15:E15,AU39:AX39)</f>
        <v>0</v>
      </c>
      <c r="BT54">
        <f>SUMPRODUCT(B16:E16,AN48:AQ48)</f>
        <v>0</v>
      </c>
      <c r="BU54">
        <f>SUMPRODUCT(B17:E17,AU48:AX48)</f>
        <v>0</v>
      </c>
      <c r="BV54" s="19"/>
    </row>
    <row r="55" spans="1:74" ht="16" customHeight="1" thickBot="1" x14ac:dyDescent="0.25">
      <c r="B55" s="63"/>
      <c r="C55" s="63"/>
      <c r="J55" s="29" t="s">
        <v>30</v>
      </c>
      <c r="K55">
        <f t="shared" si="9"/>
        <v>11.7075411146</v>
      </c>
      <c r="L55">
        <f t="shared" si="9"/>
        <v>24.649990600400002</v>
      </c>
      <c r="M55">
        <f t="shared" si="9"/>
        <v>22.519474182650001</v>
      </c>
      <c r="N55">
        <f t="shared" si="9"/>
        <v>7.1645673723500014</v>
      </c>
      <c r="U55" s="19"/>
      <c r="AB55" s="62" t="s">
        <v>30</v>
      </c>
      <c r="AC55" s="34">
        <f t="shared" si="10"/>
        <v>0</v>
      </c>
      <c r="AD55" s="34">
        <f t="shared" si="6"/>
        <v>0</v>
      </c>
      <c r="AE55" s="34">
        <f t="shared" si="7"/>
        <v>1.6616731</v>
      </c>
      <c r="AF55" s="34">
        <f t="shared" si="8"/>
        <v>0</v>
      </c>
      <c r="AH55" s="19"/>
      <c r="BJ55" s="33"/>
      <c r="BK55" s="33"/>
      <c r="BQ55" s="35" t="s">
        <v>34</v>
      </c>
      <c r="BR55" s="38">
        <f>SUMPRODUCT(B14:E14,AN40:AQ40)</f>
        <v>0</v>
      </c>
      <c r="BS55" s="38">
        <f>SUMPRODUCT(B15:E15,AU40:AX40)</f>
        <v>0</v>
      </c>
      <c r="BT55" s="38">
        <f>SUMPRODUCT(B16:E16,AN49:AQ49)</f>
        <v>0</v>
      </c>
      <c r="BU55" s="38">
        <f>SUMPRODUCT(B17:E17,AU49:AX49)</f>
        <v>0</v>
      </c>
      <c r="BV55" s="39"/>
    </row>
    <row r="56" spans="1:74" ht="16" customHeight="1" x14ac:dyDescent="0.2">
      <c r="A56" s="14" t="s">
        <v>38</v>
      </c>
      <c r="B56">
        <f>B45-B26+B36</f>
        <v>40</v>
      </c>
      <c r="C56">
        <f>C45-B26+B36</f>
        <v>60</v>
      </c>
      <c r="J56" s="29" t="s">
        <v>32</v>
      </c>
      <c r="K56">
        <f t="shared" si="9"/>
        <v>11.301479565799999</v>
      </c>
      <c r="L56">
        <f t="shared" si="9"/>
        <v>24.909000145200004</v>
      </c>
      <c r="M56">
        <f t="shared" si="9"/>
        <v>29.351198749950004</v>
      </c>
      <c r="N56">
        <f t="shared" si="9"/>
        <v>6.7318594540500012</v>
      </c>
      <c r="U56" s="19"/>
      <c r="AB56" s="62" t="s">
        <v>32</v>
      </c>
      <c r="AC56" s="34">
        <f t="shared" si="10"/>
        <v>0</v>
      </c>
      <c r="AD56" s="34">
        <f t="shared" si="6"/>
        <v>0</v>
      </c>
      <c r="AE56" s="34">
        <f t="shared" si="7"/>
        <v>0</v>
      </c>
      <c r="AF56" s="34">
        <f t="shared" si="8"/>
        <v>0</v>
      </c>
      <c r="AH56" s="19"/>
      <c r="BJ56" s="64" t="s">
        <v>7</v>
      </c>
      <c r="BK56" s="64"/>
    </row>
    <row r="57" spans="1:74" ht="16" customHeight="1" thickBot="1" x14ac:dyDescent="0.25">
      <c r="A57" s="14" t="s">
        <v>40</v>
      </c>
      <c r="B57">
        <f>B46-B27+B36</f>
        <v>55</v>
      </c>
      <c r="C57">
        <f>C46-B27+B36</f>
        <v>85</v>
      </c>
      <c r="J57" s="29" t="s">
        <v>34</v>
      </c>
      <c r="K57">
        <f t="shared" si="9"/>
        <v>10.884570851599999</v>
      </c>
      <c r="L57">
        <f t="shared" si="9"/>
        <v>27.617260697400006</v>
      </c>
      <c r="M57">
        <f t="shared" si="9"/>
        <v>22.26551882415</v>
      </c>
      <c r="N57">
        <f t="shared" si="9"/>
        <v>13.017942946850003</v>
      </c>
      <c r="U57" s="19"/>
      <c r="AB57" s="65" t="s">
        <v>34</v>
      </c>
      <c r="AC57" s="66">
        <f t="shared" si="10"/>
        <v>0</v>
      </c>
      <c r="AD57" s="66">
        <f t="shared" si="6"/>
        <v>0</v>
      </c>
      <c r="AE57" s="66">
        <f t="shared" si="7"/>
        <v>0</v>
      </c>
      <c r="AF57" s="66">
        <f t="shared" si="8"/>
        <v>0</v>
      </c>
      <c r="AG57" s="38"/>
      <c r="AH57" s="39"/>
      <c r="BJ57" s="64"/>
      <c r="BK57" s="64"/>
    </row>
    <row r="58" spans="1:74" ht="16" customHeight="1" x14ac:dyDescent="0.2">
      <c r="A58" s="14" t="s">
        <v>41</v>
      </c>
      <c r="B58">
        <f>B47-B28+B36</f>
        <v>100</v>
      </c>
      <c r="C58">
        <f>C47-B28+B36</f>
        <v>130</v>
      </c>
      <c r="J58" s="49" t="s">
        <v>13</v>
      </c>
      <c r="K58" s="31"/>
      <c r="L58" s="31"/>
      <c r="M58" s="31"/>
      <c r="N58" s="31"/>
      <c r="U58" s="19"/>
      <c r="BJ58" s="33"/>
      <c r="BK58" s="33"/>
      <c r="BQ58" s="22" t="s">
        <v>76</v>
      </c>
      <c r="BR58" s="11"/>
      <c r="BS58" s="11"/>
      <c r="BT58" s="11"/>
      <c r="BU58" s="11"/>
      <c r="BV58" s="12"/>
    </row>
    <row r="59" spans="1:74" ht="16" customHeight="1" x14ac:dyDescent="0.2">
      <c r="B59" s="63" t="s">
        <v>77</v>
      </c>
      <c r="C59" s="63" t="s">
        <v>78</v>
      </c>
      <c r="J59" s="49"/>
      <c r="K59" s="31"/>
      <c r="L59" s="31"/>
      <c r="M59" s="31"/>
      <c r="N59" s="31"/>
      <c r="U59" s="19"/>
      <c r="BJ59" s="33"/>
      <c r="BK59" s="33"/>
      <c r="BQ59" s="18"/>
      <c r="BR59" s="47" t="s">
        <v>55</v>
      </c>
      <c r="BS59" s="47"/>
      <c r="BT59" s="47"/>
      <c r="BU59" s="47"/>
      <c r="BV59" s="19"/>
    </row>
    <row r="60" spans="1:74" x14ac:dyDescent="0.2">
      <c r="B60" s="63"/>
      <c r="C60" s="63"/>
      <c r="J60" s="25" t="s">
        <v>79</v>
      </c>
      <c r="U60" s="19"/>
      <c r="BJ60" s="33"/>
      <c r="BK60" s="33"/>
      <c r="BN60" t="s">
        <v>7</v>
      </c>
      <c r="BQ60" s="18"/>
      <c r="BR60" s="14" t="s">
        <v>9</v>
      </c>
      <c r="BS60" s="14" t="s">
        <v>10</v>
      </c>
      <c r="BT60" s="14" t="s">
        <v>11</v>
      </c>
      <c r="BU60" s="14" t="s">
        <v>12</v>
      </c>
      <c r="BV60" s="19"/>
    </row>
    <row r="61" spans="1:74" x14ac:dyDescent="0.2">
      <c r="A61" s="14" t="s">
        <v>80</v>
      </c>
      <c r="B61">
        <f>B49-B26+B36</f>
        <v>20</v>
      </c>
      <c r="C61">
        <f>C49-B26+B36</f>
        <v>40</v>
      </c>
      <c r="J61" s="18"/>
      <c r="K61" s="14" t="s">
        <v>9</v>
      </c>
      <c r="L61" s="14" t="s">
        <v>10</v>
      </c>
      <c r="M61" s="14" t="s">
        <v>11</v>
      </c>
      <c r="N61" s="14" t="s">
        <v>12</v>
      </c>
      <c r="U61" s="19"/>
      <c r="BJ61" s="33"/>
      <c r="BK61" s="33"/>
      <c r="BQ61" s="29" t="s">
        <v>23</v>
      </c>
      <c r="BR61">
        <f>SUMPRODUCT(B14:E14,AN108:AQ108)</f>
        <v>116.117682</v>
      </c>
      <c r="BS61">
        <f>SUMPRODUCT(B15:E15,AU108:AX108)</f>
        <v>0</v>
      </c>
      <c r="BT61">
        <f>SUMPRODUCT(B16:E16,AN117:AQ117)</f>
        <v>0</v>
      </c>
      <c r="BU61">
        <f>SUMPRODUCT(B17:E17,AU117:AX117)</f>
        <v>89.219709999999992</v>
      </c>
      <c r="BV61" s="19"/>
    </row>
    <row r="62" spans="1:74" x14ac:dyDescent="0.2">
      <c r="J62" s="29" t="s">
        <v>23</v>
      </c>
      <c r="K62">
        <f>AC120+AI69</f>
        <v>5.8058841000000001</v>
      </c>
      <c r="L62">
        <f t="shared" ref="L62:L67" si="11">AD120+AJ69+K80</f>
        <v>24.5023707</v>
      </c>
      <c r="M62">
        <f>AE120+AK69+N80</f>
        <v>24.506899499999999</v>
      </c>
      <c r="N62">
        <f>AF120+AL69+Q80</f>
        <v>3.5687883999999999</v>
      </c>
      <c r="U62" s="19"/>
      <c r="BJ62" s="33"/>
      <c r="BK62" s="33"/>
      <c r="BQ62" s="29" t="s">
        <v>26</v>
      </c>
      <c r="BR62">
        <f>SUMPRODUCT(B14:E14,AN109:AQ109)</f>
        <v>191.50410399999998</v>
      </c>
      <c r="BS62">
        <f>SUMPRODUCT(B15:E15,AU109:AX109)</f>
        <v>0</v>
      </c>
      <c r="BT62">
        <f>SUMPRODUCT(B16:E16,AN118:AQ118)</f>
        <v>0</v>
      </c>
      <c r="BU62">
        <f>SUMPRODUCT(B17:E17,AU118:AX118)</f>
        <v>152.2133925</v>
      </c>
      <c r="BV62" s="19"/>
    </row>
    <row r="63" spans="1:74" ht="17" thickBot="1" x14ac:dyDescent="0.25">
      <c r="A63" s="6" t="s">
        <v>81</v>
      </c>
      <c r="J63" s="29" t="s">
        <v>26</v>
      </c>
      <c r="K63">
        <f t="shared" ref="K63:K67" si="12">AC121+AI70</f>
        <v>9.5752051999999992</v>
      </c>
      <c r="L63">
        <f t="shared" si="11"/>
        <v>22</v>
      </c>
      <c r="M63">
        <f t="shared" ref="M63:M67" si="13">AE121+AK70+N81</f>
        <v>20</v>
      </c>
      <c r="N63">
        <f t="shared" ref="N63:N67" si="14">AF121+AL70+Q81</f>
        <v>6.1267594680000004</v>
      </c>
      <c r="U63" s="19"/>
      <c r="BJ63" s="33"/>
      <c r="BK63" s="33"/>
      <c r="BQ63" s="29" t="s">
        <v>28</v>
      </c>
      <c r="BR63">
        <f>SUMPRODUCT(B14:E14,AN110:AQ110)</f>
        <v>209.37216000000001</v>
      </c>
      <c r="BS63">
        <f>SUMPRODUCT(B15:E15,AU110:AX110)</f>
        <v>0</v>
      </c>
      <c r="BT63">
        <f>SUMPRODUCT(B16:E16,AN119:AQ119)</f>
        <v>0</v>
      </c>
      <c r="BU63">
        <f>SUMPRODUCT(B17:E17,AU119:AX119)</f>
        <v>147.94991250000001</v>
      </c>
      <c r="BV63" s="19"/>
    </row>
    <row r="64" spans="1:74" x14ac:dyDescent="0.2">
      <c r="A64" s="14" t="s">
        <v>82</v>
      </c>
      <c r="B64" s="14" t="s">
        <v>83</v>
      </c>
      <c r="C64" s="14" t="s">
        <v>84</v>
      </c>
      <c r="J64" s="29" t="s">
        <v>28</v>
      </c>
      <c r="K64">
        <f t="shared" si="12"/>
        <v>10.468608</v>
      </c>
      <c r="L64">
        <f t="shared" si="11"/>
        <v>22.17126803</v>
      </c>
      <c r="M64">
        <f t="shared" si="13"/>
        <v>20</v>
      </c>
      <c r="N64">
        <f t="shared" si="14"/>
        <v>5.9179965000000001</v>
      </c>
      <c r="U64" s="19"/>
      <c r="AB64" s="10"/>
      <c r="AC64" s="11"/>
      <c r="AD64" s="11"/>
      <c r="AE64" s="11"/>
      <c r="AF64" s="12"/>
      <c r="AH64" s="10"/>
      <c r="AI64" s="11"/>
      <c r="AJ64" s="11"/>
      <c r="AK64" s="11"/>
      <c r="AL64" s="12"/>
      <c r="BJ64" s="33"/>
      <c r="BK64" s="33"/>
      <c r="BQ64" s="29" t="s">
        <v>30</v>
      </c>
      <c r="BR64">
        <f>SUMPRODUCT(B14:E14,AN111:AQ111)</f>
        <v>278.05954199999996</v>
      </c>
      <c r="BS64">
        <f>SUMPRODUCT(B15:E15,AU111:AX111)</f>
        <v>0</v>
      </c>
      <c r="BT64">
        <f>SUMPRODUCT(B16:E16,AN120:AQ120)</f>
        <v>0</v>
      </c>
      <c r="BU64">
        <f>SUMPRODUCT(B17:E17,AU120:AX120)</f>
        <v>179.11418499999999</v>
      </c>
      <c r="BV64" s="19"/>
    </row>
    <row r="65" spans="1:74" x14ac:dyDescent="0.2">
      <c r="A65" t="s">
        <v>85</v>
      </c>
      <c r="B65">
        <v>5</v>
      </c>
      <c r="C65">
        <v>18000</v>
      </c>
      <c r="J65" s="29" t="s">
        <v>30</v>
      </c>
      <c r="K65">
        <f t="shared" si="12"/>
        <v>11.7075411</v>
      </c>
      <c r="L65">
        <f t="shared" si="11"/>
        <v>24.649990299999999</v>
      </c>
      <c r="M65">
        <f t="shared" si="13"/>
        <v>22.519474200000001</v>
      </c>
      <c r="N65">
        <f t="shared" si="14"/>
        <v>7.1645674000000001</v>
      </c>
      <c r="U65" s="19"/>
      <c r="AB65" s="18"/>
      <c r="AF65" s="19"/>
      <c r="AH65" s="18"/>
      <c r="AL65" s="19"/>
      <c r="BJ65" s="33"/>
      <c r="BK65" s="33"/>
      <c r="BQ65" s="29" t="s">
        <v>32</v>
      </c>
      <c r="BR65">
        <f>SUMPRODUCT(B14:E14,AN112:AQ112)</f>
        <v>226.02959999999999</v>
      </c>
      <c r="BS65">
        <f>SUMPRODUCT(B15:E15,AU112:AX112)</f>
        <v>0</v>
      </c>
      <c r="BT65">
        <f>SUMPRODUCT(B16:E16,AN121:AQ121)</f>
        <v>0</v>
      </c>
      <c r="BU65">
        <f>SUMPRODUCT(B17:E17,AU121:AX121)</f>
        <v>0</v>
      </c>
      <c r="BV65" s="19"/>
    </row>
    <row r="66" spans="1:74" ht="17" thickBot="1" x14ac:dyDescent="0.25">
      <c r="A66" t="s">
        <v>86</v>
      </c>
      <c r="B66">
        <v>5</v>
      </c>
      <c r="C66">
        <v>8000</v>
      </c>
      <c r="J66" s="29" t="s">
        <v>32</v>
      </c>
      <c r="K66">
        <f t="shared" si="12"/>
        <v>11.30148</v>
      </c>
      <c r="L66">
        <f t="shared" si="11"/>
        <v>24.909000200000001</v>
      </c>
      <c r="M66">
        <f t="shared" si="13"/>
        <v>29.351198799999999</v>
      </c>
      <c r="N66">
        <f t="shared" si="14"/>
        <v>6.7318594999999997</v>
      </c>
      <c r="U66" s="19"/>
      <c r="AB66" s="18"/>
      <c r="AF66" s="19"/>
      <c r="AH66" s="18"/>
      <c r="AL66" s="19"/>
      <c r="BJ66" s="64" t="s">
        <v>7</v>
      </c>
      <c r="BK66" s="64"/>
      <c r="BQ66" s="35" t="s">
        <v>34</v>
      </c>
      <c r="BR66" s="38">
        <f>SUMPRODUCT(B14:E14,AN113:AQ113)</f>
        <v>217.69141999999999</v>
      </c>
      <c r="BS66" s="38">
        <f>SUMPRODUCT(B15:E15,AU113:AX113)</f>
        <v>0</v>
      </c>
      <c r="BT66" s="38">
        <f>SUMPRODUCT(B16:E16,AN122:AQ122)</f>
        <v>0</v>
      </c>
      <c r="BU66" s="38">
        <f>SUMPRODUCT(B17:E17,AU122:AX122)</f>
        <v>325.44857500000001</v>
      </c>
      <c r="BV66" s="39"/>
    </row>
    <row r="67" spans="1:74" ht="17" thickBot="1" x14ac:dyDescent="0.25">
      <c r="A67" t="s">
        <v>87</v>
      </c>
      <c r="B67">
        <v>5</v>
      </c>
      <c r="C67">
        <v>20000</v>
      </c>
      <c r="D67" s="14"/>
      <c r="J67" s="35" t="s">
        <v>34</v>
      </c>
      <c r="K67" s="38">
        <f t="shared" si="12"/>
        <v>10.884570999999999</v>
      </c>
      <c r="L67" s="38">
        <f t="shared" si="11"/>
        <v>27.617260299999998</v>
      </c>
      <c r="M67" s="38">
        <f t="shared" si="13"/>
        <v>22.2655189</v>
      </c>
      <c r="N67" s="38">
        <f t="shared" si="14"/>
        <v>13.017943000000001</v>
      </c>
      <c r="O67" s="38"/>
      <c r="P67" s="38"/>
      <c r="Q67" s="38"/>
      <c r="R67" s="38"/>
      <c r="S67" s="38"/>
      <c r="T67" s="38"/>
      <c r="U67" s="39"/>
      <c r="AB67" s="25" t="s">
        <v>88</v>
      </c>
      <c r="AF67" s="19"/>
      <c r="AH67" s="25" t="s">
        <v>89</v>
      </c>
      <c r="AL67" s="19"/>
      <c r="BJ67" s="64"/>
      <c r="BK67" s="64"/>
    </row>
    <row r="68" spans="1:74" x14ac:dyDescent="0.2">
      <c r="A68" t="s">
        <v>90</v>
      </c>
      <c r="B68">
        <v>5</v>
      </c>
      <c r="C68">
        <v>5000</v>
      </c>
      <c r="AB68" s="18"/>
      <c r="AC68" s="14" t="s">
        <v>9</v>
      </c>
      <c r="AD68" s="14" t="s">
        <v>10</v>
      </c>
      <c r="AE68" s="14" t="s">
        <v>11</v>
      </c>
      <c r="AF68" s="28" t="s">
        <v>12</v>
      </c>
      <c r="AH68" s="18"/>
      <c r="AI68" s="14" t="s">
        <v>9</v>
      </c>
      <c r="AJ68" s="14" t="s">
        <v>10</v>
      </c>
      <c r="AK68" s="14" t="s">
        <v>11</v>
      </c>
      <c r="AL68" s="28" t="s">
        <v>12</v>
      </c>
      <c r="BJ68" s="33"/>
      <c r="BK68" s="33"/>
    </row>
    <row r="69" spans="1:74" x14ac:dyDescent="0.2">
      <c r="A69" t="s">
        <v>91</v>
      </c>
      <c r="B69">
        <v>5</v>
      </c>
      <c r="C69">
        <v>19000</v>
      </c>
      <c r="AB69" s="29" t="s">
        <v>23</v>
      </c>
      <c r="AC69" s="30">
        <v>54.295281000000003</v>
      </c>
      <c r="AD69" s="30">
        <v>0</v>
      </c>
      <c r="AE69" s="30">
        <v>164.47801000000001</v>
      </c>
      <c r="AF69" s="53">
        <v>0</v>
      </c>
      <c r="AH69" s="29" t="s">
        <v>23</v>
      </c>
      <c r="AI69" s="30">
        <v>0</v>
      </c>
      <c r="AJ69" s="30">
        <v>2.5023707000000002</v>
      </c>
      <c r="AK69" s="30">
        <v>4.5068995000000003</v>
      </c>
      <c r="AL69" s="53">
        <v>0</v>
      </c>
      <c r="BJ69" s="33"/>
      <c r="BK69" s="33"/>
    </row>
    <row r="70" spans="1:74" ht="17" thickBot="1" x14ac:dyDescent="0.25">
      <c r="AB70" s="29" t="s">
        <v>26</v>
      </c>
      <c r="AC70" s="30">
        <v>0</v>
      </c>
      <c r="AD70" s="30">
        <v>2.2257066000000001</v>
      </c>
      <c r="AE70" s="30">
        <v>96.796820999999994</v>
      </c>
      <c r="AF70" s="53">
        <v>0</v>
      </c>
      <c r="AH70" s="29" t="s">
        <v>26</v>
      </c>
      <c r="AI70" s="30">
        <v>0</v>
      </c>
      <c r="AJ70" s="30">
        <v>0</v>
      </c>
      <c r="AK70" s="30">
        <v>0</v>
      </c>
      <c r="AL70" s="53">
        <v>3.8223767999999998E-2</v>
      </c>
      <c r="BJ70" s="33"/>
      <c r="BK70" s="33"/>
    </row>
    <row r="71" spans="1:74" ht="17" thickBot="1" x14ac:dyDescent="0.25">
      <c r="A71" s="14" t="s">
        <v>92</v>
      </c>
      <c r="C71">
        <v>3</v>
      </c>
      <c r="AB71" s="29" t="s">
        <v>28</v>
      </c>
      <c r="AC71" s="30">
        <v>0</v>
      </c>
      <c r="AD71" s="30">
        <v>57.590271999999999</v>
      </c>
      <c r="AE71" s="30">
        <v>0</v>
      </c>
      <c r="AF71" s="53">
        <v>0</v>
      </c>
      <c r="AH71" s="29" t="s">
        <v>28</v>
      </c>
      <c r="AI71" s="30">
        <v>0</v>
      </c>
      <c r="AJ71" s="30">
        <v>0.17126802999999999</v>
      </c>
      <c r="AK71" s="30">
        <v>0</v>
      </c>
      <c r="AL71" s="53">
        <v>0</v>
      </c>
      <c r="BJ71" s="33"/>
      <c r="BK71" s="33"/>
      <c r="BQ71" s="22" t="s">
        <v>93</v>
      </c>
      <c r="BR71" s="12"/>
    </row>
    <row r="72" spans="1:74" ht="27" customHeight="1" thickBot="1" x14ac:dyDescent="0.25">
      <c r="J72" s="40" t="s">
        <v>94</v>
      </c>
      <c r="K72" s="41"/>
      <c r="L72" s="41"/>
      <c r="M72" s="41"/>
      <c r="N72" s="41"/>
      <c r="O72" s="41"/>
      <c r="P72" s="41"/>
      <c r="Q72" s="41"/>
      <c r="R72" s="41"/>
      <c r="S72" s="42"/>
      <c r="T72" s="67"/>
      <c r="AB72" s="29" t="s">
        <v>30</v>
      </c>
      <c r="AC72" s="30">
        <v>22.36787</v>
      </c>
      <c r="AD72" s="30">
        <v>0</v>
      </c>
      <c r="AE72" s="30">
        <v>56.751626000000002</v>
      </c>
      <c r="AF72" s="53">
        <v>0</v>
      </c>
      <c r="AH72" s="29" t="s">
        <v>30</v>
      </c>
      <c r="AI72" s="30">
        <v>0</v>
      </c>
      <c r="AJ72" s="30">
        <v>2.6499902999999998</v>
      </c>
      <c r="AK72" s="30">
        <v>2.5194741999999999</v>
      </c>
      <c r="AL72" s="53">
        <v>0</v>
      </c>
      <c r="BJ72" s="33"/>
      <c r="BK72" s="33"/>
      <c r="BQ72" s="68">
        <f>B30*AB146</f>
        <v>14332.490016270001</v>
      </c>
      <c r="BR72" s="39"/>
    </row>
    <row r="73" spans="1:74" x14ac:dyDescent="0.2">
      <c r="A73" s="6" t="s">
        <v>95</v>
      </c>
      <c r="J73" s="43"/>
      <c r="K73" s="44"/>
      <c r="L73" s="44"/>
      <c r="M73" s="44"/>
      <c r="N73" s="44"/>
      <c r="O73" s="44"/>
      <c r="P73" s="44"/>
      <c r="Q73" s="44"/>
      <c r="R73" s="44"/>
      <c r="S73" s="45"/>
      <c r="T73" s="67"/>
      <c r="AB73" s="29" t="s">
        <v>32</v>
      </c>
      <c r="AC73" s="30">
        <v>4.0811858000000001</v>
      </c>
      <c r="AD73" s="30">
        <v>0</v>
      </c>
      <c r="AE73" s="30">
        <v>144.23819</v>
      </c>
      <c r="AF73" s="53">
        <v>0</v>
      </c>
      <c r="AH73" s="29" t="s">
        <v>32</v>
      </c>
      <c r="AI73" s="30">
        <v>0</v>
      </c>
      <c r="AJ73" s="30">
        <v>2.9090001999999999</v>
      </c>
      <c r="AK73" s="30">
        <v>9.3511988000000006</v>
      </c>
      <c r="AL73" s="53">
        <v>6.7318594999999997</v>
      </c>
      <c r="BJ73" s="64" t="s">
        <v>7</v>
      </c>
      <c r="BK73" s="64"/>
    </row>
    <row r="74" spans="1:74" ht="17" thickBot="1" x14ac:dyDescent="0.25">
      <c r="A74" t="s">
        <v>96</v>
      </c>
      <c r="B74" s="69"/>
      <c r="J74" s="18"/>
      <c r="S74" s="19"/>
      <c r="AB74" s="35" t="s">
        <v>34</v>
      </c>
      <c r="AC74" s="56">
        <v>102.04232</v>
      </c>
      <c r="AD74" s="56">
        <v>142.66103000000001</v>
      </c>
      <c r="AE74" s="56">
        <v>156.46707000000001</v>
      </c>
      <c r="AF74" s="70">
        <v>56.574750999999999</v>
      </c>
      <c r="AH74" s="35" t="s">
        <v>34</v>
      </c>
      <c r="AI74" s="56">
        <v>0</v>
      </c>
      <c r="AJ74" s="56">
        <v>5.6172602999999999</v>
      </c>
      <c r="AK74" s="56">
        <v>2.2655189</v>
      </c>
      <c r="AL74" s="70">
        <v>0</v>
      </c>
      <c r="BJ74" s="64"/>
      <c r="BK74" s="64"/>
    </row>
    <row r="75" spans="1:74" ht="17" thickBot="1" x14ac:dyDescent="0.25">
      <c r="A75" t="s">
        <v>97</v>
      </c>
      <c r="B75" s="30"/>
      <c r="J75" s="18"/>
      <c r="S75" s="19"/>
    </row>
    <row r="76" spans="1:74" x14ac:dyDescent="0.2">
      <c r="A76" t="s">
        <v>3</v>
      </c>
      <c r="B76" s="71"/>
      <c r="J76" s="18"/>
      <c r="S76" s="19"/>
      <c r="BQ76" s="72" t="s">
        <v>98</v>
      </c>
    </row>
    <row r="77" spans="1:74" ht="16" customHeight="1" thickBot="1" x14ac:dyDescent="0.25">
      <c r="A77" t="s">
        <v>99</v>
      </c>
      <c r="B77" s="73" t="s">
        <v>100</v>
      </c>
      <c r="C77" s="73"/>
      <c r="J77" s="18"/>
      <c r="S77" s="19"/>
      <c r="BQ77" s="74">
        <f>SUMPRODUCT(AC134:AC138,C65:C69)</f>
        <v>25000</v>
      </c>
    </row>
    <row r="78" spans="1:74" x14ac:dyDescent="0.2">
      <c r="A78" t="s">
        <v>101</v>
      </c>
      <c r="B78" s="75" t="s">
        <v>102</v>
      </c>
      <c r="C78" s="75"/>
      <c r="J78" s="25" t="s">
        <v>103</v>
      </c>
      <c r="S78" s="19"/>
    </row>
    <row r="79" spans="1:74" ht="17" thickBot="1" x14ac:dyDescent="0.25">
      <c r="J79" s="18"/>
      <c r="K79" s="14" t="s">
        <v>10</v>
      </c>
      <c r="M79" s="14" t="s">
        <v>60</v>
      </c>
      <c r="N79" s="14" t="s">
        <v>11</v>
      </c>
      <c r="O79" s="14"/>
      <c r="P79" s="14" t="s">
        <v>60</v>
      </c>
      <c r="Q79" s="61" t="s">
        <v>12</v>
      </c>
      <c r="R79" s="61"/>
      <c r="S79" s="76" t="s">
        <v>60</v>
      </c>
    </row>
    <row r="80" spans="1:74" ht="17" thickBot="1" x14ac:dyDescent="0.25">
      <c r="J80" s="29" t="s">
        <v>23</v>
      </c>
      <c r="K80" s="30">
        <v>22</v>
      </c>
      <c r="L80" s="31" t="s">
        <v>24</v>
      </c>
      <c r="M80" s="77">
        <f>C40</f>
        <v>22</v>
      </c>
      <c r="N80" s="30">
        <v>20</v>
      </c>
      <c r="O80" s="31" t="s">
        <v>24</v>
      </c>
      <c r="P80" s="77">
        <f>C41</f>
        <v>20</v>
      </c>
      <c r="Q80" s="78">
        <v>0</v>
      </c>
      <c r="R80" s="79" t="s">
        <v>24</v>
      </c>
      <c r="S80" s="80">
        <f>C42</f>
        <v>0</v>
      </c>
      <c r="AB80" s="10"/>
      <c r="AC80" s="11"/>
      <c r="AD80" s="11"/>
      <c r="AE80" s="11"/>
      <c r="AF80" s="11"/>
      <c r="AG80" s="11"/>
      <c r="AH80" s="12"/>
    </row>
    <row r="81" spans="1:54" x14ac:dyDescent="0.2">
      <c r="A81" s="14"/>
      <c r="J81" s="29" t="s">
        <v>26</v>
      </c>
      <c r="K81" s="30">
        <v>22</v>
      </c>
      <c r="L81" s="31"/>
      <c r="M81" s="77"/>
      <c r="N81" s="30">
        <v>20</v>
      </c>
      <c r="O81" s="31"/>
      <c r="P81" s="77"/>
      <c r="Q81" s="78">
        <v>0</v>
      </c>
      <c r="R81" s="79"/>
      <c r="S81" s="80"/>
      <c r="AB81" s="18"/>
      <c r="AH81" s="19"/>
      <c r="AL81" s="22" t="s">
        <v>14</v>
      </c>
      <c r="AM81" s="23"/>
      <c r="AN81" s="23"/>
      <c r="AO81" s="23"/>
      <c r="AP81" s="23"/>
      <c r="AQ81" s="23"/>
      <c r="AR81" s="23"/>
      <c r="AS81" s="23"/>
      <c r="AT81" s="23"/>
      <c r="AU81" s="23"/>
      <c r="AV81" s="23"/>
      <c r="AW81" s="23"/>
      <c r="AX81" s="23"/>
      <c r="AY81" s="23"/>
      <c r="AZ81" s="23"/>
      <c r="BA81" s="23"/>
      <c r="BB81" s="24"/>
    </row>
    <row r="82" spans="1:54" x14ac:dyDescent="0.2">
      <c r="J82" s="29" t="s">
        <v>28</v>
      </c>
      <c r="K82" s="30">
        <v>22</v>
      </c>
      <c r="L82" s="31"/>
      <c r="M82" s="77"/>
      <c r="N82" s="30">
        <v>20</v>
      </c>
      <c r="O82" s="31"/>
      <c r="P82" s="77"/>
      <c r="Q82" s="78">
        <v>0</v>
      </c>
      <c r="R82" s="79"/>
      <c r="S82" s="80"/>
      <c r="AB82" s="18"/>
      <c r="AH82" s="19"/>
      <c r="AL82" s="26" t="s">
        <v>18</v>
      </c>
      <c r="AM82" s="6"/>
      <c r="AN82" s="6"/>
      <c r="AO82" s="6"/>
      <c r="AP82" s="6"/>
      <c r="AR82" s="6" t="s">
        <v>104</v>
      </c>
      <c r="AS82" s="6"/>
      <c r="AT82" s="6"/>
      <c r="AU82" s="6"/>
      <c r="AV82" s="6"/>
      <c r="AX82" s="6" t="s">
        <v>20</v>
      </c>
      <c r="AY82" s="6"/>
      <c r="AZ82" s="6"/>
      <c r="BA82" s="6"/>
      <c r="BB82" s="27"/>
    </row>
    <row r="83" spans="1:54" x14ac:dyDescent="0.2">
      <c r="J83" s="29" t="s">
        <v>30</v>
      </c>
      <c r="K83" s="30">
        <v>22</v>
      </c>
      <c r="L83" s="31"/>
      <c r="M83" s="77"/>
      <c r="N83" s="30">
        <v>20</v>
      </c>
      <c r="O83" s="31"/>
      <c r="P83" s="77"/>
      <c r="Q83" s="78">
        <v>0</v>
      </c>
      <c r="R83" s="79"/>
      <c r="S83" s="80"/>
      <c r="AB83" s="18"/>
      <c r="AH83" s="19"/>
      <c r="AL83" s="18"/>
      <c r="AM83" s="14" t="s">
        <v>9</v>
      </c>
      <c r="AN83" s="14" t="s">
        <v>10</v>
      </c>
      <c r="AO83" s="14" t="s">
        <v>11</v>
      </c>
      <c r="AP83" s="14" t="s">
        <v>12</v>
      </c>
      <c r="AS83" s="14" t="s">
        <v>9</v>
      </c>
      <c r="AT83" s="14" t="s">
        <v>10</v>
      </c>
      <c r="AU83" s="14" t="s">
        <v>11</v>
      </c>
      <c r="AV83" s="14" t="s">
        <v>12</v>
      </c>
      <c r="AY83" s="14" t="s">
        <v>9</v>
      </c>
      <c r="AZ83" s="14" t="s">
        <v>10</v>
      </c>
      <c r="BA83" s="14" t="s">
        <v>11</v>
      </c>
      <c r="BB83" s="28" t="s">
        <v>12</v>
      </c>
    </row>
    <row r="84" spans="1:54" x14ac:dyDescent="0.2">
      <c r="J84" s="29" t="s">
        <v>32</v>
      </c>
      <c r="K84" s="30">
        <v>22</v>
      </c>
      <c r="L84" s="31"/>
      <c r="M84" s="77"/>
      <c r="N84" s="30">
        <v>20</v>
      </c>
      <c r="O84" s="31"/>
      <c r="P84" s="77"/>
      <c r="Q84" s="78">
        <v>0</v>
      </c>
      <c r="R84" s="79"/>
      <c r="S84" s="80"/>
      <c r="AB84" s="18"/>
      <c r="AH84" s="19"/>
      <c r="AL84" s="29" t="s">
        <v>23</v>
      </c>
      <c r="AM84">
        <f>(B34*B7*B20*K18) + (B34*B8*B20*L18) + (B34*B9*B20*M18)+(B34*B10*B20*N18)</f>
        <v>1.0230000000000001</v>
      </c>
      <c r="AN84">
        <f>(B34*C7*B20*K18) + (B34*C8*B20*L18) + (B34*C9*B20*M18)+(B34*C10*B20*N18)</f>
        <v>1.3640000000000003</v>
      </c>
      <c r="AO84">
        <f>(B34*D7*B20*K18) + (B34*D8*B20*L18) + (B34*D9*B20*M18)+(B34*D10*B20*N18)</f>
        <v>3.6828000000000003</v>
      </c>
      <c r="AP84">
        <f>(B34*E7*B20*K18) + (B34*E8*B20*L18) + (B34*E9*B20*M18)+(B34*E10*B20*N18)</f>
        <v>0.75020000000000009</v>
      </c>
      <c r="AR84" s="14" t="s">
        <v>23</v>
      </c>
      <c r="AS84">
        <f>(B34*B7*B21*K17) + (B34*B8*B21*L17) + (B34*B9*B21*M17) + (B34*B10*B21*N17)</f>
        <v>2.221366996</v>
      </c>
      <c r="AT84">
        <f>(B34*C7*B21*K17) + (B34*C8*B21*L17) + (B34*C9*B21*M17) + (B34*C10*B21*N17)</f>
        <v>2.6449783040000008</v>
      </c>
      <c r="AU84">
        <f>(B34*D7*B21*K17) + (B34*D8*B21*L17) + (B34*D9*B21*M17) + (B34*D10*B21*N17)</f>
        <v>2.1138820690000006</v>
      </c>
      <c r="AV84">
        <f>(B34*E7*B21*K17) + (B34*E8*B21*L17) + (B34*E9*B21*M17) + (B34*E10*B21*N17)</f>
        <v>1.1943621310000001</v>
      </c>
      <c r="AX84" s="14" t="s">
        <v>23</v>
      </c>
      <c r="AY84">
        <f>(B34*B7*B22*K16) + (B34*B8*B22*L16) + (B34*B9*B22*M16) + (B34*B10*B22*N16)</f>
        <v>2.5615170869999999</v>
      </c>
      <c r="AZ84">
        <f>(B34*C7*B22*K16) + (B34*C8*B22*L16) + (B34*C9*B22*M16) + (B34*C10*B22*N16)</f>
        <v>3.9915611930000003</v>
      </c>
      <c r="BA84">
        <f>(B34*D7*B22*K16) + (B34*D8*B22*L16) + (B34*D9*B22*M16) + (B34*D10*B22*N16)</f>
        <v>3.4267555905</v>
      </c>
      <c r="BB84" s="19">
        <f>(B34*E7*B22*K16) + (B34*E8*B22*L16) + (B34*E9*B22*M16) + (B34*E10*B22*N16)</f>
        <v>1.6242262795000002</v>
      </c>
    </row>
    <row r="85" spans="1:54" ht="17" thickBot="1" x14ac:dyDescent="0.25">
      <c r="J85" s="35" t="s">
        <v>34</v>
      </c>
      <c r="K85" s="56">
        <v>22</v>
      </c>
      <c r="L85" s="36"/>
      <c r="M85" s="81"/>
      <c r="N85" s="56">
        <v>20</v>
      </c>
      <c r="O85" s="36"/>
      <c r="P85" s="81"/>
      <c r="Q85" s="82">
        <v>0</v>
      </c>
      <c r="R85" s="83"/>
      <c r="S85" s="84"/>
      <c r="AB85" s="25" t="s">
        <v>105</v>
      </c>
      <c r="AH85" s="19"/>
      <c r="AL85" s="29" t="s">
        <v>26</v>
      </c>
      <c r="AM85">
        <f>(B34*B7*B20*K13) + (B34*B8*B20*L13) + (B34*B9*B20*M13)+(B34*B10*B20*N13)</f>
        <v>6.4264964368000008</v>
      </c>
      <c r="AN85">
        <f>(B34*C7*B20*K13) + (B34*C8*B20*L13) + (B34*C9*B20*M13)+(B34*C10*B20*N13)</f>
        <v>9.8895222602000015</v>
      </c>
      <c r="AO85">
        <f>(B34*D7*B20*K13) + (B34*D8*B20*L13) + (B34*D9*B20*M13)+(B34*D10*B20*N13)</f>
        <v>7.9427594779500019</v>
      </c>
      <c r="AP85">
        <f>(B34*E7*B20*K13) + (B34*E8*B20*L13) + (B34*E9*B20*M13) + (B34*E10*B20*N13)</f>
        <v>4.361006810050001</v>
      </c>
      <c r="AR85" s="14" t="s">
        <v>26</v>
      </c>
      <c r="AS85">
        <f>(B34*B7*B21*K18) + (B34*B8*B21*L18) + (B34*B9*B21*M18) + (B34*B10*B21*N18)</f>
        <v>0.372</v>
      </c>
      <c r="AT85">
        <f>(B34*C7*B21*K18) + (B34*C8*B21*L18) + (B34*C9*B21*M18) + (B34*C10*B21*N18)</f>
        <v>0.49600000000000011</v>
      </c>
      <c r="AU85">
        <f>(B34*D7*B21*K18) + (B34*D8*B21*L18) + (B34*D9*B21*M18) + (B34*D10*B21*N18)</f>
        <v>1.3392000000000004</v>
      </c>
      <c r="AV85">
        <f>(B34*E7*B21*K18) + (B34*E8*B21*L18) + (B34*E9*B21*M18) + (B34*E10*B21*N18)</f>
        <v>0.27280000000000004</v>
      </c>
      <c r="AX85" s="14" t="s">
        <v>26</v>
      </c>
      <c r="AY85">
        <f>(B34*B7*B22*K17) + (B34*B8*B22*L17) + (B34*B9*B22*M17) + (B34*B10*B22*N17)</f>
        <v>2.7767087450000001</v>
      </c>
      <c r="AZ85">
        <f>(B34*C7*B22*K17) + (B34*C8*B22*L17) + (B34*C9*B22*M17) + (B34*C10*B22*N17)</f>
        <v>3.3062228800000009</v>
      </c>
      <c r="BA85">
        <f>(B34*D7*B22*K17) + (B34*D8*B22*L17) + (B34*D9*B22*M17) + (B34*D10*B22*N17)</f>
        <v>2.6423525862499999</v>
      </c>
      <c r="BB85" s="19">
        <f>(B34*E7*B22*K17) + (B34*E8*B22*L17) + (B34*E9*B22*M17) + (B34*E10*B22*N17)</f>
        <v>1.4929526637500001</v>
      </c>
    </row>
    <row r="86" spans="1:54" x14ac:dyDescent="0.2">
      <c r="AB86" s="18"/>
      <c r="AC86" s="14" t="s">
        <v>9</v>
      </c>
      <c r="AD86" s="14" t="s">
        <v>10</v>
      </c>
      <c r="AE86" s="14" t="s">
        <v>11</v>
      </c>
      <c r="AF86" s="14" t="s">
        <v>12</v>
      </c>
      <c r="AH86" s="19"/>
      <c r="AL86" s="29" t="s">
        <v>28</v>
      </c>
      <c r="AM86">
        <f>(B34*B7*B20*K14) + (B34*B8*B20*L14) + (B34*B9*B20*M14)+(B34*B10*B20*N14)</f>
        <v>7.6666999640000011</v>
      </c>
      <c r="AN86">
        <f>(B34*C7*B20*K14) + (B34*C8*B20*L14) + (B34*C9*B20*M14) + (B34*C10*B20*N14)</f>
        <v>8.3798729410000021</v>
      </c>
      <c r="AO86">
        <f>(B34*D7*B20*K14) + (B34*D8*B20*L14) + (B34*D9*B20*M14)+(B34*D10*B20*N14)</f>
        <v>9.3491881147499996</v>
      </c>
      <c r="AP86">
        <f>(B34*E7*B20*K14) + (B34*E8*B20*L14) + (B34*E9*B20*M14) + (B34*E10*B20*N14)</f>
        <v>3.9529520552500008</v>
      </c>
      <c r="AR86" s="14" t="s">
        <v>28</v>
      </c>
      <c r="AS86">
        <f>(B34*B7*B21*K13) + (B34*B8*B21*L13) + (B34*B9*B21*M13) + (B34*B10*B21*N13)</f>
        <v>2.3369077952000001</v>
      </c>
      <c r="AT86">
        <f>(B34*C7*B21*K13) + (B34*C8*B21*L13) + (B34*C9*B21*M13) + (B34*C10*B21*N13)</f>
        <v>3.5961899128000003</v>
      </c>
      <c r="AU86">
        <f>(B34*D7*B21*K13) + (B34*D8*B21*L13) + (B34*D9*B21*M13) + (B34*D10*B21*N13)</f>
        <v>2.8882761738000005</v>
      </c>
      <c r="AV86">
        <f>(B34*E7*B21*K13) + (B34*E8*B21*L13) + (B34*E9*B21*M13) + (B34*E10*B21*N13)</f>
        <v>1.5858206582000003</v>
      </c>
      <c r="AX86" s="14" t="s">
        <v>28</v>
      </c>
      <c r="AY86">
        <f>(B34*B7*B22*K18) + (B34*B8*B22*L18) + (B34*B9*B22*M18) + (B34*B10*B22*N18)</f>
        <v>0.46499999999999997</v>
      </c>
      <c r="AZ86">
        <f>(B34*C7*B22*K18) + (B34*C8*B22*L18) + (B34*C9*B22*M18) + (B34*C10*B22*N18)</f>
        <v>0.62000000000000011</v>
      </c>
      <c r="BA86">
        <f>(B34*D7*B22*K18) + (B34*D8*B22*L18) + (B34*D9*B22*M18) + (B34*D10*B22*N18)</f>
        <v>1.6740000000000002</v>
      </c>
      <c r="BB86" s="19">
        <f>(B34*E7*B22*K18) + (B34*E8*B22*L18) + (B34*E9*B22*M18) + (B34*E10*B22*N18)</f>
        <v>0.34100000000000003</v>
      </c>
    </row>
    <row r="87" spans="1:54" x14ac:dyDescent="0.2">
      <c r="A87" s="6"/>
      <c r="AB87" s="29" t="s">
        <v>23</v>
      </c>
      <c r="AC87">
        <f t="shared" ref="AC87:AF92" si="15">SUM(AM84,AS84,AY84)</f>
        <v>5.8058840830000005</v>
      </c>
      <c r="AD87">
        <f t="shared" si="15"/>
        <v>8.0005394970000019</v>
      </c>
      <c r="AE87">
        <f t="shared" si="15"/>
        <v>9.2234376595000001</v>
      </c>
      <c r="AF87">
        <f t="shared" si="15"/>
        <v>3.5687884105000003</v>
      </c>
      <c r="AH87" s="19"/>
      <c r="AL87" s="29" t="s">
        <v>30</v>
      </c>
      <c r="AM87">
        <f>(B34*B7*B20*K15) + (B34*B8*B20*L15) + (B34*B9*B20*M15)+(B34*B10*B20*N15)</f>
        <v>5.9985154746000005</v>
      </c>
      <c r="AN87">
        <f>(B34*C7*B20*K15) + (B34*C8*B20*L15) + (B34*C9*B20*M15)+(B34*C10*B20*N15)</f>
        <v>6.4676506554000017</v>
      </c>
      <c r="AO87">
        <f>(B34*D7*B20*K15) + (B34*D8*B20*L15) + (B34*D9*B20*M15)+(B34*D10*B20*N15)</f>
        <v>9.5914276964000003</v>
      </c>
      <c r="AP87">
        <f>(B34*E7*B20*K15) + (B34*E8*B20*L15) + (B34*E9*B20*M15) + (B34*E10*B20*N15)</f>
        <v>3.7448544386000009</v>
      </c>
      <c r="AR87" s="14" t="s">
        <v>30</v>
      </c>
      <c r="AS87">
        <f>(B34*B7*B21*K14) + (B34*B8*B21*L14) + (B34*B9*B21*M14) + (B34*B10*B21*N14)</f>
        <v>2.7878908959999995</v>
      </c>
      <c r="AT87">
        <f>(B34*C7*B21*K14) + (B34*C8*B21*L14) + (B34*C9*B21*M14) + (B34*C10*B21*N14)</f>
        <v>3.0472265240000009</v>
      </c>
      <c r="AU87">
        <f>(B34*D7*B21*K14) + (B34*D8*B21*L14) + (B34*D9*B21*M14) + (B34*D10*B21*N14)</f>
        <v>3.3997047690000008</v>
      </c>
      <c r="AV87">
        <f>(B34*E7*B21*K14) + (B34*E8*B21*L14) + (B34*E9*B21*M14) + (B34*E10*B21*N14)</f>
        <v>1.4374371110000004</v>
      </c>
      <c r="AX87" s="14" t="s">
        <v>30</v>
      </c>
      <c r="AY87">
        <f>(B34*B7*B22*K13) + (B34*B8*B22*L13) + (B34*B9*B22*M13) + (B34*B10*B22*N13)</f>
        <v>2.9211347440000002</v>
      </c>
      <c r="AZ87">
        <f>(B34*C7*B22*K13) + (B34*C8*B22*L13) + (B34*C9*B22*M13) + (B34*C10*B22*N13)</f>
        <v>4.4952373909999999</v>
      </c>
      <c r="BA87">
        <f>(B34*D7*B22*K13) + (B34*D8*B22*L13) + (B34*D9*B22*M13) + (B34*D10*B22*N13)</f>
        <v>3.6103452172499999</v>
      </c>
      <c r="BB87" s="19">
        <f>(B34*E7*B22*K13) + (B34*E8*B22*L13) + (B34*E9*B22*M13) + (B34*E10*B22*N13)</f>
        <v>1.9822758227500004</v>
      </c>
    </row>
    <row r="88" spans="1:54" x14ac:dyDescent="0.2">
      <c r="AB88" s="29" t="s">
        <v>26</v>
      </c>
      <c r="AC88">
        <f t="shared" si="15"/>
        <v>9.5752051818000012</v>
      </c>
      <c r="AD88">
        <f t="shared" si="15"/>
        <v>13.691745140200002</v>
      </c>
      <c r="AE88">
        <f t="shared" si="15"/>
        <v>11.924312064200002</v>
      </c>
      <c r="AF88">
        <f t="shared" si="15"/>
        <v>6.1267594738000017</v>
      </c>
      <c r="AH88" s="19"/>
      <c r="AL88" s="29" t="s">
        <v>32</v>
      </c>
      <c r="AM88">
        <f>(B34*B7*B20*K16) + (B34*B8*B20*L16) + (B34*B9*B20*M16)+(B34*B10*B20*N16)</f>
        <v>5.6353375913999999</v>
      </c>
      <c r="AN88">
        <f>(B34*C7*B20*K16) + (B34*C8*B20*L16) + (B34*C9*B20*M16)+(B34*C10*B20*N16)</f>
        <v>8.7814346246000028</v>
      </c>
      <c r="AO88">
        <f>(B34*D7*B20*K16) + (B34*D8*B20*L16) + (B34*D9*B20*M16)+(B34*D10*B20*N16)</f>
        <v>7.5388622991000007</v>
      </c>
      <c r="AP88">
        <f>(B34*E7*B20*K16) + (B34*E8*B20*L16) + (B34*E9*B20*M16) + (B34*E10*B20*N16)</f>
        <v>3.5732978149000005</v>
      </c>
      <c r="AR88" s="14" t="s">
        <v>32</v>
      </c>
      <c r="AS88">
        <f>(B34*B7*B21*K15) + (B34*B8*B21*L15) + (B34*B9*B21*M15) + (B34*B10*B21*N15)</f>
        <v>2.1812783543999998</v>
      </c>
      <c r="AT88">
        <f>(B34*C7*B21*K15) + (B34*C8*B21*L15) + (B34*C9*B21*M15) + (B34*C10*B21*N15)</f>
        <v>2.3518729656000006</v>
      </c>
      <c r="AU88">
        <f>(B34*D7*B21*K15) + (B34*D8*B21*L15) + (B34*D9*B21*M15) + (B34*D10*B21*N15)</f>
        <v>3.4877918896000009</v>
      </c>
      <c r="AV88">
        <f>(B34*E7*B21*K15) + (B34*E8*B21*L15) + (B34*E9*B21*M15) + (B34*E10*B21*N15)</f>
        <v>1.3617652504000002</v>
      </c>
      <c r="AX88" s="14" t="s">
        <v>32</v>
      </c>
      <c r="AY88">
        <f>(B34*B7*B22*K14) + (B34*B8*B22*L14) + (B34*B9*B22*M14) + (B34*B10*B22*N14)</f>
        <v>3.4848636199999996</v>
      </c>
      <c r="AZ88">
        <f>(B34*C7*B22*K14) + (B34*C8*B22*L14) + (B34*C9*B22*M14) + (B34*C10*B22*N14)</f>
        <v>3.8090331550000007</v>
      </c>
      <c r="BA88">
        <f>(B34*D7*B22*K14) + (B34*D8*B22*L14) + (B34*D9*B22*M14) + (B34*D10*B22*N14)</f>
        <v>4.2496309612500003</v>
      </c>
      <c r="BB88" s="19">
        <f>(B34*E7*B22*K14) + (B34*E8*B22*L14) + (B34*E9*B22*M14) + (B34*E10*B22*N14)</f>
        <v>1.7967963887500003</v>
      </c>
    </row>
    <row r="89" spans="1:54" ht="27" thickBot="1" x14ac:dyDescent="0.25">
      <c r="J89" s="85"/>
      <c r="AB89" s="29" t="s">
        <v>28</v>
      </c>
      <c r="AC89">
        <f t="shared" si="15"/>
        <v>10.468607759200001</v>
      </c>
      <c r="AD89">
        <f t="shared" si="15"/>
        <v>12.596062853800003</v>
      </c>
      <c r="AE89">
        <f t="shared" si="15"/>
        <v>13.91146428855</v>
      </c>
      <c r="AF89">
        <f t="shared" si="15"/>
        <v>5.8797727134500013</v>
      </c>
      <c r="AH89" s="19"/>
      <c r="AL89" s="35" t="s">
        <v>34</v>
      </c>
      <c r="AM89" s="38">
        <f>(B34*B7*B20*K17) + (B34*B8*B20*L17) + (B34*B9*B20*M17)+(B34*B10*B20*N17)</f>
        <v>6.1087592389999994</v>
      </c>
      <c r="AN89" s="38">
        <f>(B34*C7*B20*K17) + (B34*C8*B20*L17) + (B34*C9*B20*M17)+(B34*C10*B20*N17)</f>
        <v>7.2736903360000023</v>
      </c>
      <c r="AO89" s="38">
        <f>(B34*D7*B20*K17) + (B34*D8*B20*L17) + (B34*D9*B20*M17)+(B34*D10*B20*N17)</f>
        <v>5.8131756897500004</v>
      </c>
      <c r="AP89" s="38">
        <f>(B34*E7*B20*K17) + (B34*E8*B20*L17) + (B34*E9*B20*M17) + (B34*E10*B20*N17)</f>
        <v>3.2844958602500007</v>
      </c>
      <c r="AQ89" s="38"/>
      <c r="AR89" s="37" t="s">
        <v>34</v>
      </c>
      <c r="AS89" s="38">
        <f>(B34*B7*B21*K16) + (B34*B8*B21*L16) + (B34*B9*B21*M16) + (B34*B10*B21*N16)</f>
        <v>2.0492136695999998</v>
      </c>
      <c r="AT89" s="38">
        <f>(B34*C7*B21*K16) + (B34*C8*B21*L16) + (B34*C9*B21*M16) + (B34*C10*B21*N16)</f>
        <v>3.1932489544000009</v>
      </c>
      <c r="AU89" s="38">
        <f>(B34*D7*B21*K16) + (B34*D8*B21*L16) + (B34*D9*B21*M16) + (B34*D10*B21*N16)</f>
        <v>2.7414044724000006</v>
      </c>
      <c r="AV89" s="38">
        <f>(B34*E7*B21*K16) + (B34*E8*B21*L16) + (B34*E9*B21*M16) + (B34*E10*B21*N16)</f>
        <v>1.2993810236000001</v>
      </c>
      <c r="AW89" s="38"/>
      <c r="AX89" s="37" t="s">
        <v>34</v>
      </c>
      <c r="AY89" s="38">
        <f>(B34*B7*B22*K15) + (B34*B8*B22*L15) + (B34*B9*B22*M15) + (B34*B10*B22*N15)</f>
        <v>2.7265979429999998</v>
      </c>
      <c r="AZ89" s="38">
        <f>(B34*C7*B22*K15) + (B34*C8*B22*L15) + (B34*C9*B22*M15) + (B34*C10*B22*N15)</f>
        <v>2.9398412070000006</v>
      </c>
      <c r="BA89" s="38">
        <f>(B34*D7*B22*K15) + (B34*D8*B22*L15) + (B34*D9*B22*M15) + (B34*D10*B22*N15)</f>
        <v>4.3597398619999996</v>
      </c>
      <c r="BB89" s="39">
        <f>(B34*E7*B22*K15) + (B34*E8*B22*L15) + (B34*E9*B22*M15) + (B34*E10*B22*N15)</f>
        <v>1.7022065630000003</v>
      </c>
    </row>
    <row r="90" spans="1:54" ht="26" x14ac:dyDescent="0.2">
      <c r="J90" s="86" t="s">
        <v>106</v>
      </c>
      <c r="K90" s="11"/>
      <c r="L90" s="11"/>
      <c r="M90" s="11"/>
      <c r="N90" s="11"/>
      <c r="O90" s="11"/>
      <c r="P90" s="12"/>
      <c r="AB90" s="29" t="s">
        <v>30</v>
      </c>
      <c r="AC90">
        <f t="shared" si="15"/>
        <v>11.7075411146</v>
      </c>
      <c r="AD90">
        <f t="shared" si="15"/>
        <v>14.010114570400003</v>
      </c>
      <c r="AE90">
        <f t="shared" si="15"/>
        <v>16.60147768265</v>
      </c>
      <c r="AF90">
        <f t="shared" si="15"/>
        <v>7.1645673723500014</v>
      </c>
      <c r="AH90" s="19"/>
    </row>
    <row r="91" spans="1:54" x14ac:dyDescent="0.2">
      <c r="J91" s="18"/>
      <c r="P91" s="19"/>
      <c r="AB91" s="29" t="s">
        <v>32</v>
      </c>
      <c r="AC91">
        <f t="shared" si="15"/>
        <v>11.301479565799999</v>
      </c>
      <c r="AD91">
        <f t="shared" si="15"/>
        <v>14.942340745200003</v>
      </c>
      <c r="AE91">
        <f t="shared" si="15"/>
        <v>15.276285149950002</v>
      </c>
      <c r="AF91">
        <f t="shared" si="15"/>
        <v>6.7318594540500012</v>
      </c>
      <c r="AH91" s="19"/>
    </row>
    <row r="92" spans="1:54" ht="17" thickBot="1" x14ac:dyDescent="0.25">
      <c r="J92" s="18"/>
      <c r="P92" s="19"/>
      <c r="AB92" s="35" t="s">
        <v>34</v>
      </c>
      <c r="AC92" s="38">
        <f t="shared" si="15"/>
        <v>10.884570851599999</v>
      </c>
      <c r="AD92" s="38">
        <f t="shared" si="15"/>
        <v>13.406780497400003</v>
      </c>
      <c r="AE92" s="38">
        <f t="shared" si="15"/>
        <v>12.914320024150001</v>
      </c>
      <c r="AF92" s="38">
        <f t="shared" si="15"/>
        <v>6.286083446850002</v>
      </c>
      <c r="AG92" s="38"/>
      <c r="AH92" s="39"/>
    </row>
    <row r="93" spans="1:54" x14ac:dyDescent="0.2">
      <c r="J93" s="18"/>
      <c r="P93" s="19"/>
    </row>
    <row r="94" spans="1:54" ht="17" thickBot="1" x14ac:dyDescent="0.25">
      <c r="J94" s="18"/>
      <c r="P94" s="19"/>
    </row>
    <row r="95" spans="1:54" x14ac:dyDescent="0.2">
      <c r="J95" s="29" t="s">
        <v>107</v>
      </c>
      <c r="K95" s="14"/>
      <c r="L95" s="14" t="s">
        <v>108</v>
      </c>
      <c r="P95" s="19"/>
      <c r="AB95" s="10"/>
      <c r="AC95" s="11"/>
      <c r="AD95" s="11"/>
      <c r="AE95" s="11"/>
      <c r="AF95" s="11"/>
      <c r="AG95" s="11"/>
      <c r="AH95" s="12"/>
    </row>
    <row r="96" spans="1:54" ht="17" thickBot="1" x14ac:dyDescent="0.25">
      <c r="J96" s="68">
        <f>AC135</f>
        <v>0</v>
      </c>
      <c r="K96" s="87" t="s">
        <v>24</v>
      </c>
      <c r="L96" s="38">
        <f>AC134</f>
        <v>0</v>
      </c>
      <c r="M96" s="38"/>
      <c r="N96" s="38"/>
      <c r="O96" s="38"/>
      <c r="P96" s="39"/>
      <c r="AB96" s="18"/>
      <c r="AH96" s="19"/>
    </row>
    <row r="97" spans="10:51" x14ac:dyDescent="0.2">
      <c r="AB97" s="18"/>
      <c r="AH97" s="19"/>
    </row>
    <row r="98" spans="10:51" ht="17" thickBot="1" x14ac:dyDescent="0.25">
      <c r="AB98" s="18"/>
      <c r="AH98" s="19"/>
    </row>
    <row r="99" spans="10:51" ht="26" x14ac:dyDescent="0.2">
      <c r="J99" s="86" t="s">
        <v>109</v>
      </c>
      <c r="K99" s="11"/>
      <c r="L99" s="11"/>
      <c r="M99" s="11"/>
      <c r="N99" s="11"/>
      <c r="O99" s="11"/>
      <c r="P99" s="12"/>
      <c r="AB99" s="18"/>
      <c r="AH99" s="19"/>
    </row>
    <row r="100" spans="10:51" ht="17" thickBot="1" x14ac:dyDescent="0.25">
      <c r="J100" s="18"/>
      <c r="P100" s="19"/>
      <c r="AB100" s="18"/>
      <c r="AH100" s="19"/>
    </row>
    <row r="101" spans="10:51" x14ac:dyDescent="0.2">
      <c r="J101" s="18"/>
      <c r="P101" s="19"/>
      <c r="AB101" s="25" t="s">
        <v>110</v>
      </c>
      <c r="AH101" s="19"/>
      <c r="AL101" s="10"/>
      <c r="AM101" s="11"/>
      <c r="AN101" s="11"/>
      <c r="AO101" s="11"/>
      <c r="AP101" s="11"/>
      <c r="AQ101" s="11"/>
      <c r="AR101" s="11"/>
      <c r="AS101" s="11"/>
      <c r="AT101" s="11"/>
      <c r="AU101" s="11"/>
      <c r="AV101" s="11"/>
      <c r="AW101" s="11"/>
      <c r="AX101" s="11"/>
      <c r="AY101" s="12"/>
    </row>
    <row r="102" spans="10:51" x14ac:dyDescent="0.2">
      <c r="J102" s="18"/>
      <c r="P102" s="19"/>
      <c r="AB102" s="18"/>
      <c r="AC102" s="47" t="s">
        <v>48</v>
      </c>
      <c r="AD102" s="47"/>
      <c r="AE102" s="47"/>
      <c r="AF102" s="47"/>
      <c r="AH102" s="19"/>
      <c r="AL102" s="18"/>
      <c r="AY102" s="19"/>
    </row>
    <row r="103" spans="10:51" x14ac:dyDescent="0.2">
      <c r="J103" s="18"/>
      <c r="P103" s="19"/>
      <c r="S103" s="6"/>
      <c r="AB103" s="18"/>
      <c r="AC103" s="14" t="s">
        <v>9</v>
      </c>
      <c r="AD103" s="14" t="s">
        <v>10</v>
      </c>
      <c r="AE103" s="14" t="s">
        <v>11</v>
      </c>
      <c r="AF103" s="14" t="s">
        <v>12</v>
      </c>
      <c r="AH103" s="19"/>
      <c r="AL103" s="18"/>
      <c r="AY103" s="19"/>
    </row>
    <row r="104" spans="10:51" x14ac:dyDescent="0.2">
      <c r="J104" s="29" t="s">
        <v>111</v>
      </c>
      <c r="K104" s="14"/>
      <c r="L104" s="14" t="s">
        <v>112</v>
      </c>
      <c r="P104" s="19"/>
      <c r="AB104" s="29" t="s">
        <v>23</v>
      </c>
      <c r="AC104">
        <f>SUM(AU108,AN117,AU117)</f>
        <v>0</v>
      </c>
      <c r="AD104">
        <f t="shared" ref="AD104:AD109" si="16">SUM(AO108,AO117,AV117)</f>
        <v>5.8058841000000001</v>
      </c>
      <c r="AE104">
        <f t="shared" ref="AE104:AE109" si="17">SUM(AP108,AW108,AW117)</f>
        <v>3.5687883999999999</v>
      </c>
      <c r="AF104">
        <f t="shared" ref="AF104:AF109" si="18">SUM(AQ108,AX108,AQ117)</f>
        <v>0</v>
      </c>
      <c r="AH104" s="19"/>
      <c r="AL104" s="18"/>
      <c r="AY104" s="19"/>
    </row>
    <row r="105" spans="10:51" x14ac:dyDescent="0.2">
      <c r="J105" s="18">
        <f>AC137</f>
        <v>1</v>
      </c>
      <c r="K105" s="88" t="s">
        <v>113</v>
      </c>
      <c r="L105">
        <f>AC136</f>
        <v>1</v>
      </c>
      <c r="P105" s="19"/>
      <c r="AB105" s="29" t="s">
        <v>26</v>
      </c>
      <c r="AC105">
        <f t="shared" ref="AC105:AC109" si="19">SUM(AU109,AN118,AU118)</f>
        <v>0</v>
      </c>
      <c r="AD105">
        <f t="shared" si="16"/>
        <v>9.5752051999999992</v>
      </c>
      <c r="AE105">
        <f t="shared" si="17"/>
        <v>6.0885357000000004</v>
      </c>
      <c r="AF105">
        <f t="shared" si="18"/>
        <v>0</v>
      </c>
      <c r="AH105" s="19"/>
      <c r="AL105" s="25" t="s">
        <v>114</v>
      </c>
      <c r="AY105" s="19"/>
    </row>
    <row r="106" spans="10:51" ht="17" thickBot="1" x14ac:dyDescent="0.25">
      <c r="J106" s="68"/>
      <c r="K106" s="38"/>
      <c r="L106" s="38"/>
      <c r="M106" s="38"/>
      <c r="N106" s="38"/>
      <c r="O106" s="38"/>
      <c r="P106" s="39"/>
      <c r="AB106" s="29" t="s">
        <v>28</v>
      </c>
      <c r="AC106">
        <f t="shared" si="19"/>
        <v>0</v>
      </c>
      <c r="AD106">
        <f t="shared" si="16"/>
        <v>10.468608</v>
      </c>
      <c r="AE106">
        <f t="shared" si="17"/>
        <v>5.9179965000000001</v>
      </c>
      <c r="AF106">
        <f t="shared" si="18"/>
        <v>0</v>
      </c>
      <c r="AH106" s="19"/>
      <c r="AL106" s="29"/>
      <c r="AM106" s="14"/>
      <c r="AN106" s="47" t="s">
        <v>48</v>
      </c>
      <c r="AO106" s="47"/>
      <c r="AP106" s="47"/>
      <c r="AQ106" s="47"/>
      <c r="AR106" s="14"/>
      <c r="AS106" s="14"/>
      <c r="AT106" s="14"/>
      <c r="AU106" s="47" t="s">
        <v>48</v>
      </c>
      <c r="AV106" s="47"/>
      <c r="AW106" s="47"/>
      <c r="AX106" s="47"/>
      <c r="AY106" s="19"/>
    </row>
    <row r="107" spans="10:51" x14ac:dyDescent="0.2">
      <c r="AB107" s="29" t="s">
        <v>30</v>
      </c>
      <c r="AC107">
        <f t="shared" si="19"/>
        <v>0</v>
      </c>
      <c r="AD107">
        <f t="shared" si="16"/>
        <v>7.3166691000000004</v>
      </c>
      <c r="AE107">
        <f t="shared" si="17"/>
        <v>11.555439400000001</v>
      </c>
      <c r="AF107">
        <f t="shared" si="18"/>
        <v>0</v>
      </c>
      <c r="AH107" s="19"/>
      <c r="AL107" s="29" t="s">
        <v>55</v>
      </c>
      <c r="AN107" s="14" t="s">
        <v>9</v>
      </c>
      <c r="AO107" s="14" t="s">
        <v>10</v>
      </c>
      <c r="AP107" s="14" t="s">
        <v>11</v>
      </c>
      <c r="AQ107" s="14" t="s">
        <v>12</v>
      </c>
      <c r="AS107" s="14" t="s">
        <v>55</v>
      </c>
      <c r="AU107" s="14" t="s">
        <v>9</v>
      </c>
      <c r="AV107" s="14" t="s">
        <v>10</v>
      </c>
      <c r="AW107" s="14" t="s">
        <v>11</v>
      </c>
      <c r="AX107" s="14" t="s">
        <v>12</v>
      </c>
      <c r="AY107" s="19"/>
    </row>
    <row r="108" spans="10:51" ht="17" thickBot="1" x14ac:dyDescent="0.25">
      <c r="AB108" s="29" t="s">
        <v>32</v>
      </c>
      <c r="AC108">
        <f t="shared" si="19"/>
        <v>0</v>
      </c>
      <c r="AD108">
        <f t="shared" si="16"/>
        <v>11.30148</v>
      </c>
      <c r="AE108">
        <f t="shared" si="17"/>
        <v>0</v>
      </c>
      <c r="AF108">
        <f t="shared" si="18"/>
        <v>0</v>
      </c>
      <c r="AH108" s="19"/>
      <c r="AL108" s="50" t="s">
        <v>9</v>
      </c>
      <c r="AM108" s="14" t="s">
        <v>23</v>
      </c>
      <c r="AN108" s="51"/>
      <c r="AO108" s="30">
        <v>5.8058841000000001</v>
      </c>
      <c r="AP108" s="30">
        <v>0</v>
      </c>
      <c r="AQ108" s="30">
        <v>0</v>
      </c>
      <c r="AR108" s="14"/>
      <c r="AS108" s="52" t="s">
        <v>10</v>
      </c>
      <c r="AT108" s="14" t="s">
        <v>23</v>
      </c>
      <c r="AU108" s="30">
        <v>0</v>
      </c>
      <c r="AV108" s="51"/>
      <c r="AW108" s="30">
        <v>0</v>
      </c>
      <c r="AX108" s="30">
        <v>0</v>
      </c>
      <c r="AY108" s="19"/>
    </row>
    <row r="109" spans="10:51" ht="27" thickBot="1" x14ac:dyDescent="0.25">
      <c r="J109" s="86" t="s">
        <v>115</v>
      </c>
      <c r="K109" s="11"/>
      <c r="L109" s="11"/>
      <c r="M109" s="11"/>
      <c r="N109" s="12"/>
      <c r="S109" s="89"/>
      <c r="AB109" s="35" t="s">
        <v>34</v>
      </c>
      <c r="AC109" s="38">
        <f t="shared" si="19"/>
        <v>0</v>
      </c>
      <c r="AD109" s="38">
        <f t="shared" si="16"/>
        <v>10.884570999999999</v>
      </c>
      <c r="AE109" s="38">
        <f t="shared" si="17"/>
        <v>13.017943000000001</v>
      </c>
      <c r="AF109" s="38">
        <f t="shared" si="18"/>
        <v>0</v>
      </c>
      <c r="AG109" s="38"/>
      <c r="AH109" s="39"/>
      <c r="AL109" s="50"/>
      <c r="AM109" s="14" t="s">
        <v>26</v>
      </c>
      <c r="AN109" s="51"/>
      <c r="AO109" s="30">
        <v>9.5752051999999992</v>
      </c>
      <c r="AP109" s="30">
        <v>0</v>
      </c>
      <c r="AQ109" s="30">
        <v>0</v>
      </c>
      <c r="AR109" s="14"/>
      <c r="AS109" s="52"/>
      <c r="AT109" s="14" t="s">
        <v>26</v>
      </c>
      <c r="AU109" s="30">
        <v>0</v>
      </c>
      <c r="AV109" s="51"/>
      <c r="AW109" s="30">
        <v>0</v>
      </c>
      <c r="AX109" s="30">
        <v>0</v>
      </c>
      <c r="AY109" s="19"/>
    </row>
    <row r="110" spans="10:51" ht="16" customHeight="1" x14ac:dyDescent="0.2">
      <c r="J110" s="18"/>
      <c r="N110" s="19"/>
      <c r="AL110" s="50"/>
      <c r="AM110" s="14" t="s">
        <v>28</v>
      </c>
      <c r="AN110" s="51"/>
      <c r="AO110" s="30">
        <v>10.468608</v>
      </c>
      <c r="AP110" s="30">
        <v>0</v>
      </c>
      <c r="AQ110" s="30">
        <v>0</v>
      </c>
      <c r="AR110" s="14"/>
      <c r="AS110" s="52"/>
      <c r="AT110" s="14" t="s">
        <v>28</v>
      </c>
      <c r="AU110" s="30">
        <v>0</v>
      </c>
      <c r="AV110" s="51"/>
      <c r="AW110" s="30">
        <v>0</v>
      </c>
      <c r="AX110" s="30">
        <v>0</v>
      </c>
      <c r="AY110" s="19"/>
    </row>
    <row r="111" spans="10:51" ht="17" thickBot="1" x14ac:dyDescent="0.25">
      <c r="J111" s="18"/>
      <c r="N111" s="19"/>
      <c r="AL111" s="50"/>
      <c r="AM111" s="14" t="s">
        <v>30</v>
      </c>
      <c r="AN111" s="51"/>
      <c r="AO111" s="30">
        <v>7.3166691000000004</v>
      </c>
      <c r="AP111" s="30">
        <v>4.3908719999999999</v>
      </c>
      <c r="AQ111" s="30">
        <v>0</v>
      </c>
      <c r="AR111" s="14"/>
      <c r="AS111" s="52"/>
      <c r="AT111" s="14" t="s">
        <v>30</v>
      </c>
      <c r="AU111" s="30">
        <v>0</v>
      </c>
      <c r="AV111" s="51"/>
      <c r="AW111" s="30">
        <v>0</v>
      </c>
      <c r="AX111" s="30">
        <v>0</v>
      </c>
      <c r="AY111" s="19"/>
    </row>
    <row r="112" spans="10:51" x14ac:dyDescent="0.2">
      <c r="J112" s="18"/>
      <c r="N112" s="19"/>
      <c r="AB112" s="10"/>
      <c r="AC112" s="11"/>
      <c r="AD112" s="11"/>
      <c r="AE112" s="11"/>
      <c r="AF112" s="11"/>
      <c r="AG112" s="11"/>
      <c r="AH112" s="12"/>
      <c r="AL112" s="50"/>
      <c r="AM112" s="14" t="s">
        <v>32</v>
      </c>
      <c r="AN112" s="51"/>
      <c r="AO112" s="30">
        <v>11.30148</v>
      </c>
      <c r="AP112" s="30">
        <v>0</v>
      </c>
      <c r="AQ112" s="30">
        <v>0</v>
      </c>
      <c r="AS112" s="52"/>
      <c r="AT112" s="14" t="s">
        <v>32</v>
      </c>
      <c r="AU112" s="30">
        <v>0</v>
      </c>
      <c r="AV112" s="51"/>
      <c r="AW112" s="30">
        <v>0</v>
      </c>
      <c r="AX112" s="30">
        <v>0</v>
      </c>
      <c r="AY112" s="19"/>
    </row>
    <row r="113" spans="10:61" x14ac:dyDescent="0.2">
      <c r="J113" s="18"/>
      <c r="N113" s="19"/>
      <c r="AB113" s="18"/>
      <c r="AH113" s="19"/>
      <c r="AL113" s="50"/>
      <c r="AM113" s="14" t="s">
        <v>34</v>
      </c>
      <c r="AN113" s="51"/>
      <c r="AO113" s="30">
        <v>10.884570999999999</v>
      </c>
      <c r="AP113" s="30">
        <v>0</v>
      </c>
      <c r="AQ113" s="30">
        <v>0</v>
      </c>
      <c r="AR113" s="14"/>
      <c r="AS113" s="52"/>
      <c r="AT113" s="14" t="s">
        <v>34</v>
      </c>
      <c r="AU113" s="30">
        <v>0</v>
      </c>
      <c r="AV113" s="51"/>
      <c r="AW113" s="30">
        <v>0</v>
      </c>
      <c r="AX113" s="30">
        <v>0</v>
      </c>
      <c r="AY113" s="19"/>
    </row>
    <row r="114" spans="10:61" x14ac:dyDescent="0.2">
      <c r="J114" s="29" t="s">
        <v>116</v>
      </c>
      <c r="K114" s="14"/>
      <c r="L114" s="14" t="s">
        <v>117</v>
      </c>
      <c r="N114" s="19"/>
      <c r="AB114" s="18"/>
      <c r="AH114" s="19"/>
      <c r="AL114" s="18"/>
      <c r="AM114" s="14"/>
      <c r="AN114" s="14"/>
      <c r="AO114" s="14"/>
      <c r="AP114" s="14"/>
      <c r="AS114" s="14"/>
      <c r="AT114" s="14"/>
      <c r="AU114" s="14"/>
      <c r="AV114" s="14"/>
      <c r="AY114" s="19"/>
    </row>
    <row r="115" spans="10:61" ht="17" thickBot="1" x14ac:dyDescent="0.25">
      <c r="J115" s="68">
        <f>SUM(AC134:AC138)</f>
        <v>2</v>
      </c>
      <c r="K115" s="87" t="s">
        <v>24</v>
      </c>
      <c r="L115" s="38">
        <f>C71</f>
        <v>3</v>
      </c>
      <c r="M115" s="38"/>
      <c r="N115" s="39"/>
      <c r="AB115" s="18"/>
      <c r="AH115" s="19"/>
      <c r="AL115" s="29"/>
      <c r="AM115" s="14"/>
      <c r="AN115" s="47" t="s">
        <v>48</v>
      </c>
      <c r="AO115" s="47"/>
      <c r="AP115" s="47"/>
      <c r="AQ115" s="47"/>
      <c r="AR115" s="14"/>
      <c r="AS115" s="14"/>
      <c r="AT115" s="14"/>
      <c r="AU115" s="47" t="s">
        <v>48</v>
      </c>
      <c r="AV115" s="47"/>
      <c r="AW115" s="47"/>
      <c r="AX115" s="47"/>
      <c r="AY115" s="19"/>
    </row>
    <row r="116" spans="10:61" x14ac:dyDescent="0.2">
      <c r="AB116" s="18"/>
      <c r="AH116" s="19"/>
      <c r="AL116" s="29" t="s">
        <v>55</v>
      </c>
      <c r="AN116" s="14" t="s">
        <v>9</v>
      </c>
      <c r="AO116" s="14" t="s">
        <v>10</v>
      </c>
      <c r="AP116" s="14" t="s">
        <v>11</v>
      </c>
      <c r="AQ116" s="14" t="s">
        <v>12</v>
      </c>
      <c r="AR116" s="14"/>
      <c r="AS116" s="14" t="s">
        <v>55</v>
      </c>
      <c r="AU116" s="14" t="s">
        <v>9</v>
      </c>
      <c r="AV116" s="14" t="s">
        <v>10</v>
      </c>
      <c r="AW116" s="14" t="s">
        <v>11</v>
      </c>
      <c r="AX116" s="14" t="s">
        <v>12</v>
      </c>
      <c r="AY116" s="19"/>
      <c r="BI116" s="90"/>
    </row>
    <row r="117" spans="10:61" x14ac:dyDescent="0.2">
      <c r="AB117" s="25" t="s">
        <v>118</v>
      </c>
      <c r="AH117" s="19"/>
      <c r="AL117" s="50" t="s">
        <v>11</v>
      </c>
      <c r="AM117" s="14" t="s">
        <v>23</v>
      </c>
      <c r="AN117" s="30">
        <v>0</v>
      </c>
      <c r="AO117" s="30">
        <v>0</v>
      </c>
      <c r="AP117" s="51"/>
      <c r="AQ117" s="30">
        <v>0</v>
      </c>
      <c r="AR117" s="14"/>
      <c r="AS117" s="52" t="s">
        <v>12</v>
      </c>
      <c r="AT117" s="14" t="s">
        <v>23</v>
      </c>
      <c r="AU117" s="30">
        <v>0</v>
      </c>
      <c r="AV117" s="30">
        <v>0</v>
      </c>
      <c r="AW117" s="30">
        <v>3.5687883999999999</v>
      </c>
      <c r="AX117" s="51"/>
      <c r="AY117" s="19"/>
    </row>
    <row r="118" spans="10:61" x14ac:dyDescent="0.2">
      <c r="AB118" s="18"/>
      <c r="AC118" s="47" t="s">
        <v>119</v>
      </c>
      <c r="AD118" s="47"/>
      <c r="AE118" s="47"/>
      <c r="AF118" s="47"/>
      <c r="AH118" s="19"/>
      <c r="AL118" s="50"/>
      <c r="AM118" s="14" t="s">
        <v>26</v>
      </c>
      <c r="AN118" s="30">
        <v>0</v>
      </c>
      <c r="AO118" s="30">
        <v>0</v>
      </c>
      <c r="AP118" s="51"/>
      <c r="AQ118" s="30">
        <v>0</v>
      </c>
      <c r="AR118" s="14"/>
      <c r="AS118" s="52"/>
      <c r="AT118" s="14" t="s">
        <v>26</v>
      </c>
      <c r="AU118" s="30">
        <v>0</v>
      </c>
      <c r="AV118" s="30">
        <v>0</v>
      </c>
      <c r="AW118" s="30">
        <v>6.0885357000000004</v>
      </c>
      <c r="AX118" s="51"/>
      <c r="AY118" s="19"/>
    </row>
    <row r="119" spans="10:61" x14ac:dyDescent="0.2">
      <c r="AB119" s="60"/>
      <c r="AC119" s="61" t="s">
        <v>9</v>
      </c>
      <c r="AD119" s="61" t="s">
        <v>10</v>
      </c>
      <c r="AE119" s="61" t="s">
        <v>11</v>
      </c>
      <c r="AF119" s="61" t="s">
        <v>12</v>
      </c>
      <c r="AH119" s="19"/>
      <c r="AL119" s="50"/>
      <c r="AM119" s="14" t="s">
        <v>28</v>
      </c>
      <c r="AN119" s="30">
        <v>0</v>
      </c>
      <c r="AO119" s="30">
        <v>0</v>
      </c>
      <c r="AP119" s="51"/>
      <c r="AQ119" s="30">
        <v>0</v>
      </c>
      <c r="AS119" s="52"/>
      <c r="AT119" s="14" t="s">
        <v>28</v>
      </c>
      <c r="AU119" s="30">
        <v>0</v>
      </c>
      <c r="AV119" s="30">
        <v>0</v>
      </c>
      <c r="AW119" s="30">
        <v>5.9179965000000001</v>
      </c>
      <c r="AX119" s="51"/>
      <c r="AY119" s="19"/>
    </row>
    <row r="120" spans="10:61" x14ac:dyDescent="0.2">
      <c r="AB120" s="62" t="s">
        <v>23</v>
      </c>
      <c r="AC120" s="34">
        <f t="shared" ref="AC120:AC125" si="20">SUM(AO108:AQ108)</f>
        <v>5.8058841000000001</v>
      </c>
      <c r="AD120" s="34">
        <f t="shared" ref="AD120:AD125" si="21">SUM(AU108,AW108:AX108)</f>
        <v>0</v>
      </c>
      <c r="AE120" s="34">
        <f t="shared" ref="AE120:AE125" si="22">SUM(AN117:AO117,AQ117)</f>
        <v>0</v>
      </c>
      <c r="AF120" s="34">
        <f t="shared" ref="AF120:AF125" si="23">SUM(AU117:AW117)</f>
        <v>3.5687883999999999</v>
      </c>
      <c r="AH120" s="19"/>
      <c r="AL120" s="50"/>
      <c r="AM120" s="14" t="s">
        <v>30</v>
      </c>
      <c r="AN120" s="30">
        <v>0</v>
      </c>
      <c r="AO120" s="30">
        <v>0</v>
      </c>
      <c r="AP120" s="51"/>
      <c r="AQ120" s="30">
        <v>0</v>
      </c>
      <c r="AS120" s="52"/>
      <c r="AT120" s="14" t="s">
        <v>30</v>
      </c>
      <c r="AU120" s="30">
        <v>0</v>
      </c>
      <c r="AV120" s="30">
        <v>0</v>
      </c>
      <c r="AW120" s="30">
        <v>7.1645674000000001</v>
      </c>
      <c r="AX120" s="51"/>
      <c r="AY120" s="19"/>
    </row>
    <row r="121" spans="10:61" x14ac:dyDescent="0.2">
      <c r="AB121" s="62" t="s">
        <v>26</v>
      </c>
      <c r="AC121" s="34">
        <f t="shared" si="20"/>
        <v>9.5752051999999992</v>
      </c>
      <c r="AD121" s="34">
        <f t="shared" si="21"/>
        <v>0</v>
      </c>
      <c r="AE121" s="34">
        <f t="shared" si="22"/>
        <v>0</v>
      </c>
      <c r="AF121" s="34">
        <f t="shared" si="23"/>
        <v>6.0885357000000004</v>
      </c>
      <c r="AH121" s="19"/>
      <c r="AL121" s="50"/>
      <c r="AM121" s="14" t="s">
        <v>32</v>
      </c>
      <c r="AN121" s="30">
        <v>0</v>
      </c>
      <c r="AO121" s="30">
        <v>0</v>
      </c>
      <c r="AP121" s="51"/>
      <c r="AQ121" s="30">
        <v>0</v>
      </c>
      <c r="AS121" s="52"/>
      <c r="AT121" s="14" t="s">
        <v>32</v>
      </c>
      <c r="AU121" s="30">
        <v>0</v>
      </c>
      <c r="AV121" s="30">
        <v>0</v>
      </c>
      <c r="AW121" s="30">
        <v>0</v>
      </c>
      <c r="AX121" s="51"/>
      <c r="AY121" s="19"/>
    </row>
    <row r="122" spans="10:61" ht="17" thickBot="1" x14ac:dyDescent="0.25">
      <c r="AB122" s="62" t="s">
        <v>28</v>
      </c>
      <c r="AC122" s="34">
        <f t="shared" si="20"/>
        <v>10.468608</v>
      </c>
      <c r="AD122" s="34">
        <f t="shared" si="21"/>
        <v>0</v>
      </c>
      <c r="AE122" s="34">
        <f t="shared" si="22"/>
        <v>0</v>
      </c>
      <c r="AF122" s="34">
        <f t="shared" si="23"/>
        <v>5.9179965000000001</v>
      </c>
      <c r="AH122" s="19"/>
      <c r="AL122" s="55"/>
      <c r="AM122" s="37" t="s">
        <v>34</v>
      </c>
      <c r="AN122" s="56">
        <v>0</v>
      </c>
      <c r="AO122" s="56">
        <v>0</v>
      </c>
      <c r="AP122" s="57"/>
      <c r="AQ122" s="56">
        <v>0</v>
      </c>
      <c r="AR122" s="38"/>
      <c r="AS122" s="58"/>
      <c r="AT122" s="37" t="s">
        <v>34</v>
      </c>
      <c r="AU122" s="56">
        <v>0</v>
      </c>
      <c r="AV122" s="56">
        <v>0</v>
      </c>
      <c r="AW122" s="56">
        <v>13.017943000000001</v>
      </c>
      <c r="AX122" s="57"/>
      <c r="AY122" s="39"/>
    </row>
    <row r="123" spans="10:61" ht="16" customHeight="1" x14ac:dyDescent="0.2">
      <c r="AB123" s="62" t="s">
        <v>30</v>
      </c>
      <c r="AC123" s="34">
        <f t="shared" si="20"/>
        <v>11.7075411</v>
      </c>
      <c r="AD123" s="34">
        <f t="shared" si="21"/>
        <v>0</v>
      </c>
      <c r="AE123" s="34">
        <f t="shared" si="22"/>
        <v>0</v>
      </c>
      <c r="AF123" s="34">
        <f t="shared" si="23"/>
        <v>7.1645674000000001</v>
      </c>
      <c r="AH123" s="19"/>
    </row>
    <row r="124" spans="10:61" x14ac:dyDescent="0.2">
      <c r="AB124" s="62" t="s">
        <v>32</v>
      </c>
      <c r="AC124" s="34">
        <f t="shared" si="20"/>
        <v>11.30148</v>
      </c>
      <c r="AD124" s="34">
        <f t="shared" si="21"/>
        <v>0</v>
      </c>
      <c r="AE124" s="34">
        <f t="shared" si="22"/>
        <v>0</v>
      </c>
      <c r="AF124" s="34">
        <f t="shared" si="23"/>
        <v>0</v>
      </c>
      <c r="AH124" s="19"/>
    </row>
    <row r="125" spans="10:61" ht="17" thickBot="1" x14ac:dyDescent="0.25">
      <c r="AB125" s="65" t="s">
        <v>34</v>
      </c>
      <c r="AC125" s="66">
        <f t="shared" si="20"/>
        <v>10.884570999999999</v>
      </c>
      <c r="AD125" s="66">
        <f t="shared" si="21"/>
        <v>0</v>
      </c>
      <c r="AE125" s="66">
        <f t="shared" si="22"/>
        <v>0</v>
      </c>
      <c r="AF125" s="66">
        <f t="shared" si="23"/>
        <v>13.017943000000001</v>
      </c>
      <c r="AG125" s="38"/>
      <c r="AH125" s="39"/>
    </row>
    <row r="128" spans="10:61" ht="17" thickBot="1" x14ac:dyDescent="0.25"/>
    <row r="129" spans="28:35" x14ac:dyDescent="0.2">
      <c r="AB129" s="10"/>
      <c r="AC129" s="11"/>
      <c r="AD129" s="11"/>
      <c r="AE129" s="11"/>
      <c r="AF129" s="12"/>
    </row>
    <row r="130" spans="28:35" x14ac:dyDescent="0.2">
      <c r="AB130" s="18"/>
      <c r="AF130" s="19"/>
    </row>
    <row r="131" spans="28:35" x14ac:dyDescent="0.2">
      <c r="AB131" s="18"/>
      <c r="AF131" s="19"/>
    </row>
    <row r="132" spans="28:35" x14ac:dyDescent="0.2">
      <c r="AB132" s="18"/>
      <c r="AF132" s="19"/>
    </row>
    <row r="133" spans="28:35" x14ac:dyDescent="0.2">
      <c r="AB133" s="25" t="s">
        <v>120</v>
      </c>
      <c r="AF133" s="19"/>
    </row>
    <row r="134" spans="28:35" x14ac:dyDescent="0.2">
      <c r="AB134" s="18" t="s">
        <v>108</v>
      </c>
      <c r="AC134" s="30">
        <v>0</v>
      </c>
      <c r="AF134" s="19"/>
    </row>
    <row r="135" spans="28:35" x14ac:dyDescent="0.2">
      <c r="AB135" s="18" t="s">
        <v>121</v>
      </c>
      <c r="AC135" s="30">
        <v>0</v>
      </c>
      <c r="AF135" s="19"/>
    </row>
    <row r="136" spans="28:35" x14ac:dyDescent="0.2">
      <c r="AB136" s="18" t="s">
        <v>112</v>
      </c>
      <c r="AC136" s="30">
        <v>1</v>
      </c>
      <c r="AF136" s="19"/>
    </row>
    <row r="137" spans="28:35" x14ac:dyDescent="0.2">
      <c r="AB137" s="18" t="s">
        <v>111</v>
      </c>
      <c r="AC137" s="30">
        <v>1</v>
      </c>
      <c r="AF137" s="19"/>
    </row>
    <row r="138" spans="28:35" ht="17" thickBot="1" x14ac:dyDescent="0.25">
      <c r="AB138" s="68" t="s">
        <v>122</v>
      </c>
      <c r="AC138" s="56">
        <v>0</v>
      </c>
      <c r="AD138" s="38"/>
      <c r="AE138" s="38"/>
      <c r="AF138" s="39"/>
    </row>
    <row r="140" spans="28:35" ht="17" thickBot="1" x14ac:dyDescent="0.25"/>
    <row r="141" spans="28:35" x14ac:dyDescent="0.2">
      <c r="AB141" s="10"/>
      <c r="AC141" s="11"/>
      <c r="AD141" s="11"/>
      <c r="AE141" s="11"/>
      <c r="AF141" s="11"/>
      <c r="AG141" s="11"/>
      <c r="AH141" s="11"/>
      <c r="AI141" s="12"/>
    </row>
    <row r="142" spans="28:35" x14ac:dyDescent="0.2">
      <c r="AB142" s="18"/>
      <c r="AI142" s="19"/>
    </row>
    <row r="143" spans="28:35" x14ac:dyDescent="0.2">
      <c r="AB143" s="18"/>
      <c r="AI143" s="19"/>
    </row>
    <row r="144" spans="28:35" x14ac:dyDescent="0.2">
      <c r="AB144" s="18"/>
      <c r="AI144" s="19"/>
    </row>
    <row r="145" spans="28:41" x14ac:dyDescent="0.2">
      <c r="AB145" s="91" t="s">
        <v>123</v>
      </c>
      <c r="AC145" s="92"/>
      <c r="AD145" t="s">
        <v>13</v>
      </c>
      <c r="AE145" s="93" t="s">
        <v>124</v>
      </c>
      <c r="AF145" s="90"/>
      <c r="AG145" s="90"/>
      <c r="AI145" s="19"/>
      <c r="AL145" s="93"/>
      <c r="AO145" s="94"/>
    </row>
    <row r="146" spans="28:41" x14ac:dyDescent="0.2">
      <c r="AB146" s="95">
        <f>SUM(AE146,AE149,AE152)</f>
        <v>955.4993344180001</v>
      </c>
      <c r="AC146" s="90"/>
      <c r="AE146" s="90">
        <f>SUM(K30:N30) + SUM(K54:N54)</f>
        <v>585.28356841800007</v>
      </c>
      <c r="AF146" s="90"/>
      <c r="AG146" s="90"/>
      <c r="AI146" s="19"/>
      <c r="AO146" s="90"/>
    </row>
    <row r="147" spans="28:41" x14ac:dyDescent="0.2">
      <c r="AB147" s="18"/>
      <c r="AE147" t="s">
        <v>25</v>
      </c>
      <c r="AI147" s="19"/>
    </row>
    <row r="148" spans="28:41" x14ac:dyDescent="0.2">
      <c r="AB148" s="18"/>
      <c r="AE148" s="96" t="s">
        <v>125</v>
      </c>
      <c r="AF148" s="96"/>
      <c r="AG148" s="96"/>
      <c r="AI148" s="19"/>
    </row>
    <row r="149" spans="28:41" x14ac:dyDescent="0.2">
      <c r="AB149" s="18"/>
      <c r="AE149" s="90">
        <f>SUM(K13:N13) *B22</f>
        <v>130.08993175000001</v>
      </c>
      <c r="AF149" s="90"/>
      <c r="AG149" s="90"/>
      <c r="AI149" s="19"/>
    </row>
    <row r="150" spans="28:41" x14ac:dyDescent="0.2">
      <c r="AB150" s="18"/>
      <c r="AE150" t="s">
        <v>25</v>
      </c>
      <c r="AI150" s="19"/>
    </row>
    <row r="151" spans="28:41" x14ac:dyDescent="0.2">
      <c r="AB151" s="18"/>
      <c r="AE151" s="93" t="s">
        <v>126</v>
      </c>
      <c r="AF151" s="94"/>
      <c r="AI151" s="19"/>
    </row>
    <row r="152" spans="28:41" ht="17" thickBot="1" x14ac:dyDescent="0.25">
      <c r="AB152" s="68"/>
      <c r="AC152" s="38"/>
      <c r="AD152" s="38"/>
      <c r="AE152" s="97">
        <f>SUM(K14:N14)*SUM(B21:B22)</f>
        <v>240.12583425000003</v>
      </c>
      <c r="AF152" s="97"/>
      <c r="AG152" s="38"/>
      <c r="AH152" s="38"/>
      <c r="AI152" s="39"/>
    </row>
  </sheetData>
  <mergeCells count="52">
    <mergeCell ref="AL117:AL122"/>
    <mergeCell ref="AS117:AS122"/>
    <mergeCell ref="AC118:AF118"/>
    <mergeCell ref="AC102:AF102"/>
    <mergeCell ref="AN106:AQ106"/>
    <mergeCell ref="AU106:AX106"/>
    <mergeCell ref="AL108:AL113"/>
    <mergeCell ref="AS108:AS113"/>
    <mergeCell ref="AN115:AQ115"/>
    <mergeCell ref="AU115:AX115"/>
    <mergeCell ref="L80:L85"/>
    <mergeCell ref="M80:M85"/>
    <mergeCell ref="O80:O85"/>
    <mergeCell ref="P80:P85"/>
    <mergeCell ref="R80:R85"/>
    <mergeCell ref="S80:S85"/>
    <mergeCell ref="J58:N59"/>
    <mergeCell ref="B59:B60"/>
    <mergeCell ref="C59:C60"/>
    <mergeCell ref="BR59:BU59"/>
    <mergeCell ref="BJ66:BK67"/>
    <mergeCell ref="J72:S73"/>
    <mergeCell ref="BJ73:BK74"/>
    <mergeCell ref="J48:U49"/>
    <mergeCell ref="BR48:BU48"/>
    <mergeCell ref="AC50:AF50"/>
    <mergeCell ref="B54:B55"/>
    <mergeCell ref="C54:C55"/>
    <mergeCell ref="BJ56:BK57"/>
    <mergeCell ref="BJ40:BK41"/>
    <mergeCell ref="AN42:AQ42"/>
    <mergeCell ref="AU42:AX42"/>
    <mergeCell ref="AL44:AL49"/>
    <mergeCell ref="AS44:AS49"/>
    <mergeCell ref="BJ47:BK48"/>
    <mergeCell ref="BJ20:BK21"/>
    <mergeCell ref="J24:U25"/>
    <mergeCell ref="BJ26:BK27"/>
    <mergeCell ref="AC30:AF30"/>
    <mergeCell ref="AN33:AQ33"/>
    <mergeCell ref="AU33:AX33"/>
    <mergeCell ref="BJ33:BK34"/>
    <mergeCell ref="J34:N35"/>
    <mergeCell ref="AL35:AL40"/>
    <mergeCell ref="AS35:AS40"/>
    <mergeCell ref="A2:E3"/>
    <mergeCell ref="J2:T3"/>
    <mergeCell ref="AB2:BA3"/>
    <mergeCell ref="BI2:BR3"/>
    <mergeCell ref="J5:U6"/>
    <mergeCell ref="O13:O18"/>
    <mergeCell ref="BJ13:BK14"/>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Car Rental 2 Pretty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Hong</dc:creator>
  <cp:lastModifiedBy>Jia Hong</cp:lastModifiedBy>
  <dcterms:created xsi:type="dcterms:W3CDTF">2024-01-06T15:09:20Z</dcterms:created>
  <dcterms:modified xsi:type="dcterms:W3CDTF">2024-01-06T15:09:58Z</dcterms:modified>
</cp:coreProperties>
</file>