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\YYJ\日本\东京大学\工作\纤维素\新课题\試験\T-Type\"/>
    </mc:Choice>
  </mc:AlternateContent>
  <xr:revisionPtr revIDLastSave="0" documentId="13_ncr:1_{ACFD6000-6358-4F6F-8D96-ACB09B418527}" xr6:coauthVersionLast="47" xr6:coauthVersionMax="47" xr10:uidLastSave="{00000000-0000-0000-0000-000000000000}"/>
  <bookViews>
    <workbookView xWindow="-28920" yWindow="-120" windowWidth="29040" windowHeight="17520" xr2:uid="{CEE16411-D79C-447F-932C-250949BE6041}"/>
  </bookViews>
  <sheets>
    <sheet name="T-typ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3" i="1"/>
  <c r="B41" i="1" l="1"/>
  <c r="B31" i="1"/>
  <c r="B26" i="1"/>
  <c r="B29" i="1" s="1"/>
  <c r="B30" i="1" s="1"/>
  <c r="B20" i="1"/>
  <c r="E2" i="1"/>
  <c r="F2" i="1" s="1"/>
  <c r="E3" i="1"/>
  <c r="B32" i="1" l="1"/>
  <c r="B34" i="1" s="1"/>
  <c r="B40" i="1"/>
  <c r="B35" i="1"/>
  <c r="B33" i="1" l="1"/>
  <c r="B37" i="1" s="1"/>
  <c r="E23" i="1" l="1"/>
  <c r="D23" i="1"/>
  <c r="F3" i="1" l="1"/>
  <c r="B10" i="1" l="1"/>
  <c r="B8" i="1"/>
  <c r="B12" i="1" l="1"/>
  <c r="B11" i="1" l="1"/>
  <c r="C10" i="1"/>
  <c r="B9" i="1" l="1"/>
  <c r="B15" i="1" l="1"/>
  <c r="B14" i="1"/>
  <c r="G2" i="1" s="1"/>
  <c r="G3" i="1" l="1"/>
  <c r="B39" i="1" l="1"/>
  <c r="B38" i="1" l="1"/>
</calcChain>
</file>

<file path=xl/sharedStrings.xml><?xml version="1.0" encoding="utf-8"?>
<sst xmlns="http://schemas.openxmlformats.org/spreadsheetml/2006/main" count="40" uniqueCount="40">
  <si>
    <t>m</t>
    <phoneticPr fontId="1"/>
  </si>
  <si>
    <t>n</t>
    <phoneticPr fontId="1"/>
  </si>
  <si>
    <t>Pt_k</t>
    <phoneticPr fontId="1"/>
  </si>
  <si>
    <t>Pt_L</t>
    <phoneticPr fontId="1"/>
  </si>
  <si>
    <t>Pt_d</t>
    <phoneticPr fontId="1"/>
  </si>
  <si>
    <t>alpha</t>
    <phoneticPr fontId="1"/>
  </si>
  <si>
    <t>Current</t>
    <phoneticPr fontId="1"/>
  </si>
  <si>
    <t>p'</t>
    <phoneticPr fontId="1"/>
  </si>
  <si>
    <t>Pt_sigma</t>
    <phoneticPr fontId="1"/>
  </si>
  <si>
    <t>cos</t>
    <phoneticPr fontId="1"/>
  </si>
  <si>
    <t>sin</t>
    <phoneticPr fontId="1"/>
  </si>
  <si>
    <t>sqrt(m)*Lm</t>
    <phoneticPr fontId="1"/>
  </si>
  <si>
    <t>n/2sqrt(m)Ls</t>
    <phoneticPr fontId="1"/>
  </si>
  <si>
    <t>Pt_R</t>
    <phoneticPr fontId="1"/>
  </si>
  <si>
    <t>Pt_K</t>
    <phoneticPr fontId="1"/>
  </si>
  <si>
    <t>Sample length</t>
    <phoneticPr fontId="1"/>
  </si>
  <si>
    <t>Heat loss</t>
    <phoneticPr fontId="1"/>
  </si>
  <si>
    <t>Sample diameter</t>
    <phoneticPr fontId="1"/>
  </si>
  <si>
    <t>Sample thermal conductivity</t>
    <phoneticPr fontId="1"/>
  </si>
  <si>
    <t>Measurement sensitivity</t>
    <phoneticPr fontId="1"/>
  </si>
  <si>
    <t>Tave(&lt;10 K) with sample</t>
    <phoneticPr fontId="1"/>
  </si>
  <si>
    <t>dT (x=0) with sample (&gt;2K)</t>
    <phoneticPr fontId="1"/>
  </si>
  <si>
    <t>dT (x=0) without sample</t>
    <phoneticPr fontId="1"/>
  </si>
  <si>
    <t>Tave(&lt;10 K) without sample</t>
    <phoneticPr fontId="1"/>
  </si>
  <si>
    <r>
      <t>sin(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L)/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L</t>
    </r>
    <phoneticPr fontId="1"/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</si>
  <si>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, sqrt(4</t>
    </r>
    <r>
      <rPr>
        <sz val="11"/>
        <color theme="1"/>
        <rFont val="Symbol"/>
        <family val="1"/>
        <charset val="2"/>
      </rPr>
      <t>es</t>
    </r>
    <r>
      <rPr>
        <sz val="11"/>
        <color theme="1"/>
        <rFont val="等线"/>
        <family val="2"/>
        <charset val="128"/>
        <scheme val="minor"/>
      </rPr>
      <t>T^3P/kA)</t>
    </r>
    <phoneticPr fontId="1"/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</si>
  <si>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, sqrt(16</t>
    </r>
    <r>
      <rPr>
        <sz val="11"/>
        <color theme="1"/>
        <rFont val="Symbol"/>
        <family val="1"/>
        <charset val="2"/>
      </rPr>
      <t>es</t>
    </r>
    <r>
      <rPr>
        <sz val="11"/>
        <color theme="1"/>
        <rFont val="等线"/>
        <family val="2"/>
        <charset val="128"/>
        <scheme val="minor"/>
      </rPr>
      <t>T^3/k</t>
    </r>
    <r>
      <rPr>
        <sz val="11"/>
        <color theme="1"/>
        <rFont val="等线"/>
        <family val="3"/>
        <charset val="128"/>
        <scheme val="minor"/>
      </rPr>
      <t>d</t>
    </r>
    <r>
      <rPr>
        <sz val="11"/>
        <color theme="1"/>
        <rFont val="等线"/>
        <family val="2"/>
        <charset val="128"/>
        <scheme val="minor"/>
      </rPr>
      <t>)</t>
    </r>
    <phoneticPr fontId="1"/>
  </si>
  <si>
    <t>Heat loss/solid conduction, cosh()-1</t>
    <phoneticPr fontId="1"/>
  </si>
  <si>
    <r>
      <t xml:space="preserve">Heat loss/solid conduction2,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Lcosh(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L)/sin(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等线"/>
        <family val="2"/>
        <charset val="128"/>
        <scheme val="minor"/>
      </rPr>
      <t>L)-1, Rev. Sci. Instrum.</t>
    </r>
    <phoneticPr fontId="1"/>
  </si>
  <si>
    <t>e</t>
    <phoneticPr fontId="1"/>
  </si>
  <si>
    <t>T</t>
    <phoneticPr fontId="1"/>
  </si>
  <si>
    <t>TC+rad1</t>
    <phoneticPr fontId="1"/>
  </si>
  <si>
    <t>TC+rad2</t>
    <phoneticPr fontId="1"/>
  </si>
  <si>
    <t>Sample thermal conductance(TC)</t>
    <phoneticPr fontId="1"/>
  </si>
  <si>
    <t>contact Area</t>
    <phoneticPr fontId="1"/>
  </si>
  <si>
    <t>model1</t>
    <phoneticPr fontId="1"/>
  </si>
  <si>
    <t>model2</t>
    <phoneticPr fontId="1"/>
  </si>
  <si>
    <t>TBC(W/K)</t>
    <phoneticPr fontId="1"/>
  </si>
  <si>
    <t>TBC/TC</t>
    <phoneticPr fontId="1"/>
  </si>
  <si>
    <t>0.01&lt;x&lt;98 (close to 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</si>
</sst>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0E+00"/>
  </numFmts>
  <fonts count="7" x14ac:knownFonts="1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b/>
      <sz val="11"/>
      <color theme="1"/>
      <name val="等线"/>
      <family val="3"/>
      <charset val="128"/>
      <scheme val="minor"/>
    </font>
    <font>
      <sz val="18"/>
      <color theme="1"/>
      <name val="等线"/>
      <family val="2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1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E3920-923C-4B82-AFB3-D7CB4168E7A4}">
  <dimension ref="A1:G41"/>
  <sheetViews>
    <sheetView tabSelected="1" zoomScaleNormal="100" workbookViewId="0">
      <selection activeCell="B29" sqref="B29"/>
    </sheetView>
  </sheetViews>
  <sheetFormatPr defaultColWidth="8.875" defaultRowHeight="14.25" x14ac:dyDescent="0.2"/>
  <cols>
    <col min="1" max="1" width="47.625" customWidth="1"/>
    <col min="2" max="2" width="13" bestFit="1" customWidth="1"/>
    <col min="3" max="3" width="10" bestFit="1" customWidth="1"/>
    <col min="4" max="4" width="12" bestFit="1" customWidth="1"/>
    <col min="5" max="5" width="33" customWidth="1"/>
    <col min="6" max="6" width="13.625" bestFit="1" customWidth="1"/>
    <col min="7" max="7" width="9.625" bestFit="1" customWidth="1"/>
  </cols>
  <sheetData>
    <row r="1" spans="1:7" ht="23.25" x14ac:dyDescent="0.2">
      <c r="A1" s="4" t="s">
        <v>16</v>
      </c>
      <c r="E1" t="s">
        <v>34</v>
      </c>
      <c r="F1" t="s">
        <v>37</v>
      </c>
      <c r="G1" t="s">
        <v>38</v>
      </c>
    </row>
    <row r="2" spans="1:7" x14ac:dyDescent="0.2">
      <c r="A2" s="3" t="s">
        <v>15</v>
      </c>
      <c r="B2" s="1">
        <v>2.0999999999999999E-3</v>
      </c>
      <c r="D2" s="8" t="s">
        <v>35</v>
      </c>
      <c r="E2" s="1">
        <f>$B3*2*3.14*$B23</f>
        <v>5.0240000000000004E-10</v>
      </c>
      <c r="F2" s="2">
        <f>$E2*10*10^3</f>
        <v>5.0240000000000005E-6</v>
      </c>
      <c r="G2" s="2">
        <f>$F2/$B14</f>
        <v>13.853882676365265</v>
      </c>
    </row>
    <row r="3" spans="1:7" x14ac:dyDescent="0.2">
      <c r="A3" s="3" t="s">
        <v>17</v>
      </c>
      <c r="B3" s="2">
        <v>7.9999999999999996E-6</v>
      </c>
      <c r="D3" t="s">
        <v>36</v>
      </c>
      <c r="E3" s="1">
        <f>$B3/2*$B3/2*3.14</f>
        <v>5.0239999999999999E-11</v>
      </c>
      <c r="F3" s="2">
        <f>$E3*10*10^3</f>
        <v>5.0240000000000005E-7</v>
      </c>
      <c r="G3" s="2">
        <f>$F3/$B14</f>
        <v>1.3853882676365266</v>
      </c>
    </row>
    <row r="4" spans="1:7" x14ac:dyDescent="0.2">
      <c r="A4" t="s">
        <v>18</v>
      </c>
      <c r="B4" s="1">
        <v>8</v>
      </c>
      <c r="F4" s="2"/>
    </row>
    <row r="5" spans="1:7" x14ac:dyDescent="0.2">
      <c r="A5" t="s">
        <v>29</v>
      </c>
      <c r="B5" s="1">
        <v>1</v>
      </c>
      <c r="F5" s="2"/>
    </row>
    <row r="6" spans="1:7" x14ac:dyDescent="0.2">
      <c r="A6" t="s">
        <v>30</v>
      </c>
      <c r="B6" s="1">
        <v>293</v>
      </c>
      <c r="F6" s="2"/>
    </row>
    <row r="7" spans="1:7" x14ac:dyDescent="0.2">
      <c r="B7" s="1"/>
      <c r="F7" s="2"/>
    </row>
    <row r="8" spans="1:7" ht="15" x14ac:dyDescent="0.2">
      <c r="A8" s="7" t="s">
        <v>25</v>
      </c>
      <c r="B8">
        <f>SQRT(4*$B5*5.67*10^(-8)*$B6^3*(2*3.14*$B3/2)/($B4*($B3/2)^2*3.14))</f>
        <v>597.12185144658713</v>
      </c>
      <c r="F8" s="2"/>
    </row>
    <row r="9" spans="1:7" x14ac:dyDescent="0.2">
      <c r="A9" s="9" t="s">
        <v>27</v>
      </c>
      <c r="B9" s="11">
        <f>COSH($B2*$B8)-1</f>
        <v>0.89477568225567006</v>
      </c>
    </row>
    <row r="10" spans="1:7" ht="15" x14ac:dyDescent="0.2">
      <c r="A10" s="7" t="s">
        <v>26</v>
      </c>
      <c r="B10" s="6">
        <f>SQRT(4*$B5*5.67*10^(-8)*$B6^3*4/($B4*$B3))</f>
        <v>597.12185144658713</v>
      </c>
      <c r="C10" s="1">
        <f>$B10*$B2</f>
        <v>1.253955888037833</v>
      </c>
      <c r="E10" s="7"/>
    </row>
    <row r="11" spans="1:7" ht="15" x14ac:dyDescent="0.2">
      <c r="A11" s="9" t="s">
        <v>28</v>
      </c>
      <c r="B11" s="11">
        <f>($B10*$B2*COSH($B10*$B2))/(SINH($B10*$B2))-1</f>
        <v>0.47630305088578351</v>
      </c>
      <c r="F11" s="5"/>
    </row>
    <row r="12" spans="1:7" ht="15" x14ac:dyDescent="0.2">
      <c r="A12" t="s">
        <v>24</v>
      </c>
      <c r="B12" s="6">
        <f>SINH($B10*$B2)/($B10*$B2)</f>
        <v>1.2834598432339501</v>
      </c>
      <c r="E12" s="7"/>
      <c r="F12" s="6"/>
    </row>
    <row r="13" spans="1:7" x14ac:dyDescent="0.2">
      <c r="A13" t="s">
        <v>33</v>
      </c>
      <c r="B13" s="5">
        <f>$B4*3.14*($B3/2)^2/$B2</f>
        <v>1.9139047619047619E-7</v>
      </c>
      <c r="F13" s="5"/>
    </row>
    <row r="14" spans="1:7" x14ac:dyDescent="0.2">
      <c r="A14" t="s">
        <v>31</v>
      </c>
      <c r="B14" s="5">
        <f>$B13*(1+$B9)</f>
        <v>3.6264202010104711E-7</v>
      </c>
      <c r="F14" s="6"/>
    </row>
    <row r="15" spans="1:7" x14ac:dyDescent="0.2">
      <c r="A15" t="s">
        <v>32</v>
      </c>
      <c r="B15" s="5">
        <f>$B13*(1+$B11)</f>
        <v>2.8255034391048289E-7</v>
      </c>
      <c r="F15" s="2"/>
    </row>
    <row r="16" spans="1:7" x14ac:dyDescent="0.2">
      <c r="B16" s="1"/>
      <c r="F16" s="2"/>
    </row>
    <row r="17" spans="1:6" x14ac:dyDescent="0.2">
      <c r="B17" s="1"/>
      <c r="F17" s="2"/>
    </row>
    <row r="18" spans="1:6" x14ac:dyDescent="0.2">
      <c r="B18" s="1"/>
    </row>
    <row r="19" spans="1:6" ht="23.25" x14ac:dyDescent="0.2">
      <c r="A19" s="4" t="s">
        <v>19</v>
      </c>
    </row>
    <row r="20" spans="1:6" x14ac:dyDescent="0.2">
      <c r="A20" t="s">
        <v>8</v>
      </c>
      <c r="B20" s="2">
        <f>1/(1.04*10^(-7))</f>
        <v>9615384.6153846141</v>
      </c>
      <c r="F20" s="2"/>
    </row>
    <row r="21" spans="1:6" x14ac:dyDescent="0.2">
      <c r="A21" t="s">
        <v>2</v>
      </c>
      <c r="B21">
        <v>75</v>
      </c>
    </row>
    <row r="22" spans="1:6" x14ac:dyDescent="0.2">
      <c r="A22" s="3" t="s">
        <v>3</v>
      </c>
      <c r="B22" s="2">
        <v>2.1000000000000001E-2</v>
      </c>
      <c r="F22" s="2"/>
    </row>
    <row r="23" spans="1:6" x14ac:dyDescent="0.2">
      <c r="A23" s="3" t="s">
        <v>4</v>
      </c>
      <c r="B23" s="2">
        <v>1.0000000000000001E-5</v>
      </c>
      <c r="D23">
        <f>500*60</f>
        <v>30000</v>
      </c>
      <c r="E23">
        <f>98*98*3.14</f>
        <v>30156.560000000001</v>
      </c>
      <c r="F23" s="2"/>
    </row>
    <row r="24" spans="1:6" x14ac:dyDescent="0.2">
      <c r="A24" s="3" t="s">
        <v>14</v>
      </c>
      <c r="B24" s="2">
        <f>$B21*3.14*($B23/2)^2/$B22</f>
        <v>2.8035714285714288E-7</v>
      </c>
      <c r="F24" s="2"/>
    </row>
    <row r="25" spans="1:6" x14ac:dyDescent="0.2">
      <c r="B25" s="2"/>
      <c r="F25" s="2"/>
    </row>
    <row r="26" spans="1:6" x14ac:dyDescent="0.2">
      <c r="A26" t="s">
        <v>13</v>
      </c>
      <c r="B26" s="2">
        <f>1/($B20*3.14*($B23/2)^2/$B22)</f>
        <v>27.821656050955415</v>
      </c>
      <c r="F26" s="2"/>
    </row>
    <row r="27" spans="1:6" x14ac:dyDescent="0.2">
      <c r="A27" t="s">
        <v>5</v>
      </c>
      <c r="B27" s="2">
        <v>3.3999999999999998E-3</v>
      </c>
      <c r="F27" s="2"/>
    </row>
    <row r="28" spans="1:6" x14ac:dyDescent="0.2">
      <c r="A28" s="3" t="s">
        <v>6</v>
      </c>
      <c r="B28" s="2">
        <v>3.0000000000000001E-3</v>
      </c>
      <c r="F28" s="2"/>
    </row>
    <row r="29" spans="1:6" x14ac:dyDescent="0.2">
      <c r="A29" t="s">
        <v>7</v>
      </c>
      <c r="B29" s="2">
        <f>B26*B28*B28</f>
        <v>2.5039490445859876E-4</v>
      </c>
      <c r="F29" s="2"/>
    </row>
    <row r="30" spans="1:6" x14ac:dyDescent="0.2">
      <c r="A30" t="s">
        <v>0</v>
      </c>
      <c r="B30" s="2">
        <f>$B27*$B29/($B21*3.14*($B23/2)^2)</f>
        <v>144.60172826483833</v>
      </c>
      <c r="F30" s="2"/>
    </row>
    <row r="31" spans="1:6" x14ac:dyDescent="0.2">
      <c r="A31" t="s">
        <v>1</v>
      </c>
      <c r="B31" s="2">
        <f>$B4*($B3/2)^2*3.14/($B21*($B23/2)^2*3.14)</f>
        <v>6.8266666666666656E-2</v>
      </c>
      <c r="F31" s="2"/>
    </row>
    <row r="32" spans="1:6" x14ac:dyDescent="0.2">
      <c r="A32" t="s">
        <v>11</v>
      </c>
      <c r="B32" s="2">
        <f>SQRT($B30)*$B22</f>
        <v>0.25252596334791738</v>
      </c>
      <c r="F32" s="2"/>
    </row>
    <row r="33" spans="1:6" x14ac:dyDescent="0.2">
      <c r="A33" t="s">
        <v>10</v>
      </c>
      <c r="B33" s="2">
        <f>SIN($B32/2)</f>
        <v>0.12592776108699824</v>
      </c>
    </row>
    <row r="34" spans="1:6" x14ac:dyDescent="0.2">
      <c r="A34" t="s">
        <v>9</v>
      </c>
      <c r="B34" s="2">
        <f>COS($B32/2)</f>
        <v>0.99203941402930962</v>
      </c>
      <c r="F34" s="2"/>
    </row>
    <row r="35" spans="1:6" x14ac:dyDescent="0.2">
      <c r="A35" t="s">
        <v>12</v>
      </c>
      <c r="B35" s="2">
        <f>$B31/(2*SQRT($B30)*$B2)</f>
        <v>1.3516761952237826</v>
      </c>
      <c r="F35" s="2"/>
    </row>
    <row r="36" spans="1:6" x14ac:dyDescent="0.2">
      <c r="B36" s="2"/>
      <c r="F36" s="2"/>
    </row>
    <row r="37" spans="1:6" x14ac:dyDescent="0.2">
      <c r="A37" s="3" t="s">
        <v>21</v>
      </c>
      <c r="B37" s="2">
        <f>1/$B27*((1+$B35*$B33)/($B34+$B35*$B33)-1)</f>
        <v>2.0144915722413304</v>
      </c>
    </row>
    <row r="38" spans="1:6" x14ac:dyDescent="0.2">
      <c r="A38" s="3" t="s">
        <v>20</v>
      </c>
      <c r="B38" s="2">
        <f>1/$B27*(2/$B32*(($B33+2*$B35*(1-$B34))/($B34+$B35*$B33))-1)</f>
        <v>1.3999536615995916</v>
      </c>
    </row>
    <row r="39" spans="1:6" x14ac:dyDescent="0.2">
      <c r="A39" s="3" t="s">
        <v>22</v>
      </c>
      <c r="B39" s="2">
        <f>1/B27*(1/COS(SQRT($B30)*$B22/2)-1)</f>
        <v>2.3601368875045434</v>
      </c>
      <c r="F39" s="2"/>
    </row>
    <row r="40" spans="1:6" x14ac:dyDescent="0.2">
      <c r="A40" s="3" t="s">
        <v>23</v>
      </c>
      <c r="B40" s="2">
        <f>1/$B27*(2/(SQRT($B30)*$B22)*TAN(SQRT($B30)*$B22/2)-1)</f>
        <v>1.5730062856638269</v>
      </c>
    </row>
    <row r="41" spans="1:6" x14ac:dyDescent="0.2">
      <c r="A41" s="12" t="s">
        <v>39</v>
      </c>
      <c r="B41" s="10">
        <f>(1/$B24)/(4*(1/$B13))</f>
        <v>0.17066666666666666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tkodama</dc:creator>
  <cp:lastModifiedBy>YYJ</cp:lastModifiedBy>
  <dcterms:created xsi:type="dcterms:W3CDTF">2018-05-07T12:14:56Z</dcterms:created>
  <dcterms:modified xsi:type="dcterms:W3CDTF">2023-07-28T06:17:26Z</dcterms:modified>
</cp:coreProperties>
</file>