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<sst xmlns="http://schemas.openxmlformats.org/spreadsheetml/2006/main" count="52" uniqueCount="29">
  <si>
    <t>Multiplier</t>
  </si>
  <si>
    <t>Percent of Expeditions</t>
  </si>
  <si>
    <t>Hunters</t>
  </si>
  <si>
    <t>1/H</t>
  </si>
  <si>
    <t>M/H</t>
  </si>
  <si>
    <t>test</t>
  </si>
  <si>
    <t>test profit</t>
  </si>
  <si>
    <t>H/M</t>
  </si>
  <si>
    <t>Profit</t>
  </si>
  <si>
    <t>GTO</t>
  </si>
  <si>
    <t>BEST PICKS</t>
  </si>
  <si>
    <t>Best Pair:</t>
  </si>
  <si>
    <t>(52, 80)</t>
  </si>
  <si>
    <t>Max Profit:</t>
  </si>
  <si>
    <t>30,27,21,15,12</t>
  </si>
  <si>
    <t>Total Sum</t>
  </si>
  <si>
    <t>max</t>
  </si>
  <si>
    <t>2max</t>
  </si>
  <si>
    <t>3max</t>
  </si>
  <si>
    <t>4max</t>
  </si>
  <si>
    <t>5max</t>
  </si>
  <si>
    <t>6max</t>
  </si>
  <si>
    <t>normalize</t>
  </si>
  <si>
    <t>sum</t>
  </si>
  <si>
    <t>corr</t>
  </si>
  <si>
    <t>rankcorr</t>
  </si>
  <si>
    <t>exp(M/H)</t>
  </si>
  <si>
    <t>rank</t>
  </si>
  <si>
    <t>test_profit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</si>
</sst>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u/>
      <sz val="14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right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1" fillId="4" borderId="1" xfId="0" applyFont="1" applyFill="1" applyBorder="1" applyAlignment="1">
      <alignment horizontal="right" wrapText="1" readingOrder="1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right" wrapText="1" readingOrder="1"/>
    </xf>
    <xf numFmtId="0" fontId="1" fillId="3" borderId="1" xfId="0" applyFont="1" applyFill="1" applyBorder="1" applyAlignment="1">
      <alignment horizontal="right"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/>
    <xf numFmtId="3" fontId="1" fillId="0" borderId="1" xfId="0" applyNumberFormat="1" applyFont="1" applyBorder="1" applyAlignment="1">
      <alignment horizontal="right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"/>
  <sheetViews>
    <sheetView zoomScale="70" zoomScaleNormal="70" workbookViewId="0">
      <selection activeCell="H30" sqref="H30"/>
    </sheetView>
  </sheetViews>
  <sheetFormatPr defaultColWidth="8.88461538461539" defaultRowHeight="16.8"/>
  <cols>
    <col min="1" max="1" width="9.66346153846154" customWidth="1"/>
    <col min="2" max="2" width="26" customWidth="1"/>
    <col min="4" max="15" width="11.4423076923077" customWidth="1"/>
    <col min="16" max="17" width="14.5576923076923" customWidth="1"/>
    <col min="18" max="18" width="16.7788461538462" customWidth="1"/>
    <col min="20" max="20" width="11.5576923076923" customWidth="1"/>
    <col min="21" max="21" width="13.1153846153846" customWidth="1"/>
    <col min="23" max="23" width="10.7788461538462" customWidth="1"/>
    <col min="24" max="24" width="11.5576923076923" customWidth="1"/>
  </cols>
  <sheetData>
    <row r="1" ht="21.15" spans="1:24">
      <c r="A1" s="1" t="s">
        <v>0</v>
      </c>
      <c r="B1" s="7" t="s">
        <v>1</v>
      </c>
      <c r="C1" s="1"/>
      <c r="D1" s="1" t="s">
        <v>2</v>
      </c>
      <c r="E1" s="1"/>
      <c r="F1" s="1" t="s">
        <v>3</v>
      </c>
      <c r="G1" s="1" t="s">
        <v>4</v>
      </c>
      <c r="H1" t="s">
        <v>5</v>
      </c>
      <c r="J1" s="1" t="s">
        <v>6</v>
      </c>
      <c r="K1" s="1"/>
      <c r="L1" s="1" t="s">
        <v>7</v>
      </c>
      <c r="M1" s="1"/>
      <c r="N1" s="1"/>
      <c r="O1" s="1"/>
      <c r="P1" s="1" t="s">
        <v>8</v>
      </c>
      <c r="Q1" s="1"/>
      <c r="R1" s="11" t="s">
        <v>9</v>
      </c>
      <c r="S1" s="1"/>
      <c r="T1" s="12" t="s">
        <v>10</v>
      </c>
      <c r="U1" s="1"/>
      <c r="V1" s="1"/>
      <c r="W1" s="1"/>
      <c r="X1" s="1"/>
    </row>
    <row r="2" ht="17.55" spans="1:24">
      <c r="A2" s="4">
        <v>100</v>
      </c>
      <c r="B2" s="4">
        <v>4.930095673</v>
      </c>
      <c r="C2" s="1">
        <f>ROUND(B2,2)</f>
        <v>4.93</v>
      </c>
      <c r="D2" s="4">
        <v>8</v>
      </c>
      <c r="E2" s="4">
        <f>D2/$D$28</f>
        <v>0.08</v>
      </c>
      <c r="F2" s="4">
        <f>1/D2</f>
        <v>0.125</v>
      </c>
      <c r="G2" s="4">
        <f>A2/D2</f>
        <v>12.5</v>
      </c>
      <c r="H2" s="4">
        <f>G2/$G$28*100</f>
        <v>3.67909851574654</v>
      </c>
      <c r="I2" s="4">
        <f>RANK(H2,$H$2:$H$26)</f>
        <v>17</v>
      </c>
      <c r="J2" s="10">
        <f>7500*A2/(D2+H2)</f>
        <v>64217.2851773448</v>
      </c>
      <c r="K2" s="4">
        <f>RANK(J2,$J$2:$J$26)</f>
        <v>3</v>
      </c>
      <c r="L2" s="4">
        <f>D2/A2</f>
        <v>0.08</v>
      </c>
      <c r="M2" s="4"/>
      <c r="N2" s="4"/>
      <c r="O2" s="4"/>
      <c r="P2" s="4">
        <v>58004.21118</v>
      </c>
      <c r="Q2" s="4">
        <f>RANK(P2,$P$2:$P$26)</f>
        <v>11</v>
      </c>
      <c r="R2" s="4">
        <v>1.348836074</v>
      </c>
      <c r="S2" s="1"/>
      <c r="T2" s="4">
        <v>52</v>
      </c>
      <c r="U2" s="4">
        <v>65682.44056</v>
      </c>
      <c r="V2" s="1"/>
      <c r="W2" s="1" t="s">
        <v>11</v>
      </c>
      <c r="X2" s="1" t="s">
        <v>12</v>
      </c>
    </row>
    <row r="3" ht="17.55" spans="1:24">
      <c r="A3" s="4">
        <v>90</v>
      </c>
      <c r="B3" s="4">
        <v>3.433897257</v>
      </c>
      <c r="C3" s="1">
        <f t="shared" ref="C3:C26" si="0">ROUND(B3,2)</f>
        <v>3.43</v>
      </c>
      <c r="D3" s="4">
        <v>7</v>
      </c>
      <c r="E3" s="4">
        <f t="shared" ref="E3:E26" si="1">D3/$D$28</f>
        <v>0.07</v>
      </c>
      <c r="F3" s="4">
        <f t="shared" ref="F3:F26" si="2">1/D3</f>
        <v>0.142857142857143</v>
      </c>
      <c r="G3" s="4">
        <f t="shared" ref="G3:G26" si="3">A3/D3</f>
        <v>12.8571428571429</v>
      </c>
      <c r="H3" s="4">
        <f t="shared" ref="H3:H26" si="4">G3/$G$28*100</f>
        <v>3.78421561619644</v>
      </c>
      <c r="I3" s="4">
        <f t="shared" ref="I3:I26" si="5">RANK(H3,$H$2:$H$26)</f>
        <v>16</v>
      </c>
      <c r="J3" s="10">
        <f t="shared" ref="J3:J26" si="6">7500*A3/(D3+H3)</f>
        <v>62591.4785110788</v>
      </c>
      <c r="K3" s="4">
        <f t="shared" ref="K3:K26" si="7">RANK(J3,$J$2:$J$26)</f>
        <v>6</v>
      </c>
      <c r="L3" s="4">
        <f t="shared" ref="L3:L26" si="8">D3/A3</f>
        <v>0.0777777777777778</v>
      </c>
      <c r="M3" s="4"/>
      <c r="N3" s="4"/>
      <c r="O3" s="4"/>
      <c r="P3" s="5">
        <v>64692.98896</v>
      </c>
      <c r="Q3" s="4">
        <f t="shared" ref="Q3:Q26" si="9">RANK(P3,$P$2:$P$26)</f>
        <v>3</v>
      </c>
      <c r="R3" s="4">
        <v>5.767443081</v>
      </c>
      <c r="S3" s="1"/>
      <c r="T3" s="4">
        <v>80</v>
      </c>
      <c r="U3" s="4">
        <v>65608.1553</v>
      </c>
      <c r="V3" s="1"/>
      <c r="W3" s="1" t="s">
        <v>13</v>
      </c>
      <c r="X3" s="13">
        <v>106291</v>
      </c>
    </row>
    <row r="4" ht="17.55" spans="1:24">
      <c r="A4" s="4">
        <v>89</v>
      </c>
      <c r="B4" s="4">
        <v>10.76</v>
      </c>
      <c r="C4" s="1">
        <f t="shared" si="0"/>
        <v>10.76</v>
      </c>
      <c r="D4" s="4">
        <v>5</v>
      </c>
      <c r="E4" s="4">
        <f t="shared" si="1"/>
        <v>0.05</v>
      </c>
      <c r="F4" s="4">
        <f t="shared" si="2"/>
        <v>0.2</v>
      </c>
      <c r="G4" s="4">
        <f t="shared" si="3"/>
        <v>17.8</v>
      </c>
      <c r="H4" s="10">
        <f t="shared" si="4"/>
        <v>5.23903628642308</v>
      </c>
      <c r="I4" s="4">
        <f t="shared" si="5"/>
        <v>2</v>
      </c>
      <c r="J4" s="10">
        <f t="shared" si="6"/>
        <v>65191.6822372338</v>
      </c>
      <c r="K4" s="4">
        <f t="shared" si="7"/>
        <v>1</v>
      </c>
      <c r="L4" s="4">
        <f t="shared" si="8"/>
        <v>0.0561797752808989</v>
      </c>
      <c r="M4" s="4"/>
      <c r="N4" s="4"/>
      <c r="O4" s="4"/>
      <c r="P4" s="4">
        <v>42354.06091</v>
      </c>
      <c r="Q4" s="4">
        <f t="shared" si="9"/>
        <v>19</v>
      </c>
      <c r="R4" s="4">
        <v>2.720993972</v>
      </c>
      <c r="S4" s="1"/>
      <c r="T4" s="4">
        <v>90</v>
      </c>
      <c r="U4" s="4">
        <v>64692.98896</v>
      </c>
      <c r="V4" s="1"/>
      <c r="W4" s="1"/>
      <c r="X4" s="1"/>
    </row>
    <row r="5" ht="17.55" spans="1:24">
      <c r="A5" s="4">
        <v>87</v>
      </c>
      <c r="B5" s="4">
        <v>9.835663795</v>
      </c>
      <c r="C5" s="1">
        <f t="shared" si="0"/>
        <v>9.84</v>
      </c>
      <c r="D5" s="4">
        <v>5</v>
      </c>
      <c r="E5" s="4">
        <f t="shared" si="1"/>
        <v>0.05</v>
      </c>
      <c r="F5" s="4">
        <f t="shared" si="2"/>
        <v>0.2</v>
      </c>
      <c r="G5" s="4">
        <f t="shared" si="3"/>
        <v>17.4</v>
      </c>
      <c r="H5" s="10">
        <f t="shared" si="4"/>
        <v>5.12130513391918</v>
      </c>
      <c r="I5" s="4">
        <f t="shared" si="5"/>
        <v>4</v>
      </c>
      <c r="J5" s="10">
        <f t="shared" si="6"/>
        <v>64467.9704214528</v>
      </c>
      <c r="K5" s="4">
        <f t="shared" si="7"/>
        <v>2</v>
      </c>
      <c r="L5" s="4">
        <f t="shared" si="8"/>
        <v>0.0574712643678161</v>
      </c>
      <c r="M5" s="4"/>
      <c r="N5" s="4"/>
      <c r="O5" s="4"/>
      <c r="P5" s="4">
        <v>43981.85406</v>
      </c>
      <c r="Q5" s="4">
        <f t="shared" si="9"/>
        <v>17</v>
      </c>
      <c r="R5" s="4">
        <v>0.9303010114</v>
      </c>
      <c r="S5" s="1"/>
      <c r="T5" s="4">
        <v>35</v>
      </c>
      <c r="U5" s="4">
        <v>63210.23581</v>
      </c>
      <c r="V5" s="1"/>
      <c r="W5" s="1"/>
      <c r="X5" s="1"/>
    </row>
    <row r="6" ht="17.55" spans="1:24">
      <c r="A6" s="4">
        <v>85</v>
      </c>
      <c r="B6" s="4">
        <v>6.548933029</v>
      </c>
      <c r="C6" s="1">
        <f t="shared" si="0"/>
        <v>6.55</v>
      </c>
      <c r="D6" s="4">
        <v>5</v>
      </c>
      <c r="E6" s="4">
        <f t="shared" si="1"/>
        <v>0.05</v>
      </c>
      <c r="F6" s="4">
        <f t="shared" si="2"/>
        <v>0.2</v>
      </c>
      <c r="G6" s="4">
        <f t="shared" si="3"/>
        <v>17</v>
      </c>
      <c r="H6" s="10">
        <f t="shared" si="4"/>
        <v>5.0035739814153</v>
      </c>
      <c r="I6" s="4">
        <f t="shared" si="5"/>
        <v>5</v>
      </c>
      <c r="J6" s="10">
        <f t="shared" si="6"/>
        <v>63727.2240085745</v>
      </c>
      <c r="K6" s="4">
        <f t="shared" si="7"/>
        <v>4</v>
      </c>
      <c r="L6" s="4">
        <f t="shared" si="8"/>
        <v>0.0588235294117647</v>
      </c>
      <c r="M6" s="4"/>
      <c r="N6" s="4"/>
      <c r="O6" s="4"/>
      <c r="P6" s="4">
        <v>55199.90448</v>
      </c>
      <c r="Q6" s="4">
        <f t="shared" si="9"/>
        <v>13</v>
      </c>
      <c r="R6" s="4">
        <v>4.372104849</v>
      </c>
      <c r="S6" s="1"/>
      <c r="T6" s="4">
        <v>41</v>
      </c>
      <c r="U6" s="4">
        <v>62900.88289</v>
      </c>
      <c r="V6" s="1"/>
      <c r="W6" s="1"/>
      <c r="X6" s="1"/>
    </row>
    <row r="7" ht="17.55" spans="1:24">
      <c r="A7" s="4">
        <v>83</v>
      </c>
      <c r="B7" s="4">
        <v>5.445180416</v>
      </c>
      <c r="C7" s="1">
        <f t="shared" si="0"/>
        <v>5.45</v>
      </c>
      <c r="D7" s="4">
        <v>5</v>
      </c>
      <c r="E7" s="4">
        <f t="shared" si="1"/>
        <v>0.05</v>
      </c>
      <c r="F7" s="4">
        <f t="shared" si="2"/>
        <v>0.2</v>
      </c>
      <c r="G7" s="4">
        <f t="shared" si="3"/>
        <v>16.6</v>
      </c>
      <c r="H7" s="10">
        <f t="shared" si="4"/>
        <v>4.88584282891141</v>
      </c>
      <c r="I7" s="4">
        <f t="shared" si="5"/>
        <v>6</v>
      </c>
      <c r="J7" s="10">
        <f t="shared" si="6"/>
        <v>62968.8344001871</v>
      </c>
      <c r="K7" s="4">
        <f t="shared" si="7"/>
        <v>5</v>
      </c>
      <c r="L7" s="4">
        <f t="shared" si="8"/>
        <v>0.0602409638554217</v>
      </c>
      <c r="M7" s="4"/>
      <c r="N7" s="4"/>
      <c r="O7" s="4"/>
      <c r="P7" s="4">
        <v>59596.86431</v>
      </c>
      <c r="Q7" s="4">
        <f t="shared" si="9"/>
        <v>8</v>
      </c>
      <c r="R7" s="4">
        <v>3.558136956</v>
      </c>
      <c r="S7" s="1"/>
      <c r="T7" s="4">
        <v>55</v>
      </c>
      <c r="U7" s="4">
        <v>62039.34279</v>
      </c>
      <c r="V7" s="1"/>
      <c r="W7" s="1"/>
      <c r="X7" s="1"/>
    </row>
    <row r="8" ht="17.55" spans="1:24">
      <c r="A8" s="4">
        <v>82</v>
      </c>
      <c r="B8" s="4">
        <v>6.2</v>
      </c>
      <c r="C8" s="1">
        <f t="shared" si="0"/>
        <v>6.2</v>
      </c>
      <c r="D8" s="4">
        <v>5</v>
      </c>
      <c r="E8" s="4">
        <f t="shared" si="1"/>
        <v>0.05</v>
      </c>
      <c r="F8" s="4">
        <f t="shared" si="2"/>
        <v>0.2</v>
      </c>
      <c r="G8" s="4">
        <f t="shared" si="3"/>
        <v>16.4</v>
      </c>
      <c r="H8" s="4">
        <f t="shared" si="4"/>
        <v>4.82697725265946</v>
      </c>
      <c r="I8" s="4">
        <f t="shared" si="5"/>
        <v>7</v>
      </c>
      <c r="J8" s="4">
        <f t="shared" si="6"/>
        <v>62582.8252358642</v>
      </c>
      <c r="K8" s="4">
        <f t="shared" si="7"/>
        <v>7</v>
      </c>
      <c r="L8" s="4">
        <f t="shared" si="8"/>
        <v>0.0609756097560976</v>
      </c>
      <c r="M8" s="4"/>
      <c r="N8" s="4"/>
      <c r="O8" s="4"/>
      <c r="P8" s="4">
        <v>54910.71429</v>
      </c>
      <c r="Q8" s="4">
        <f t="shared" si="9"/>
        <v>14</v>
      </c>
      <c r="R8" s="4">
        <v>6.44182824</v>
      </c>
      <c r="S8" s="1"/>
      <c r="T8" s="4">
        <v>77</v>
      </c>
      <c r="U8" s="4">
        <v>60394.18968</v>
      </c>
      <c r="V8" s="1"/>
      <c r="W8" s="1"/>
      <c r="X8" s="1"/>
    </row>
    <row r="9" ht="17.55" spans="1:24">
      <c r="A9" s="4">
        <v>80</v>
      </c>
      <c r="B9" s="4">
        <v>4.145204544</v>
      </c>
      <c r="C9" s="1">
        <f t="shared" si="0"/>
        <v>4.15</v>
      </c>
      <c r="D9" s="4">
        <v>5</v>
      </c>
      <c r="E9" s="4">
        <f t="shared" si="1"/>
        <v>0.05</v>
      </c>
      <c r="F9" s="4">
        <f t="shared" si="2"/>
        <v>0.2</v>
      </c>
      <c r="G9" s="4">
        <f t="shared" si="3"/>
        <v>16</v>
      </c>
      <c r="H9" s="4">
        <f t="shared" si="4"/>
        <v>4.70924610015557</v>
      </c>
      <c r="I9" s="4">
        <f t="shared" si="5"/>
        <v>8</v>
      </c>
      <c r="J9" s="4">
        <f t="shared" si="6"/>
        <v>61796.7650434142</v>
      </c>
      <c r="K9" s="4">
        <f t="shared" si="7"/>
        <v>8</v>
      </c>
      <c r="L9" s="4">
        <f t="shared" si="8"/>
        <v>0.0625</v>
      </c>
      <c r="M9" s="4"/>
      <c r="N9" s="4"/>
      <c r="O9" s="4"/>
      <c r="P9" s="5">
        <v>65608.1553</v>
      </c>
      <c r="Q9" s="4">
        <f t="shared" si="9"/>
        <v>2</v>
      </c>
      <c r="R9" s="4">
        <v>7.13946832</v>
      </c>
      <c r="S9" s="1"/>
      <c r="T9" s="4">
        <v>83</v>
      </c>
      <c r="U9" s="4">
        <v>59596.86431</v>
      </c>
      <c r="V9" s="1"/>
      <c r="W9" s="1"/>
      <c r="X9" s="1"/>
    </row>
    <row r="10" ht="17.55" spans="1:24">
      <c r="A10" s="4">
        <v>79</v>
      </c>
      <c r="B10" s="4">
        <v>5.445180416</v>
      </c>
      <c r="C10" s="1">
        <f t="shared" si="0"/>
        <v>5.45</v>
      </c>
      <c r="D10" s="4">
        <v>5</v>
      </c>
      <c r="E10" s="4">
        <f t="shared" si="1"/>
        <v>0.05</v>
      </c>
      <c r="F10" s="4">
        <f t="shared" si="2"/>
        <v>0.2</v>
      </c>
      <c r="G10" s="4">
        <f t="shared" si="3"/>
        <v>15.8</v>
      </c>
      <c r="H10" s="4">
        <f t="shared" si="4"/>
        <v>4.65038052390363</v>
      </c>
      <c r="I10" s="4">
        <f t="shared" si="5"/>
        <v>9</v>
      </c>
      <c r="J10" s="4">
        <f t="shared" si="6"/>
        <v>61396.5427096268</v>
      </c>
      <c r="K10" s="4">
        <f t="shared" si="7"/>
        <v>9</v>
      </c>
      <c r="L10" s="4">
        <f t="shared" si="8"/>
        <v>0.0632911392405063</v>
      </c>
      <c r="M10" s="4"/>
      <c r="N10" s="4"/>
      <c r="O10" s="4"/>
      <c r="P10" s="4">
        <v>56724.72628</v>
      </c>
      <c r="Q10" s="4">
        <f t="shared" si="9"/>
        <v>12</v>
      </c>
      <c r="R10" s="4">
        <v>6.162787002</v>
      </c>
      <c r="S10" s="1"/>
      <c r="T10" s="4">
        <v>60</v>
      </c>
      <c r="U10" s="4">
        <v>58787.81051</v>
      </c>
      <c r="V10" s="1"/>
      <c r="W10" s="1"/>
      <c r="X10" s="1"/>
    </row>
    <row r="11" ht="17.55" spans="1:24">
      <c r="A11" s="4">
        <v>77</v>
      </c>
      <c r="B11" s="4">
        <v>4.562178135</v>
      </c>
      <c r="C11" s="1">
        <f t="shared" si="0"/>
        <v>4.56</v>
      </c>
      <c r="D11" s="4">
        <v>5</v>
      </c>
      <c r="E11" s="4">
        <f t="shared" si="1"/>
        <v>0.05</v>
      </c>
      <c r="F11" s="4">
        <f t="shared" si="2"/>
        <v>0.2</v>
      </c>
      <c r="G11" s="4">
        <f t="shared" si="3"/>
        <v>15.4</v>
      </c>
      <c r="H11" s="4">
        <f t="shared" si="4"/>
        <v>4.53264937139974</v>
      </c>
      <c r="I11" s="4">
        <f t="shared" si="5"/>
        <v>11</v>
      </c>
      <c r="J11" s="4">
        <f t="shared" si="6"/>
        <v>60581.269435194</v>
      </c>
      <c r="K11" s="4">
        <f t="shared" si="7"/>
        <v>10</v>
      </c>
      <c r="L11" s="4">
        <f t="shared" si="8"/>
        <v>0.0649350649350649</v>
      </c>
      <c r="M11" s="4"/>
      <c r="N11" s="4"/>
      <c r="O11" s="4"/>
      <c r="P11" s="6">
        <v>60394.18968</v>
      </c>
      <c r="Q11" s="4">
        <f t="shared" si="9"/>
        <v>7</v>
      </c>
      <c r="R11" s="4">
        <v>1.883712518</v>
      </c>
      <c r="S11" s="1"/>
      <c r="T11" s="4">
        <v>47</v>
      </c>
      <c r="U11" s="4">
        <v>58584.74823</v>
      </c>
      <c r="V11" s="1"/>
      <c r="W11" s="1"/>
      <c r="X11" s="1"/>
    </row>
    <row r="12" ht="17.55" spans="1:24">
      <c r="A12" s="4">
        <v>73</v>
      </c>
      <c r="B12" s="4">
        <v>11.30733395</v>
      </c>
      <c r="C12" s="1">
        <f t="shared" si="0"/>
        <v>11.31</v>
      </c>
      <c r="D12" s="4">
        <v>4</v>
      </c>
      <c r="E12" s="4">
        <f t="shared" si="1"/>
        <v>0.04</v>
      </c>
      <c r="F12" s="4">
        <f t="shared" si="2"/>
        <v>0.25</v>
      </c>
      <c r="G12" s="4">
        <f t="shared" si="3"/>
        <v>18.25</v>
      </c>
      <c r="H12" s="10">
        <f t="shared" si="4"/>
        <v>5.37148383298995</v>
      </c>
      <c r="I12" s="4">
        <f t="shared" si="5"/>
        <v>1</v>
      </c>
      <c r="J12" s="4">
        <f t="shared" si="6"/>
        <v>58421.911594476</v>
      </c>
      <c r="K12" s="4">
        <f t="shared" si="7"/>
        <v>11</v>
      </c>
      <c r="L12" s="4">
        <f t="shared" si="8"/>
        <v>0.0547945205479452</v>
      </c>
      <c r="M12" s="4"/>
      <c r="N12" s="4"/>
      <c r="O12" s="4"/>
      <c r="P12" s="4">
        <v>35767.16899</v>
      </c>
      <c r="Q12" s="4">
        <f t="shared" si="9"/>
        <v>20</v>
      </c>
      <c r="R12" s="4">
        <v>6.186049452</v>
      </c>
      <c r="S12" s="1"/>
      <c r="T12" s="4">
        <v>100</v>
      </c>
      <c r="U12" s="4">
        <v>58004.21118</v>
      </c>
      <c r="V12" s="1"/>
      <c r="W12" s="1"/>
      <c r="X12" s="1"/>
    </row>
    <row r="13" ht="17.55" spans="1:24">
      <c r="A13" s="4">
        <v>70</v>
      </c>
      <c r="B13" s="4">
        <v>8.167770386</v>
      </c>
      <c r="C13" s="1">
        <f t="shared" si="0"/>
        <v>8.17</v>
      </c>
      <c r="D13" s="4">
        <v>4</v>
      </c>
      <c r="E13" s="4">
        <f t="shared" si="1"/>
        <v>0.04</v>
      </c>
      <c r="F13" s="4">
        <f t="shared" si="2"/>
        <v>0.25</v>
      </c>
      <c r="G13" s="4">
        <f t="shared" si="3"/>
        <v>17.5</v>
      </c>
      <c r="H13" s="10">
        <f t="shared" si="4"/>
        <v>5.15073792204516</v>
      </c>
      <c r="I13" s="4">
        <f t="shared" si="5"/>
        <v>3</v>
      </c>
      <c r="J13" s="4">
        <f t="shared" si="6"/>
        <v>57372.4222540803</v>
      </c>
      <c r="K13" s="4">
        <f t="shared" si="7"/>
        <v>12</v>
      </c>
      <c r="L13" s="4">
        <f t="shared" si="8"/>
        <v>0.0571428571428571</v>
      </c>
      <c r="M13" s="4"/>
      <c r="N13" s="4"/>
      <c r="O13" s="4"/>
      <c r="P13" s="4">
        <v>43146.7708</v>
      </c>
      <c r="Q13" s="4">
        <f t="shared" si="9"/>
        <v>18</v>
      </c>
      <c r="R13" s="4">
        <v>7.418603709</v>
      </c>
      <c r="S13" s="1"/>
      <c r="T13" s="4">
        <v>79</v>
      </c>
      <c r="U13" s="4">
        <v>56724.72628</v>
      </c>
      <c r="V13" s="1"/>
      <c r="W13" s="1"/>
      <c r="X13" s="1"/>
    </row>
    <row r="14" ht="17.55" spans="1:24">
      <c r="A14" s="4">
        <v>60</v>
      </c>
      <c r="B14" s="4">
        <v>3.654648066</v>
      </c>
      <c r="C14" s="1">
        <f t="shared" si="0"/>
        <v>3.65</v>
      </c>
      <c r="D14" s="4">
        <v>4</v>
      </c>
      <c r="E14" s="4">
        <f t="shared" si="1"/>
        <v>0.04</v>
      </c>
      <c r="F14" s="4">
        <f t="shared" si="2"/>
        <v>0.25</v>
      </c>
      <c r="G14" s="4">
        <f t="shared" si="3"/>
        <v>15</v>
      </c>
      <c r="H14" s="4">
        <f t="shared" si="4"/>
        <v>4.41491821889585</v>
      </c>
      <c r="I14" s="4">
        <f t="shared" si="5"/>
        <v>12</v>
      </c>
      <c r="J14" s="4">
        <f t="shared" si="6"/>
        <v>53476.455539344</v>
      </c>
      <c r="K14" s="4">
        <f t="shared" si="7"/>
        <v>13</v>
      </c>
      <c r="L14" s="4">
        <f t="shared" si="8"/>
        <v>0.0666666666666667</v>
      </c>
      <c r="M14" s="4"/>
      <c r="N14" s="4"/>
      <c r="O14" s="4"/>
      <c r="P14" s="4">
        <v>58787.81051</v>
      </c>
      <c r="Q14" s="4">
        <f t="shared" si="9"/>
        <v>9</v>
      </c>
      <c r="R14" s="4">
        <v>5.953443849</v>
      </c>
      <c r="S14" s="1"/>
      <c r="T14" s="4">
        <v>85</v>
      </c>
      <c r="U14" s="4">
        <v>55199.90448</v>
      </c>
      <c r="V14" s="1"/>
      <c r="W14" s="1"/>
      <c r="X14" s="1"/>
    </row>
    <row r="15" ht="17.55" spans="1:24">
      <c r="A15" s="4">
        <v>55</v>
      </c>
      <c r="B15" s="4">
        <v>2.649006605</v>
      </c>
      <c r="C15" s="1">
        <f t="shared" si="0"/>
        <v>2.65</v>
      </c>
      <c r="D15" s="4">
        <v>4</v>
      </c>
      <c r="E15" s="4">
        <f t="shared" si="1"/>
        <v>0.04</v>
      </c>
      <c r="F15" s="4">
        <f t="shared" si="2"/>
        <v>0.25</v>
      </c>
      <c r="G15" s="4">
        <f t="shared" si="3"/>
        <v>13.75</v>
      </c>
      <c r="H15" s="4">
        <f t="shared" si="4"/>
        <v>4.0470083673212</v>
      </c>
      <c r="I15" s="4">
        <f t="shared" si="5"/>
        <v>13</v>
      </c>
      <c r="J15" s="4">
        <f t="shared" si="6"/>
        <v>51261.2863278678</v>
      </c>
      <c r="K15" s="4">
        <f t="shared" si="7"/>
        <v>14</v>
      </c>
      <c r="L15" s="4">
        <f t="shared" si="8"/>
        <v>0.0727272727272727</v>
      </c>
      <c r="M15" s="4"/>
      <c r="N15" s="4"/>
      <c r="O15" s="4"/>
      <c r="P15" s="6">
        <v>62039.34279</v>
      </c>
      <c r="Q15" s="4">
        <f t="shared" si="9"/>
        <v>6</v>
      </c>
      <c r="R15" s="4">
        <v>5.558078804</v>
      </c>
      <c r="S15" s="1"/>
      <c r="T15" s="4">
        <v>82</v>
      </c>
      <c r="U15" s="4">
        <v>54910.71429</v>
      </c>
      <c r="V15" s="1"/>
      <c r="W15" s="1"/>
      <c r="X15" s="1"/>
    </row>
    <row r="16" ht="17.55" spans="1:24">
      <c r="A16" s="4">
        <v>52</v>
      </c>
      <c r="B16" s="4">
        <v>1.93766</v>
      </c>
      <c r="C16" s="1">
        <f t="shared" si="0"/>
        <v>1.94</v>
      </c>
      <c r="D16" s="4">
        <v>4</v>
      </c>
      <c r="E16" s="4">
        <f t="shared" si="1"/>
        <v>0.04</v>
      </c>
      <c r="F16" s="4">
        <f t="shared" si="2"/>
        <v>0.25</v>
      </c>
      <c r="G16" s="4">
        <f t="shared" si="3"/>
        <v>13</v>
      </c>
      <c r="H16" s="4">
        <f t="shared" si="4"/>
        <v>3.8262624563764</v>
      </c>
      <c r="I16" s="4">
        <f t="shared" si="5"/>
        <v>15</v>
      </c>
      <c r="J16" s="4">
        <f t="shared" si="6"/>
        <v>49832.2158468184</v>
      </c>
      <c r="K16" s="4">
        <f t="shared" si="7"/>
        <v>15</v>
      </c>
      <c r="L16" s="4">
        <f t="shared" si="8"/>
        <v>0.0769230769230769</v>
      </c>
      <c r="M16" s="4"/>
      <c r="N16" s="4"/>
      <c r="O16" s="4"/>
      <c r="P16" s="5">
        <v>65682.44056</v>
      </c>
      <c r="Q16" s="4">
        <f t="shared" si="9"/>
        <v>1</v>
      </c>
      <c r="R16" s="4">
        <v>0.372180907</v>
      </c>
      <c r="S16" s="1"/>
      <c r="T16" s="4">
        <v>24</v>
      </c>
      <c r="U16" s="4">
        <v>51125.81944</v>
      </c>
      <c r="V16" s="1"/>
      <c r="W16" s="1"/>
      <c r="X16" s="1"/>
    </row>
    <row r="17" ht="17.55" spans="1:24">
      <c r="A17" s="4">
        <v>47</v>
      </c>
      <c r="B17" s="4">
        <v>3.016924381</v>
      </c>
      <c r="C17" s="1">
        <f t="shared" si="0"/>
        <v>3.02</v>
      </c>
      <c r="D17" s="4">
        <v>3</v>
      </c>
      <c r="E17" s="4">
        <f t="shared" si="1"/>
        <v>0.03</v>
      </c>
      <c r="F17" s="4">
        <f t="shared" si="2"/>
        <v>0.333333333333333</v>
      </c>
      <c r="G17" s="4">
        <f t="shared" si="3"/>
        <v>15.6666666666667</v>
      </c>
      <c r="H17" s="4">
        <f t="shared" si="4"/>
        <v>4.61113680640233</v>
      </c>
      <c r="I17" s="4">
        <f t="shared" si="5"/>
        <v>10</v>
      </c>
      <c r="J17" s="4">
        <f t="shared" si="6"/>
        <v>46313.7122569501</v>
      </c>
      <c r="K17" s="4">
        <f t="shared" si="7"/>
        <v>16</v>
      </c>
      <c r="L17" s="4">
        <f t="shared" si="8"/>
        <v>0.0638297872340425</v>
      </c>
      <c r="M17" s="4"/>
      <c r="N17" s="4"/>
      <c r="O17" s="4"/>
      <c r="P17" s="4">
        <v>58584.74823</v>
      </c>
      <c r="Q17" s="4">
        <f t="shared" si="9"/>
        <v>10</v>
      </c>
      <c r="R17" s="4">
        <v>5.744162446</v>
      </c>
      <c r="S17" s="1"/>
      <c r="T17" s="4">
        <v>17</v>
      </c>
      <c r="U17" s="4">
        <v>48790.83014</v>
      </c>
      <c r="V17" s="1"/>
      <c r="W17" s="1"/>
      <c r="X17" s="1"/>
    </row>
    <row r="18" ht="17.55" spans="1:24">
      <c r="A18" s="4">
        <v>41</v>
      </c>
      <c r="B18" s="4">
        <v>1.888643622</v>
      </c>
      <c r="C18" s="1">
        <f t="shared" si="0"/>
        <v>1.89</v>
      </c>
      <c r="D18" s="4">
        <v>3</v>
      </c>
      <c r="E18" s="4">
        <f t="shared" si="1"/>
        <v>0.03</v>
      </c>
      <c r="F18" s="4">
        <f t="shared" si="2"/>
        <v>0.333333333333333</v>
      </c>
      <c r="G18" s="4">
        <f t="shared" si="3"/>
        <v>13.6666666666667</v>
      </c>
      <c r="H18" s="4">
        <f t="shared" si="4"/>
        <v>4.02248104388289</v>
      </c>
      <c r="I18" s="4">
        <f t="shared" si="5"/>
        <v>14</v>
      </c>
      <c r="J18" s="4">
        <f t="shared" si="6"/>
        <v>43787.943047259</v>
      </c>
      <c r="K18" s="4">
        <f t="shared" si="7"/>
        <v>17</v>
      </c>
      <c r="L18" s="4">
        <f t="shared" si="8"/>
        <v>0.0731707317073171</v>
      </c>
      <c r="M18" s="4"/>
      <c r="N18" s="4"/>
      <c r="O18" s="4"/>
      <c r="P18" s="6">
        <v>62900.88289</v>
      </c>
      <c r="Q18" s="4">
        <f t="shared" si="9"/>
        <v>5</v>
      </c>
      <c r="R18" s="4">
        <v>6.581396295</v>
      </c>
      <c r="S18" s="1"/>
      <c r="T18" s="4">
        <v>87</v>
      </c>
      <c r="U18" s="4">
        <v>43981.85406</v>
      </c>
      <c r="V18" s="1"/>
      <c r="W18" s="1"/>
      <c r="X18" s="1"/>
    </row>
    <row r="19" ht="17.55" spans="1:24">
      <c r="A19" s="4">
        <v>35</v>
      </c>
      <c r="B19" s="4">
        <v>1.152808428</v>
      </c>
      <c r="C19" s="1">
        <f t="shared" si="0"/>
        <v>1.15</v>
      </c>
      <c r="D19" s="4">
        <v>3</v>
      </c>
      <c r="E19" s="4">
        <f t="shared" si="1"/>
        <v>0.03</v>
      </c>
      <c r="F19" s="4">
        <f t="shared" si="2"/>
        <v>0.333333333333333</v>
      </c>
      <c r="G19" s="4">
        <f t="shared" si="3"/>
        <v>11.6666666666667</v>
      </c>
      <c r="H19" s="4">
        <f t="shared" si="4"/>
        <v>3.43382528136344</v>
      </c>
      <c r="I19" s="4">
        <f t="shared" si="5"/>
        <v>19</v>
      </c>
      <c r="J19" s="4">
        <f t="shared" si="6"/>
        <v>40799.9888900265</v>
      </c>
      <c r="K19" s="4">
        <f t="shared" si="7"/>
        <v>18</v>
      </c>
      <c r="L19" s="4">
        <f t="shared" si="8"/>
        <v>0.0857142857142857</v>
      </c>
      <c r="M19" s="4"/>
      <c r="N19" s="4"/>
      <c r="O19" s="4"/>
      <c r="P19" s="5">
        <v>63210.23581</v>
      </c>
      <c r="Q19" s="4">
        <f t="shared" si="9"/>
        <v>4</v>
      </c>
      <c r="R19" s="4">
        <v>6.860435228</v>
      </c>
      <c r="S19" s="1"/>
      <c r="T19" s="4">
        <v>70</v>
      </c>
      <c r="U19" s="4">
        <v>43146.7708</v>
      </c>
      <c r="V19" s="1"/>
      <c r="W19" s="1"/>
      <c r="X19" s="1"/>
    </row>
    <row r="20" ht="17.55" spans="1:24">
      <c r="A20" s="4">
        <v>30</v>
      </c>
      <c r="B20" s="1">
        <f t="shared" ref="B20:B23" si="10">(100-$B$28)/5</f>
        <v>0.556989876</v>
      </c>
      <c r="C20" s="1">
        <f t="shared" ref="C20:C26" si="11">ROUND(B20,2)</f>
        <v>0.56</v>
      </c>
      <c r="D20" s="4">
        <v>3</v>
      </c>
      <c r="E20" s="4">
        <f t="shared" si="1"/>
        <v>0.03</v>
      </c>
      <c r="F20" s="4">
        <f t="shared" si="2"/>
        <v>0.333333333333333</v>
      </c>
      <c r="G20" s="4">
        <f t="shared" si="3"/>
        <v>10</v>
      </c>
      <c r="H20" s="4">
        <f t="shared" si="4"/>
        <v>2.94327881259723</v>
      </c>
      <c r="I20" s="4">
        <f t="shared" si="5"/>
        <v>21</v>
      </c>
      <c r="J20" s="4">
        <f t="shared" si="6"/>
        <v>37857.890752676</v>
      </c>
      <c r="K20" s="4">
        <f t="shared" si="7"/>
        <v>19</v>
      </c>
      <c r="L20" s="4">
        <f t="shared" si="8"/>
        <v>0.1</v>
      </c>
      <c r="M20" s="4"/>
      <c r="N20" s="4"/>
      <c r="O20" s="4"/>
      <c r="P20" s="1">
        <v>0</v>
      </c>
      <c r="Q20" s="4">
        <f t="shared" si="9"/>
        <v>21</v>
      </c>
      <c r="R20" s="4">
        <v>6.023287011</v>
      </c>
      <c r="S20" s="1"/>
      <c r="T20" s="4">
        <v>89</v>
      </c>
      <c r="U20" s="4">
        <v>42354.06091</v>
      </c>
      <c r="V20" s="1"/>
      <c r="W20" s="1"/>
      <c r="X20" s="1"/>
    </row>
    <row r="21" ht="17.55" spans="1:24">
      <c r="A21" s="4">
        <v>27</v>
      </c>
      <c r="B21" s="1">
        <f t="shared" si="10"/>
        <v>0.556989876</v>
      </c>
      <c r="C21" s="1">
        <f t="shared" si="11"/>
        <v>0.56</v>
      </c>
      <c r="D21" s="4">
        <v>3</v>
      </c>
      <c r="E21" s="4">
        <f t="shared" si="1"/>
        <v>0.03</v>
      </c>
      <c r="F21" s="4">
        <f t="shared" si="2"/>
        <v>0.333333333333333</v>
      </c>
      <c r="G21" s="4">
        <f t="shared" si="3"/>
        <v>9</v>
      </c>
      <c r="H21" s="4">
        <f t="shared" si="4"/>
        <v>2.64895093133751</v>
      </c>
      <c r="I21" s="4">
        <f t="shared" si="5"/>
        <v>22</v>
      </c>
      <c r="J21" s="4">
        <f t="shared" si="6"/>
        <v>35847.3639550722</v>
      </c>
      <c r="K21" s="4">
        <f t="shared" si="7"/>
        <v>20</v>
      </c>
      <c r="L21" s="4">
        <f t="shared" si="8"/>
        <v>0.111111111111111</v>
      </c>
      <c r="M21" s="4"/>
      <c r="N21" s="4"/>
      <c r="O21" s="4"/>
      <c r="P21" s="1">
        <v>0</v>
      </c>
      <c r="Q21" s="4">
        <f t="shared" si="9"/>
        <v>21</v>
      </c>
      <c r="R21" s="4">
        <v>3.674380297</v>
      </c>
      <c r="S21" s="1"/>
      <c r="T21" s="4">
        <v>73</v>
      </c>
      <c r="U21" s="4">
        <v>35767.16899</v>
      </c>
      <c r="V21" s="1"/>
      <c r="W21" s="1"/>
      <c r="X21" s="1"/>
    </row>
    <row r="22" ht="31.75" spans="1:24">
      <c r="A22" s="4">
        <v>24</v>
      </c>
      <c r="B22" s="4">
        <v>1.520725965</v>
      </c>
      <c r="C22" s="1">
        <f t="shared" si="11"/>
        <v>1.52</v>
      </c>
      <c r="D22" s="4">
        <v>2</v>
      </c>
      <c r="E22" s="4">
        <f t="shared" si="1"/>
        <v>0.02</v>
      </c>
      <c r="F22" s="4">
        <f t="shared" si="2"/>
        <v>0.5</v>
      </c>
      <c r="G22" s="4">
        <f t="shared" si="3"/>
        <v>12</v>
      </c>
      <c r="H22" s="4">
        <f t="shared" si="4"/>
        <v>3.53193457511668</v>
      </c>
      <c r="I22" s="4">
        <f t="shared" si="5"/>
        <v>18</v>
      </c>
      <c r="J22" s="4">
        <f t="shared" si="6"/>
        <v>32538.3457732241</v>
      </c>
      <c r="K22" s="4">
        <f t="shared" si="7"/>
        <v>21</v>
      </c>
      <c r="L22" s="4">
        <f t="shared" si="8"/>
        <v>0.0833333333333333</v>
      </c>
      <c r="M22" s="4"/>
      <c r="N22" s="4"/>
      <c r="O22" s="4"/>
      <c r="P22" s="4">
        <v>51125.81944</v>
      </c>
      <c r="Q22" s="4">
        <f t="shared" si="9"/>
        <v>15</v>
      </c>
      <c r="R22" s="4">
        <v>0</v>
      </c>
      <c r="S22" s="1"/>
      <c r="T22" s="1" t="s">
        <v>14</v>
      </c>
      <c r="U22" s="1"/>
      <c r="V22" s="1"/>
      <c r="W22" s="1"/>
      <c r="X22" s="1"/>
    </row>
    <row r="23" ht="17.55" spans="1:24">
      <c r="A23" s="4">
        <v>21</v>
      </c>
      <c r="B23" s="1">
        <f t="shared" si="10"/>
        <v>0.556989876</v>
      </c>
      <c r="C23" s="1">
        <f t="shared" si="11"/>
        <v>0.56</v>
      </c>
      <c r="D23" s="4">
        <v>2</v>
      </c>
      <c r="E23" s="4">
        <f t="shared" si="1"/>
        <v>0.02</v>
      </c>
      <c r="F23" s="4">
        <f t="shared" si="2"/>
        <v>0.5</v>
      </c>
      <c r="G23" s="4">
        <f t="shared" si="3"/>
        <v>10.5</v>
      </c>
      <c r="H23" s="4">
        <f t="shared" si="4"/>
        <v>3.09044275322709</v>
      </c>
      <c r="I23" s="4">
        <f t="shared" si="5"/>
        <v>20</v>
      </c>
      <c r="J23" s="4">
        <f t="shared" si="6"/>
        <v>30940.3341978755</v>
      </c>
      <c r="K23" s="4">
        <f t="shared" si="7"/>
        <v>22</v>
      </c>
      <c r="L23" s="4">
        <f t="shared" si="8"/>
        <v>0.0952380952380952</v>
      </c>
      <c r="M23" s="4"/>
      <c r="N23" s="4"/>
      <c r="O23" s="4"/>
      <c r="P23" s="1">
        <v>0</v>
      </c>
      <c r="Q23" s="4">
        <f t="shared" si="9"/>
        <v>21</v>
      </c>
      <c r="R23" s="4">
        <v>0.7674409483</v>
      </c>
      <c r="S23" s="1"/>
      <c r="T23" s="1"/>
      <c r="U23" s="1"/>
      <c r="V23" s="1"/>
      <c r="W23" s="1"/>
      <c r="X23" s="1"/>
    </row>
    <row r="24" ht="17.55" spans="1:24">
      <c r="A24" s="4">
        <v>17</v>
      </c>
      <c r="B24" s="4">
        <v>0.6131959558</v>
      </c>
      <c r="C24" s="1">
        <f t="shared" si="11"/>
        <v>0.61</v>
      </c>
      <c r="D24" s="4">
        <v>2</v>
      </c>
      <c r="E24" s="4">
        <f t="shared" si="1"/>
        <v>0.02</v>
      </c>
      <c r="F24" s="4">
        <f t="shared" si="2"/>
        <v>0.5</v>
      </c>
      <c r="G24" s="4">
        <f t="shared" si="3"/>
        <v>8.5</v>
      </c>
      <c r="H24" s="4">
        <f t="shared" si="4"/>
        <v>2.50178699070765</v>
      </c>
      <c r="I24" s="4">
        <f t="shared" si="5"/>
        <v>23</v>
      </c>
      <c r="J24" s="4">
        <f t="shared" si="6"/>
        <v>28322.0863766275</v>
      </c>
      <c r="K24" s="4">
        <f t="shared" si="7"/>
        <v>23</v>
      </c>
      <c r="L24" s="4">
        <f t="shared" si="8"/>
        <v>0.117647058823529</v>
      </c>
      <c r="M24" s="4"/>
      <c r="N24" s="4"/>
      <c r="O24" s="4"/>
      <c r="P24" s="4">
        <v>48790.83014</v>
      </c>
      <c r="Q24" s="4">
        <f t="shared" si="9"/>
        <v>16</v>
      </c>
      <c r="R24" s="4">
        <v>3.255871615</v>
      </c>
      <c r="S24" s="1"/>
      <c r="T24" s="1"/>
      <c r="U24" s="1"/>
      <c r="V24" s="1"/>
      <c r="W24" s="1"/>
      <c r="X24" s="1"/>
    </row>
    <row r="25" ht="17.55" spans="1:24">
      <c r="A25" s="4">
        <v>15</v>
      </c>
      <c r="B25" s="1">
        <f>(100-$B$28)/5</f>
        <v>0.556989876</v>
      </c>
      <c r="C25" s="1">
        <f t="shared" si="11"/>
        <v>0.56</v>
      </c>
      <c r="D25" s="4">
        <v>2</v>
      </c>
      <c r="E25" s="4">
        <f t="shared" si="1"/>
        <v>0.02</v>
      </c>
      <c r="F25" s="4">
        <f t="shared" si="2"/>
        <v>0.5</v>
      </c>
      <c r="G25" s="4">
        <f t="shared" si="3"/>
        <v>7.5</v>
      </c>
      <c r="H25" s="4">
        <f t="shared" si="4"/>
        <v>2.20745910944792</v>
      </c>
      <c r="I25" s="4">
        <f t="shared" si="5"/>
        <v>24</v>
      </c>
      <c r="J25" s="4">
        <f t="shared" si="6"/>
        <v>26738.227769672</v>
      </c>
      <c r="K25" s="4">
        <f t="shared" si="7"/>
        <v>24</v>
      </c>
      <c r="L25" s="4">
        <f t="shared" si="8"/>
        <v>0.133333333333333</v>
      </c>
      <c r="M25" s="4"/>
      <c r="N25" s="4"/>
      <c r="O25" s="4"/>
      <c r="P25" s="1">
        <v>0</v>
      </c>
      <c r="Q25" s="4">
        <f t="shared" si="9"/>
        <v>21</v>
      </c>
      <c r="R25" s="4">
        <v>0.09302948621</v>
      </c>
      <c r="S25" s="1"/>
      <c r="T25" s="1"/>
      <c r="U25" s="1"/>
      <c r="V25" s="1"/>
      <c r="W25" s="1"/>
      <c r="X25" s="1"/>
    </row>
    <row r="26" ht="17.55" spans="1:24">
      <c r="A26" s="4">
        <v>12</v>
      </c>
      <c r="B26" s="1">
        <f>(100-$B$28)/5</f>
        <v>0.556989876</v>
      </c>
      <c r="C26" s="1">
        <f t="shared" si="11"/>
        <v>0.56</v>
      </c>
      <c r="D26" s="4">
        <v>2</v>
      </c>
      <c r="E26" s="4">
        <f t="shared" si="1"/>
        <v>0.02</v>
      </c>
      <c r="F26" s="4">
        <f t="shared" si="2"/>
        <v>0.5</v>
      </c>
      <c r="G26" s="4">
        <f t="shared" si="3"/>
        <v>6</v>
      </c>
      <c r="H26" s="4">
        <f t="shared" si="4"/>
        <v>1.76596728755834</v>
      </c>
      <c r="I26" s="4">
        <f t="shared" si="5"/>
        <v>25</v>
      </c>
      <c r="J26" s="4">
        <f t="shared" si="6"/>
        <v>23898.2426367148</v>
      </c>
      <c r="K26" s="4">
        <f t="shared" si="7"/>
        <v>25</v>
      </c>
      <c r="L26" s="4">
        <f t="shared" si="8"/>
        <v>0.166666666666667</v>
      </c>
      <c r="M26" s="4"/>
      <c r="N26" s="4"/>
      <c r="O26" s="4"/>
      <c r="P26" s="1">
        <v>0</v>
      </c>
      <c r="Q26" s="4">
        <f t="shared" si="9"/>
        <v>21</v>
      </c>
      <c r="R26" s="4">
        <v>1.186027929</v>
      </c>
      <c r="S26" s="1"/>
      <c r="T26" s="1"/>
      <c r="U26" s="1"/>
      <c r="V26" s="1"/>
      <c r="W26" s="1"/>
      <c r="X26" s="1"/>
    </row>
    <row r="27" ht="17.55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7.55" spans="1:24">
      <c r="A28" s="1" t="s">
        <v>15</v>
      </c>
      <c r="B28" s="4">
        <v>97.21505062</v>
      </c>
      <c r="C28" s="1"/>
      <c r="D28" s="1">
        <f>SUM(D2:D26)</f>
        <v>100</v>
      </c>
      <c r="E28" s="1"/>
      <c r="F28" s="1"/>
      <c r="G28" s="1">
        <f>SUM(G2:G26)</f>
        <v>339.757142857143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16">
      <c r="A29" t="s">
        <v>16</v>
      </c>
      <c r="H29">
        <f>MAX(H2:H26)</f>
        <v>5.37148383298995</v>
      </c>
      <c r="J29">
        <f>MAX(J2:J26)</f>
        <v>65191.6822372338</v>
      </c>
      <c r="P29">
        <f>MAX(P2:P26)</f>
        <v>65682.44056</v>
      </c>
    </row>
    <row r="30" spans="1:16">
      <c r="A30" t="s">
        <v>17</v>
      </c>
      <c r="H30">
        <f>LARGE(H$2:H$26,2)</f>
        <v>5.23903628642308</v>
      </c>
      <c r="J30">
        <f>LARGE(J$2:J$26,2)</f>
        <v>64467.9704214528</v>
      </c>
      <c r="P30">
        <f>LARGE(P$2:P$26,2)</f>
        <v>65608.1553</v>
      </c>
    </row>
    <row r="31" spans="1:16">
      <c r="A31" t="s">
        <v>18</v>
      </c>
      <c r="H31">
        <f>LARGE(H$2:H$26,3)</f>
        <v>5.15073792204516</v>
      </c>
      <c r="J31">
        <f>LARGE(J$2:J$26,3)</f>
        <v>64217.2851773448</v>
      </c>
      <c r="P31">
        <f>LARGE(P$2:P$26,3)</f>
        <v>64692.98896</v>
      </c>
    </row>
    <row r="32" spans="1:16">
      <c r="A32" t="s">
        <v>19</v>
      </c>
      <c r="H32">
        <f>LARGE(H$2:H$26,4)</f>
        <v>5.12130513391918</v>
      </c>
      <c r="J32">
        <f>LARGE(J$2:J$26,4)</f>
        <v>63727.2240085745</v>
      </c>
      <c r="P32">
        <f>LARGE(P$2:P$26,4)</f>
        <v>63210.23581</v>
      </c>
    </row>
    <row r="33" spans="1:16">
      <c r="A33" t="s">
        <v>20</v>
      </c>
      <c r="H33">
        <f>LARGE(H$2:H$26,5)</f>
        <v>5.0035739814153</v>
      </c>
      <c r="J33">
        <f>LARGE(J$2:J$26,5)</f>
        <v>62968.8344001871</v>
      </c>
      <c r="P33">
        <f>LARGE(P$2:P$26,5)</f>
        <v>62900.88289</v>
      </c>
    </row>
    <row r="34" spans="1:16">
      <c r="A34" t="s">
        <v>21</v>
      </c>
      <c r="H34">
        <f>LARGE(H$2:H$26,6)</f>
        <v>4.88584282891141</v>
      </c>
      <c r="J34">
        <f>LARGE(J$2:J$26,6)</f>
        <v>62591.4785110788</v>
      </c>
      <c r="P34">
        <f>LARGE(P$2:P$26,6)</f>
        <v>62039.34279</v>
      </c>
    </row>
    <row r="36" spans="1:12">
      <c r="A36" cm="1">
        <f t="array" ref="A36">CORREL($C$2:$C$26,A2:A26)</f>
        <v>0.779418620127163</v>
      </c>
      <c r="D36" cm="1">
        <f t="array" ref="D36">CORREL($C$2:$C$26,D2:D26)</f>
        <v>0.550660063034109</v>
      </c>
      <c r="F36" cm="1">
        <f t="array" ref="F36">CORREL($C$2:$C$26,F2:F26)</f>
        <v>-0.645414985369719</v>
      </c>
      <c r="G36" cm="1">
        <f t="array" ref="G36">CORREL($C$2:$C$26,G2:G26)</f>
        <v>0.84858568849342</v>
      </c>
      <c r="L36" cm="1">
        <f t="array" ref="L36">CORREL($C$2:$C$26,L2:L26)</f>
        <v>-0.702681609755369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90" zoomScaleNormal="90" workbookViewId="0">
      <selection activeCell="E1" sqref="E1"/>
    </sheetView>
  </sheetViews>
  <sheetFormatPr defaultColWidth="8.88461538461539" defaultRowHeight="16.8"/>
  <cols>
    <col min="4" max="4" width="11.1153846153846" customWidth="1"/>
    <col min="5" max="5" width="20.1153846153846" customWidth="1"/>
    <col min="6" max="6" width="12.8846153846154"/>
    <col min="7" max="8" width="12.7788461538462" customWidth="1"/>
    <col min="9" max="9" width="13.5576923076923" customWidth="1"/>
  </cols>
  <sheetData>
    <row r="1" ht="17.55" spans="2:9">
      <c r="B1" s="1" t="s">
        <v>0</v>
      </c>
      <c r="C1" s="1" t="s">
        <v>2</v>
      </c>
      <c r="D1" s="1" t="s">
        <v>8</v>
      </c>
      <c r="E1" s="7" t="s">
        <v>1</v>
      </c>
      <c r="F1" t="s">
        <v>5</v>
      </c>
      <c r="G1" t="s">
        <v>22</v>
      </c>
      <c r="I1" t="s">
        <v>6</v>
      </c>
    </row>
    <row r="2" ht="17.55" spans="2:10">
      <c r="B2" s="4">
        <v>100</v>
      </c>
      <c r="C2" s="4">
        <v>8</v>
      </c>
      <c r="D2" s="4">
        <v>58004.21118</v>
      </c>
      <c r="E2" s="4">
        <v>4.930095673</v>
      </c>
      <c r="F2">
        <f>B2/C2</f>
        <v>12.5</v>
      </c>
      <c r="G2">
        <f>F2/F$28*100</f>
        <v>3.67909851574654</v>
      </c>
      <c r="H2">
        <f>RANK(G2,G$2:G$26)</f>
        <v>17</v>
      </c>
      <c r="I2">
        <f>75000*B2/(C2+G2)</f>
        <v>642172.851773448</v>
      </c>
      <c r="J2">
        <f>RANK(I2,I$2:I$26)</f>
        <v>3</v>
      </c>
    </row>
    <row r="3" ht="17.55" spans="2:10">
      <c r="B3" s="4">
        <v>90</v>
      </c>
      <c r="C3" s="4">
        <v>7</v>
      </c>
      <c r="D3" s="5">
        <v>64692.98896</v>
      </c>
      <c r="E3" s="4">
        <v>3.433897257</v>
      </c>
      <c r="F3">
        <f t="shared" ref="F3:F26" si="0">B3/C3</f>
        <v>12.8571428571429</v>
      </c>
      <c r="G3">
        <f t="shared" ref="G3:G26" si="1">F3/F$28*100</f>
        <v>3.78421561619644</v>
      </c>
      <c r="H3">
        <f t="shared" ref="H3:H26" si="2">RANK(G3,G$2:G$26)</f>
        <v>16</v>
      </c>
      <c r="I3">
        <f t="shared" ref="I3:I26" si="3">75000*B3/(C3+G3)</f>
        <v>625914.785110788</v>
      </c>
      <c r="J3">
        <f t="shared" ref="J3:J26" si="4">RANK(I3,I$2:I$26)</f>
        <v>6</v>
      </c>
    </row>
    <row r="4" ht="17.55" spans="2:10">
      <c r="B4" s="4">
        <v>89</v>
      </c>
      <c r="C4" s="4">
        <v>5</v>
      </c>
      <c r="D4" s="4">
        <v>42354.06091</v>
      </c>
      <c r="E4" s="4">
        <v>10.76</v>
      </c>
      <c r="F4">
        <f t="shared" si="0"/>
        <v>17.8</v>
      </c>
      <c r="G4">
        <f t="shared" si="1"/>
        <v>5.23903628642308</v>
      </c>
      <c r="H4">
        <f t="shared" si="2"/>
        <v>2</v>
      </c>
      <c r="I4">
        <f t="shared" si="3"/>
        <v>651916.822372338</v>
      </c>
      <c r="J4">
        <f t="shared" si="4"/>
        <v>1</v>
      </c>
    </row>
    <row r="5" ht="17.55" spans="2:10">
      <c r="B5" s="4">
        <v>87</v>
      </c>
      <c r="C5" s="4">
        <v>5</v>
      </c>
      <c r="D5" s="4">
        <v>43981.85406</v>
      </c>
      <c r="E5" s="4">
        <v>9.835663795</v>
      </c>
      <c r="F5">
        <f t="shared" si="0"/>
        <v>17.4</v>
      </c>
      <c r="G5">
        <f t="shared" si="1"/>
        <v>5.12130513391918</v>
      </c>
      <c r="H5">
        <f t="shared" si="2"/>
        <v>4</v>
      </c>
      <c r="I5">
        <f t="shared" si="3"/>
        <v>644679.704214528</v>
      </c>
      <c r="J5">
        <f t="shared" si="4"/>
        <v>2</v>
      </c>
    </row>
    <row r="6" ht="17.55" spans="2:10">
      <c r="B6" s="4">
        <v>85</v>
      </c>
      <c r="C6" s="4">
        <v>5</v>
      </c>
      <c r="D6" s="4">
        <v>55199.90448</v>
      </c>
      <c r="E6" s="4">
        <v>6.548933029</v>
      </c>
      <c r="F6">
        <f t="shared" si="0"/>
        <v>17</v>
      </c>
      <c r="G6">
        <f t="shared" si="1"/>
        <v>5.0035739814153</v>
      </c>
      <c r="H6">
        <f t="shared" si="2"/>
        <v>5</v>
      </c>
      <c r="I6">
        <f t="shared" si="3"/>
        <v>637272.240085745</v>
      </c>
      <c r="J6">
        <f t="shared" si="4"/>
        <v>4</v>
      </c>
    </row>
    <row r="7" ht="17.55" spans="2:10">
      <c r="B7" s="4">
        <v>83</v>
      </c>
      <c r="C7" s="4">
        <v>5</v>
      </c>
      <c r="D7" s="4">
        <v>59596.86431</v>
      </c>
      <c r="E7" s="4">
        <v>5.445180416</v>
      </c>
      <c r="F7">
        <f t="shared" si="0"/>
        <v>16.6</v>
      </c>
      <c r="G7">
        <f t="shared" si="1"/>
        <v>4.88584282891141</v>
      </c>
      <c r="H7">
        <f t="shared" si="2"/>
        <v>6</v>
      </c>
      <c r="I7">
        <f t="shared" si="3"/>
        <v>629688.344001871</v>
      </c>
      <c r="J7">
        <f t="shared" si="4"/>
        <v>5</v>
      </c>
    </row>
    <row r="8" ht="17.55" spans="2:10">
      <c r="B8" s="4">
        <v>82</v>
      </c>
      <c r="C8" s="4">
        <v>5</v>
      </c>
      <c r="D8" s="4">
        <v>54910.71429</v>
      </c>
      <c r="E8" s="4">
        <v>6.2</v>
      </c>
      <c r="F8">
        <f t="shared" si="0"/>
        <v>16.4</v>
      </c>
      <c r="G8">
        <f t="shared" si="1"/>
        <v>4.82697725265946</v>
      </c>
      <c r="H8">
        <f t="shared" si="2"/>
        <v>7</v>
      </c>
      <c r="I8">
        <f t="shared" si="3"/>
        <v>625828.252358642</v>
      </c>
      <c r="J8">
        <f t="shared" si="4"/>
        <v>7</v>
      </c>
    </row>
    <row r="9" ht="17.55" spans="2:10">
      <c r="B9" s="4">
        <v>80</v>
      </c>
      <c r="C9" s="4">
        <v>5</v>
      </c>
      <c r="D9" s="5">
        <v>65608.1553</v>
      </c>
      <c r="E9" s="4">
        <v>4.145204544</v>
      </c>
      <c r="F9">
        <f t="shared" si="0"/>
        <v>16</v>
      </c>
      <c r="G9">
        <f t="shared" si="1"/>
        <v>4.70924610015557</v>
      </c>
      <c r="H9">
        <f t="shared" si="2"/>
        <v>8</v>
      </c>
      <c r="I9">
        <f t="shared" si="3"/>
        <v>617967.650434142</v>
      </c>
      <c r="J9">
        <f t="shared" si="4"/>
        <v>8</v>
      </c>
    </row>
    <row r="10" ht="17.55" spans="2:10">
      <c r="B10" s="4">
        <v>79</v>
      </c>
      <c r="C10" s="4">
        <v>5</v>
      </c>
      <c r="D10" s="4">
        <v>56724.72628</v>
      </c>
      <c r="E10" s="4">
        <v>5.445180416</v>
      </c>
      <c r="F10">
        <f t="shared" si="0"/>
        <v>15.8</v>
      </c>
      <c r="G10">
        <f t="shared" si="1"/>
        <v>4.65038052390363</v>
      </c>
      <c r="H10">
        <f t="shared" si="2"/>
        <v>9</v>
      </c>
      <c r="I10">
        <f t="shared" si="3"/>
        <v>613965.427096268</v>
      </c>
      <c r="J10">
        <f t="shared" si="4"/>
        <v>9</v>
      </c>
    </row>
    <row r="11" ht="17.55" spans="2:10">
      <c r="B11" s="4">
        <v>77</v>
      </c>
      <c r="C11" s="4">
        <v>5</v>
      </c>
      <c r="D11" s="6">
        <v>60394.18968</v>
      </c>
      <c r="E11" s="4">
        <v>4.562178135</v>
      </c>
      <c r="F11">
        <f t="shared" si="0"/>
        <v>15.4</v>
      </c>
      <c r="G11">
        <f t="shared" si="1"/>
        <v>4.53264937139974</v>
      </c>
      <c r="H11">
        <f t="shared" si="2"/>
        <v>11</v>
      </c>
      <c r="I11">
        <f t="shared" si="3"/>
        <v>605812.69435194</v>
      </c>
      <c r="J11">
        <f t="shared" si="4"/>
        <v>10</v>
      </c>
    </row>
    <row r="12" ht="17.55" spans="2:10">
      <c r="B12" s="4">
        <v>73</v>
      </c>
      <c r="C12" s="4">
        <v>4</v>
      </c>
      <c r="D12" s="4">
        <v>35767.16899</v>
      </c>
      <c r="E12" s="4">
        <v>11.30733395</v>
      </c>
      <c r="F12">
        <f t="shared" si="0"/>
        <v>18.25</v>
      </c>
      <c r="G12">
        <f t="shared" si="1"/>
        <v>5.37148383298995</v>
      </c>
      <c r="H12">
        <f t="shared" si="2"/>
        <v>1</v>
      </c>
      <c r="I12">
        <f t="shared" si="3"/>
        <v>584219.11594476</v>
      </c>
      <c r="J12">
        <f t="shared" si="4"/>
        <v>11</v>
      </c>
    </row>
    <row r="13" ht="17.55" spans="2:10">
      <c r="B13" s="4">
        <v>70</v>
      </c>
      <c r="C13" s="4">
        <v>4</v>
      </c>
      <c r="D13" s="4">
        <v>43146.7708</v>
      </c>
      <c r="E13" s="4">
        <v>8.167770386</v>
      </c>
      <c r="F13">
        <f t="shared" si="0"/>
        <v>17.5</v>
      </c>
      <c r="G13">
        <f t="shared" si="1"/>
        <v>5.15073792204516</v>
      </c>
      <c r="H13">
        <f t="shared" si="2"/>
        <v>3</v>
      </c>
      <c r="I13">
        <f t="shared" si="3"/>
        <v>573724.222540803</v>
      </c>
      <c r="J13">
        <f t="shared" si="4"/>
        <v>12</v>
      </c>
    </row>
    <row r="14" ht="17.55" spans="2:10">
      <c r="B14" s="4">
        <v>60</v>
      </c>
      <c r="C14" s="4">
        <v>4</v>
      </c>
      <c r="D14" s="4">
        <v>58787.81051</v>
      </c>
      <c r="E14" s="4">
        <v>3.654648066</v>
      </c>
      <c r="F14">
        <f t="shared" si="0"/>
        <v>15</v>
      </c>
      <c r="G14">
        <f t="shared" si="1"/>
        <v>4.41491821889585</v>
      </c>
      <c r="H14">
        <f t="shared" si="2"/>
        <v>12</v>
      </c>
      <c r="I14">
        <f t="shared" si="3"/>
        <v>534764.55539344</v>
      </c>
      <c r="J14">
        <f t="shared" si="4"/>
        <v>13</v>
      </c>
    </row>
    <row r="15" ht="17.55" spans="2:10">
      <c r="B15" s="4">
        <v>55</v>
      </c>
      <c r="C15" s="4">
        <v>4</v>
      </c>
      <c r="D15" s="6">
        <v>62039.34279</v>
      </c>
      <c r="E15" s="4">
        <v>2.649006605</v>
      </c>
      <c r="F15">
        <f t="shared" si="0"/>
        <v>13.75</v>
      </c>
      <c r="G15">
        <f t="shared" si="1"/>
        <v>4.0470083673212</v>
      </c>
      <c r="H15">
        <f t="shared" si="2"/>
        <v>13</v>
      </c>
      <c r="I15">
        <f t="shared" si="3"/>
        <v>512612.863278678</v>
      </c>
      <c r="J15">
        <f t="shared" si="4"/>
        <v>14</v>
      </c>
    </row>
    <row r="16" ht="17.55" spans="2:10">
      <c r="B16" s="4">
        <v>52</v>
      </c>
      <c r="C16" s="4">
        <v>4</v>
      </c>
      <c r="D16" s="5">
        <v>65682.44056</v>
      </c>
      <c r="E16" s="4">
        <v>1.93766</v>
      </c>
      <c r="F16">
        <f t="shared" si="0"/>
        <v>13</v>
      </c>
      <c r="G16">
        <f t="shared" si="1"/>
        <v>3.8262624563764</v>
      </c>
      <c r="H16">
        <f t="shared" si="2"/>
        <v>15</v>
      </c>
      <c r="I16">
        <f t="shared" si="3"/>
        <v>498322.158468184</v>
      </c>
      <c r="J16">
        <f t="shared" si="4"/>
        <v>15</v>
      </c>
    </row>
    <row r="17" ht="17.55" spans="2:10">
      <c r="B17" s="4">
        <v>47</v>
      </c>
      <c r="C17" s="4">
        <v>3</v>
      </c>
      <c r="D17" s="4">
        <v>58584.74823</v>
      </c>
      <c r="E17" s="4">
        <v>3.016924381</v>
      </c>
      <c r="F17">
        <f t="shared" si="0"/>
        <v>15.6666666666667</v>
      </c>
      <c r="G17">
        <f t="shared" si="1"/>
        <v>4.61113680640233</v>
      </c>
      <c r="H17">
        <f t="shared" si="2"/>
        <v>10</v>
      </c>
      <c r="I17">
        <f t="shared" si="3"/>
        <v>463137.122569501</v>
      </c>
      <c r="J17">
        <f t="shared" si="4"/>
        <v>16</v>
      </c>
    </row>
    <row r="18" ht="17.55" spans="2:10">
      <c r="B18" s="4">
        <v>41</v>
      </c>
      <c r="C18" s="4">
        <v>3</v>
      </c>
      <c r="D18" s="6">
        <v>62900.88289</v>
      </c>
      <c r="E18" s="4">
        <v>1.888643622</v>
      </c>
      <c r="F18">
        <f t="shared" si="0"/>
        <v>13.6666666666667</v>
      </c>
      <c r="G18">
        <f t="shared" si="1"/>
        <v>4.02248104388289</v>
      </c>
      <c r="H18">
        <f t="shared" si="2"/>
        <v>14</v>
      </c>
      <c r="I18">
        <f t="shared" si="3"/>
        <v>437879.43047259</v>
      </c>
      <c r="J18">
        <f t="shared" si="4"/>
        <v>17</v>
      </c>
    </row>
    <row r="19" ht="17.55" spans="2:10">
      <c r="B19" s="4">
        <v>35</v>
      </c>
      <c r="C19" s="4">
        <v>3</v>
      </c>
      <c r="D19" s="5">
        <v>63210.23581</v>
      </c>
      <c r="E19" s="4">
        <v>1.152808428</v>
      </c>
      <c r="F19">
        <f t="shared" si="0"/>
        <v>11.6666666666667</v>
      </c>
      <c r="G19">
        <f t="shared" si="1"/>
        <v>3.43382528136344</v>
      </c>
      <c r="H19">
        <f t="shared" si="2"/>
        <v>19</v>
      </c>
      <c r="I19">
        <f t="shared" si="3"/>
        <v>407999.888900265</v>
      </c>
      <c r="J19">
        <f t="shared" si="4"/>
        <v>18</v>
      </c>
    </row>
    <row r="20" ht="17.55" spans="2:10">
      <c r="B20" s="4">
        <v>30</v>
      </c>
      <c r="C20" s="4">
        <v>3</v>
      </c>
      <c r="D20" s="1">
        <v>0</v>
      </c>
      <c r="E20" s="1">
        <f t="shared" ref="E20:E23" si="5">(100-$E$28)/5</f>
        <v>0.556989876</v>
      </c>
      <c r="F20">
        <f t="shared" si="0"/>
        <v>10</v>
      </c>
      <c r="G20">
        <f t="shared" si="1"/>
        <v>2.94327881259723</v>
      </c>
      <c r="H20">
        <f t="shared" si="2"/>
        <v>21</v>
      </c>
      <c r="I20">
        <f t="shared" si="3"/>
        <v>378578.90752676</v>
      </c>
      <c r="J20">
        <f t="shared" si="4"/>
        <v>19</v>
      </c>
    </row>
    <row r="21" ht="17.55" spans="2:10">
      <c r="B21" s="4">
        <v>27</v>
      </c>
      <c r="C21" s="4">
        <v>3</v>
      </c>
      <c r="D21" s="1">
        <v>0</v>
      </c>
      <c r="E21" s="1">
        <f t="shared" si="5"/>
        <v>0.556989876</v>
      </c>
      <c r="F21">
        <f t="shared" si="0"/>
        <v>9</v>
      </c>
      <c r="G21">
        <f t="shared" si="1"/>
        <v>2.64895093133751</v>
      </c>
      <c r="H21">
        <f t="shared" si="2"/>
        <v>22</v>
      </c>
      <c r="I21">
        <f t="shared" si="3"/>
        <v>358473.639550722</v>
      </c>
      <c r="J21">
        <f t="shared" si="4"/>
        <v>20</v>
      </c>
    </row>
    <row r="22" ht="17.55" spans="2:10">
      <c r="B22" s="4">
        <v>24</v>
      </c>
      <c r="C22" s="4">
        <v>2</v>
      </c>
      <c r="D22" s="4">
        <v>51125.81944</v>
      </c>
      <c r="E22" s="4">
        <v>1.520725965</v>
      </c>
      <c r="F22">
        <f t="shared" si="0"/>
        <v>12</v>
      </c>
      <c r="G22">
        <f t="shared" si="1"/>
        <v>3.53193457511668</v>
      </c>
      <c r="H22">
        <f t="shared" si="2"/>
        <v>18</v>
      </c>
      <c r="I22">
        <f t="shared" si="3"/>
        <v>325383.457732241</v>
      </c>
      <c r="J22">
        <f t="shared" si="4"/>
        <v>21</v>
      </c>
    </row>
    <row r="23" ht="17.55" spans="2:10">
      <c r="B23" s="4">
        <v>21</v>
      </c>
      <c r="C23" s="4">
        <v>2</v>
      </c>
      <c r="D23" s="1">
        <v>0</v>
      </c>
      <c r="E23" s="1">
        <f t="shared" si="5"/>
        <v>0.556989876</v>
      </c>
      <c r="F23">
        <f t="shared" si="0"/>
        <v>10.5</v>
      </c>
      <c r="G23">
        <f t="shared" si="1"/>
        <v>3.09044275322709</v>
      </c>
      <c r="H23">
        <f t="shared" si="2"/>
        <v>20</v>
      </c>
      <c r="I23">
        <f t="shared" si="3"/>
        <v>309403.341978755</v>
      </c>
      <c r="J23">
        <f t="shared" si="4"/>
        <v>22</v>
      </c>
    </row>
    <row r="24" ht="17.55" spans="2:10">
      <c r="B24" s="4">
        <v>17</v>
      </c>
      <c r="C24" s="4">
        <v>2</v>
      </c>
      <c r="D24" s="4">
        <v>48790.83014</v>
      </c>
      <c r="E24" s="4">
        <v>0.6131959558</v>
      </c>
      <c r="F24">
        <f t="shared" si="0"/>
        <v>8.5</v>
      </c>
      <c r="G24">
        <f t="shared" si="1"/>
        <v>2.50178699070765</v>
      </c>
      <c r="H24">
        <f t="shared" si="2"/>
        <v>23</v>
      </c>
      <c r="I24">
        <f t="shared" si="3"/>
        <v>283220.863766275</v>
      </c>
      <c r="J24">
        <f t="shared" si="4"/>
        <v>23</v>
      </c>
    </row>
    <row r="25" ht="17.55" spans="2:10">
      <c r="B25" s="4">
        <v>15</v>
      </c>
      <c r="C25" s="4">
        <v>2</v>
      </c>
      <c r="D25" s="1">
        <v>0</v>
      </c>
      <c r="E25" s="1">
        <f>(100-$E$28)/5</f>
        <v>0.556989876</v>
      </c>
      <c r="F25">
        <f t="shared" si="0"/>
        <v>7.5</v>
      </c>
      <c r="G25">
        <f t="shared" si="1"/>
        <v>2.20745910944792</v>
      </c>
      <c r="H25">
        <f t="shared" si="2"/>
        <v>24</v>
      </c>
      <c r="I25">
        <f t="shared" si="3"/>
        <v>267382.27769672</v>
      </c>
      <c r="J25">
        <f t="shared" si="4"/>
        <v>24</v>
      </c>
    </row>
    <row r="26" ht="17.55" spans="2:10">
      <c r="B26" s="4">
        <v>12</v>
      </c>
      <c r="C26" s="4">
        <v>2</v>
      </c>
      <c r="D26" s="1">
        <v>0</v>
      </c>
      <c r="E26" s="1">
        <f>(100-$E$28)/5</f>
        <v>0.556989876</v>
      </c>
      <c r="F26">
        <f t="shared" si="0"/>
        <v>6</v>
      </c>
      <c r="G26">
        <f t="shared" si="1"/>
        <v>1.76596728755834</v>
      </c>
      <c r="H26">
        <f t="shared" si="2"/>
        <v>25</v>
      </c>
      <c r="I26">
        <f t="shared" si="3"/>
        <v>238982.426367148</v>
      </c>
      <c r="J26">
        <f t="shared" si="4"/>
        <v>25</v>
      </c>
    </row>
    <row r="27" ht="17.55"/>
    <row r="28" ht="17.55" spans="1:6">
      <c r="A28" t="s">
        <v>23</v>
      </c>
      <c r="E28" s="4">
        <v>97.21505062</v>
      </c>
      <c r="F28">
        <f>SUM(F2:F26)</f>
        <v>339.757142857143</v>
      </c>
    </row>
    <row r="29" spans="1:9">
      <c r="A29" t="s">
        <v>24</v>
      </c>
      <c r="E29" s="9"/>
      <c r="F29" cm="1">
        <f t="array" ref="F29">CORREL($E$2:$E$26,F2:F26)</f>
        <v>0.84859981299888</v>
      </c>
      <c r="G29" cm="1">
        <f t="array" ref="G29">CORREL($E$2:$E$26,G2:G26)</f>
        <v>0.84859981299888</v>
      </c>
      <c r="I29" cm="1">
        <f t="array" ref="I29">CORREL($E$2:$E$26,I2:I26)</f>
        <v>0.786214643063359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G17" sqref="G17"/>
    </sheetView>
  </sheetViews>
  <sheetFormatPr defaultColWidth="8.88461538461539" defaultRowHeight="16.8"/>
  <cols>
    <col min="4" max="4" width="11.1153846153846" customWidth="1"/>
    <col min="5" max="6" width="20.1153846153846" customWidth="1"/>
    <col min="7" max="7" width="12.8846153846154"/>
    <col min="8" max="9" width="12.7788461538462" customWidth="1"/>
    <col min="10" max="10" width="13.5576923076923" customWidth="1"/>
    <col min="11" max="11" width="14.1153846153846"/>
  </cols>
  <sheetData>
    <row r="1" customFormat="1" ht="17.55" spans="2:10">
      <c r="B1" s="1" t="s">
        <v>0</v>
      </c>
      <c r="C1" s="1" t="s">
        <v>2</v>
      </c>
      <c r="D1" s="1" t="s">
        <v>8</v>
      </c>
      <c r="E1" s="7" t="s">
        <v>1</v>
      </c>
      <c r="F1" s="8"/>
      <c r="G1" t="s">
        <v>5</v>
      </c>
      <c r="H1" t="s">
        <v>22</v>
      </c>
      <c r="J1" t="s">
        <v>6</v>
      </c>
    </row>
    <row r="2" customFormat="1" ht="17.55" spans="2:11">
      <c r="B2" s="4">
        <v>100</v>
      </c>
      <c r="C2" s="4">
        <v>8</v>
      </c>
      <c r="D2" s="4">
        <v>58004.21118</v>
      </c>
      <c r="E2" s="4">
        <v>4.930095673</v>
      </c>
      <c r="F2">
        <f>RANK(E2,E$2:E$26)</f>
        <v>9</v>
      </c>
      <c r="G2">
        <f>EXP(B2/C2)</f>
        <v>268337.286520874</v>
      </c>
      <c r="H2">
        <f t="shared" ref="H2:H26" si="0">G2/G$28*100</f>
        <v>0.089015635774835</v>
      </c>
      <c r="I2">
        <f>RANK(H2,H$2:H$26)</f>
        <v>17</v>
      </c>
      <c r="J2">
        <f t="shared" ref="J2:J26" si="1">75000*B2/(C2+H2)</f>
        <v>927183.273923983</v>
      </c>
      <c r="K2">
        <f>RANK(J2,J$2:J$26)</f>
        <v>5</v>
      </c>
    </row>
    <row r="3" customFormat="1" ht="17.55" spans="2:11">
      <c r="B3" s="4">
        <v>90</v>
      </c>
      <c r="C3" s="4">
        <v>7</v>
      </c>
      <c r="D3" s="5">
        <v>64692.98896</v>
      </c>
      <c r="E3" s="4">
        <v>3.433897257</v>
      </c>
      <c r="F3">
        <f t="shared" ref="F3:F26" si="2">RANK(E3,E$2:E$26)</f>
        <v>13</v>
      </c>
      <c r="G3">
        <f t="shared" ref="G3:G26" si="3">EXP(B3/C3)</f>
        <v>383518.392086047</v>
      </c>
      <c r="H3">
        <f t="shared" si="0"/>
        <v>0.127224710160532</v>
      </c>
      <c r="I3">
        <f>RANK(H3,H$2:H$26)</f>
        <v>16</v>
      </c>
      <c r="J3">
        <f t="shared" si="1"/>
        <v>947072.707049244</v>
      </c>
      <c r="K3">
        <f>RANK(J3,J$2:J$26)</f>
        <v>2</v>
      </c>
    </row>
    <row r="4" customFormat="1" ht="17.55" spans="2:11">
      <c r="B4" s="4">
        <v>89</v>
      </c>
      <c r="C4" s="4">
        <v>5</v>
      </c>
      <c r="D4" s="4">
        <v>42354.06091</v>
      </c>
      <c r="E4" s="4">
        <v>10.76</v>
      </c>
      <c r="F4">
        <f t="shared" si="2"/>
        <v>2</v>
      </c>
      <c r="G4">
        <f t="shared" si="3"/>
        <v>53757835.9788837</v>
      </c>
      <c r="H4">
        <f t="shared" si="0"/>
        <v>17.8331085090084</v>
      </c>
      <c r="I4">
        <f>RANK(H4,H$2:H$26)</f>
        <v>2</v>
      </c>
      <c r="J4">
        <f t="shared" si="1"/>
        <v>292338.644883438</v>
      </c>
      <c r="K4">
        <f>RANK(J4,J$2:J$26)</f>
        <v>24</v>
      </c>
    </row>
    <row r="5" customFormat="1" ht="17.55" spans="2:11">
      <c r="B5" s="4">
        <v>87</v>
      </c>
      <c r="C5" s="4">
        <v>5</v>
      </c>
      <c r="D5" s="4">
        <v>43981.85406</v>
      </c>
      <c r="E5" s="4">
        <v>9.835663795</v>
      </c>
      <c r="F5">
        <f t="shared" si="2"/>
        <v>3</v>
      </c>
      <c r="G5">
        <f t="shared" si="3"/>
        <v>36034955.0881416</v>
      </c>
      <c r="H5">
        <f t="shared" si="0"/>
        <v>11.953890116717</v>
      </c>
      <c r="I5">
        <f>RANK(H5,H$2:H$26)</f>
        <v>4</v>
      </c>
      <c r="J5">
        <f t="shared" si="1"/>
        <v>384867.423056267</v>
      </c>
      <c r="K5">
        <f>RANK(J5,J$2:J$26)</f>
        <v>22</v>
      </c>
    </row>
    <row r="6" customFormat="1" ht="17.55" spans="2:11">
      <c r="B6" s="4">
        <v>85</v>
      </c>
      <c r="C6" s="4">
        <v>5</v>
      </c>
      <c r="D6" s="4">
        <v>55199.90448</v>
      </c>
      <c r="E6" s="4">
        <v>6.548933029</v>
      </c>
      <c r="F6">
        <f t="shared" si="2"/>
        <v>5</v>
      </c>
      <c r="G6">
        <f t="shared" si="3"/>
        <v>24154952.7535753</v>
      </c>
      <c r="H6">
        <f t="shared" si="0"/>
        <v>8.01293217334274</v>
      </c>
      <c r="I6">
        <f>RANK(H6,H$2:H$26)</f>
        <v>5</v>
      </c>
      <c r="J6">
        <f t="shared" si="1"/>
        <v>489897.274117767</v>
      </c>
      <c r="K6">
        <f>RANK(J6,J$2:J$26)</f>
        <v>20</v>
      </c>
    </row>
    <row r="7" customFormat="1" ht="17.55" spans="2:11">
      <c r="B7" s="4">
        <v>83</v>
      </c>
      <c r="C7" s="4">
        <v>5</v>
      </c>
      <c r="D7" s="4">
        <v>59596.86431</v>
      </c>
      <c r="E7" s="4">
        <v>5.445180416</v>
      </c>
      <c r="F7">
        <f t="shared" si="2"/>
        <v>7</v>
      </c>
      <c r="G7">
        <f t="shared" si="3"/>
        <v>16191549.0417653</v>
      </c>
      <c r="H7">
        <f t="shared" si="0"/>
        <v>5.37122906331557</v>
      </c>
      <c r="I7">
        <f>RANK(H7,H$2:H$26)</f>
        <v>6</v>
      </c>
      <c r="J7">
        <f t="shared" si="1"/>
        <v>600218.157558458</v>
      </c>
      <c r="K7">
        <f>RANK(J7,J$2:J$26)</f>
        <v>18</v>
      </c>
    </row>
    <row r="8" customFormat="1" ht="17.55" spans="2:11">
      <c r="B8" s="4">
        <v>82</v>
      </c>
      <c r="C8" s="4">
        <v>5</v>
      </c>
      <c r="D8" s="4">
        <v>54910.71429</v>
      </c>
      <c r="E8" s="4">
        <v>6.2</v>
      </c>
      <c r="F8">
        <f t="shared" si="2"/>
        <v>6</v>
      </c>
      <c r="G8">
        <f t="shared" si="3"/>
        <v>13256519.1404635</v>
      </c>
      <c r="H8">
        <f t="shared" si="0"/>
        <v>4.39759041596269</v>
      </c>
      <c r="I8">
        <f>RANK(H8,H$2:H$26)</f>
        <v>7</v>
      </c>
      <c r="J8">
        <f t="shared" si="1"/>
        <v>654423.073126665</v>
      </c>
      <c r="K8">
        <f>RANK(J8,J$2:J$26)</f>
        <v>16</v>
      </c>
    </row>
    <row r="9" customFormat="1" ht="17.55" spans="2:11">
      <c r="B9" s="4">
        <v>80</v>
      </c>
      <c r="C9" s="4">
        <v>5</v>
      </c>
      <c r="D9" s="5">
        <v>65608.1553</v>
      </c>
      <c r="E9" s="4">
        <v>4.145204544</v>
      </c>
      <c r="F9">
        <f t="shared" si="2"/>
        <v>11</v>
      </c>
      <c r="G9">
        <f t="shared" si="3"/>
        <v>8886110.52050787</v>
      </c>
      <c r="H9">
        <f t="shared" si="0"/>
        <v>2.947793010074</v>
      </c>
      <c r="I9">
        <f>RANK(H9,H$2:H$26)</f>
        <v>8</v>
      </c>
      <c r="J9">
        <f t="shared" si="1"/>
        <v>754926.555383975</v>
      </c>
      <c r="K9">
        <f>RANK(J9,J$2:J$26)</f>
        <v>12</v>
      </c>
    </row>
    <row r="10" customFormat="1" ht="17.55" spans="2:11">
      <c r="B10" s="4">
        <v>79</v>
      </c>
      <c r="C10" s="4">
        <v>5</v>
      </c>
      <c r="D10" s="4">
        <v>56724.72628</v>
      </c>
      <c r="E10" s="4">
        <v>5.445180416</v>
      </c>
      <c r="F10">
        <f t="shared" si="2"/>
        <v>7</v>
      </c>
      <c r="G10">
        <f t="shared" si="3"/>
        <v>7275331.95838959</v>
      </c>
      <c r="H10">
        <f t="shared" si="0"/>
        <v>2.4134487910559</v>
      </c>
      <c r="I10">
        <f>RANK(H10,H$2:H$26)</f>
        <v>9</v>
      </c>
      <c r="J10">
        <f t="shared" si="1"/>
        <v>799223.164143028</v>
      </c>
      <c r="K10">
        <f>RANK(J10,J$2:J$26)</f>
        <v>10</v>
      </c>
    </row>
    <row r="11" customFormat="1" ht="17.55" spans="2:11">
      <c r="B11" s="4">
        <v>77</v>
      </c>
      <c r="C11" s="4">
        <v>5</v>
      </c>
      <c r="D11" s="6">
        <v>60394.18968</v>
      </c>
      <c r="E11" s="4">
        <v>4.562178135</v>
      </c>
      <c r="F11">
        <f t="shared" si="2"/>
        <v>10</v>
      </c>
      <c r="G11">
        <f t="shared" si="3"/>
        <v>4876800.85327227</v>
      </c>
      <c r="H11">
        <f t="shared" si="0"/>
        <v>1.61778310472525</v>
      </c>
      <c r="I11">
        <f>RANK(H11,H$2:H$26)</f>
        <v>11</v>
      </c>
      <c r="J11">
        <f t="shared" si="1"/>
        <v>872648.726712805</v>
      </c>
      <c r="K11">
        <f>RANK(J11,J$2:J$26)</f>
        <v>8</v>
      </c>
    </row>
    <row r="12" customFormat="1" ht="17.55" spans="2:11">
      <c r="B12" s="4">
        <v>73</v>
      </c>
      <c r="C12" s="4">
        <v>4</v>
      </c>
      <c r="D12" s="4">
        <v>35767.16899</v>
      </c>
      <c r="E12" s="4">
        <v>11.30733395</v>
      </c>
      <c r="F12">
        <f t="shared" si="2"/>
        <v>1</v>
      </c>
      <c r="G12">
        <f t="shared" si="3"/>
        <v>84309069.2312651</v>
      </c>
      <c r="H12">
        <f t="shared" si="0"/>
        <v>27.9678813798463</v>
      </c>
      <c r="I12">
        <f>RANK(H12,H$2:H$26)</f>
        <v>1</v>
      </c>
      <c r="J12">
        <f t="shared" si="1"/>
        <v>171265.650511693</v>
      </c>
      <c r="K12">
        <f>RANK(J12,J$2:J$26)</f>
        <v>25</v>
      </c>
    </row>
    <row r="13" customFormat="1" ht="17.55" spans="2:11">
      <c r="B13" s="4">
        <v>70</v>
      </c>
      <c r="C13" s="4">
        <v>4</v>
      </c>
      <c r="D13" s="4">
        <v>43146.7708</v>
      </c>
      <c r="E13" s="4">
        <v>8.167770386</v>
      </c>
      <c r="F13">
        <f t="shared" si="2"/>
        <v>4</v>
      </c>
      <c r="G13">
        <f t="shared" si="3"/>
        <v>39824784.3975762</v>
      </c>
      <c r="H13">
        <f t="shared" si="0"/>
        <v>13.2110917148676</v>
      </c>
      <c r="I13">
        <f>RANK(H13,H$2:H$26)</f>
        <v>3</v>
      </c>
      <c r="J13">
        <f t="shared" si="1"/>
        <v>305035.850541942</v>
      </c>
      <c r="K13">
        <f>RANK(J13,J$2:J$26)</f>
        <v>23</v>
      </c>
    </row>
    <row r="14" customFormat="1" ht="17.55" spans="2:11">
      <c r="B14" s="4">
        <v>60</v>
      </c>
      <c r="C14" s="4">
        <v>4</v>
      </c>
      <c r="D14" s="4">
        <v>58787.81051</v>
      </c>
      <c r="E14" s="4">
        <v>3.654648066</v>
      </c>
      <c r="F14">
        <f t="shared" si="2"/>
        <v>12</v>
      </c>
      <c r="G14">
        <f t="shared" si="3"/>
        <v>3269017.37247211</v>
      </c>
      <c r="H14">
        <f t="shared" si="0"/>
        <v>1.08443244523511</v>
      </c>
      <c r="I14">
        <f>RANK(H14,H$2:H$26)</f>
        <v>12</v>
      </c>
      <c r="J14">
        <f t="shared" si="1"/>
        <v>885054.536267305</v>
      </c>
      <c r="K14">
        <f>RANK(J14,J$2:J$26)</f>
        <v>6</v>
      </c>
    </row>
    <row r="15" customFormat="1" ht="17.55" spans="2:11">
      <c r="B15" s="4">
        <v>55</v>
      </c>
      <c r="C15" s="4">
        <v>4</v>
      </c>
      <c r="D15" s="6">
        <v>62039.34279</v>
      </c>
      <c r="E15" s="4">
        <v>2.649006605</v>
      </c>
      <c r="F15">
        <f t="shared" si="2"/>
        <v>15</v>
      </c>
      <c r="G15">
        <f t="shared" si="3"/>
        <v>936589.158232554</v>
      </c>
      <c r="H15">
        <f t="shared" si="0"/>
        <v>0.310695097430684</v>
      </c>
      <c r="I15">
        <f>RANK(H15,H$2:H$26)</f>
        <v>13</v>
      </c>
      <c r="J15">
        <f t="shared" si="1"/>
        <v>956922.238007192</v>
      </c>
      <c r="K15">
        <f>RANK(J15,J$2:J$26)</f>
        <v>1</v>
      </c>
    </row>
    <row r="16" customFormat="1" ht="17.55" spans="2:11">
      <c r="B16" s="4">
        <v>52</v>
      </c>
      <c r="C16" s="4">
        <v>4</v>
      </c>
      <c r="D16" s="5">
        <v>65682.44056</v>
      </c>
      <c r="E16" s="4">
        <v>1.93766</v>
      </c>
      <c r="F16">
        <f t="shared" si="2"/>
        <v>16</v>
      </c>
      <c r="G16">
        <f t="shared" si="3"/>
        <v>442413.39200892</v>
      </c>
      <c r="H16">
        <f t="shared" si="0"/>
        <v>0.146761972126866</v>
      </c>
      <c r="I16">
        <f>RANK(H16,H$2:H$26)</f>
        <v>15</v>
      </c>
      <c r="J16">
        <f t="shared" si="1"/>
        <v>940492.853511845</v>
      </c>
      <c r="K16">
        <f>RANK(J16,J$2:J$26)</f>
        <v>3</v>
      </c>
    </row>
    <row r="17" customFormat="1" ht="17.55" spans="2:11">
      <c r="B17" s="4">
        <v>47</v>
      </c>
      <c r="C17" s="4">
        <v>3</v>
      </c>
      <c r="D17" s="4">
        <v>58584.74823</v>
      </c>
      <c r="E17" s="4">
        <v>3.016924381</v>
      </c>
      <c r="F17">
        <f t="shared" si="2"/>
        <v>14</v>
      </c>
      <c r="G17">
        <f t="shared" si="3"/>
        <v>6367176.41716304</v>
      </c>
      <c r="H17">
        <f t="shared" si="0"/>
        <v>2.11218598880858</v>
      </c>
      <c r="I17">
        <f>RANK(H17,H$2:H$26)</f>
        <v>10</v>
      </c>
      <c r="J17">
        <f t="shared" si="1"/>
        <v>689528.903626904</v>
      </c>
      <c r="K17">
        <f>RANK(J17,J$2:J$26)</f>
        <v>14</v>
      </c>
    </row>
    <row r="18" customFormat="1" ht="17.55" spans="2:11">
      <c r="B18" s="4">
        <v>41</v>
      </c>
      <c r="C18" s="4">
        <v>3</v>
      </c>
      <c r="D18" s="6">
        <v>62900.88289</v>
      </c>
      <c r="E18" s="4">
        <v>1.888643622</v>
      </c>
      <c r="F18">
        <f t="shared" si="2"/>
        <v>17</v>
      </c>
      <c r="G18">
        <f t="shared" si="3"/>
        <v>861703.623834241</v>
      </c>
      <c r="H18">
        <f t="shared" si="0"/>
        <v>0.285853289043814</v>
      </c>
      <c r="I18">
        <f>RANK(H18,H$2:H$26)</f>
        <v>14</v>
      </c>
      <c r="J18">
        <f t="shared" si="1"/>
        <v>935829.974592331</v>
      </c>
      <c r="K18">
        <f>RANK(J18,J$2:J$26)</f>
        <v>4</v>
      </c>
    </row>
    <row r="19" customFormat="1" ht="17.55" spans="2:11">
      <c r="B19" s="4">
        <v>35</v>
      </c>
      <c r="C19" s="4">
        <v>3</v>
      </c>
      <c r="D19" s="5">
        <v>63210.23581</v>
      </c>
      <c r="E19" s="4">
        <v>1.152808428</v>
      </c>
      <c r="F19">
        <f t="shared" si="2"/>
        <v>19</v>
      </c>
      <c r="G19">
        <f t="shared" si="3"/>
        <v>116618.903997623</v>
      </c>
      <c r="H19">
        <f t="shared" si="0"/>
        <v>0.0386860358368618</v>
      </c>
      <c r="I19">
        <f>RANK(H19,H$2:H$26)</f>
        <v>19</v>
      </c>
      <c r="J19">
        <f t="shared" si="1"/>
        <v>863860.224136999</v>
      </c>
      <c r="K19">
        <f>RANK(J19,J$2:J$26)</f>
        <v>9</v>
      </c>
    </row>
    <row r="20" customFormat="1" ht="17.55" spans="2:11">
      <c r="B20" s="4">
        <v>30</v>
      </c>
      <c r="C20" s="4">
        <v>3</v>
      </c>
      <c r="D20" s="1">
        <v>0</v>
      </c>
      <c r="E20" s="1">
        <f t="shared" ref="E20:E23" si="4">(100-$E$28)/5</f>
        <v>0.556989876</v>
      </c>
      <c r="F20">
        <f t="shared" si="2"/>
        <v>21</v>
      </c>
      <c r="G20">
        <f t="shared" si="3"/>
        <v>22026.4657948067</v>
      </c>
      <c r="H20">
        <f t="shared" si="0"/>
        <v>0.0073068483400828</v>
      </c>
      <c r="I20">
        <f>RANK(H20,H$2:H$26)</f>
        <v>21</v>
      </c>
      <c r="J20">
        <f t="shared" si="1"/>
        <v>748177.726274229</v>
      </c>
      <c r="K20">
        <f>RANK(J20,J$2:J$26)</f>
        <v>13</v>
      </c>
    </row>
    <row r="21" customFormat="1" ht="17.55" spans="2:11">
      <c r="B21" s="4">
        <v>27</v>
      </c>
      <c r="C21" s="4">
        <v>3</v>
      </c>
      <c r="D21" s="1">
        <v>0</v>
      </c>
      <c r="E21" s="1">
        <f t="shared" si="4"/>
        <v>0.556989876</v>
      </c>
      <c r="F21">
        <f t="shared" si="2"/>
        <v>21</v>
      </c>
      <c r="G21">
        <f t="shared" si="3"/>
        <v>8103.08392757538</v>
      </c>
      <c r="H21">
        <f t="shared" si="0"/>
        <v>0.00268803928407414</v>
      </c>
      <c r="I21">
        <f>RANK(H21,H$2:H$26)</f>
        <v>22</v>
      </c>
      <c r="J21">
        <f t="shared" si="1"/>
        <v>674395.732592593</v>
      </c>
      <c r="K21">
        <f>RANK(J21,J$2:J$26)</f>
        <v>15</v>
      </c>
    </row>
    <row r="22" customFormat="1" ht="17.55" spans="2:11">
      <c r="B22" s="4">
        <v>24</v>
      </c>
      <c r="C22" s="4">
        <v>2</v>
      </c>
      <c r="D22" s="4">
        <v>51125.81944</v>
      </c>
      <c r="E22" s="4">
        <v>1.520725965</v>
      </c>
      <c r="F22">
        <f t="shared" si="2"/>
        <v>18</v>
      </c>
      <c r="G22">
        <f t="shared" si="3"/>
        <v>162754.791419004</v>
      </c>
      <c r="H22">
        <f t="shared" si="0"/>
        <v>0.0539907122912501</v>
      </c>
      <c r="I22">
        <f>RANK(H22,H$2:H$26)</f>
        <v>0</v>
      </c>
      <c r="J22">
        <f t="shared" si="1"/>
        <v>876342.813640126</v>
      </c>
      <c r="K22">
        <f>RANK(J22,J$2:J$26)</f>
        <v>7</v>
      </c>
    </row>
    <row r="23" customFormat="1" ht="17.55" spans="2:11">
      <c r="B23" s="4">
        <v>21</v>
      </c>
      <c r="C23" s="4">
        <v>2</v>
      </c>
      <c r="D23" s="1">
        <v>0</v>
      </c>
      <c r="E23" s="1">
        <f t="shared" si="4"/>
        <v>0.556989876</v>
      </c>
      <c r="F23">
        <f t="shared" si="2"/>
        <v>21</v>
      </c>
      <c r="G23">
        <f t="shared" si="3"/>
        <v>36315.5026742466</v>
      </c>
      <c r="H23">
        <f t="shared" si="0"/>
        <v>0.0120469562800744</v>
      </c>
      <c r="I23">
        <f>RANK(H23,H$2:H$26)</f>
        <v>20</v>
      </c>
      <c r="J23">
        <f t="shared" si="1"/>
        <v>782784.912193054</v>
      </c>
      <c r="K23">
        <f>RANK(J23,J$2:J$26)</f>
        <v>11</v>
      </c>
    </row>
    <row r="24" customFormat="1" ht="17.55" spans="2:11">
      <c r="B24" s="4">
        <v>17</v>
      </c>
      <c r="C24" s="4">
        <v>2</v>
      </c>
      <c r="D24" s="4">
        <v>48790.83014</v>
      </c>
      <c r="E24" s="4">
        <v>0.6131959558</v>
      </c>
      <c r="F24">
        <f t="shared" si="2"/>
        <v>20</v>
      </c>
      <c r="G24">
        <f t="shared" si="3"/>
        <v>4914.76884029913</v>
      </c>
      <c r="H24">
        <f t="shared" si="0"/>
        <v>0.00163037824030296</v>
      </c>
      <c r="I24">
        <f>RANK(H24,H$2:H$26)</f>
        <v>23</v>
      </c>
      <c r="J24">
        <f t="shared" si="1"/>
        <v>636980.740230818</v>
      </c>
      <c r="K24">
        <f>RANK(J24,J$2:J$26)</f>
        <v>17</v>
      </c>
    </row>
    <row r="25" customFormat="1" ht="17.55" spans="2:11">
      <c r="B25" s="4">
        <v>15</v>
      </c>
      <c r="C25" s="4">
        <v>2</v>
      </c>
      <c r="D25" s="1">
        <v>0</v>
      </c>
      <c r="E25" s="1">
        <f>(100-$E$28)/5</f>
        <v>0.556989876</v>
      </c>
      <c r="F25">
        <f t="shared" si="2"/>
        <v>21</v>
      </c>
      <c r="G25">
        <f t="shared" si="3"/>
        <v>1808.04241445606</v>
      </c>
      <c r="H25">
        <f t="shared" si="0"/>
        <v>0.000599782635940734</v>
      </c>
      <c r="I25">
        <f>RANK(H25,H$2:H$26)</f>
        <v>24</v>
      </c>
      <c r="J25">
        <f t="shared" si="1"/>
        <v>562331.361706802</v>
      </c>
      <c r="K25">
        <f>RANK(J25,J$2:J$26)</f>
        <v>19</v>
      </c>
    </row>
    <row r="26" customFormat="1" ht="17.55" spans="2:11">
      <c r="B26" s="4">
        <v>12</v>
      </c>
      <c r="C26" s="4">
        <v>2</v>
      </c>
      <c r="D26" s="1">
        <v>0</v>
      </c>
      <c r="E26" s="1">
        <f>(100-$E$28)/5</f>
        <v>0.556989876</v>
      </c>
      <c r="F26">
        <f t="shared" si="2"/>
        <v>21</v>
      </c>
      <c r="G26">
        <f t="shared" si="3"/>
        <v>403.428793492735</v>
      </c>
      <c r="H26">
        <f t="shared" si="0"/>
        <v>0.000133829595611703</v>
      </c>
      <c r="I26">
        <f>RANK(H26,H$2:H$26)</f>
        <v>25</v>
      </c>
      <c r="J26">
        <f t="shared" si="1"/>
        <v>449969.890355768</v>
      </c>
      <c r="K26">
        <f>RANK(J26,J$2:J$26)</f>
        <v>21</v>
      </c>
    </row>
    <row r="27" ht="17.55"/>
    <row r="28" customFormat="1" ht="17.55" spans="1:7">
      <c r="A28" t="s">
        <v>23</v>
      </c>
      <c r="E28" s="4">
        <v>97.21505062</v>
      </c>
      <c r="F28" s="9"/>
      <c r="G28">
        <f>SUM(G2:G26)</f>
        <v>301449609.59402</v>
      </c>
    </row>
    <row r="29" customFormat="1" spans="1:10">
      <c r="A29" t="s">
        <v>24</v>
      </c>
      <c r="E29" s="9"/>
      <c r="F29" s="9"/>
      <c r="G29" cm="1">
        <f t="array" ref="G29">CORREL($E$2:$E$26,G2:G26)</f>
        <v>0.884809475446798</v>
      </c>
      <c r="H29" cm="1">
        <f t="array" ref="H29">CORREL($E$2:$E$26,H2:H26)</f>
        <v>0.884809475446798</v>
      </c>
      <c r="J29" cm="1">
        <f t="array" ref="J29">CORREL($E$2:$E$26,J2:J26)</f>
        <v>-0.636026135716304</v>
      </c>
    </row>
    <row r="30" spans="1:1">
      <c r="A30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J15" sqref="J15"/>
    </sheetView>
  </sheetViews>
  <sheetFormatPr defaultColWidth="8.88461538461539" defaultRowHeight="16.8"/>
  <cols>
    <col min="4" max="6" width="12.8846153846154"/>
    <col min="7" max="7" width="15.7788461538462" customWidth="1"/>
    <col min="10" max="11" width="12.8846153846154"/>
    <col min="13" max="13" width="14.6634615384615" customWidth="1"/>
  </cols>
  <sheetData>
    <row r="1" ht="17.55" spans="2:14">
      <c r="B1" s="1" t="s">
        <v>0</v>
      </c>
      <c r="C1" s="1" t="s">
        <v>2</v>
      </c>
      <c r="D1" t="s">
        <v>26</v>
      </c>
      <c r="F1" t="s">
        <v>27</v>
      </c>
      <c r="G1" t="s">
        <v>28</v>
      </c>
      <c r="H1" t="s">
        <v>27</v>
      </c>
      <c r="J1" t="s">
        <v>4</v>
      </c>
      <c r="L1" t="s">
        <v>27</v>
      </c>
      <c r="M1" t="s">
        <v>28</v>
      </c>
      <c r="N1" t="s">
        <v>27</v>
      </c>
    </row>
    <row r="2" spans="2:14">
      <c r="B2">
        <v>10</v>
      </c>
      <c r="C2">
        <v>1</v>
      </c>
      <c r="D2">
        <f>EXP(B2/C2)</f>
        <v>22026.4657948067</v>
      </c>
      <c r="E2">
        <f>D2/D$12*100</f>
        <v>0.0191390292906712</v>
      </c>
      <c r="F2">
        <f>RANK(E2,E$2:E$11)</f>
        <v>8</v>
      </c>
      <c r="G2">
        <f>10000*B2/(C2+E2)</f>
        <v>98122.0394136027</v>
      </c>
      <c r="H2">
        <f>RANK(G2,G$2:G$11)</f>
        <v>6</v>
      </c>
      <c r="J2">
        <f>B2/C2</f>
        <v>10</v>
      </c>
      <c r="K2">
        <f>J2/J$12*100</f>
        <v>7.74943493703584</v>
      </c>
      <c r="L2">
        <f>RANK(K2,K$2:K$11)</f>
        <v>8</v>
      </c>
      <c r="M2">
        <f>10000*B2/(C2+K2)</f>
        <v>11429.3095176588</v>
      </c>
      <c r="N2">
        <f>RANK(M2,M$2:M$11)</f>
        <v>10</v>
      </c>
    </row>
    <row r="3" spans="2:14">
      <c r="B3">
        <v>80</v>
      </c>
      <c r="C3">
        <v>6</v>
      </c>
      <c r="D3">
        <f t="shared" ref="D3:D11" si="0">EXP(B3/C3)</f>
        <v>617437.626912133</v>
      </c>
      <c r="E3">
        <f t="shared" ref="E3:E11" si="1">D3/D$12*100</f>
        <v>0.536498089921443</v>
      </c>
      <c r="F3">
        <f t="shared" ref="F3:F11" si="2">RANK(E3,E$2:E$11)</f>
        <v>4</v>
      </c>
      <c r="G3" s="2">
        <f t="shared" ref="G3:G11" si="3">10000*B3/(C3+E3)</f>
        <v>122389.693838282</v>
      </c>
      <c r="H3">
        <f>RANK(G3,G$2:G$11)</f>
        <v>1</v>
      </c>
      <c r="J3">
        <f t="shared" ref="J3:J11" si="4">B3/C3</f>
        <v>13.3333333333333</v>
      </c>
      <c r="K3">
        <f t="shared" ref="K3:K11" si="5">J3/J$12*100</f>
        <v>10.3325799160478</v>
      </c>
      <c r="L3">
        <f t="shared" ref="L3:L11" si="6">RANK(K3,K$2:K$11)</f>
        <v>4</v>
      </c>
      <c r="M3" s="3">
        <f t="shared" ref="M3:M11" si="7">10000*B3/(C3+K3)</f>
        <v>48981.8512514333</v>
      </c>
      <c r="N3">
        <f>RANK(M3,M$2:M$11)</f>
        <v>3</v>
      </c>
    </row>
    <row r="4" spans="2:14">
      <c r="B4">
        <v>37</v>
      </c>
      <c r="C4">
        <v>3</v>
      </c>
      <c r="D4">
        <f t="shared" si="0"/>
        <v>227142.609146657</v>
      </c>
      <c r="E4">
        <f t="shared" si="1"/>
        <v>0.197366617509847</v>
      </c>
      <c r="F4">
        <f t="shared" si="2"/>
        <v>6</v>
      </c>
      <c r="G4" s="2">
        <f t="shared" si="3"/>
        <v>115720.229883479</v>
      </c>
      <c r="H4">
        <f>RANK(G4,G$2:G$11)</f>
        <v>3</v>
      </c>
      <c r="J4">
        <f t="shared" si="4"/>
        <v>12.3333333333333</v>
      </c>
      <c r="K4">
        <f t="shared" si="5"/>
        <v>9.5576364223442</v>
      </c>
      <c r="L4">
        <f t="shared" si="6"/>
        <v>6</v>
      </c>
      <c r="M4">
        <f t="shared" si="7"/>
        <v>29464.1433750739</v>
      </c>
      <c r="N4">
        <f>RANK(M4,M$2:M$11)</f>
        <v>6</v>
      </c>
    </row>
    <row r="5" spans="2:14">
      <c r="B5">
        <v>31</v>
      </c>
      <c r="C5">
        <v>2</v>
      </c>
      <c r="D5">
        <f t="shared" si="0"/>
        <v>5389698.47628301</v>
      </c>
      <c r="E5">
        <f t="shared" si="1"/>
        <v>4.68316605879584</v>
      </c>
      <c r="F5">
        <f t="shared" si="2"/>
        <v>3</v>
      </c>
      <c r="G5">
        <f t="shared" si="3"/>
        <v>46385.2008573097</v>
      </c>
      <c r="H5">
        <f>RANK(G5,G$2:G$11)</f>
        <v>8</v>
      </c>
      <c r="J5">
        <f t="shared" si="4"/>
        <v>15.5</v>
      </c>
      <c r="K5">
        <f t="shared" si="5"/>
        <v>12.0116241524056</v>
      </c>
      <c r="L5">
        <f t="shared" si="6"/>
        <v>3</v>
      </c>
      <c r="M5">
        <f t="shared" si="7"/>
        <v>22124.4872563027</v>
      </c>
      <c r="N5">
        <f>RANK(M5,M$2:M$11)</f>
        <v>7</v>
      </c>
    </row>
    <row r="6" spans="2:14">
      <c r="B6">
        <v>17</v>
      </c>
      <c r="C6">
        <v>1</v>
      </c>
      <c r="D6">
        <f t="shared" si="0"/>
        <v>24154952.7535753</v>
      </c>
      <c r="E6">
        <f t="shared" si="1"/>
        <v>20.9884941402835</v>
      </c>
      <c r="F6">
        <f t="shared" si="2"/>
        <v>2</v>
      </c>
      <c r="G6">
        <f t="shared" si="3"/>
        <v>7731.31615632357</v>
      </c>
      <c r="H6">
        <f>RANK(G6,G$2:G$11)</f>
        <v>10</v>
      </c>
      <c r="J6">
        <f t="shared" si="4"/>
        <v>17</v>
      </c>
      <c r="K6">
        <f t="shared" si="5"/>
        <v>13.1740393929609</v>
      </c>
      <c r="L6">
        <f t="shared" si="6"/>
        <v>2</v>
      </c>
      <c r="M6">
        <f t="shared" si="7"/>
        <v>11993.7581155888</v>
      </c>
      <c r="N6">
        <f>RANK(M6,M$2:M$11)</f>
        <v>9</v>
      </c>
    </row>
    <row r="7" spans="2:14">
      <c r="B7">
        <v>90</v>
      </c>
      <c r="C7">
        <v>10</v>
      </c>
      <c r="D7">
        <f t="shared" si="0"/>
        <v>8103.08392757538</v>
      </c>
      <c r="E7">
        <f t="shared" si="1"/>
        <v>0.00704085540001597</v>
      </c>
      <c r="F7">
        <f t="shared" si="2"/>
        <v>10</v>
      </c>
      <c r="G7">
        <f t="shared" si="3"/>
        <v>89936.6768862886</v>
      </c>
      <c r="H7">
        <f>RANK(G7,G$2:G$11)</f>
        <v>7</v>
      </c>
      <c r="J7">
        <f t="shared" si="4"/>
        <v>9</v>
      </c>
      <c r="K7">
        <f t="shared" si="5"/>
        <v>6.97449144333226</v>
      </c>
      <c r="L7">
        <f t="shared" si="6"/>
        <v>10</v>
      </c>
      <c r="M7" s="3">
        <f t="shared" si="7"/>
        <v>53020.7342590831</v>
      </c>
      <c r="N7">
        <f>RANK(M7,M$2:M$11)</f>
        <v>2</v>
      </c>
    </row>
    <row r="8" spans="2:14">
      <c r="B8">
        <v>50</v>
      </c>
      <c r="C8">
        <v>4</v>
      </c>
      <c r="D8">
        <f t="shared" si="0"/>
        <v>268337.286520874</v>
      </c>
      <c r="E8">
        <f t="shared" si="1"/>
        <v>0.233161108747328</v>
      </c>
      <c r="F8">
        <f t="shared" si="2"/>
        <v>5</v>
      </c>
      <c r="G8" s="2">
        <f t="shared" si="3"/>
        <v>118115.041491525</v>
      </c>
      <c r="H8">
        <f>RANK(G8,G$2:G$11)</f>
        <v>2</v>
      </c>
      <c r="J8">
        <f t="shared" si="4"/>
        <v>12.5</v>
      </c>
      <c r="K8">
        <f t="shared" si="5"/>
        <v>9.6867936712948</v>
      </c>
      <c r="L8">
        <f t="shared" si="6"/>
        <v>5</v>
      </c>
      <c r="M8" s="3">
        <f t="shared" si="7"/>
        <v>36531.5655374163</v>
      </c>
      <c r="N8">
        <f>RANK(M8,M$2:M$11)</f>
        <v>5</v>
      </c>
    </row>
    <row r="9" spans="2:14">
      <c r="B9">
        <v>20</v>
      </c>
      <c r="C9">
        <v>2</v>
      </c>
      <c r="D9">
        <f t="shared" si="0"/>
        <v>22026.4657948067</v>
      </c>
      <c r="E9">
        <f t="shared" si="1"/>
        <v>0.0191390292906712</v>
      </c>
      <c r="F9">
        <f t="shared" si="2"/>
        <v>8</v>
      </c>
      <c r="G9">
        <f t="shared" si="3"/>
        <v>99052.1192937668</v>
      </c>
      <c r="H9">
        <f>RANK(G9,G$2:G$11)</f>
        <v>5</v>
      </c>
      <c r="J9">
        <f t="shared" si="4"/>
        <v>10</v>
      </c>
      <c r="K9">
        <f t="shared" si="5"/>
        <v>7.74943493703584</v>
      </c>
      <c r="L9">
        <f t="shared" si="6"/>
        <v>8</v>
      </c>
      <c r="M9">
        <f t="shared" si="7"/>
        <v>20514.0094058422</v>
      </c>
      <c r="N9">
        <f>RANK(M9,M$2:M$11)</f>
        <v>8</v>
      </c>
    </row>
    <row r="10" spans="2:14">
      <c r="B10">
        <v>73</v>
      </c>
      <c r="C10">
        <v>4</v>
      </c>
      <c r="D10">
        <f t="shared" si="0"/>
        <v>84309069.2312651</v>
      </c>
      <c r="E10">
        <f t="shared" si="1"/>
        <v>73.2570427102676</v>
      </c>
      <c r="F10">
        <f t="shared" si="2"/>
        <v>1</v>
      </c>
      <c r="G10">
        <f t="shared" si="3"/>
        <v>9448.97674555929</v>
      </c>
      <c r="H10">
        <f>RANK(G10,G$2:G$11)</f>
        <v>9</v>
      </c>
      <c r="J10">
        <f t="shared" si="4"/>
        <v>18.25</v>
      </c>
      <c r="K10">
        <f t="shared" si="5"/>
        <v>14.1427187600904</v>
      </c>
      <c r="L10">
        <f t="shared" si="6"/>
        <v>1</v>
      </c>
      <c r="M10" s="3">
        <f t="shared" si="7"/>
        <v>40236.5273723927</v>
      </c>
      <c r="N10">
        <f>RANK(M10,M$2:M$11)</f>
        <v>4</v>
      </c>
    </row>
    <row r="11" spans="2:14">
      <c r="B11">
        <v>89</v>
      </c>
      <c r="C11">
        <v>8</v>
      </c>
      <c r="D11">
        <f t="shared" si="0"/>
        <v>67846.2910632803</v>
      </c>
      <c r="E11">
        <f t="shared" si="1"/>
        <v>0.058952360493061</v>
      </c>
      <c r="F11">
        <f t="shared" si="2"/>
        <v>7</v>
      </c>
      <c r="G11">
        <f t="shared" si="3"/>
        <v>110436.190734046</v>
      </c>
      <c r="H11">
        <f>RANK(G11,G$2:G$11)</f>
        <v>4</v>
      </c>
      <c r="J11">
        <f t="shared" si="4"/>
        <v>11.125</v>
      </c>
      <c r="K11">
        <f t="shared" si="5"/>
        <v>8.62124636745237</v>
      </c>
      <c r="L11">
        <f t="shared" si="6"/>
        <v>7</v>
      </c>
      <c r="M11" s="3">
        <f t="shared" si="7"/>
        <v>53545.9243142435</v>
      </c>
      <c r="N11">
        <f>RANK(M11,M$2:M$11)</f>
        <v>1</v>
      </c>
    </row>
    <row r="12" spans="1:10">
      <c r="A12" t="s">
        <v>23</v>
      </c>
      <c r="D12">
        <f>SUM(D2:D11)</f>
        <v>115086640.290284</v>
      </c>
      <c r="J12">
        <f>SUM(J2:J11)</f>
        <v>129.041666666667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loomboo</cp:lastModifiedBy>
  <dcterms:created xsi:type="dcterms:W3CDTF">2025-04-12T00:06:00Z</dcterms:created>
  <dcterms:modified xsi:type="dcterms:W3CDTF">2025-04-13T00:40:18Z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FC75918AEEEC242D424EFB67BBF48E38_43</vt:lpwstr>
  </property>
  <property fmtid="{D5CDD505-2E9C-101B-9397-08002B2CF9AE}" pid="3" name="KSOProductBuildVer">
    <vt:lpwstr>2052-7.2.2.8955</vt:lpwstr>
  </property>
</Properties>
</file>