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ibina MV\Desktop\DSA\"/>
    </mc:Choice>
  </mc:AlternateContent>
  <xr:revisionPtr revIDLastSave="0" documentId="13_ncr:1_{51A1B4DF-53DE-464E-A6B4-BF88EA06958A}" xr6:coauthVersionLast="47" xr6:coauthVersionMax="47" xr10:uidLastSave="{00000000-0000-0000-0000-000000000000}"/>
  <bookViews>
    <workbookView xWindow="-120" yWindow="-120" windowWidth="24240" windowHeight="12525" firstSheet="2" activeTab="2" xr2:uid="{0BB7DFB6-FF2B-4F35-B952-4479607DBF31}"/>
  </bookViews>
  <sheets>
    <sheet name="Sheet2" sheetId="2" state="hidden" r:id="rId1"/>
    <sheet name="Sheet3" sheetId="3" state="hidden" r:id="rId2"/>
    <sheet name="Sheet1" sheetId="4" r:id="rId3"/>
    <sheet name="Sheet9" sheetId="10" r:id="rId4"/>
    <sheet name="Sheet7" sheetId="8" r:id="rId5"/>
    <sheet name="Sheet5" sheetId="6" r:id="rId6"/>
    <sheet name="Sheet6" sheetId="7" r:id="rId7"/>
    <sheet name="Sheet8" sheetId="9" r:id="rId8"/>
  </sheets>
  <definedNames>
    <definedName name="_xlchart.v1.0" hidden="1">Sheet9!$A$6</definedName>
    <definedName name="_xlchart.v1.1" hidden="1">Sheet9!$A$7</definedName>
    <definedName name="_xlchart.v1.2" hidden="1">Sheet9!$B$6:$F$6</definedName>
    <definedName name="_xlchart.v1.3" hidden="1">Sheet9!$B$7:$F$7</definedName>
    <definedName name="_xlchart.v1.4" hidden="1">Sheet9!$A$6</definedName>
    <definedName name="_xlchart.v1.5" hidden="1">Sheet9!$A$7</definedName>
    <definedName name="_xlchart.v1.6" hidden="1">Sheet9!$B$6:$F$6</definedName>
    <definedName name="_xlchart.v1.7" hidden="1">Sheet9!$B$7:$F$7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J11" i="7"/>
  <c r="B18" i="10"/>
  <c r="N17" i="10"/>
  <c r="Q17" i="10" s="1"/>
  <c r="B17" i="10"/>
  <c r="B16" i="10"/>
  <c r="N15" i="10"/>
  <c r="Q15" i="10" s="1"/>
  <c r="B14" i="10"/>
  <c r="N13" i="10"/>
  <c r="Q13" i="10" s="1"/>
  <c r="B13" i="10"/>
  <c r="B15" i="10" s="1"/>
  <c r="B12" i="10"/>
  <c r="B11" i="10"/>
  <c r="B10" i="10"/>
  <c r="B9" i="10"/>
  <c r="N16" i="10" s="1"/>
  <c r="Q16" i="10" s="1"/>
  <c r="B8" i="10"/>
  <c r="L17" i="10" s="1"/>
  <c r="B26" i="4"/>
  <c r="B20" i="4"/>
  <c r="B21" i="4"/>
  <c r="B22" i="4"/>
  <c r="B18" i="4"/>
  <c r="B23" i="7"/>
  <c r="I16" i="7" s="1"/>
  <c r="B22" i="7"/>
  <c r="I11" i="7" s="1"/>
  <c r="B3" i="6"/>
  <c r="B5" i="6" s="1"/>
  <c r="C5" i="6" s="1"/>
  <c r="B19" i="4"/>
  <c r="B25" i="4"/>
  <c r="B24" i="4"/>
  <c r="B4" i="3"/>
  <c r="B17" i="4"/>
  <c r="C5" i="3"/>
  <c r="C14" i="3"/>
  <c r="C13" i="3"/>
  <c r="C12" i="3"/>
  <c r="C11" i="3"/>
  <c r="C10" i="3"/>
  <c r="C9" i="3"/>
  <c r="C8" i="3"/>
  <c r="C7" i="3"/>
  <c r="C6" i="3"/>
  <c r="B3" i="3"/>
  <c r="B2" i="3"/>
  <c r="B9" i="2"/>
  <c r="B17" i="2"/>
  <c r="B18" i="2"/>
  <c r="B19" i="2"/>
  <c r="B13" i="2"/>
  <c r="B5" i="2"/>
  <c r="B10" i="2" s="1"/>
  <c r="P17" i="10" l="1"/>
  <c r="O17" i="10"/>
  <c r="L14" i="10"/>
  <c r="L16" i="10"/>
  <c r="B19" i="10"/>
  <c r="B21" i="10" s="1"/>
  <c r="N14" i="10"/>
  <c r="Q14" i="10" s="1"/>
  <c r="B26" i="10" s="1"/>
  <c r="L13" i="10"/>
  <c r="L15" i="10"/>
  <c r="B23" i="4"/>
  <c r="F11" i="7"/>
  <c r="F16" i="7"/>
  <c r="J16" i="7"/>
  <c r="G11" i="7"/>
  <c r="F12" i="7" s="1"/>
  <c r="F13" i="7" s="1"/>
  <c r="G16" i="7"/>
  <c r="H11" i="7"/>
  <c r="H16" i="7"/>
  <c r="B11" i="6"/>
  <c r="C11" i="6" s="1"/>
  <c r="B7" i="6"/>
  <c r="C7" i="6" s="1"/>
  <c r="B8" i="6"/>
  <c r="C8" i="6" s="1"/>
  <c r="B10" i="6"/>
  <c r="C10" i="6" s="1"/>
  <c r="B6" i="6"/>
  <c r="C6" i="6" s="1"/>
  <c r="B9" i="6"/>
  <c r="C9" i="6" s="1"/>
  <c r="E14" i="4"/>
  <c r="F14" i="4" s="1"/>
  <c r="E7" i="4"/>
  <c r="F7" i="4" s="1"/>
  <c r="E11" i="4"/>
  <c r="F11" i="4" s="1"/>
  <c r="E15" i="4"/>
  <c r="F15" i="4" s="1"/>
  <c r="E10" i="4"/>
  <c r="F10" i="4" s="1"/>
  <c r="E8" i="4"/>
  <c r="F8" i="4" s="1"/>
  <c r="E12" i="4"/>
  <c r="F12" i="4" s="1"/>
  <c r="E16" i="4"/>
  <c r="F16" i="4" s="1"/>
  <c r="E9" i="4"/>
  <c r="F9" i="4" s="1"/>
  <c r="E13" i="4"/>
  <c r="F13" i="4" s="1"/>
  <c r="P15" i="10" l="1"/>
  <c r="O15" i="10"/>
  <c r="O16" i="10"/>
  <c r="P16" i="10"/>
  <c r="P13" i="10"/>
  <c r="B27" i="10" s="1"/>
  <c r="O13" i="10"/>
  <c r="B25" i="10" s="1"/>
  <c r="O14" i="10"/>
  <c r="P14" i="10"/>
  <c r="B20" i="10"/>
  <c r="B27" i="4"/>
  <c r="B12" i="6"/>
  <c r="B13" i="6" s="1"/>
  <c r="F14" i="7"/>
  <c r="F25" i="7"/>
  <c r="F20" i="7"/>
  <c r="F17" i="7"/>
  <c r="F18" i="7" s="1"/>
  <c r="F18" i="4"/>
  <c r="F19" i="4" s="1"/>
  <c r="B30" i="10" l="1"/>
  <c r="F21" i="7"/>
  <c r="F26" i="7"/>
  <c r="F27" i="7" s="1"/>
  <c r="F29" i="7" s="1"/>
  <c r="F19" i="7"/>
  <c r="F22" i="7"/>
  <c r="F23" i="7" s="1"/>
  <c r="F24" i="7" s="1"/>
  <c r="K8" i="4"/>
  <c r="K9" i="4"/>
  <c r="K16" i="4"/>
  <c r="K14" i="4"/>
  <c r="K7" i="4"/>
  <c r="K12" i="4"/>
  <c r="K15" i="4"/>
  <c r="K10" i="4"/>
  <c r="K13" i="4"/>
  <c r="K11" i="4"/>
</calcChain>
</file>

<file path=xl/sharedStrings.xml><?xml version="1.0" encoding="utf-8"?>
<sst xmlns="http://schemas.openxmlformats.org/spreadsheetml/2006/main" count="254" uniqueCount="246">
  <si>
    <t>T-Test</t>
  </si>
  <si>
    <t>Population Mean</t>
  </si>
  <si>
    <t>(from the question)</t>
  </si>
  <si>
    <t>Pop. Std Dev</t>
  </si>
  <si>
    <t>Significance Level</t>
  </si>
  <si>
    <t>Z-Statistics</t>
  </si>
  <si>
    <t>Value from Z-Table</t>
  </si>
  <si>
    <t>P-Value</t>
  </si>
  <si>
    <t>(1 minus Value from Z Table)</t>
  </si>
  <si>
    <t>Z-Test</t>
  </si>
  <si>
    <t>Sample Std Deviation</t>
  </si>
  <si>
    <t>Sample A</t>
  </si>
  <si>
    <t>Sample B</t>
  </si>
  <si>
    <t>Mean A</t>
  </si>
  <si>
    <t>Sample Mean B</t>
  </si>
  <si>
    <t>sample A</t>
  </si>
  <si>
    <t>AVERAGE</t>
  </si>
  <si>
    <t>MEDIAN</t>
  </si>
  <si>
    <t>MODE</t>
  </si>
  <si>
    <t>50th PERCENTILE</t>
  </si>
  <si>
    <t>20th percentile</t>
  </si>
  <si>
    <t>90th percentile</t>
  </si>
  <si>
    <t>Q1=25th PERCENTILE</t>
  </si>
  <si>
    <t>Q3=75th percentile</t>
  </si>
  <si>
    <t>IQR=Q3-Q1</t>
  </si>
  <si>
    <t>LOWER BOUND</t>
  </si>
  <si>
    <t>UPPER BOUND</t>
  </si>
  <si>
    <t>MINIMUM VALUE</t>
  </si>
  <si>
    <t>MAXIMUM VALUE</t>
  </si>
  <si>
    <t>Median</t>
  </si>
  <si>
    <t>Mean</t>
  </si>
  <si>
    <t>Percentile,25</t>
  </si>
  <si>
    <t>Percentile,50</t>
  </si>
  <si>
    <t>Percentile,75</t>
  </si>
  <si>
    <t>IQR</t>
  </si>
  <si>
    <t>Minimum</t>
  </si>
  <si>
    <t>Maximum</t>
  </si>
  <si>
    <t>x1-mean</t>
  </si>
  <si>
    <t>x2-mean</t>
  </si>
  <si>
    <t>x3-mean</t>
  </si>
  <si>
    <t>x4-mean</t>
  </si>
  <si>
    <t>x5-mean</t>
  </si>
  <si>
    <t>x6-mean</t>
  </si>
  <si>
    <t>x7-mean</t>
  </si>
  <si>
    <t>x8-mean</t>
  </si>
  <si>
    <t>x9-mean</t>
  </si>
  <si>
    <t>x10-mean</t>
  </si>
  <si>
    <t>standard deviation</t>
  </si>
  <si>
    <t>N-Total num of Data</t>
  </si>
  <si>
    <t>sum of (xi-mean)</t>
  </si>
  <si>
    <t>Data point</t>
  </si>
  <si>
    <t>Z score</t>
  </si>
  <si>
    <t>DATA</t>
  </si>
  <si>
    <t>xi-mean</t>
  </si>
  <si>
    <t>(xi-mean)^2</t>
  </si>
  <si>
    <t>X values</t>
  </si>
  <si>
    <t>Y values</t>
  </si>
  <si>
    <t>STEP 1</t>
  </si>
  <si>
    <t>STEP 2</t>
  </si>
  <si>
    <t>STEP3</t>
  </si>
  <si>
    <t>Pearson coefficient</t>
  </si>
  <si>
    <t>This means there is a perfect positive correlation between x&amp;y.</t>
  </si>
  <si>
    <t>MEAN</t>
  </si>
  <si>
    <t>xi</t>
  </si>
  <si>
    <t>X1</t>
  </si>
  <si>
    <t>X2</t>
  </si>
  <si>
    <t>MEAN OF X1</t>
  </si>
  <si>
    <t>MEAN OF X2</t>
  </si>
  <si>
    <t>sample variance of X1</t>
  </si>
  <si>
    <t>(X1-MEAN OF X1)^2</t>
  </si>
  <si>
    <t>SUM OF((X1-MEAN OF X1)^2)</t>
  </si>
  <si>
    <t>s1^2</t>
  </si>
  <si>
    <t>s1</t>
  </si>
  <si>
    <t>Group 1</t>
  </si>
  <si>
    <t>Group2</t>
  </si>
  <si>
    <t>(X2-MEAN OF X2)^2</t>
  </si>
  <si>
    <t>SUM OF ((X2-MEAN OF X2)^2)</t>
  </si>
  <si>
    <t>s2^2</t>
  </si>
  <si>
    <t>t value</t>
  </si>
  <si>
    <t>s1^2/5,S1</t>
  </si>
  <si>
    <t>s2^2/5,S2</t>
  </si>
  <si>
    <t>S1+S2</t>
  </si>
  <si>
    <t>s2</t>
  </si>
  <si>
    <t>sqrt(S1+S2)</t>
  </si>
  <si>
    <t>degree of freedom,df</t>
  </si>
  <si>
    <t>(s1^2/5)</t>
  </si>
  <si>
    <t>(s2^2/5)</t>
  </si>
  <si>
    <t>((s1^2/5)+(s2^2/5))^2</t>
  </si>
  <si>
    <t>using a t table (two tailed test,alpha =0.05,df~=8</t>
  </si>
  <si>
    <t>so t critical =2.306</t>
  </si>
  <si>
    <t>since |t|=5.034&gt;2.306</t>
  </si>
  <si>
    <t>we reject all the null hypothesis</t>
  </si>
  <si>
    <t>18.Independent Sample T-test:two groups of students took a math test.Their scores are:Group 1:[85,90,88,92,86],Group 2:[78,75,80,83,79]</t>
  </si>
  <si>
    <t>17.One Sample T-test:Given a sample of data=[45,50,55,60,62,48,52],test whether the mean is significantly different from 50 using a one sample t-test</t>
  </si>
  <si>
    <t>8.Given two datasets x=[10,20,30,40,50],y=[5,10,15,20,25],compute the Pearson correlation coefficient</t>
  </si>
  <si>
    <t>Lower bound</t>
  </si>
  <si>
    <t>Section 2-Inferential Statistics</t>
  </si>
  <si>
    <t>12.Why inferential statistics?</t>
  </si>
  <si>
    <t xml:space="preserve">           Inferential statistics allows us to draw conclusions and make generalizations about a large population based on data from a smaller sample. Since it’s usually impractical to collect data from an entire population, inferential statistics help researchers analyse sample data and generalize findings to broader populations.</t>
  </si>
  <si>
    <r>
      <t>Purposes of inferential statistics include</t>
    </r>
    <r>
      <rPr>
        <b/>
        <sz val="11"/>
        <color theme="1"/>
        <rFont val="Times New Roman"/>
        <family val="1"/>
      </rPr>
      <t>:</t>
    </r>
  </si>
  <si>
    <t>Estimating population parameters (e.g., mean, variance)</t>
  </si>
  <si>
    <t>Testing hypotheses to determine whether findings are statistically significant</t>
  </si>
  <si>
    <t>Making predictions about future outcomes</t>
  </si>
  <si>
    <t>Understanding relationships between variables</t>
  </si>
  <si>
    <r>
      <t>b. Explain the difference between correlation &amp; causation with an example</t>
    </r>
    <r>
      <rPr>
        <b/>
        <sz val="11"/>
        <color theme="1"/>
        <rFont val="Times New Roman"/>
        <family val="1"/>
      </rPr>
      <t>.</t>
    </r>
  </si>
  <si>
    <r>
      <t>1. Correlation</t>
    </r>
    <r>
      <rPr>
        <sz val="11"/>
        <color theme="1"/>
        <rFont val="Times New Roman"/>
        <family val="1"/>
      </rPr>
      <t xml:space="preserve">: It is a statistical relationship or association between two variables. It is measured using a correlation coefficient (r), which ranges from -1 to 1. When two variables are correlated, it means that changes in one variable are linked to changes in another—but it does not imply that one </t>
    </r>
    <r>
      <rPr>
        <b/>
        <sz val="11"/>
        <color theme="1"/>
        <rFont val="Times New Roman"/>
        <family val="1"/>
      </rPr>
      <t>causes</t>
    </r>
    <r>
      <rPr>
        <sz val="11"/>
        <color theme="1"/>
        <rFont val="Times New Roman"/>
        <family val="1"/>
      </rPr>
      <t xml:space="preserve"> the other.</t>
    </r>
  </si>
  <si>
    <r>
      <t>2. Causation</t>
    </r>
    <r>
      <rPr>
        <sz val="11"/>
        <color theme="1"/>
        <rFont val="Times New Roman"/>
        <family val="1"/>
      </rPr>
      <t xml:space="preserve">: It means that a change in one variable </t>
    </r>
    <r>
      <rPr>
        <b/>
        <sz val="11"/>
        <color theme="1"/>
        <rFont val="Times New Roman"/>
        <family val="1"/>
      </rPr>
      <t>directly</t>
    </r>
    <r>
      <rPr>
        <sz val="11"/>
        <color theme="1"/>
        <rFont val="Times New Roman"/>
        <family val="1"/>
      </rPr>
      <t xml:space="preserve"> causes a change in another variable. Establishing causation requires more rigorous testing, such as controlled experiments.</t>
    </r>
  </si>
  <si>
    <r>
      <t>Examples of Correlation</t>
    </r>
    <r>
      <rPr>
        <b/>
        <sz val="11"/>
        <color theme="1"/>
        <rFont val="Times New Roman"/>
        <family val="1"/>
      </rPr>
      <t>:</t>
    </r>
  </si>
  <si>
    <t xml:space="preserve">1. Higher ice cream sales are correlated with higher rates of shark attacks. </t>
  </si>
  <si>
    <t>Eating ice cream does not cause shark attacks—both are linked to hotter weather, which increases beach activity and ice cream consumption.</t>
  </si>
  <si>
    <t>Examples of Causation:</t>
  </si>
  <si>
    <r>
      <t xml:space="preserve">1. Lack of sleep </t>
    </r>
    <r>
      <rPr>
        <b/>
        <sz val="11"/>
        <color theme="1"/>
        <rFont val="Times New Roman"/>
        <family val="1"/>
      </rPr>
      <t>causes</t>
    </r>
    <r>
      <rPr>
        <sz val="11"/>
        <color theme="1"/>
        <rFont val="Times New Roman"/>
        <family val="1"/>
      </rPr>
      <t xml:space="preserve"> a decrease in cognitive performance.</t>
    </r>
  </si>
  <si>
    <t>2. Studies have shown that reducing sleep hours directly leads to poorer concentration and memory.</t>
  </si>
  <si>
    <r>
      <t>Conclusion</t>
    </r>
    <r>
      <rPr>
        <b/>
        <sz val="11"/>
        <color theme="1"/>
        <rFont val="Times New Roman"/>
        <family val="1"/>
      </rPr>
      <t>:</t>
    </r>
    <r>
      <rPr>
        <sz val="11"/>
        <color theme="1"/>
        <rFont val="Times New Roman"/>
        <family val="1"/>
      </rPr>
      <t xml:space="preserve"> Correlation is not causation—just because two things are related does not mean one </t>
    </r>
    <r>
      <rPr>
        <b/>
        <sz val="11"/>
        <color theme="1"/>
        <rFont val="Times New Roman"/>
        <family val="1"/>
      </rPr>
      <t>causes</t>
    </r>
    <r>
      <rPr>
        <sz val="11"/>
        <color theme="1"/>
        <rFont val="Times New Roman"/>
        <family val="1"/>
      </rPr>
      <t xml:space="preserve"> the other.</t>
    </r>
  </si>
  <si>
    <t>13. Population Vs Sample</t>
  </si>
  <si>
    <t>Why do we need sampling? Provide a real-world example.</t>
  </si>
  <si>
    <r>
      <t>Population</t>
    </r>
    <r>
      <rPr>
        <sz val="11"/>
        <color theme="1"/>
        <rFont val="Times New Roman"/>
        <family val="1"/>
      </rPr>
      <t>: A population is the entire group that you want to draw conclusions about. It includes all possible observations that fit a certain set of criteria.</t>
    </r>
  </si>
  <si>
    <r>
      <t>Sample</t>
    </r>
    <r>
      <rPr>
        <sz val="11"/>
        <color theme="1"/>
        <rFont val="Times New Roman"/>
        <family val="1"/>
      </rPr>
      <t>: A sample is the specific group that you will collect data from. A sample is used to make inferences about the population because studying the entire population is often impractical.</t>
    </r>
  </si>
  <si>
    <t>Why do we need sampling?</t>
  </si>
  <si>
    <r>
      <t>1. Cost and Time Efficiency</t>
    </r>
    <r>
      <rPr>
        <sz val="11"/>
        <color theme="1"/>
        <rFont val="Times New Roman"/>
        <family val="1"/>
      </rPr>
      <t>: Studying an entire population is often too expensive and time-consuming.</t>
    </r>
  </si>
  <si>
    <r>
      <t>2. Feasibility</t>
    </r>
    <r>
      <rPr>
        <sz val="11"/>
        <color theme="1"/>
        <rFont val="Times New Roman"/>
        <family val="1"/>
      </rPr>
      <t>: Some populations are too large or inaccessible to study fully.</t>
    </r>
  </si>
  <si>
    <r>
      <t>3. Accuracy and Manageability</t>
    </r>
    <r>
      <rPr>
        <sz val="11"/>
        <color theme="1"/>
        <rFont val="Times New Roman"/>
        <family val="1"/>
      </rPr>
      <t>: Proper sampling methods allow researchers to obtain accurate and meaningful insights without analysing the entire population.</t>
    </r>
  </si>
  <si>
    <r>
      <t>4. Ethical and Practical Limitations</t>
    </r>
    <r>
      <rPr>
        <sz val="11"/>
        <color theme="1"/>
        <rFont val="Times New Roman"/>
        <family val="1"/>
      </rPr>
      <t>: In cases such as medical trials, testing on the whole population might be unethical or unsafe.</t>
    </r>
  </si>
  <si>
    <t>Real-World Examples</t>
  </si>
  <si>
    <t>a) Education performance assessment:</t>
  </si>
  <si>
    <t>A school district wants to evaluate student performance in math. Instead of testing every student in the district, they select a sample of students from different schools and grade levels. The results from the sample help the district understand overall performance trends and adjust the curriculum if needed.</t>
  </si>
  <si>
    <t>b) Customer Satisfaction Survey:</t>
  </si>
  <si>
    <t>A company wants to measure customer satisfaction with a new product. Instead of surveying every customer who purchased the product, they collect a random sample of 1000 customers from different regions &amp; demographics.</t>
  </si>
  <si>
    <t>By analysing the survey results from the sample, the company can estimate overall customer satisfaction and identify potential improvements—without needing to contact every single customer.</t>
  </si>
  <si>
    <t>14.Hypothesis Testing Concept</t>
  </si>
  <si>
    <t>Define Null Hypothesis, Alternate Hypothesis, Significance Level (α), and P-Value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</si>
  <si>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Times New Roman"/>
        <family val="1"/>
      </rPr>
      <t>Null Hypothesis (H₀):</t>
    </r>
    <r>
      <rPr>
        <sz val="12"/>
        <color theme="1"/>
        <rFont val="Times New Roman"/>
        <family val="1"/>
      </rPr>
      <t xml:space="preserve"> The null hypothesis is a statement that there is no effect or no difference between groups or variables. It represents the default assumption that the observed results are due to chance.</t>
    </r>
  </si>
  <si>
    <r>
      <t>Example:</t>
    </r>
    <r>
      <rPr>
        <sz val="12"/>
        <color theme="1"/>
        <rFont val="Times New Roman"/>
        <family val="1"/>
      </rPr>
      <t xml:space="preserve"> There is no difference in average test scores between two teaching methods.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</si>
  <si>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Times New Roman"/>
        <family val="1"/>
      </rPr>
      <t>Alternate Hypothesis (H₁ or Ha):</t>
    </r>
    <r>
      <rPr>
        <sz val="12"/>
        <color theme="1"/>
        <rFont val="Times New Roman"/>
        <family val="1"/>
      </rPr>
      <t xml:space="preserve"> The alternate hypothesis is a statement that there is a real effect or difference between groups or variables. It challenges the null hypothesis and suggests that the observed results are not due to chance.</t>
    </r>
  </si>
  <si>
    <r>
      <t>Example:</t>
    </r>
    <r>
      <rPr>
        <sz val="12"/>
        <color theme="1"/>
        <rFont val="Times New Roman"/>
        <family val="1"/>
      </rPr>
      <t xml:space="preserve"> There is a significant difference in average test scores between two teaching methods.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</si>
  <si>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Times New Roman"/>
        <family val="1"/>
      </rPr>
      <t>Significance Level (α):</t>
    </r>
    <r>
      <rPr>
        <sz val="12"/>
        <color theme="1"/>
        <rFont val="Times New Roman"/>
        <family val="1"/>
      </rPr>
      <t xml:space="preserve"> The significance level is the threshold used to decide whether to reject the null hypothesis. It represents the probability of rejecting the null hypothesis when it is actually true (Type I error).</t>
    </r>
  </si>
  <si>
    <t>→ Common values of α: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</si>
  <si>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0.05 (5%)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</si>
  <si>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0.01 (1%)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</si>
  <si>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0.10 (10%)</t>
    </r>
  </si>
  <si>
    <r>
      <t>Example:</t>
    </r>
    <r>
      <rPr>
        <sz val="11"/>
        <color theme="1"/>
        <rFont val="Times New Roman"/>
        <family val="1"/>
      </rPr>
      <t xml:space="preserve"> If α = 0.05, you are willing to accept a 5% chance of incorrectly rejecting the null hypothesis.</t>
    </r>
  </si>
  <si>
    <t>P-Value:</t>
  </si>
  <si>
    <t>The P-value is the probability of observing the data if the null hypothesis is true. It measures the strength of evidence against the null hypothesis.</t>
  </si>
  <si>
    <r>
      <t xml:space="preserve">If </t>
    </r>
    <r>
      <rPr>
        <b/>
        <sz val="11"/>
        <color theme="1"/>
        <rFont val="Times New Roman"/>
        <family val="1"/>
      </rPr>
      <t>P-Value ≤ α</t>
    </r>
    <r>
      <rPr>
        <sz val="11"/>
        <color theme="1"/>
        <rFont val="Times New Roman"/>
        <family val="1"/>
      </rPr>
      <t>, reject the null hypothesis.</t>
    </r>
  </si>
  <si>
    <r>
      <t xml:space="preserve">If </t>
    </r>
    <r>
      <rPr>
        <b/>
        <sz val="11"/>
        <color theme="1"/>
        <rFont val="Times New Roman"/>
        <family val="1"/>
      </rPr>
      <t>P-Value &gt; α</t>
    </r>
    <r>
      <rPr>
        <sz val="11"/>
        <color theme="1"/>
        <rFont val="Times New Roman"/>
        <family val="1"/>
      </rPr>
      <t>, fail to reject the null hypothesis.</t>
    </r>
  </si>
  <si>
    <r>
      <t>Example:</t>
    </r>
    <r>
      <rPr>
        <sz val="11"/>
        <color theme="1"/>
        <rFont val="Times New Roman"/>
        <family val="1"/>
      </rPr>
      <t xml:space="preserve"> A P-Value of 0.03 means there is a </t>
    </r>
    <r>
      <rPr>
        <b/>
        <sz val="11"/>
        <color theme="1"/>
        <rFont val="Times New Roman"/>
        <family val="1"/>
      </rPr>
      <t>3% chance</t>
    </r>
    <r>
      <rPr>
        <sz val="11"/>
        <color theme="1"/>
        <rFont val="Times New Roman"/>
        <family val="1"/>
      </rPr>
      <t xml:space="preserve"> that the observed result is due to random variation if the null hypothesis is true.</t>
    </r>
  </si>
  <si>
    <t>15. Z-Test Calculation:</t>
  </si>
  <si>
    <r>
      <t xml:space="preserve">Given a sample mean of </t>
    </r>
    <r>
      <rPr>
        <b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 xml:space="preserve">, population mean of </t>
    </r>
    <r>
      <rPr>
        <b/>
        <sz val="11"/>
        <color theme="1"/>
        <rFont val="Times New Roman"/>
        <family val="1"/>
      </rPr>
      <t>22</t>
    </r>
    <r>
      <rPr>
        <sz val="11"/>
        <color theme="1"/>
        <rFont val="Times New Roman"/>
        <family val="1"/>
      </rPr>
      <t xml:space="preserve">, population standard deviation of </t>
    </r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, and sample size of </t>
    </r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>, compute the Z-test statistic and interpret the result.</t>
    </r>
  </si>
  <si>
    <r>
      <t xml:space="preserve">We can calculate the </t>
    </r>
    <r>
      <rPr>
        <b/>
        <sz val="11"/>
        <color theme="1"/>
        <rFont val="Times New Roman"/>
        <family val="1"/>
      </rPr>
      <t>Z-Test Statistic</t>
    </r>
    <r>
      <rPr>
        <sz val="11"/>
        <color theme="1"/>
        <rFont val="Times New Roman"/>
        <family val="1"/>
      </rPr>
      <t xml:space="preserve"> using the formula:</t>
    </r>
  </si>
  <si>
    <t xml:space="preserve">Z=Xˉ−μσ/nZ = \frac{\bar{X} - \mu} {\sigma / \sqrt{n}} Z=σ/n​Xˉ−μ​ </t>
  </si>
  <si>
    <t>Where:</t>
  </si>
  <si>
    <r>
      <t>Xˉ\bar{X}Xˉ</t>
    </r>
    <r>
      <rPr>
        <sz val="11"/>
        <color theme="1"/>
        <rFont val="Times New Roman"/>
        <family val="1"/>
      </rPr>
      <t xml:space="preserve"> → </t>
    </r>
    <r>
      <rPr>
        <b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 xml:space="preserve"> (Sample mean)</t>
    </r>
  </si>
  <si>
    <t>Symbols and Given Values:</t>
  </si>
  <si>
    <r>
      <t>μ →</t>
    </r>
    <r>
      <rPr>
        <sz val="11"/>
        <color theme="1"/>
        <rFont val="Times New Roman"/>
        <family val="1"/>
      </rPr>
      <t xml:space="preserve"> Population means</t>
    </r>
  </si>
  <si>
    <r>
      <t>σ →</t>
    </r>
    <r>
      <rPr>
        <sz val="11"/>
        <color theme="1"/>
        <rFont val="Times New Roman"/>
        <family val="1"/>
      </rPr>
      <t xml:space="preserve"> Population standard deviation</t>
    </r>
  </si>
  <si>
    <r>
      <t>n →</t>
    </r>
    <r>
      <rPr>
        <sz val="11"/>
        <color theme="1"/>
        <rFont val="Times New Roman"/>
        <family val="1"/>
      </rPr>
      <t xml:space="preserve"> Sample size</t>
    </r>
  </si>
  <si>
    <t>Given Values:</t>
  </si>
  <si>
    <t>X̄ = 25</t>
  </si>
  <si>
    <t>μ = 22</t>
  </si>
  <si>
    <t>σ = 3</t>
  </si>
  <si>
    <t>n = 40</t>
  </si>
  <si>
    <t>Z-score Calculation:</t>
  </si>
  <si>
    <t xml:space="preserve">Z=25−22340=6.325Z = \frac {25 - 22} {\frac {3} {\sqrt {40}}} = 6.325Z=40​3​25−22​=6.325 </t>
  </si>
  <si>
    <r>
      <t xml:space="preserve">The </t>
    </r>
    <r>
      <rPr>
        <b/>
        <sz val="11"/>
        <color theme="1"/>
        <rFont val="Times New Roman"/>
        <family val="1"/>
      </rPr>
      <t>Z-value</t>
    </r>
    <r>
      <rPr>
        <sz val="11"/>
        <color theme="1"/>
        <rFont val="Times New Roman"/>
        <family val="1"/>
      </rPr>
      <t xml:space="preserve"> of </t>
    </r>
    <r>
      <rPr>
        <b/>
        <sz val="11"/>
        <color theme="1"/>
        <rFont val="Times New Roman"/>
        <family val="1"/>
      </rPr>
      <t>6.325</t>
    </r>
    <r>
      <rPr>
        <sz val="11"/>
        <color theme="1"/>
        <rFont val="Times New Roman"/>
        <family val="1"/>
      </rPr>
      <t xml:space="preserve"> is much larger than the </t>
    </r>
    <r>
      <rPr>
        <b/>
        <sz val="11"/>
        <color theme="1"/>
        <rFont val="Times New Roman"/>
        <family val="1"/>
      </rPr>
      <t>critical value</t>
    </r>
    <r>
      <rPr>
        <sz val="11"/>
        <color theme="1"/>
        <rFont val="Times New Roman"/>
        <family val="1"/>
      </rPr>
      <t xml:space="preserve"> for a significance level of </t>
    </r>
    <r>
      <rPr>
        <b/>
        <sz val="11"/>
        <color theme="1"/>
        <rFont val="Times New Roman"/>
        <family val="1"/>
      </rPr>
      <t>α = 0.05</t>
    </r>
    <r>
      <rPr>
        <sz val="11"/>
        <color theme="1"/>
        <rFont val="Times New Roman"/>
        <family val="1"/>
      </rPr>
      <t xml:space="preserve"> (≈ </t>
    </r>
    <r>
      <rPr>
        <b/>
        <sz val="11"/>
        <color theme="1"/>
        <rFont val="Times New Roman"/>
        <family val="1"/>
      </rPr>
      <t>±1.96</t>
    </r>
    <r>
      <rPr>
        <sz val="11"/>
        <color theme="1"/>
        <rFont val="Times New Roman"/>
        <family val="1"/>
      </rPr>
      <t>).</t>
    </r>
  </si>
  <si>
    <t>Conclusion:</t>
  </si>
  <si>
    <r>
      <t xml:space="preserve">Since the Z-value is significantly higher than the critical value, </t>
    </r>
    <r>
      <rPr>
        <b/>
        <sz val="11"/>
        <color theme="1"/>
        <rFont val="Times New Roman"/>
        <family val="1"/>
      </rPr>
      <t>we reject the null hypothesis.</t>
    </r>
  </si>
  <si>
    <r>
      <t xml:space="preserve">The </t>
    </r>
    <r>
      <rPr>
        <b/>
        <sz val="11"/>
        <color theme="1"/>
        <rFont val="Times New Roman"/>
        <family val="1"/>
      </rPr>
      <t>sample mean is significantly different</t>
    </r>
    <r>
      <rPr>
        <sz val="11"/>
        <color theme="1"/>
        <rFont val="Times New Roman"/>
        <family val="1"/>
      </rPr>
      <t xml:space="preserve"> from the </t>
    </r>
    <r>
      <rPr>
        <b/>
        <sz val="11"/>
        <color theme="1"/>
        <rFont val="Times New Roman"/>
        <family val="1"/>
      </rPr>
      <t>population mean.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</si>
  <si>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3.5"/>
        <color theme="1"/>
        <rFont val="Times New Roman"/>
        <family val="1"/>
      </rPr>
      <t>Finding the p-value using the Standard Normal Table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</si>
  <si>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Using a standard normal table, find the p-value corresponding to the Z-test statistic computed in the previous question and determine whether to reject the null hypothesis.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</si>
  <si>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 xml:space="preserve">We use a </t>
    </r>
    <r>
      <rPr>
        <b/>
        <sz val="12"/>
        <color theme="1"/>
        <rFont val="Times New Roman"/>
        <family val="1"/>
      </rPr>
      <t>standard normal table</t>
    </r>
    <r>
      <rPr>
        <sz val="12"/>
        <color theme="1"/>
        <rFont val="Times New Roman"/>
        <family val="1"/>
      </rPr>
      <t xml:space="preserve"> to find the </t>
    </r>
    <r>
      <rPr>
        <b/>
        <sz val="12"/>
        <color theme="1"/>
        <rFont val="Times New Roman"/>
        <family val="1"/>
      </rPr>
      <t>p-value corresponding to Z = 6.33</t>
    </r>
    <r>
      <rPr>
        <sz val="12"/>
        <color theme="1"/>
        <rFont val="Times New Roman"/>
        <family val="1"/>
      </rPr>
      <t xml:space="preserve">. The </t>
    </r>
    <r>
      <rPr>
        <b/>
        <sz val="12"/>
        <color theme="1"/>
        <rFont val="Times New Roman"/>
        <family val="1"/>
      </rPr>
      <t>p-value is extremely small (close to 0)</t>
    </r>
    <r>
      <rPr>
        <sz val="12"/>
        <color theme="1"/>
        <rFont val="Times New Roman"/>
        <family val="1"/>
      </rPr>
      <t xml:space="preserve">. Since this is a </t>
    </r>
    <r>
      <rPr>
        <b/>
        <sz val="12"/>
        <color theme="1"/>
        <rFont val="Times New Roman"/>
        <family val="1"/>
      </rPr>
      <t>two-tailed test</t>
    </r>
    <r>
      <rPr>
        <sz val="12"/>
        <color theme="1"/>
        <rFont val="Times New Roman"/>
        <family val="1"/>
      </rPr>
      <t xml:space="preserve">, the total </t>
    </r>
    <r>
      <rPr>
        <b/>
        <sz val="12"/>
        <color theme="1"/>
        <rFont val="Times New Roman"/>
        <family val="1"/>
      </rPr>
      <t>p-value</t>
    </r>
    <r>
      <rPr>
        <sz val="12"/>
        <color theme="1"/>
        <rFont val="Times New Roman"/>
        <family val="1"/>
      </rPr>
      <t xml:space="preserve"> would be approximately: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</si>
  <si>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 xml:space="preserve">p≈2×P(Z&gt;6.33) ≈2×0=0p \approx. 2 \times P (Z &gt; 6.33) \approx. 2 \times 0 = 0p≈2×P(Z&gt;6.33) ≈2×0=0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</si>
  <si>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 xml:space="preserve">Since </t>
    </r>
    <r>
      <rPr>
        <b/>
        <sz val="12"/>
        <color theme="1"/>
        <rFont val="Times New Roman"/>
        <family val="1"/>
      </rPr>
      <t>P &lt; 0.05</t>
    </r>
    <r>
      <rPr>
        <sz val="12"/>
        <color theme="1"/>
        <rFont val="Times New Roman"/>
        <family val="1"/>
      </rPr>
      <t xml:space="preserve">, we </t>
    </r>
    <r>
      <rPr>
        <b/>
        <sz val="12"/>
        <color theme="1"/>
        <rFont val="Times New Roman"/>
        <family val="1"/>
      </rPr>
      <t>reject the null hypothesis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α = 0.05</t>
    </r>
    <r>
      <rPr>
        <sz val="12"/>
        <color theme="1"/>
        <rFont val="Times New Roman"/>
        <family val="1"/>
      </rPr>
      <t>.</t>
    </r>
  </si>
  <si>
    <r>
      <t xml:space="preserve">This means the </t>
    </r>
    <r>
      <rPr>
        <b/>
        <sz val="12"/>
        <color theme="1"/>
        <rFont val="Times New Roman"/>
        <family val="1"/>
      </rPr>
      <t>sample mean is significantly different</t>
    </r>
    <r>
      <rPr>
        <sz val="12"/>
        <color theme="1"/>
        <rFont val="Times New Roman"/>
        <family val="1"/>
      </rPr>
      <t xml:space="preserve"> from the </t>
    </r>
    <r>
      <rPr>
        <b/>
        <sz val="12"/>
        <color theme="1"/>
        <rFont val="Times New Roman"/>
        <family val="1"/>
      </rPr>
      <t>population mean</t>
    </r>
    <r>
      <rPr>
        <sz val="12"/>
        <color theme="1"/>
        <rFont val="Times New Roman"/>
        <family val="1"/>
      </rPr>
      <t>.</t>
    </r>
  </si>
  <si>
    <t>mean of X,x̄</t>
  </si>
  <si>
    <t>xi-x̄</t>
  </si>
  <si>
    <t>x1-x̄</t>
  </si>
  <si>
    <t>x2-x̄</t>
  </si>
  <si>
    <t>x3-x̄</t>
  </si>
  <si>
    <t>x4-x̄</t>
  </si>
  <si>
    <t>x5-x̄</t>
  </si>
  <si>
    <t>(xi-x̄)^2</t>
  </si>
  <si>
    <t>sum of(xi-x̄)^2</t>
  </si>
  <si>
    <t>(xi-x̄)?^2</t>
  </si>
  <si>
    <t>yi-ȳ</t>
  </si>
  <si>
    <t>y1-ȳ</t>
  </si>
  <si>
    <t>y2-ȳ</t>
  </si>
  <si>
    <t>y3-ȳ</t>
  </si>
  <si>
    <t>y4-ȳ</t>
  </si>
  <si>
    <t>y5-ȳ</t>
  </si>
  <si>
    <t>mean of Y,ȳ</t>
  </si>
  <si>
    <t>(xi-x̄)*(yi-ȳ)</t>
  </si>
  <si>
    <t>(yi-ȳ)^2</t>
  </si>
  <si>
    <t>Assignment 1: Descriptive and Inferential Statistics Using Excel/Google
Sheets &amp; Python</t>
  </si>
  <si>
    <t>1. Minimum and Maximum Values</t>
  </si>
  <si>
    <t>Identified the smallest and largest numbers in the dataset, giving insight into the data range.</t>
  </si>
  <si>
    <t>2. Finding Outliers Using Quartiles</t>
  </si>
  <si>
    <t>Used Q1 (25th percentile) and Q3 (75th percentile) to compute the Interquartile Range (IQR).</t>
  </si>
  <si>
    <t>Applied the 1.5 * IQR rule to detect outliers.</t>
  </si>
  <si>
    <t>3. Measures of Dispersion</t>
  </si>
  <si>
    <t>Range: Difference between maximum and minimum values, showing data spread.</t>
  </si>
  <si>
    <t>Variance: Measures how far each data point is from the mean.</t>
  </si>
  <si>
    <t>Standard Deviation: Square root of variance, showing average deviation from the mean.</t>
  </si>
  <si>
    <t>4. Z-score Standardization</t>
  </si>
  <si>
    <t>Computed Z-scores to standardize data and determine how many standard deviations a value is from the mean.</t>
  </si>
  <si>
    <t>Important for normalization and detecting outliers.</t>
  </si>
  <si>
    <t>Real-World Applications of Descriptive &amp; Inferential Statistics</t>
  </si>
  <si>
    <t>1. Descriptive Statistics (Summarizes and Visualizes Data)</t>
  </si>
  <si>
    <t>Used to summarize large datasets in a meaningful way:</t>
  </si>
  <si>
    <t>Business Analytics: Summarizing sales trends using mean revenue per quarter.</t>
  </si>
  <si>
    <t>Healthcare: Analyzing patient age distributions in a hospital.</t>
  </si>
  <si>
    <t>Finance: Identifying stock market volatility using standard deviation.</t>
  </si>
  <si>
    <t>2. Inferential Statistics (Draws Conclusions &amp; Predictions)</t>
  </si>
  <si>
    <t>Used to make predictions and test hypotheses about a population from a sample:</t>
  </si>
  <si>
    <t>A/B Testing: Evaluating if a new website layout improves customer engagement.</t>
  </si>
  <si>
    <t>Clinical Trials: Determining if a new drug is more effective than an existing one.</t>
  </si>
  <si>
    <t>Market Research: Predicting future product sales based on sample survey data.</t>
  </si>
  <si>
    <t>Both descriptive and inferential statistics are crucial for data-driven decision-making across industries! 🚀</t>
  </si>
  <si>
    <t>Q1(x)</t>
  </si>
  <si>
    <t>Q2(x)</t>
  </si>
  <si>
    <t>Q3(x)</t>
  </si>
  <si>
    <t>lower bound(x)</t>
  </si>
  <si>
    <t>upper bound(x)</t>
  </si>
  <si>
    <t>IQR(x)</t>
  </si>
  <si>
    <t>Q1(y)</t>
  </si>
  <si>
    <t>Q2(y)</t>
  </si>
  <si>
    <t>Q3(y)</t>
  </si>
  <si>
    <t>IQR(y)</t>
  </si>
  <si>
    <t>20. Summary and Insights: Summarize the key takeaways from the analysis performed above and describe
how descriptive and inferential statistics can be used in real-world data analysis.</t>
  </si>
  <si>
    <t>9.Scatter Plot Visualization:● Create a scatter plot using both Excel/Python to visually inspect the correlationbetween x and y.</t>
  </si>
  <si>
    <t>10.Create a box plot for the dataset to visualize Q1, Q2, Q3, lower bound, upperbound, and outliers.</t>
  </si>
  <si>
    <t>11. Histogram Analysis:● Construct a histogram to show the frequency distribution of the datase</t>
  </si>
  <si>
    <t>lower bound(y)</t>
  </si>
  <si>
    <t>upper bound(y)</t>
  </si>
  <si>
    <t>19. Critical T-value Lookup:● Using a t-table, find the critical t-value for α = 0.05 with degrees of freedomappropriate for question 18 and interpret the result</t>
  </si>
  <si>
    <t>Outliers</t>
  </si>
  <si>
    <t>Upper bound</t>
  </si>
  <si>
    <r>
      <t>∑ (x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-x̄)*(y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-ȳ)</t>
    </r>
  </si>
  <si>
    <r>
      <t>∑ (y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-ȳ)^2</t>
    </r>
  </si>
  <si>
    <r>
      <t>∑ (x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-x̄)^2</t>
    </r>
  </si>
  <si>
    <t>16.P-Value computation for Z-test</t>
  </si>
  <si>
    <t>Using a standard normal table,find the p-value corresponding to the Z-test statistic computed in the previous question and determine whether to reject the null hypothesis at α=0.05.</t>
  </si>
  <si>
    <t>To find the p-value,we have to compute p-value.The computed p-value is 1.2*10^-10</t>
  </si>
  <si>
    <t>which is very small.</t>
  </si>
  <si>
    <t>The significance level (α=0.05)is much larger than the p-value.</t>
  </si>
  <si>
    <t>since p&lt;α,we reject the null hypothesis.</t>
  </si>
  <si>
    <t>Section 1: Descriptive Statistics1. Measures of Central Tendency:1.Given the dataset data = [12, 15, 14, 10, 18, 20, 22, 24, 17, 19], calculate the Mean,Median, and Mode.2.Percentiles and Quartiles.3.Interquartile Range.4.Min and Max.5.Finding Outilers using quartiles.6.Measures of dispersion.7.Z-score Standardization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</si>
</sst>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b/>
      <sz val="13.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 indent="5"/>
    </xf>
    <xf numFmtId="0" fontId="15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13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5"/>
    </xf>
    <xf numFmtId="0" fontId="0" fillId="2" borderId="0" xfId="0" applyFill="1"/>
    <xf numFmtId="0" fontId="14" fillId="0" borderId="0" xfId="0" applyFont="1"/>
    <xf numFmtId="0" fontId="0" fillId="0" borderId="0" xfId="0" applyAlignment="1">
      <alignment horizontal="left"/>
    </xf>
    <xf numFmtId="0" fontId="20" fillId="0" borderId="0" xfId="0" applyFont="1"/>
    <xf numFmtId="0" fontId="1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9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68E-2"/>
          <c:y val="0.19486111111111112"/>
          <c:w val="0.8903079615048119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Y values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Sheet9!$B$6:$F$6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Sheet9!$B$7:$F$7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2-4E23-B251-31F197C9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46767"/>
        <c:axId val="1236737647"/>
      </c:scatterChart>
      <c:valAx>
        <c:axId val="12367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7647"/>
        <c:crosses val="autoZero"/>
        <c:crossBetween val="midCat"/>
      </c:valAx>
      <c:valAx>
        <c:axId val="12367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plotArea>
      <cx:plotAreaRegion>
        <cx:series layoutId="boxWhisker" uniqueId="{3232EC38-83D6-405F-9D6C-7BBF1FD18011}">
          <cx:tx>
            <cx:txData>
              <cx:f>_xlchart.v1.4</cx:f>
              <cx:v>X values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74ED313-6288-45C2-BA4D-88586358D480}">
          <cx:tx>
            <cx:txData>
              <cx:f>_xlchart.v1.5</cx:f>
              <cx:v>Y values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FCB655C0-8E95-4601-B41F-86202BAC9E52}" formatIdx="0">
          <cx:tx>
            <cx:txData>
              <cx:f>_xlchart.v1.0</cx:f>
              <cx:v>X values</cx:v>
            </cx:txData>
          </cx:tx>
          <cx:dataId val="0"/>
          <cx:layoutPr>
            <cx:binning intervalClosed="r"/>
          </cx:layoutPr>
        </cx:series>
        <cx:series layoutId="clusteredColumn" hidden="1" uniqueId="{78A721FC-74B0-4A81-8FCC-2ED6DEFD89E4}" formatIdx="1">
          <cx:tx>
            <cx:txData>
              <cx:f>_xlchart.v1.1</cx:f>
              <cx:v>Y values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2495550</xdr:colOff>
      <xdr:row>16</xdr:row>
      <xdr:rowOff>171450</xdr:rowOff>
    </xdr:from>
    <xdr:to>
      <xdr:col>13</xdr:col>
      <xdr:colOff>333375</xdr:colOff>
      <xdr:row>29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78496-0E16-CEEE-F035-2E83A571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3</xdr:row>
      <xdr:rowOff>57150</xdr:rowOff>
    </xdr:from>
    <xdr:to>
      <xdr:col>9</xdr:col>
      <xdr:colOff>4743450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D915C1D-2E3A-5133-1924-D5DA02CB8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57150</xdr:colOff>
      <xdr:row>17</xdr:row>
      <xdr:rowOff>9525</xdr:rowOff>
    </xdr:from>
    <xdr:to>
      <xdr:col>9</xdr:col>
      <xdr:colOff>971550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63287E-D248-20DA-2BBF-C8F61C2624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5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04F7-BD52-445F-A1A3-2AB21240F4F5}">
  <dimension ref="A2:K19"/>
  <sheetViews>
    <sheetView workbookViewId="0">
      <selection activeCell="B18" sqref="B18"/>
    </sheetView>
  </sheetViews>
  <sheetFormatPr defaultRowHeight="15" x14ac:dyDescent="0.25"/>
  <cols>
    <col min="1" max="1" width="21" customWidth="1"/>
  </cols>
  <sheetData>
    <row r="2" spans="1:11" x14ac:dyDescent="0.25">
      <c r="A2" t="s">
        <v>11</v>
      </c>
      <c r="B2" s="1">
        <v>49.5</v>
      </c>
      <c r="C2" s="1">
        <v>50.1</v>
      </c>
      <c r="D2" s="1">
        <v>49.8</v>
      </c>
      <c r="E2" s="1">
        <v>50.3</v>
      </c>
      <c r="F2" s="1">
        <v>50</v>
      </c>
      <c r="G2" s="1"/>
      <c r="H2" s="1"/>
      <c r="I2" s="1"/>
      <c r="J2" s="1"/>
      <c r="K2" s="1"/>
    </row>
    <row r="3" spans="1:11" x14ac:dyDescent="0.25">
      <c r="A3" t="s">
        <v>12</v>
      </c>
      <c r="B3">
        <v>50.4</v>
      </c>
      <c r="C3">
        <v>49.9</v>
      </c>
      <c r="D3">
        <v>50.6</v>
      </c>
      <c r="E3">
        <v>50.2</v>
      </c>
      <c r="F3">
        <v>50.1</v>
      </c>
    </row>
    <row r="4" spans="1:11" x14ac:dyDescent="0.25">
      <c r="A4" s="25" t="s">
        <v>9</v>
      </c>
      <c r="B4" s="25"/>
      <c r="C4" s="25"/>
      <c r="D4" s="25"/>
      <c r="E4" s="25"/>
      <c r="F4" s="25"/>
      <c r="G4" s="25"/>
      <c r="H4" s="25"/>
    </row>
    <row r="5" spans="1:11" x14ac:dyDescent="0.25">
      <c r="A5" t="s">
        <v>13</v>
      </c>
      <c r="B5">
        <f>AVERAGE(B2:K2)</f>
        <v>49.94</v>
      </c>
    </row>
    <row r="6" spans="1:11" x14ac:dyDescent="0.25">
      <c r="A6" t="s">
        <v>1</v>
      </c>
      <c r="B6">
        <v>50</v>
      </c>
      <c r="D6" t="s">
        <v>2</v>
      </c>
    </row>
    <row r="7" spans="1:11" x14ac:dyDescent="0.25">
      <c r="A7" t="s">
        <v>3</v>
      </c>
      <c r="B7">
        <v>1.5</v>
      </c>
    </row>
    <row r="8" spans="1:11" x14ac:dyDescent="0.25">
      <c r="A8" t="s">
        <v>4</v>
      </c>
      <c r="B8">
        <v>0.05</v>
      </c>
    </row>
    <row r="9" spans="1:11" x14ac:dyDescent="0.25">
      <c r="A9" t="s">
        <v>10</v>
      </c>
      <c r="B9" t="e">
        <f>_xlfn.STDEV.S(5)</f>
        <v>#DIV/0!</v>
      </c>
    </row>
    <row r="10" spans="1:11" s="2" customFormat="1" x14ac:dyDescent="0.25">
      <c r="A10" s="2" t="s">
        <v>5</v>
      </c>
      <c r="B10" s="2">
        <f>(B5-B6)/(B7/SQRT(COUNT(B2:K2)))</f>
        <v>-8.9442719099994974E-2</v>
      </c>
    </row>
    <row r="11" spans="1:11" x14ac:dyDescent="0.25">
      <c r="A11" t="s">
        <v>6</v>
      </c>
      <c r="B11">
        <v>0.62172000000000005</v>
      </c>
    </row>
    <row r="13" spans="1:11" s="2" customFormat="1" x14ac:dyDescent="0.25">
      <c r="A13" s="2" t="s">
        <v>7</v>
      </c>
      <c r="B13" s="2">
        <f>1-B11</f>
        <v>0.37827999999999995</v>
      </c>
      <c r="D13" s="3" t="s">
        <v>8</v>
      </c>
    </row>
    <row r="15" spans="1:11" x14ac:dyDescent="0.25">
      <c r="A15" s="25" t="s">
        <v>0</v>
      </c>
      <c r="B15" s="25"/>
      <c r="C15" s="25"/>
      <c r="D15" s="25"/>
      <c r="E15" s="25"/>
      <c r="F15" s="25"/>
      <c r="G15" s="25"/>
      <c r="H15" s="25"/>
    </row>
    <row r="17" spans="1:2" x14ac:dyDescent="0.25">
      <c r="A17" t="s">
        <v>14</v>
      </c>
      <c r="B17">
        <f>AVERAGE(B3:F3)</f>
        <v>50.24</v>
      </c>
    </row>
    <row r="18" spans="1:2" x14ac:dyDescent="0.25">
      <c r="A18" t="s">
        <v>10</v>
      </c>
      <c r="B18">
        <f>+_xlfn.STDEV.S(B2:K2)</f>
        <v>0.30495901363953781</v>
      </c>
    </row>
    <row r="19" spans="1:2" x14ac:dyDescent="0.25">
      <c r="A19" t="s">
        <v>1</v>
      </c>
      <c r="B19">
        <f>+B6</f>
        <v>50</v>
      </c>
    </row>
  </sheetData>
  <mergeCells count="2">
    <mergeCell ref="A15:H15"/>
    <mergeCell ref="A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F9DC-5A57-43AE-8DC7-128DB919E6DA}">
  <dimension ref="A1:K14"/>
  <sheetViews>
    <sheetView workbookViewId="0">
      <selection activeCell="B5" sqref="B5"/>
    </sheetView>
  </sheetViews>
  <sheetFormatPr defaultRowHeight="15" x14ac:dyDescent="0.25"/>
  <sheetData>
    <row r="1" spans="1:11" x14ac:dyDescent="0.25">
      <c r="A1" t="s">
        <v>15</v>
      </c>
      <c r="B1">
        <v>8</v>
      </c>
      <c r="C1">
        <v>10</v>
      </c>
      <c r="D1">
        <v>12</v>
      </c>
      <c r="E1">
        <v>14</v>
      </c>
      <c r="F1">
        <v>15</v>
      </c>
      <c r="G1">
        <v>18</v>
      </c>
      <c r="H1">
        <v>20</v>
      </c>
      <c r="I1">
        <v>25</v>
      </c>
      <c r="J1">
        <v>30</v>
      </c>
      <c r="K1">
        <v>35</v>
      </c>
    </row>
    <row r="2" spans="1:11" x14ac:dyDescent="0.25">
      <c r="A2" t="s">
        <v>16</v>
      </c>
      <c r="B2">
        <f>AVERAGE(B1:K1)</f>
        <v>18.7</v>
      </c>
    </row>
    <row r="3" spans="1:11" x14ac:dyDescent="0.25">
      <c r="A3" t="s">
        <v>17</v>
      </c>
      <c r="B3">
        <f>MEDIAN(B1:K1)</f>
        <v>16.5</v>
      </c>
    </row>
    <row r="4" spans="1:11" x14ac:dyDescent="0.25">
      <c r="A4" t="s">
        <v>18</v>
      </c>
      <c r="B4" t="e">
        <f>MODE(B1:K1)</f>
        <v>#N/A</v>
      </c>
    </row>
    <row r="5" spans="1:11" x14ac:dyDescent="0.25">
      <c r="A5" t="s">
        <v>20</v>
      </c>
      <c r="C5">
        <f>PERCENTILE(B1:K1,0.2)</f>
        <v>11.6</v>
      </c>
    </row>
    <row r="6" spans="1:11" x14ac:dyDescent="0.25">
      <c r="A6" t="s">
        <v>19</v>
      </c>
      <c r="C6">
        <f>PERCENTILE(B1:K1,0.5)</f>
        <v>16.5</v>
      </c>
    </row>
    <row r="7" spans="1:11" x14ac:dyDescent="0.25">
      <c r="A7" t="s">
        <v>21</v>
      </c>
      <c r="C7">
        <f>PERCENTILE(B1:K1,0.9)</f>
        <v>30.5</v>
      </c>
    </row>
    <row r="8" spans="1:11" x14ac:dyDescent="0.25">
      <c r="A8" t="s">
        <v>22</v>
      </c>
      <c r="C8">
        <f>PERCENTILE(B1:K1,0.25)</f>
        <v>12.5</v>
      </c>
    </row>
    <row r="9" spans="1:11" x14ac:dyDescent="0.25">
      <c r="A9" t="s">
        <v>23</v>
      </c>
      <c r="C9">
        <f>PERCENTILE(B1:K1,0.75)</f>
        <v>23.75</v>
      </c>
    </row>
    <row r="10" spans="1:11" x14ac:dyDescent="0.25">
      <c r="A10" t="s">
        <v>24</v>
      </c>
      <c r="C10">
        <f>C9-C8</f>
        <v>11.25</v>
      </c>
    </row>
    <row r="11" spans="1:11" x14ac:dyDescent="0.25">
      <c r="A11" t="s">
        <v>25</v>
      </c>
      <c r="C11">
        <f>C8-(1.5*C10)</f>
        <v>-4.375</v>
      </c>
    </row>
    <row r="12" spans="1:11" x14ac:dyDescent="0.25">
      <c r="A12" t="s">
        <v>26</v>
      </c>
      <c r="C12">
        <f>C9+(1.5*C10)</f>
        <v>40.625</v>
      </c>
    </row>
    <row r="13" spans="1:11" x14ac:dyDescent="0.25">
      <c r="A13" t="s">
        <v>27</v>
      </c>
      <c r="C13">
        <f>MIN(B1:K1)</f>
        <v>8</v>
      </c>
    </row>
    <row r="14" spans="1:11" x14ac:dyDescent="0.25">
      <c r="A14" t="s">
        <v>28</v>
      </c>
      <c r="C14">
        <f>MAX(B1:K1)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AAD4-5FF8-4947-A647-96A18AFFD943}">
  <dimension ref="A1:N28"/>
  <sheetViews>
    <sheetView tabSelected="1" topLeftCell="A7" zoomScale="115" zoomScaleNormal="115" workbookViewId="0">
      <selection activeCell="B29" sqref="B29"/>
    </sheetView>
  </sheetViews>
  <sheetFormatPr defaultRowHeight="15" x14ac:dyDescent="0.25"/>
  <cols>
    <col min="1" max="1" width="19.140625" customWidth="1"/>
    <col min="2" max="2" width="16.85546875" customWidth="1"/>
    <col min="6" max="6" width="19.42578125" customWidth="1"/>
    <col min="8" max="8" width="9.85546875" customWidth="1"/>
    <col min="10" max="10" width="10.7109375" customWidth="1"/>
    <col min="14" max="14" width="38.5703125" customWidth="1"/>
  </cols>
  <sheetData>
    <row r="1" spans="1:14" ht="18.75" x14ac:dyDescent="0.3">
      <c r="A1" s="26" t="s">
        <v>192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42" t="s">
        <v>245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4" ht="40.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5" spans="1:14" x14ac:dyDescent="0.25">
      <c r="A5" s="1" t="s">
        <v>52</v>
      </c>
    </row>
    <row r="6" spans="1:14" x14ac:dyDescent="0.25">
      <c r="A6" s="20">
        <v>12</v>
      </c>
      <c r="E6" t="s">
        <v>53</v>
      </c>
      <c r="F6" t="s">
        <v>54</v>
      </c>
      <c r="J6" s="2" t="s">
        <v>50</v>
      </c>
      <c r="K6" s="2" t="s">
        <v>51</v>
      </c>
    </row>
    <row r="7" spans="1:14" x14ac:dyDescent="0.25">
      <c r="A7" s="20">
        <v>15</v>
      </c>
      <c r="D7" t="s">
        <v>37</v>
      </c>
      <c r="E7">
        <f>A6-B17</f>
        <v>-5.1000000000000014</v>
      </c>
      <c r="F7">
        <f>E7^2</f>
        <v>26.010000000000016</v>
      </c>
      <c r="J7">
        <v>12</v>
      </c>
      <c r="K7">
        <f t="shared" ref="K7:K16" si="0">(A6-$B$17)/$F$19</f>
        <v>-1.2194816546399667</v>
      </c>
    </row>
    <row r="8" spans="1:14" x14ac:dyDescent="0.25">
      <c r="A8" s="20">
        <v>14</v>
      </c>
      <c r="D8" t="s">
        <v>38</v>
      </c>
      <c r="E8">
        <f>15-B17</f>
        <v>-2.1000000000000014</v>
      </c>
      <c r="F8">
        <f t="shared" ref="F8:F16" si="1">E8^2</f>
        <v>4.4100000000000064</v>
      </c>
      <c r="J8">
        <v>15</v>
      </c>
      <c r="K8">
        <f t="shared" si="0"/>
        <v>-0.50213950485175118</v>
      </c>
    </row>
    <row r="9" spans="1:14" x14ac:dyDescent="0.25">
      <c r="A9" s="20">
        <v>10</v>
      </c>
      <c r="D9" t="s">
        <v>39</v>
      </c>
      <c r="E9">
        <f>A8-B17</f>
        <v>-3.1000000000000014</v>
      </c>
      <c r="F9">
        <f t="shared" si="1"/>
        <v>9.6100000000000083</v>
      </c>
      <c r="J9">
        <v>14</v>
      </c>
      <c r="K9">
        <f t="shared" si="0"/>
        <v>-0.7412535547811564</v>
      </c>
    </row>
    <row r="10" spans="1:14" x14ac:dyDescent="0.25">
      <c r="A10">
        <v>18</v>
      </c>
      <c r="D10" t="s">
        <v>40</v>
      </c>
      <c r="E10">
        <f>A9-B17</f>
        <v>-7.1000000000000014</v>
      </c>
      <c r="F10">
        <f t="shared" si="1"/>
        <v>50.410000000000018</v>
      </c>
      <c r="J10">
        <v>10</v>
      </c>
      <c r="K10">
        <f t="shared" si="0"/>
        <v>-1.6977097544987771</v>
      </c>
    </row>
    <row r="11" spans="1:14" x14ac:dyDescent="0.25">
      <c r="A11">
        <v>20</v>
      </c>
      <c r="D11" t="s">
        <v>41</v>
      </c>
      <c r="E11">
        <f>A10-B17</f>
        <v>0.89999999999999858</v>
      </c>
      <c r="F11">
        <f t="shared" si="1"/>
        <v>0.80999999999999739</v>
      </c>
      <c r="J11">
        <v>18</v>
      </c>
      <c r="K11">
        <f t="shared" si="0"/>
        <v>0.21520264493646432</v>
      </c>
    </row>
    <row r="12" spans="1:14" x14ac:dyDescent="0.25">
      <c r="A12" s="20">
        <v>22</v>
      </c>
      <c r="D12" t="s">
        <v>42</v>
      </c>
      <c r="E12">
        <f>A11-B17</f>
        <v>2.8999999999999986</v>
      </c>
      <c r="F12">
        <f t="shared" si="1"/>
        <v>8.4099999999999913</v>
      </c>
      <c r="J12">
        <v>20</v>
      </c>
      <c r="K12">
        <f t="shared" si="0"/>
        <v>0.69343074479527467</v>
      </c>
    </row>
    <row r="13" spans="1:14" x14ac:dyDescent="0.25">
      <c r="A13" s="20">
        <v>24</v>
      </c>
      <c r="D13" t="s">
        <v>43</v>
      </c>
      <c r="E13">
        <f>A12-B17</f>
        <v>4.8999999999999986</v>
      </c>
      <c r="F13">
        <f t="shared" si="1"/>
        <v>24.009999999999987</v>
      </c>
      <c r="J13">
        <v>22</v>
      </c>
      <c r="K13">
        <f t="shared" si="0"/>
        <v>1.171658844654085</v>
      </c>
    </row>
    <row r="14" spans="1:14" x14ac:dyDescent="0.25">
      <c r="A14" s="20">
        <v>17</v>
      </c>
      <c r="D14" t="s">
        <v>44</v>
      </c>
      <c r="E14">
        <f>A13-B17</f>
        <v>6.8999999999999986</v>
      </c>
      <c r="F14">
        <f t="shared" si="1"/>
        <v>47.609999999999978</v>
      </c>
      <c r="J14">
        <v>24</v>
      </c>
      <c r="K14">
        <f t="shared" si="0"/>
        <v>1.6498869445128954</v>
      </c>
    </row>
    <row r="15" spans="1:14" x14ac:dyDescent="0.25">
      <c r="A15" s="20">
        <v>19</v>
      </c>
      <c r="D15" t="s">
        <v>45</v>
      </c>
      <c r="E15">
        <f>A14-B17</f>
        <v>-0.10000000000000142</v>
      </c>
      <c r="F15">
        <f t="shared" si="1"/>
        <v>1.0000000000000285E-2</v>
      </c>
      <c r="J15">
        <v>17</v>
      </c>
      <c r="K15">
        <f t="shared" si="0"/>
        <v>-2.3911404992940859E-2</v>
      </c>
    </row>
    <row r="16" spans="1:14" x14ac:dyDescent="0.25">
      <c r="D16" t="s">
        <v>46</v>
      </c>
      <c r="E16">
        <f>A15-B17</f>
        <v>1.8999999999999986</v>
      </c>
      <c r="F16">
        <f t="shared" si="1"/>
        <v>3.6099999999999945</v>
      </c>
      <c r="J16">
        <v>19</v>
      </c>
      <c r="K16">
        <f t="shared" si="0"/>
        <v>0.45431669486586951</v>
      </c>
    </row>
    <row r="17" spans="1:6" x14ac:dyDescent="0.25">
      <c r="A17" t="s">
        <v>30</v>
      </c>
      <c r="B17">
        <f>SUM(A6:A15)/COUNTA(A6:A15)</f>
        <v>17.100000000000001</v>
      </c>
      <c r="D17" t="s">
        <v>48</v>
      </c>
      <c r="F17">
        <v>10</v>
      </c>
    </row>
    <row r="18" spans="1:6" x14ac:dyDescent="0.25">
      <c r="A18" t="s">
        <v>29</v>
      </c>
      <c r="B18">
        <f>MEDIAN(A6:A15)</f>
        <v>17.5</v>
      </c>
      <c r="D18" t="s">
        <v>49</v>
      </c>
      <c r="F18">
        <f>SUM(F7:F16)</f>
        <v>174.9</v>
      </c>
    </row>
    <row r="19" spans="1:6" x14ac:dyDescent="0.25">
      <c r="A19" t="s">
        <v>18</v>
      </c>
      <c r="B19" t="str">
        <f>IFERROR(_xlfn.MODE.SNGL(A6:A15),"NO MODE")</f>
        <v>NO MODE</v>
      </c>
      <c r="D19" t="s">
        <v>47</v>
      </c>
      <c r="F19">
        <f>SQRT(F18/10)</f>
        <v>4.1821047332652972</v>
      </c>
    </row>
    <row r="20" spans="1:6" x14ac:dyDescent="0.25">
      <c r="A20" t="s">
        <v>31</v>
      </c>
      <c r="B20">
        <f>_xlfn.PERCENTILE.EXC(A6:A16,0.25)</f>
        <v>13.5</v>
      </c>
    </row>
    <row r="21" spans="1:6" x14ac:dyDescent="0.25">
      <c r="A21" t="s">
        <v>32</v>
      </c>
      <c r="B21">
        <f>_xlfn.PERCENTILE.EXC(A6:A15,0.5)</f>
        <v>17.5</v>
      </c>
    </row>
    <row r="22" spans="1:6" x14ac:dyDescent="0.25">
      <c r="A22" t="s">
        <v>33</v>
      </c>
      <c r="B22">
        <f>_xlfn.PERCENTILE.EXC(A6:A15,0.75)</f>
        <v>20.5</v>
      </c>
    </row>
    <row r="23" spans="1:6" x14ac:dyDescent="0.25">
      <c r="A23" t="s">
        <v>34</v>
      </c>
      <c r="B23">
        <f>B22-B20</f>
        <v>7</v>
      </c>
    </row>
    <row r="24" spans="1:6" x14ac:dyDescent="0.25">
      <c r="A24" t="s">
        <v>35</v>
      </c>
      <c r="B24">
        <f>MIN(A6:A15)</f>
        <v>10</v>
      </c>
    </row>
    <row r="25" spans="1:6" x14ac:dyDescent="0.25">
      <c r="A25" t="s">
        <v>36</v>
      </c>
      <c r="B25">
        <f>MAX(A6:A15)</f>
        <v>24</v>
      </c>
    </row>
    <row r="26" spans="1:6" x14ac:dyDescent="0.25">
      <c r="A26" t="s">
        <v>95</v>
      </c>
      <c r="B26">
        <f>B20-(1.5*B23)</f>
        <v>3</v>
      </c>
    </row>
    <row r="27" spans="1:6" x14ac:dyDescent="0.25">
      <c r="A27" t="s">
        <v>235</v>
      </c>
      <c r="B27">
        <f>B22+(1.5*B23)</f>
        <v>31</v>
      </c>
    </row>
    <row r="28" spans="1:6" x14ac:dyDescent="0.25">
      <c r="A28" t="s">
        <v>234</v>
      </c>
      <c r="B28" t="e">
        <f>IF(A6&lt;B26,"outlier",IF(A6&gt;B2:B27,"outlier","Normal"))</f>
        <v>#VALUE!</v>
      </c>
    </row>
  </sheetData>
  <mergeCells count="2">
    <mergeCell ref="A1:N1"/>
    <mergeCell ref="A2:M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65F3-3DA4-43B7-AE5C-68B5FAD02BC5}">
  <dimension ref="A1:Q31"/>
  <sheetViews>
    <sheetView workbookViewId="0">
      <selection activeCell="A6" sqref="A6:F7"/>
    </sheetView>
  </sheetViews>
  <sheetFormatPr defaultRowHeight="15" x14ac:dyDescent="0.25"/>
  <cols>
    <col min="1" max="1" width="28.140625" customWidth="1"/>
    <col min="10" max="10" width="73.5703125" customWidth="1"/>
    <col min="15" max="15" width="13" customWidth="1"/>
  </cols>
  <sheetData>
    <row r="1" spans="1:17" x14ac:dyDescent="0.25">
      <c r="A1" s="31" t="s">
        <v>94</v>
      </c>
      <c r="B1" s="31"/>
      <c r="C1" s="31"/>
      <c r="D1" s="31"/>
      <c r="E1" s="31"/>
      <c r="F1" s="31"/>
      <c r="G1" s="31"/>
      <c r="H1" s="31"/>
      <c r="I1" s="31"/>
      <c r="J1" s="31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7" ht="18.75" x14ac:dyDescent="0.3">
      <c r="A3" s="31" t="s">
        <v>228</v>
      </c>
      <c r="B3" s="31"/>
      <c r="C3" s="31"/>
      <c r="D3" s="31"/>
      <c r="E3" s="31"/>
      <c r="F3" s="31"/>
      <c r="G3" s="31"/>
      <c r="H3" s="31"/>
      <c r="I3" s="31"/>
      <c r="J3" s="31"/>
    </row>
    <row r="4" spans="1:17" ht="18.75" x14ac:dyDescent="0.3">
      <c r="A4" s="32" t="s">
        <v>229</v>
      </c>
      <c r="B4" s="31"/>
      <c r="C4" s="31"/>
      <c r="D4" s="31"/>
      <c r="E4" s="31"/>
      <c r="F4" s="31"/>
      <c r="G4" s="31"/>
      <c r="H4" s="31"/>
      <c r="I4" s="31"/>
      <c r="J4" s="31"/>
    </row>
    <row r="5" spans="1:17" ht="15.75" x14ac:dyDescent="0.3">
      <c r="A5" s="32" t="s">
        <v>230</v>
      </c>
      <c r="B5" s="33"/>
      <c r="C5" s="33"/>
      <c r="D5" s="33"/>
      <c r="E5" s="33"/>
      <c r="F5" s="33"/>
      <c r="G5" s="33"/>
      <c r="H5" s="33"/>
      <c r="I5" s="33"/>
      <c r="J5" s="33"/>
    </row>
    <row r="6" spans="1:17" x14ac:dyDescent="0.25">
      <c r="A6" t="s">
        <v>55</v>
      </c>
      <c r="B6">
        <v>10</v>
      </c>
      <c r="C6">
        <v>20</v>
      </c>
      <c r="D6">
        <v>30</v>
      </c>
      <c r="E6">
        <v>40</v>
      </c>
      <c r="F6">
        <v>50</v>
      </c>
    </row>
    <row r="7" spans="1:17" x14ac:dyDescent="0.25">
      <c r="A7" t="s">
        <v>56</v>
      </c>
      <c r="B7">
        <v>5</v>
      </c>
      <c r="C7">
        <v>10</v>
      </c>
      <c r="D7">
        <v>15</v>
      </c>
      <c r="E7">
        <v>20</v>
      </c>
      <c r="F7">
        <v>25</v>
      </c>
    </row>
    <row r="8" spans="1:17" x14ac:dyDescent="0.25">
      <c r="A8" t="s">
        <v>173</v>
      </c>
      <c r="B8">
        <f>SUM(B6:F6)/5</f>
        <v>30</v>
      </c>
    </row>
    <row r="9" spans="1:17" ht="24" x14ac:dyDescent="0.4">
      <c r="A9" t="s">
        <v>189</v>
      </c>
      <c r="B9">
        <f>SUM(B7:F7)/5</f>
        <v>15</v>
      </c>
      <c r="K9" s="28" t="s">
        <v>57</v>
      </c>
      <c r="L9" s="28"/>
      <c r="M9" s="28"/>
      <c r="N9" s="28"/>
      <c r="O9" s="28"/>
      <c r="P9" s="28"/>
      <c r="Q9" s="28"/>
    </row>
    <row r="10" spans="1:17" x14ac:dyDescent="0.25">
      <c r="A10" t="s">
        <v>217</v>
      </c>
      <c r="B10">
        <f>_xlfn.QUARTILE.EXC(B6:B6:F6,1)</f>
        <v>15</v>
      </c>
    </row>
    <row r="11" spans="1:17" x14ac:dyDescent="0.25">
      <c r="A11" t="s">
        <v>218</v>
      </c>
      <c r="B11">
        <f>_xlfn.QUARTILE.EXC(B6:F6,2)</f>
        <v>30</v>
      </c>
    </row>
    <row r="12" spans="1:17" x14ac:dyDescent="0.25">
      <c r="A12" t="s">
        <v>219</v>
      </c>
      <c r="B12">
        <f>_xlfn.QUARTILE.EXC(B6:F6,3)</f>
        <v>45</v>
      </c>
      <c r="K12" t="s">
        <v>174</v>
      </c>
      <c r="L12" t="s">
        <v>174</v>
      </c>
      <c r="M12" t="s">
        <v>183</v>
      </c>
      <c r="N12" t="s">
        <v>183</v>
      </c>
      <c r="O12" t="s">
        <v>190</v>
      </c>
      <c r="P12" t="s">
        <v>182</v>
      </c>
      <c r="Q12" t="s">
        <v>191</v>
      </c>
    </row>
    <row r="13" spans="1:17" x14ac:dyDescent="0.25">
      <c r="A13" t="s">
        <v>222</v>
      </c>
      <c r="B13">
        <f>B12-B10</f>
        <v>30</v>
      </c>
      <c r="K13" t="s">
        <v>175</v>
      </c>
      <c r="L13">
        <f>B6-B8</f>
        <v>-20</v>
      </c>
      <c r="M13" t="s">
        <v>184</v>
      </c>
      <c r="N13">
        <f>B7-B9</f>
        <v>-10</v>
      </c>
      <c r="O13">
        <f>L13*N13</f>
        <v>200</v>
      </c>
      <c r="P13">
        <f>(L13)^2</f>
        <v>400</v>
      </c>
      <c r="Q13">
        <f>(N13)^2</f>
        <v>100</v>
      </c>
    </row>
    <row r="14" spans="1:17" x14ac:dyDescent="0.25">
      <c r="A14" t="s">
        <v>220</v>
      </c>
      <c r="B14">
        <f>B10-(1.5*B13)</f>
        <v>-30</v>
      </c>
      <c r="K14" t="s">
        <v>176</v>
      </c>
      <c r="L14">
        <f>B7-B9</f>
        <v>-10</v>
      </c>
      <c r="M14" t="s">
        <v>185</v>
      </c>
      <c r="N14">
        <f>C7-B9</f>
        <v>-5</v>
      </c>
      <c r="O14">
        <f t="shared" ref="O14:O17" si="0">L14*N14</f>
        <v>50</v>
      </c>
      <c r="P14">
        <f t="shared" ref="P14:P17" si="1">(L14)^2</f>
        <v>100</v>
      </c>
      <c r="Q14">
        <f t="shared" ref="Q14:Q17" si="2">(N14)^2</f>
        <v>25</v>
      </c>
    </row>
    <row r="15" spans="1:17" x14ac:dyDescent="0.25">
      <c r="A15" t="s">
        <v>221</v>
      </c>
      <c r="B15">
        <f>B12+(1.5*B13)</f>
        <v>90</v>
      </c>
      <c r="K15" t="s">
        <v>177</v>
      </c>
      <c r="L15">
        <f>D6-B8</f>
        <v>0</v>
      </c>
      <c r="M15" t="s">
        <v>186</v>
      </c>
      <c r="N15">
        <f>D7-B9</f>
        <v>0</v>
      </c>
      <c r="O15">
        <f t="shared" si="0"/>
        <v>0</v>
      </c>
      <c r="P15">
        <f t="shared" si="1"/>
        <v>0</v>
      </c>
      <c r="Q15">
        <f t="shared" si="2"/>
        <v>0</v>
      </c>
    </row>
    <row r="16" spans="1:17" x14ac:dyDescent="0.25">
      <c r="A16" t="s">
        <v>223</v>
      </c>
      <c r="B16">
        <f>_xlfn.QUARTILE.EXC(B7:F7,1)</f>
        <v>7.5</v>
      </c>
      <c r="K16" t="s">
        <v>178</v>
      </c>
      <c r="L16">
        <f>E6-B8</f>
        <v>10</v>
      </c>
      <c r="M16" t="s">
        <v>187</v>
      </c>
      <c r="N16">
        <f>E7-B9</f>
        <v>5</v>
      </c>
      <c r="O16">
        <f t="shared" si="0"/>
        <v>50</v>
      </c>
      <c r="P16">
        <f t="shared" si="1"/>
        <v>100</v>
      </c>
      <c r="Q16">
        <f t="shared" si="2"/>
        <v>25</v>
      </c>
    </row>
    <row r="17" spans="1:17" x14ac:dyDescent="0.25">
      <c r="A17" t="s">
        <v>224</v>
      </c>
      <c r="B17">
        <f>_xlfn.QUARTILE.EXC(B7:F7,2)</f>
        <v>15</v>
      </c>
      <c r="K17" t="s">
        <v>179</v>
      </c>
      <c r="L17">
        <f>F6-B8</f>
        <v>20</v>
      </c>
      <c r="M17" t="s">
        <v>188</v>
      </c>
      <c r="N17">
        <f>F7-B9</f>
        <v>10</v>
      </c>
      <c r="O17">
        <f t="shared" si="0"/>
        <v>200</v>
      </c>
      <c r="P17">
        <f t="shared" si="1"/>
        <v>400</v>
      </c>
      <c r="Q17">
        <f t="shared" si="2"/>
        <v>100</v>
      </c>
    </row>
    <row r="18" spans="1:17" x14ac:dyDescent="0.25">
      <c r="A18" t="s">
        <v>225</v>
      </c>
      <c r="B18">
        <f>_xlfn.QUARTILE.EXC(B7:F7,3)</f>
        <v>22.5</v>
      </c>
    </row>
    <row r="19" spans="1:17" x14ac:dyDescent="0.25">
      <c r="A19" t="s">
        <v>226</v>
      </c>
      <c r="B19">
        <f>B18-B16</f>
        <v>15</v>
      </c>
    </row>
    <row r="20" spans="1:17" x14ac:dyDescent="0.25">
      <c r="A20" t="s">
        <v>231</v>
      </c>
      <c r="B20">
        <f>B16-(1.5*B19)</f>
        <v>-15</v>
      </c>
    </row>
    <row r="21" spans="1:17" x14ac:dyDescent="0.25">
      <c r="A21" t="s">
        <v>232</v>
      </c>
      <c r="B21">
        <f>B18+(1.5*B19)</f>
        <v>45</v>
      </c>
    </row>
    <row r="22" spans="1:17" ht="26.25" x14ac:dyDescent="0.4">
      <c r="A22" s="29" t="s">
        <v>58</v>
      </c>
      <c r="B22" s="29"/>
      <c r="C22" s="29"/>
      <c r="D22" s="29"/>
      <c r="E22" s="29"/>
      <c r="F22" s="29"/>
    </row>
    <row r="25" spans="1:17" ht="18" x14ac:dyDescent="0.35">
      <c r="A25" t="s">
        <v>236</v>
      </c>
      <c r="B25">
        <f>SUM(O13:O17)</f>
        <v>500</v>
      </c>
    </row>
    <row r="26" spans="1:17" ht="18" x14ac:dyDescent="0.35">
      <c r="A26" t="s">
        <v>237</v>
      </c>
      <c r="B26">
        <f>SUM(Q13:Q17)</f>
        <v>250</v>
      </c>
    </row>
    <row r="27" spans="1:17" ht="18" x14ac:dyDescent="0.35">
      <c r="A27" t="s">
        <v>238</v>
      </c>
      <c r="B27">
        <f>SUM(P13:P17)</f>
        <v>1000</v>
      </c>
    </row>
    <row r="28" spans="1:17" x14ac:dyDescent="0.25">
      <c r="A28" s="30" t="s">
        <v>59</v>
      </c>
      <c r="B28" s="30"/>
      <c r="C28" s="30"/>
      <c r="D28" s="30"/>
      <c r="E28" s="30"/>
      <c r="F28" s="30"/>
      <c r="G28" s="30"/>
      <c r="H28" s="30"/>
      <c r="I28" s="30"/>
    </row>
    <row r="29" spans="1:17" x14ac:dyDescent="0.25">
      <c r="A29" s="30"/>
      <c r="B29" s="30"/>
      <c r="C29" s="30"/>
      <c r="D29" s="30"/>
      <c r="E29" s="30"/>
      <c r="F29" s="30"/>
      <c r="G29" s="30"/>
      <c r="H29" s="30"/>
      <c r="I29" s="30"/>
    </row>
    <row r="30" spans="1:17" x14ac:dyDescent="0.25">
      <c r="A30" t="s">
        <v>60</v>
      </c>
      <c r="B30">
        <f>B25/(SQRT(B27)*SQRT(B26))</f>
        <v>1</v>
      </c>
    </row>
    <row r="31" spans="1:17" x14ac:dyDescent="0.25">
      <c r="A31" t="s">
        <v>61</v>
      </c>
    </row>
  </sheetData>
  <mergeCells count="7">
    <mergeCell ref="K9:Q9"/>
    <mergeCell ref="A22:F22"/>
    <mergeCell ref="A28:I29"/>
    <mergeCell ref="A1:J2"/>
    <mergeCell ref="A3:J3"/>
    <mergeCell ref="A4:J4"/>
    <mergeCell ref="A5: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E7FE-83D6-469C-9C84-C4154439AA6F}">
  <dimension ref="A1:R90"/>
  <sheetViews>
    <sheetView topLeftCell="A67" workbookViewId="0">
      <selection activeCell="A90" sqref="A90"/>
    </sheetView>
  </sheetViews>
  <sheetFormatPr defaultRowHeight="15" x14ac:dyDescent="0.25"/>
  <sheetData>
    <row r="1" spans="1:1" ht="26.25" x14ac:dyDescent="0.25">
      <c r="A1" s="4" t="s">
        <v>96</v>
      </c>
    </row>
    <row r="2" spans="1:1" ht="18.75" x14ac:dyDescent="0.25">
      <c r="A2" s="5" t="s">
        <v>97</v>
      </c>
    </row>
    <row r="3" spans="1:1" x14ac:dyDescent="0.25">
      <c r="A3" s="6" t="s">
        <v>98</v>
      </c>
    </row>
    <row r="4" spans="1:1" ht="15.75" x14ac:dyDescent="0.25">
      <c r="A4" s="7" t="s">
        <v>99</v>
      </c>
    </row>
    <row r="5" spans="1:1" x14ac:dyDescent="0.25">
      <c r="A5" s="8" t="s">
        <v>100</v>
      </c>
    </row>
    <row r="6" spans="1:1" x14ac:dyDescent="0.25">
      <c r="A6" s="8" t="s">
        <v>101</v>
      </c>
    </row>
    <row r="7" spans="1:1" x14ac:dyDescent="0.25">
      <c r="A7" s="8" t="s">
        <v>102</v>
      </c>
    </row>
    <row r="8" spans="1:1" x14ac:dyDescent="0.25">
      <c r="A8" s="8" t="s">
        <v>103</v>
      </c>
    </row>
    <row r="9" spans="1:1" ht="15.75" x14ac:dyDescent="0.25">
      <c r="A9" s="7" t="s">
        <v>104</v>
      </c>
    </row>
    <row r="10" spans="1:1" x14ac:dyDescent="0.25">
      <c r="A10" s="9" t="s">
        <v>105</v>
      </c>
    </row>
    <row r="11" spans="1:1" x14ac:dyDescent="0.25">
      <c r="A11" s="9" t="s">
        <v>106</v>
      </c>
    </row>
    <row r="12" spans="1:1" ht="15.75" x14ac:dyDescent="0.25">
      <c r="A12" s="7" t="s">
        <v>107</v>
      </c>
    </row>
    <row r="13" spans="1:1" x14ac:dyDescent="0.25">
      <c r="A13" s="8" t="s">
        <v>108</v>
      </c>
    </row>
    <row r="14" spans="1:1" x14ac:dyDescent="0.25">
      <c r="A14" s="10" t="s">
        <v>109</v>
      </c>
    </row>
    <row r="15" spans="1:1" ht="15.75" x14ac:dyDescent="0.25">
      <c r="A15" s="7" t="s">
        <v>110</v>
      </c>
    </row>
    <row r="16" spans="1:1" x14ac:dyDescent="0.25">
      <c r="A16" s="8" t="s">
        <v>111</v>
      </c>
    </row>
    <row r="17" spans="1:1" x14ac:dyDescent="0.25">
      <c r="A17" s="8" t="s">
        <v>112</v>
      </c>
    </row>
    <row r="18" spans="1:1" ht="15.75" x14ac:dyDescent="0.25">
      <c r="A18" s="7" t="s">
        <v>113</v>
      </c>
    </row>
    <row r="19" spans="1:1" ht="18.75" x14ac:dyDescent="0.25">
      <c r="A19" s="5" t="s">
        <v>114</v>
      </c>
    </row>
    <row r="20" spans="1:1" ht="15.75" x14ac:dyDescent="0.25">
      <c r="A20" s="11" t="s">
        <v>115</v>
      </c>
    </row>
    <row r="21" spans="1:1" x14ac:dyDescent="0.25">
      <c r="A21" s="12" t="s">
        <v>116</v>
      </c>
    </row>
    <row r="22" spans="1:1" x14ac:dyDescent="0.25">
      <c r="A22" s="12" t="s">
        <v>117</v>
      </c>
    </row>
    <row r="23" spans="1:1" x14ac:dyDescent="0.25">
      <c r="A23" s="6"/>
    </row>
    <row r="24" spans="1:1" ht="15.75" x14ac:dyDescent="0.25">
      <c r="A24" s="7" t="s">
        <v>118</v>
      </c>
    </row>
    <row r="25" spans="1:1" x14ac:dyDescent="0.25">
      <c r="A25" s="9" t="s">
        <v>119</v>
      </c>
    </row>
    <row r="26" spans="1:1" x14ac:dyDescent="0.25">
      <c r="A26" s="9" t="s">
        <v>120</v>
      </c>
    </row>
    <row r="27" spans="1:1" x14ac:dyDescent="0.25">
      <c r="A27" s="9" t="s">
        <v>121</v>
      </c>
    </row>
    <row r="28" spans="1:1" x14ac:dyDescent="0.25">
      <c r="A28" s="9" t="s">
        <v>122</v>
      </c>
    </row>
    <row r="29" spans="1:1" ht="18.75" x14ac:dyDescent="0.25">
      <c r="A29" s="13" t="s">
        <v>123</v>
      </c>
    </row>
    <row r="30" spans="1:1" ht="18.75" x14ac:dyDescent="0.25">
      <c r="A30" s="13"/>
    </row>
    <row r="31" spans="1:1" ht="15.75" x14ac:dyDescent="0.25">
      <c r="A31" s="14" t="s">
        <v>124</v>
      </c>
    </row>
    <row r="32" spans="1:1" ht="15.75" x14ac:dyDescent="0.25">
      <c r="A32" s="15" t="s">
        <v>125</v>
      </c>
    </row>
    <row r="33" spans="1:1" ht="15.75" x14ac:dyDescent="0.25">
      <c r="A33" s="14" t="s">
        <v>126</v>
      </c>
    </row>
    <row r="34" spans="1:1" ht="15.75" x14ac:dyDescent="0.25">
      <c r="A34" s="15" t="s">
        <v>127</v>
      </c>
    </row>
    <row r="35" spans="1:1" ht="15.75" x14ac:dyDescent="0.25">
      <c r="A35" s="15" t="s">
        <v>128</v>
      </c>
    </row>
    <row r="36" spans="1:1" ht="15.75" x14ac:dyDescent="0.25">
      <c r="A36" s="15"/>
    </row>
    <row r="37" spans="1:1" ht="18.75" x14ac:dyDescent="0.25">
      <c r="A37" s="13" t="s">
        <v>129</v>
      </c>
    </row>
    <row r="38" spans="1:1" ht="18.75" x14ac:dyDescent="0.25">
      <c r="A38" s="13"/>
    </row>
    <row r="39" spans="1:1" ht="15.75" x14ac:dyDescent="0.25">
      <c r="A39" s="14" t="s">
        <v>130</v>
      </c>
    </row>
    <row r="40" spans="1:1" ht="15.75" x14ac:dyDescent="0.25">
      <c r="A40" s="14"/>
    </row>
    <row r="41" spans="1:1" ht="15.75" x14ac:dyDescent="0.25">
      <c r="A41" s="16" t="s">
        <v>131</v>
      </c>
    </row>
    <row r="42" spans="1:1" ht="15.75" x14ac:dyDescent="0.25">
      <c r="A42" s="14" t="s">
        <v>132</v>
      </c>
    </row>
    <row r="43" spans="1:1" ht="15.75" x14ac:dyDescent="0.25">
      <c r="A43" s="16" t="s">
        <v>133</v>
      </c>
    </row>
    <row r="44" spans="1:1" ht="15.75" x14ac:dyDescent="0.25">
      <c r="A44" s="14" t="s">
        <v>134</v>
      </c>
    </row>
    <row r="45" spans="1:1" ht="15.75" x14ac:dyDescent="0.25">
      <c r="A45" s="16" t="s">
        <v>135</v>
      </c>
    </row>
    <row r="46" spans="1:1" ht="15.75" x14ac:dyDescent="0.25">
      <c r="A46" s="14" t="s">
        <v>136</v>
      </c>
    </row>
    <row r="47" spans="1:1" ht="15.75" x14ac:dyDescent="0.25">
      <c r="A47" s="17" t="s">
        <v>137</v>
      </c>
    </row>
    <row r="48" spans="1:1" ht="15.75" x14ac:dyDescent="0.25">
      <c r="A48" s="17" t="s">
        <v>138</v>
      </c>
    </row>
    <row r="49" spans="1:1" ht="15.75" x14ac:dyDescent="0.25">
      <c r="A49" s="17" t="s">
        <v>139</v>
      </c>
    </row>
    <row r="50" spans="1:1" x14ac:dyDescent="0.25">
      <c r="A50" s="18" t="s">
        <v>140</v>
      </c>
    </row>
    <row r="51" spans="1:1" x14ac:dyDescent="0.25">
      <c r="A51" s="18" t="s">
        <v>141</v>
      </c>
    </row>
    <row r="52" spans="1:1" x14ac:dyDescent="0.25">
      <c r="A52" s="19" t="s">
        <v>142</v>
      </c>
    </row>
    <row r="53" spans="1:1" x14ac:dyDescent="0.25">
      <c r="A53" s="8" t="s">
        <v>143</v>
      </c>
    </row>
    <row r="54" spans="1:1" x14ac:dyDescent="0.25">
      <c r="A54" s="8" t="s">
        <v>144</v>
      </c>
    </row>
    <row r="55" spans="1:1" x14ac:dyDescent="0.25">
      <c r="A55" s="9" t="s">
        <v>145</v>
      </c>
    </row>
    <row r="58" spans="1:1" ht="18.75" x14ac:dyDescent="0.25">
      <c r="A58" s="13" t="s">
        <v>146</v>
      </c>
    </row>
    <row r="59" spans="1:1" x14ac:dyDescent="0.25">
      <c r="A59" s="8" t="s">
        <v>147</v>
      </c>
    </row>
    <row r="60" spans="1:1" x14ac:dyDescent="0.25">
      <c r="A60" s="19" t="s">
        <v>148</v>
      </c>
    </row>
    <row r="61" spans="1:1" x14ac:dyDescent="0.25">
      <c r="A61" s="19" t="s">
        <v>149</v>
      </c>
    </row>
    <row r="62" spans="1:1" x14ac:dyDescent="0.25">
      <c r="A62" s="19" t="s">
        <v>150</v>
      </c>
    </row>
    <row r="63" spans="1:1" x14ac:dyDescent="0.25">
      <c r="A63" s="9" t="s">
        <v>151</v>
      </c>
    </row>
    <row r="64" spans="1:1" x14ac:dyDescent="0.25">
      <c r="A64" s="9" t="s">
        <v>152</v>
      </c>
    </row>
    <row r="65" spans="1:10" x14ac:dyDescent="0.25">
      <c r="A65" s="9" t="s">
        <v>153</v>
      </c>
    </row>
    <row r="66" spans="1:10" x14ac:dyDescent="0.25">
      <c r="A66" s="9" t="s">
        <v>154</v>
      </c>
    </row>
    <row r="67" spans="1:10" x14ac:dyDescent="0.25">
      <c r="A67" s="9" t="s">
        <v>155</v>
      </c>
    </row>
    <row r="68" spans="1:10" x14ac:dyDescent="0.25">
      <c r="A68" s="9" t="s">
        <v>156</v>
      </c>
    </row>
    <row r="69" spans="1:10" x14ac:dyDescent="0.25">
      <c r="A69" s="9" t="s">
        <v>157</v>
      </c>
    </row>
    <row r="70" spans="1:10" x14ac:dyDescent="0.25">
      <c r="A70" s="9" t="s">
        <v>158</v>
      </c>
    </row>
    <row r="71" spans="1:10" x14ac:dyDescent="0.25">
      <c r="A71" s="9" t="s">
        <v>159</v>
      </c>
    </row>
    <row r="72" spans="1:10" x14ac:dyDescent="0.25">
      <c r="A72" s="9" t="s">
        <v>160</v>
      </c>
    </row>
    <row r="73" spans="1:10" x14ac:dyDescent="0.25">
      <c r="A73" s="9" t="s">
        <v>161</v>
      </c>
    </row>
    <row r="74" spans="1:10" x14ac:dyDescent="0.25">
      <c r="A74" s="8" t="s">
        <v>162</v>
      </c>
    </row>
    <row r="75" spans="1:10" x14ac:dyDescent="0.25">
      <c r="A75" s="41" t="s">
        <v>163</v>
      </c>
      <c r="B75" s="41"/>
      <c r="C75" s="41"/>
      <c r="D75" s="41"/>
      <c r="E75" s="41"/>
      <c r="F75" s="41"/>
      <c r="G75" s="41"/>
      <c r="H75" s="41"/>
      <c r="I75" s="41"/>
      <c r="J75" s="41"/>
    </row>
    <row r="76" spans="1:10" x14ac:dyDescent="0.25">
      <c r="A76" s="9" t="s">
        <v>164</v>
      </c>
    </row>
    <row r="77" spans="1:10" x14ac:dyDescent="0.25">
      <c r="A77" s="8" t="s">
        <v>165</v>
      </c>
    </row>
    <row r="78" spans="1:10" x14ac:dyDescent="0.25">
      <c r="A78" s="8" t="s">
        <v>166</v>
      </c>
    </row>
    <row r="79" spans="1:10" ht="17.25" x14ac:dyDescent="0.25">
      <c r="A79" s="16" t="s">
        <v>167</v>
      </c>
    </row>
    <row r="80" spans="1:10" ht="15.75" x14ac:dyDescent="0.25">
      <c r="A80" s="16" t="s">
        <v>168</v>
      </c>
    </row>
    <row r="81" spans="1:18" ht="15.75" x14ac:dyDescent="0.25">
      <c r="A81" s="16" t="s">
        <v>169</v>
      </c>
    </row>
    <row r="82" spans="1:18" ht="15.75" x14ac:dyDescent="0.25">
      <c r="A82" s="16" t="s">
        <v>170</v>
      </c>
    </row>
    <row r="83" spans="1:18" ht="15.75" x14ac:dyDescent="0.25">
      <c r="A83" s="16" t="s">
        <v>171</v>
      </c>
    </row>
    <row r="84" spans="1:18" ht="15.75" x14ac:dyDescent="0.25">
      <c r="A84" s="15" t="s">
        <v>172</v>
      </c>
    </row>
    <row r="85" spans="1:18" ht="18.75" x14ac:dyDescent="0.3">
      <c r="A85" s="5" t="s">
        <v>239</v>
      </c>
      <c r="B85" s="40"/>
      <c r="C85" s="40"/>
      <c r="D85" s="40"/>
    </row>
    <row r="86" spans="1:18" x14ac:dyDescent="0.25">
      <c r="A86" s="41" t="s">
        <v>240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x14ac:dyDescent="0.25">
      <c r="A87" s="6" t="s">
        <v>241</v>
      </c>
    </row>
    <row r="88" spans="1:18" x14ac:dyDescent="0.25">
      <c r="A88" s="6" t="s">
        <v>242</v>
      </c>
    </row>
    <row r="89" spans="1:18" x14ac:dyDescent="0.25">
      <c r="A89" t="s">
        <v>243</v>
      </c>
    </row>
    <row r="90" spans="1:18" x14ac:dyDescent="0.25">
      <c r="A90" t="s">
        <v>244</v>
      </c>
    </row>
  </sheetData>
  <mergeCells count="2">
    <mergeCell ref="A75:J75"/>
    <mergeCell ref="A86:R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8816-7EA7-419F-896D-C0A0AEF31A47}">
  <dimension ref="A1:H13"/>
  <sheetViews>
    <sheetView workbookViewId="0">
      <selection activeCell="A12" sqref="A12"/>
    </sheetView>
  </sheetViews>
  <sheetFormatPr defaultRowHeight="15" x14ac:dyDescent="0.25"/>
  <cols>
    <col min="1" max="1" width="20.28515625" customWidth="1"/>
    <col min="8" max="8" width="28" customWidth="1"/>
  </cols>
  <sheetData>
    <row r="1" spans="1:8" ht="39.75" customHeight="1" x14ac:dyDescent="0.25">
      <c r="A1" s="34" t="s">
        <v>93</v>
      </c>
      <c r="B1" s="35"/>
      <c r="C1" s="35"/>
      <c r="D1" s="35"/>
      <c r="E1" s="35"/>
      <c r="F1" s="35"/>
      <c r="G1" s="35"/>
      <c r="H1" s="35"/>
    </row>
    <row r="2" spans="1:8" x14ac:dyDescent="0.25">
      <c r="A2" t="s">
        <v>52</v>
      </c>
      <c r="B2">
        <v>45</v>
      </c>
      <c r="C2">
        <v>50</v>
      </c>
      <c r="D2">
        <v>55</v>
      </c>
      <c r="E2">
        <v>60</v>
      </c>
      <c r="F2">
        <v>62</v>
      </c>
      <c r="G2">
        <v>48</v>
      </c>
      <c r="H2">
        <v>52</v>
      </c>
    </row>
    <row r="3" spans="1:8" x14ac:dyDescent="0.25">
      <c r="A3" t="s">
        <v>62</v>
      </c>
      <c r="B3">
        <f>SUM(B2:H2)/7</f>
        <v>53.142857142857146</v>
      </c>
    </row>
    <row r="4" spans="1:8" x14ac:dyDescent="0.25">
      <c r="A4" t="s">
        <v>63</v>
      </c>
      <c r="B4" t="s">
        <v>174</v>
      </c>
      <c r="C4" t="s">
        <v>180</v>
      </c>
    </row>
    <row r="5" spans="1:8" x14ac:dyDescent="0.25">
      <c r="A5">
        <v>45</v>
      </c>
      <c r="B5">
        <f>A5-B3</f>
        <v>-8.1428571428571459</v>
      </c>
      <c r="C5">
        <f>(B5)^2</f>
        <v>66.306122448979636</v>
      </c>
    </row>
    <row r="6" spans="1:8" x14ac:dyDescent="0.25">
      <c r="A6">
        <v>50</v>
      </c>
      <c r="B6">
        <f>A6-B3</f>
        <v>-3.1428571428571459</v>
      </c>
      <c r="C6">
        <f t="shared" ref="C6:C11" si="0">(B6)^2</f>
        <v>9.8775510204081822</v>
      </c>
    </row>
    <row r="7" spans="1:8" x14ac:dyDescent="0.25">
      <c r="A7">
        <v>55</v>
      </c>
      <c r="B7">
        <f>A7-B3</f>
        <v>1.8571428571428541</v>
      </c>
      <c r="C7">
        <f t="shared" si="0"/>
        <v>3.4489795918367232</v>
      </c>
    </row>
    <row r="8" spans="1:8" x14ac:dyDescent="0.25">
      <c r="A8">
        <v>60</v>
      </c>
      <c r="B8">
        <f>A8-B3</f>
        <v>6.8571428571428541</v>
      </c>
      <c r="C8">
        <f t="shared" si="0"/>
        <v>47.020408163265266</v>
      </c>
    </row>
    <row r="9" spans="1:8" x14ac:dyDescent="0.25">
      <c r="A9">
        <v>62</v>
      </c>
      <c r="B9">
        <f>A9-B3</f>
        <v>8.8571428571428541</v>
      </c>
      <c r="C9">
        <f t="shared" si="0"/>
        <v>78.448979591836675</v>
      </c>
    </row>
    <row r="10" spans="1:8" x14ac:dyDescent="0.25">
      <c r="A10">
        <v>48</v>
      </c>
      <c r="B10">
        <f>A10-B3</f>
        <v>-5.1428571428571459</v>
      </c>
      <c r="C10">
        <f t="shared" si="0"/>
        <v>26.448979591836768</v>
      </c>
    </row>
    <row r="11" spans="1:8" x14ac:dyDescent="0.25">
      <c r="A11">
        <v>52</v>
      </c>
      <c r="B11">
        <f>A11-B3</f>
        <v>-1.1428571428571459</v>
      </c>
      <c r="C11">
        <f t="shared" si="0"/>
        <v>1.3061224489795988</v>
      </c>
    </row>
    <row r="12" spans="1:8" x14ac:dyDescent="0.25">
      <c r="A12" t="s">
        <v>181</v>
      </c>
      <c r="B12">
        <f>SUM(C5:C11)</f>
        <v>232.85714285714283</v>
      </c>
    </row>
    <row r="13" spans="1:8" x14ac:dyDescent="0.25">
      <c r="A13" t="s">
        <v>47</v>
      </c>
      <c r="B13">
        <f>SQRT(B12/6)</f>
        <v>6.2297290317897298</v>
      </c>
    </row>
  </sheetData>
  <mergeCells count="1">
    <mergeCell ref="A1:H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1C2F-8B9A-4E4B-897D-D68A4CDC0523}">
  <dimension ref="A1:J34"/>
  <sheetViews>
    <sheetView topLeftCell="A6" workbookViewId="0">
      <selection activeCell="E7" sqref="E1:E1048576"/>
    </sheetView>
  </sheetViews>
  <sheetFormatPr defaultRowHeight="15" x14ac:dyDescent="0.25"/>
  <cols>
    <col min="1" max="1" width="12.85546875" customWidth="1"/>
    <col min="3" max="3" width="11.7109375" customWidth="1"/>
    <col min="4" max="4" width="25.7109375" customWidth="1"/>
    <col min="5" max="5" width="25.85546875" customWidth="1"/>
    <col min="10" max="10" width="66.28515625" customWidth="1"/>
  </cols>
  <sheetData>
    <row r="1" spans="1:10" x14ac:dyDescent="0.25">
      <c r="A1" s="36" t="s">
        <v>92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0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5" hidden="1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 ht="15" customHeight="1" x14ac:dyDescent="0.25">
      <c r="A5" s="37" t="s">
        <v>233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</row>
    <row r="7" spans="1:10" ht="0.75" customHeight="1" x14ac:dyDescent="0.25"/>
    <row r="8" spans="1:10" ht="15" hidden="1" customHeight="1" x14ac:dyDescent="0.25"/>
    <row r="9" spans="1:10" x14ac:dyDescent="0.25">
      <c r="E9" t="s">
        <v>68</v>
      </c>
    </row>
    <row r="10" spans="1:10" x14ac:dyDescent="0.25">
      <c r="E10" s="23" t="s">
        <v>73</v>
      </c>
    </row>
    <row r="11" spans="1:10" x14ac:dyDescent="0.25">
      <c r="E11" t="s">
        <v>69</v>
      </c>
      <c r="F11" s="22">
        <f>(A16-B22)^2</f>
        <v>10.240000000000018</v>
      </c>
      <c r="G11" s="22">
        <f>(A17-B22)^2</f>
        <v>3.2399999999999896</v>
      </c>
      <c r="H11" s="22">
        <f>(A18-B22)^2</f>
        <v>4.0000000000001139E-2</v>
      </c>
      <c r="I11" s="22">
        <f>(A19-B22)^2</f>
        <v>14.439999999999978</v>
      </c>
      <c r="J11" s="22">
        <f>(A20-B22)^2</f>
        <v>4.8400000000000123</v>
      </c>
    </row>
    <row r="12" spans="1:10" x14ac:dyDescent="0.25">
      <c r="E12" t="s">
        <v>70</v>
      </c>
      <c r="F12">
        <f>SUM(F11:J11)</f>
        <v>32.799999999999997</v>
      </c>
    </row>
    <row r="13" spans="1:10" x14ac:dyDescent="0.25">
      <c r="E13" t="s">
        <v>71</v>
      </c>
      <c r="F13">
        <f>F12/(5-1)</f>
        <v>8.1999999999999993</v>
      </c>
    </row>
    <row r="14" spans="1:10" x14ac:dyDescent="0.25">
      <c r="E14" t="s">
        <v>72</v>
      </c>
      <c r="F14">
        <f>SQRT(F13)</f>
        <v>2.8635642126552705</v>
      </c>
    </row>
    <row r="15" spans="1:10" x14ac:dyDescent="0.25">
      <c r="A15" t="s">
        <v>64</v>
      </c>
      <c r="B15" t="s">
        <v>65</v>
      </c>
      <c r="E15" s="23" t="s">
        <v>74</v>
      </c>
    </row>
    <row r="16" spans="1:10" x14ac:dyDescent="0.25">
      <c r="A16">
        <v>85</v>
      </c>
      <c r="B16">
        <v>78</v>
      </c>
      <c r="E16" t="s">
        <v>75</v>
      </c>
      <c r="F16" s="22">
        <f>(B16-B23)^2</f>
        <v>1</v>
      </c>
      <c r="G16" s="22">
        <f>(B17-B23)^2</f>
        <v>16</v>
      </c>
      <c r="H16" s="22">
        <f>(B18-B23)^2</f>
        <v>1</v>
      </c>
      <c r="I16" s="22">
        <f>(B19-B23)^2</f>
        <v>16</v>
      </c>
      <c r="J16" s="22">
        <f>(B20-B23)^2</f>
        <v>0</v>
      </c>
    </row>
    <row r="17" spans="1:6" x14ac:dyDescent="0.25">
      <c r="A17">
        <v>90</v>
      </c>
      <c r="B17">
        <v>75</v>
      </c>
      <c r="E17" t="s">
        <v>76</v>
      </c>
      <c r="F17">
        <f>SUM(F16:J16)</f>
        <v>34</v>
      </c>
    </row>
    <row r="18" spans="1:6" x14ac:dyDescent="0.25">
      <c r="A18">
        <v>88</v>
      </c>
      <c r="B18">
        <v>80</v>
      </c>
      <c r="E18" t="s">
        <v>77</v>
      </c>
      <c r="F18">
        <f>F17/(5-1)</f>
        <v>8.5</v>
      </c>
    </row>
    <row r="19" spans="1:6" x14ac:dyDescent="0.25">
      <c r="A19">
        <v>92</v>
      </c>
      <c r="B19">
        <v>83</v>
      </c>
      <c r="E19" t="s">
        <v>82</v>
      </c>
      <c r="F19">
        <f>SQRT(F18)</f>
        <v>2.9154759474226504</v>
      </c>
    </row>
    <row r="20" spans="1:6" x14ac:dyDescent="0.25">
      <c r="A20">
        <v>86</v>
      </c>
      <c r="B20">
        <v>79</v>
      </c>
      <c r="E20" t="s">
        <v>79</v>
      </c>
      <c r="F20">
        <f>F13/5</f>
        <v>1.64</v>
      </c>
    </row>
    <row r="21" spans="1:6" x14ac:dyDescent="0.25">
      <c r="E21" t="s">
        <v>80</v>
      </c>
      <c r="F21">
        <f>F18/5</f>
        <v>1.7</v>
      </c>
    </row>
    <row r="22" spans="1:6" x14ac:dyDescent="0.25">
      <c r="A22" t="s">
        <v>66</v>
      </c>
      <c r="B22">
        <f>SUM(A16:A20)/5</f>
        <v>88.2</v>
      </c>
      <c r="E22" t="s">
        <v>81</v>
      </c>
      <c r="F22">
        <f>SUM(F20:F21)</f>
        <v>3.34</v>
      </c>
    </row>
    <row r="23" spans="1:6" x14ac:dyDescent="0.25">
      <c r="A23" t="s">
        <v>67</v>
      </c>
      <c r="B23">
        <f>SUM(B16:B20)/5</f>
        <v>79</v>
      </c>
      <c r="E23" t="s">
        <v>83</v>
      </c>
      <c r="F23">
        <f>SQRT(F22)</f>
        <v>1.8275666882497066</v>
      </c>
    </row>
    <row r="24" spans="1:6" x14ac:dyDescent="0.25">
      <c r="E24" t="s">
        <v>78</v>
      </c>
      <c r="F24">
        <f>(B22-B23)/F23</f>
        <v>5.0340160275141628</v>
      </c>
    </row>
    <row r="25" spans="1:6" x14ac:dyDescent="0.25">
      <c r="E25" t="s">
        <v>85</v>
      </c>
      <c r="F25">
        <f>F13/5</f>
        <v>1.64</v>
      </c>
    </row>
    <row r="26" spans="1:6" x14ac:dyDescent="0.25">
      <c r="E26" t="s">
        <v>86</v>
      </c>
      <c r="F26">
        <f>F18/5</f>
        <v>1.7</v>
      </c>
    </row>
    <row r="27" spans="1:6" x14ac:dyDescent="0.25">
      <c r="E27" t="s">
        <v>87</v>
      </c>
      <c r="F27">
        <f>(F25+F26)^2</f>
        <v>11.1556</v>
      </c>
    </row>
    <row r="29" spans="1:6" x14ac:dyDescent="0.25">
      <c r="E29" t="s">
        <v>84</v>
      </c>
      <c r="F29">
        <f>F27/((F20)^2/4+(F21)^2/4)</f>
        <v>7.9974191698329635</v>
      </c>
    </row>
    <row r="31" spans="1:6" x14ac:dyDescent="0.25">
      <c r="E31" t="s">
        <v>88</v>
      </c>
    </row>
    <row r="32" spans="1:6" x14ac:dyDescent="0.25">
      <c r="E32" t="s">
        <v>89</v>
      </c>
    </row>
    <row r="33" spans="5:5" x14ac:dyDescent="0.25">
      <c r="E33" t="s">
        <v>90</v>
      </c>
    </row>
    <row r="34" spans="5:5" x14ac:dyDescent="0.25">
      <c r="E34" t="s">
        <v>91</v>
      </c>
    </row>
  </sheetData>
  <mergeCells count="2">
    <mergeCell ref="A1:J4"/>
    <mergeCell ref="A5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6FB0-1320-4F41-B9E0-1A6AA9EC1A87}">
  <dimension ref="A1:W226"/>
  <sheetViews>
    <sheetView topLeftCell="A9" workbookViewId="0">
      <selection activeCell="A34" sqref="A34"/>
    </sheetView>
  </sheetViews>
  <sheetFormatPr defaultRowHeight="15" x14ac:dyDescent="0.25"/>
  <cols>
    <col min="1" max="1" width="19.85546875" customWidth="1"/>
  </cols>
  <sheetData>
    <row r="1" spans="1:23" ht="15.75" customHeight="1" x14ac:dyDescent="0.25">
      <c r="A1" s="38" t="s">
        <v>227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.7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ht="15.7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ht="15.7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ht="15.75" x14ac:dyDescent="0.25">
      <c r="A5" s="24" t="s">
        <v>193</v>
      </c>
      <c r="B5" s="21"/>
      <c r="C5" s="21"/>
      <c r="D5" s="21"/>
      <c r="E5" s="21"/>
      <c r="F5" s="21"/>
      <c r="G5" s="21"/>
      <c r="H5" s="21"/>
      <c r="I5" s="21"/>
      <c r="J5" s="21"/>
    </row>
    <row r="6" spans="1:23" ht="15.75" x14ac:dyDescent="0.25">
      <c r="A6" s="21" t="s">
        <v>194</v>
      </c>
      <c r="B6" s="21"/>
      <c r="C6" s="21"/>
      <c r="D6" s="21"/>
      <c r="E6" s="21"/>
      <c r="F6" s="21"/>
      <c r="G6" s="21"/>
      <c r="H6" s="21"/>
      <c r="I6" s="21"/>
      <c r="J6" s="21"/>
    </row>
    <row r="7" spans="1:23" ht="15.75" x14ac:dyDescent="0.25">
      <c r="A7" s="24" t="s">
        <v>195</v>
      </c>
      <c r="B7" s="21"/>
      <c r="C7" s="21"/>
      <c r="D7" s="21"/>
      <c r="E7" s="21"/>
      <c r="F7" s="21"/>
      <c r="G7" s="21"/>
      <c r="H7" s="21"/>
      <c r="I7" s="21"/>
      <c r="J7" s="21"/>
    </row>
    <row r="8" spans="1:23" ht="15.75" x14ac:dyDescent="0.25">
      <c r="A8" s="21" t="s">
        <v>196</v>
      </c>
      <c r="B8" s="21"/>
      <c r="C8" s="21"/>
      <c r="D8" s="21"/>
      <c r="E8" s="21"/>
      <c r="F8" s="21"/>
      <c r="G8" s="21"/>
      <c r="H8" s="21"/>
      <c r="I8" s="21"/>
      <c r="J8" s="21"/>
    </row>
    <row r="9" spans="1:23" ht="15.75" x14ac:dyDescent="0.25">
      <c r="A9" s="21" t="s">
        <v>197</v>
      </c>
      <c r="B9" s="21"/>
      <c r="C9" s="21"/>
      <c r="D9" s="21"/>
      <c r="E9" s="21"/>
      <c r="F9" s="21"/>
      <c r="G9" s="21"/>
      <c r="H9" s="21"/>
      <c r="I9" s="21"/>
      <c r="J9" s="21"/>
    </row>
    <row r="10" spans="1:23" ht="15.75" x14ac:dyDescent="0.25">
      <c r="A10" s="24" t="s">
        <v>198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23" ht="15.75" x14ac:dyDescent="0.25">
      <c r="A11" s="21" t="s">
        <v>199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23" ht="15.75" x14ac:dyDescent="0.25">
      <c r="A12" s="21" t="s">
        <v>200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23" ht="15.75" x14ac:dyDescent="0.25">
      <c r="A13" s="21" t="s">
        <v>201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23" ht="15.75" x14ac:dyDescent="0.25">
      <c r="A14" s="24" t="s">
        <v>202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23" ht="15.75" x14ac:dyDescent="0.25">
      <c r="A15" s="21" t="s">
        <v>203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23" ht="15.75" x14ac:dyDescent="0.25">
      <c r="A16" s="21" t="s">
        <v>204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.75" x14ac:dyDescent="0.25">
      <c r="A17" s="21" t="s">
        <v>205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.75" x14ac:dyDescent="0.25">
      <c r="A18" s="24" t="s">
        <v>206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.75" x14ac:dyDescent="0.25">
      <c r="A19" s="21" t="s">
        <v>207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.75" x14ac:dyDescent="0.25">
      <c r="A20" s="21" t="s">
        <v>208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.75" x14ac:dyDescent="0.25">
      <c r="A21" s="21" t="s">
        <v>209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.75" x14ac:dyDescent="0.25">
      <c r="A22" s="21" t="s">
        <v>210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.75" x14ac:dyDescent="0.25">
      <c r="A23" s="24" t="s">
        <v>211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.75" x14ac:dyDescent="0.25">
      <c r="A24" s="21" t="s">
        <v>212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.75" x14ac:dyDescent="0.25">
      <c r="A25" s="21" t="s">
        <v>213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.75" x14ac:dyDescent="0.25">
      <c r="A26" s="21" t="s">
        <v>214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.75" x14ac:dyDescent="0.25">
      <c r="A27" s="21" t="s">
        <v>215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21" t="s">
        <v>216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.75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.7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5.7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5.7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5.75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5.75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ht="15.7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ht="15.75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ht="15.75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ht="15.7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spans="1:10" ht="15.7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spans="1:10" ht="15.75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ht="15.7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ht="15.75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ht="15.7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ht="15.7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15.7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ht="15.75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 spans="1:10" ht="15.7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</row>
    <row r="48" spans="1:10" ht="15.75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</row>
    <row r="49" spans="1:10" ht="15.7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</row>
    <row r="50" spans="1:10" ht="15.7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</row>
    <row r="51" spans="1:10" ht="15.7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 spans="1:10" ht="15.7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53" spans="1:10" ht="15.7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 spans="1:10" ht="15.7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</row>
    <row r="55" spans="1:10" ht="15.7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</row>
    <row r="56" spans="1:10" ht="15.7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 spans="1:10" ht="15.7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</row>
    <row r="58" spans="1:10" ht="15.7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0" ht="15.7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 spans="1:10" ht="15.7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 spans="1:10" ht="15.7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0" ht="15.7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 spans="1:10" ht="15.7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 spans="1:10" ht="15.7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 spans="1:10" ht="15.7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ht="15.7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ht="15.7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ht="15.7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ht="15.7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ht="15.7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ht="15.7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ht="15.7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ht="15.7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ht="15.7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ht="15.7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ht="15.7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ht="15.7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ht="15.7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ht="15.7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ht="15.7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ht="15.7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ht="15.7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ht="15.7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ht="15.7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ht="15.7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ht="15.7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ht="15.7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ht="15.7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ht="15.7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ht="15.7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ht="15.7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ht="15.7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ht="15.7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ht="15.7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ht="15.7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ht="15.7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ht="15.7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ht="15.7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ht="15.7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ht="15.7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ht="15.7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ht="15.7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ht="15.7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ht="15.7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ht="15.7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ht="15.7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ht="15.7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ht="15.7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ht="15.7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ht="15.7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ht="15.7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.7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.7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.7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ht="15.7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ht="15.7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ht="15.7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ht="15.7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ht="15.7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ht="15.7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ht="15.7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ht="15.7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ht="15.7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ht="15.7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ht="15.7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ht="15.7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ht="15.7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ht="15.7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ht="15.7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ht="15.7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ht="15.7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ht="15.7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ht="15.7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ht="15.7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ht="15.7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ht="15.7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ht="15.7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ht="15.7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ht="15.7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ht="15.7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ht="15.7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ht="15.7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ht="15.7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ht="15.7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ht="15.7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ht="15.7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ht="15.7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ht="15.7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ht="15.7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ht="15.7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ht="15.7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ht="15.7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ht="15.7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ht="15.7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ht="15.7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ht="15.7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ht="15.7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ht="15.7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  <row r="159" spans="1:10" ht="15.7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</row>
    <row r="160" spans="1:10" ht="15.7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</row>
    <row r="161" spans="1:10" ht="15.7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1:10" ht="15.7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</row>
    <row r="163" spans="1:10" ht="15.7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</row>
    <row r="164" spans="1:10" ht="15.7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</row>
    <row r="165" spans="1:10" ht="15.7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</row>
    <row r="166" spans="1:10" ht="15.7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1:10" ht="15.7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1:10" ht="15.7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1:10" ht="15.7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1:10" ht="15.7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1:10" ht="15.7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1:10" ht="15.7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1:10" ht="15.7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1:10" ht="15.7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1:10" ht="15.7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1:10" ht="15.7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1:10" ht="15.7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1:10" ht="15.7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1:10" ht="15.7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1:10" ht="15.7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1:10" ht="15.7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1:10" ht="15.7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1:10" ht="15.7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1:10" ht="15.7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1:10" ht="15.7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1:10" ht="15.7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1:10" ht="15.7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1:10" ht="15.7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</row>
    <row r="189" spans="1:10" ht="15.7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</row>
    <row r="190" spans="1:10" ht="15.7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</row>
    <row r="191" spans="1:10" ht="15.7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</row>
    <row r="192" spans="1:10" ht="15.7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</row>
    <row r="193" spans="1:10" ht="15.7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</row>
    <row r="194" spans="1:10" ht="15.7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</row>
    <row r="195" spans="1:10" ht="15.7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</row>
    <row r="196" spans="1:10" ht="15.7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</row>
    <row r="197" spans="1:10" ht="15.7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1:10" ht="15.7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</row>
    <row r="199" spans="1:10" ht="15.7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</row>
    <row r="200" spans="1:10" ht="15.7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1:10" ht="15.7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1:10" ht="15.7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1:10" ht="15.7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</row>
    <row r="204" spans="1:10" ht="15.7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</row>
    <row r="205" spans="1:10" ht="15.7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</row>
    <row r="206" spans="1:10" ht="15.7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</row>
    <row r="207" spans="1:10" ht="15.7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</row>
    <row r="208" spans="1:10" ht="15.7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</row>
    <row r="209" spans="1:10" ht="15.7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</row>
    <row r="210" spans="1:10" ht="15.7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</row>
    <row r="211" spans="1:10" ht="15.7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</row>
    <row r="212" spans="1:10" ht="15.7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</row>
    <row r="213" spans="1:10" ht="15.7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</row>
    <row r="214" spans="1:10" ht="15.7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</row>
    <row r="215" spans="1:10" ht="15.7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</row>
    <row r="216" spans="1:10" ht="15.7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</row>
    <row r="217" spans="1:10" ht="15.7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</row>
    <row r="218" spans="1:10" ht="15.7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</row>
    <row r="219" spans="1:10" ht="15.7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</row>
    <row r="220" spans="1:10" ht="15.7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</row>
    <row r="221" spans="1:10" ht="15.7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</row>
    <row r="222" spans="1:10" ht="15.7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</row>
    <row r="223" spans="1:10" ht="15.7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</row>
    <row r="224" spans="1:10" ht="15.7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</row>
    <row r="225" spans="1:10" ht="15.7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</row>
    <row r="226" spans="1:10" ht="15.7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</row>
  </sheetData>
  <mergeCells count="1">
    <mergeCell ref="A1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Sheet1</vt:lpstr>
      <vt:lpstr>Sheet9</vt:lpstr>
      <vt:lpstr>Sheet7</vt:lpstr>
      <vt:lpstr>Sheet5</vt:lpstr>
      <vt:lpstr>Sheet6</vt:lpstr>
      <vt:lpstr>Sheet8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SHAJ</dc:creator>
  <cp:lastModifiedBy>Jibina MV</cp:lastModifiedBy>
  <dcterms:created xsi:type="dcterms:W3CDTF">2025-03-13T12:07:37Z</dcterms:created>
  <dcterms:modified xsi:type="dcterms:W3CDTF">2025-03-24T17:48:31Z</dcterms:modified>
</cp:coreProperties>
</file>