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954" documentId="11_0B1D56BE9CDCCE836B02CE7A5FB0D4A9BBFD1C62" xr6:coauthVersionLast="47" xr6:coauthVersionMax="47" xr10:uidLastSave="{8053C2ED-E3DD-4A54-9A54-346B9C8E122B}"/>
  <bookViews>
    <workbookView xWindow="240" yWindow="105" windowWidth="14805" windowHeight="8010" activeTab="8" xr2:uid="{00000000-000D-0000-FFFF-FFFF00000000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9" r:id="rId6"/>
    <sheet name="Sheet7" sheetId="10" r:id="rId7"/>
    <sheet name="Sheet8" sheetId="11" r:id="rId8"/>
    <sheet name="Sheet9" sheetId="12" r:id="rId9"/>
    <sheet name="Sheet10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9" l="1" a="1"/>
  <c r="C27" i="9"/>
  <c r="C24" i="13"/>
  <c r="C19" i="13"/>
  <c r="C13" i="13"/>
  <c r="H21" i="12"/>
  <c r="H20" i="12"/>
  <c r="H18" i="12"/>
  <c r="H16" i="12"/>
  <c r="H15" i="12"/>
  <c r="C19" i="11"/>
  <c r="C15" i="11"/>
  <c r="C11" i="11"/>
  <c r="B9" i="10"/>
  <c r="B10" i="10"/>
  <c r="B8" i="10"/>
  <c r="C23" i="9"/>
  <c r="C19" i="9"/>
  <c r="B31" i="3"/>
  <c r="B32" i="3"/>
  <c r="B30" i="3"/>
  <c r="B25" i="3"/>
  <c r="B24" i="3"/>
  <c r="B23" i="3"/>
  <c r="C10" i="7" a="1"/>
  <c r="C10" i="7"/>
  <c r="C11" i="7" a="1"/>
  <c r="C11" i="7"/>
  <c r="C12" i="7" a="1"/>
  <c r="C12" i="7"/>
  <c r="C9" i="7" a="1"/>
  <c r="C9" i="7"/>
  <c r="D13" i="6"/>
  <c r="D14" i="6"/>
  <c r="D15" i="6"/>
  <c r="D16" i="6"/>
  <c r="D17" i="6"/>
  <c r="D12" i="6"/>
  <c r="D11" i="6"/>
  <c r="D8" i="4"/>
  <c r="D9" i="4"/>
  <c r="D10" i="4"/>
  <c r="D7" i="4"/>
  <c r="F10" i="5"/>
  <c r="F11" i="5"/>
  <c r="F12" i="5"/>
  <c r="F13" i="5"/>
  <c r="F14" i="5"/>
  <c r="F15" i="5"/>
  <c r="F16" i="5"/>
  <c r="F9" i="5"/>
  <c r="E10" i="5"/>
  <c r="E11" i="5"/>
  <c r="E12" i="5"/>
  <c r="E13" i="5"/>
  <c r="E14" i="5"/>
  <c r="E15" i="5"/>
  <c r="E16" i="5"/>
  <c r="E9" i="5"/>
  <c r="D18" i="3"/>
  <c r="D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<sst xmlns="http://schemas.openxmlformats.org/spreadsheetml/2006/main" count="290" uniqueCount="212">
  <si>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</si>
  <si>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</si>
  <si>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</si>
  <si>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</si>
  <si>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</si>
  <si>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</si>
  <si>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</si>
  <si>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</si>
  <si>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</si>
  <si>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</si>
  <si>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</si>
  <si>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</si>
  <si>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</si>
  <si>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</si>
  <si>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</si>
  <si>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</si>
  <si>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</si>
  <si>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</si>
  <si>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</si>
  <si>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</si>
  <si>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</si>
  <si>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</si>
  <si>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</si>
  <si>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</si>
  <si>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</si>
  <si>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</si>
  <si>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</si>
  <si>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</si>
  <si>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</si>
  <si>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Jhonny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</si>
  <si>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</si>
  <si>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</si>
  <si>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</si>
  <si>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</si>
  <si>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</si>
  <si>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 </t>
  </si>
  <si>
    <t>Debit</t>
  </si>
  <si>
    <t>Credit</t>
  </si>
  <si>
    <t>Same value?</t>
  </si>
  <si>
    <t>Journal Entry 1</t>
  </si>
  <si>
    <t>$94.00 </t>
  </si>
  <si>
    <t>Journal Entry 2</t>
  </si>
  <si>
    <t>$109.00 </t>
  </si>
  <si>
    <t>Journal Entry 3</t>
  </si>
  <si>
    <t>$85.00 </t>
  </si>
  <si>
    <t>$85.50 </t>
  </si>
  <si>
    <t>Journal Entry 4</t>
  </si>
  <si>
    <t>$12.00 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</si>
  <si>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</si>
  <si>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</si>
  <si>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</si>
  <si>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</si>
  <si>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</si>
  <si>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</si>
  <si>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</si>
  <si>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</si>
  <si>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</si>
  <si>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</si>
  <si>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</si>
  <si>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</si>
  <si>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</si>
  <si>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</si>
  <si>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</si>
  <si>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</si>
  <si>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</si>
  <si>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</si>
  <si>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</si>
  <si>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</si>
  <si>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</si>
  <si>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</si>
  <si>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</si>
  <si>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</si>
  <si>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</si>
  <si>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</si>
  <si>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</si>
  <si>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</si>
  <si>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</si>
  <si>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</si>
  <si>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</si>
  <si>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</si>
  <si>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</si>
  <si>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</si>
  <si>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</si>
  <si>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</si>
  <si>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</si>
  <si>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</si>
  <si>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</si>
  <si>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</si>
  <si>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</si>
  <si>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</si>
  <si>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</si>
  <si>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</si>
  <si>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</si>
  <si>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</si>
  <si>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</si>
  <si>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</si>
  <si>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</si>
  <si>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</si>
  <si>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</si>
  <si>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</si>
  <si>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</si>
  <si>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</si>
  <si>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</si>
  <si>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</si>
  <si>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</si>
  <si>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</si>
  <si>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</si>
  <si>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</si>
  <si>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</si>
  <si>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</si>
  <si>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</si>
  <si>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</si>
  <si>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</si>
  <si>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</si>
  <si>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</si>
  <si>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</si>
  <si>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</si>
  <si>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</si>
  <si>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</si>
  <si>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</si>
  <si>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</si>
  <si>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</si>
  <si>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</si>
  <si>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</si>
  <si>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</si>
  <si>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</si>
  <si>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</si>
  <si>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</si>
  <si>
    <t>$1.3671 </t>
  </si>
  <si>
    <t>$1.3569 </t>
  </si>
  <si>
    <t>1/15/2021</t>
  </si>
  <si>
    <t>$1.3624 </t>
  </si>
  <si>
    <t>1/24/2021</t>
  </si>
  <si>
    <t>$1.3607 </t>
  </si>
  <si>
    <t>$1.3563 </t>
  </si>
  <si>
    <t>$1.3514 </t>
  </si>
  <si>
    <t>$1.3663 </t>
  </si>
  <si>
    <t>1/13/2021</t>
  </si>
  <si>
    <t>$1.3637 </t>
  </si>
  <si>
    <t>1/14/2021</t>
  </si>
  <si>
    <t>$1.3687 </t>
  </si>
  <si>
    <t>$1.3586 </t>
  </si>
  <si>
    <t>1/18/2021</t>
  </si>
  <si>
    <t>$1.3584 </t>
  </si>
  <si>
    <t>1/19/2021</t>
  </si>
  <si>
    <t>$1.3628 </t>
  </si>
  <si>
    <t>1/20/2021</t>
  </si>
  <si>
    <t>$1.3653 </t>
  </si>
  <si>
    <t>1/21/2021</t>
  </si>
  <si>
    <t>$1.3732 </t>
  </si>
  <si>
    <t>1/22/2021</t>
  </si>
  <si>
    <t>$1.3684 </t>
  </si>
  <si>
    <t>1/25/2021</t>
  </si>
  <si>
    <t>$1.3674 </t>
  </si>
  <si>
    <t>1/26/2021</t>
  </si>
  <si>
    <t>$1.3733 </t>
  </si>
  <si>
    <t>1/27/2021</t>
  </si>
  <si>
    <t>$1.3686 </t>
  </si>
  <si>
    <t>1/28/2021</t>
  </si>
  <si>
    <t>$1.3718 </t>
  </si>
  <si>
    <t>1/29/2021</t>
  </si>
  <si>
    <t>$1.3702 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</si>
  <si>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</si>
  <si>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</si>
  <si>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</si>
  <si>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</si>
  <si>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</si>
  <si>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</si>
  <si>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</si>
  <si>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</si>
  <si>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</si>
  <si>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</si>
  <si>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</si>
  <si>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</si>
  <si>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</si>
  <si>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</si>
  <si>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</si>
  <si>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</si>
  <si>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</si>
  <si>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</si>
  <si>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>What is the total pay of employee with ID 107? 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</si>
  <si>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</si>
  <si>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</si>
  <si>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</si>
  <si>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</si>
  <si>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</si>
  <si>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</si>
  <si>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</si>
  <si>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</si>
  <si>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</si>
  <si>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</si>
  <si>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</si>
  <si>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</si>
  <si>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SUMIFS Exercise 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</si>
  <si>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</si>
  <si>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</si>
  <si>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</si>
  <si>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</si>
  <si>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</si>
  <si>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</si>
  <si>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</si>
  <si>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</si>
  <si>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</si>
  <si>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</si>
  <si>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</si>
  <si>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</si>
  <si>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Refrigerator</t>
  </si>
  <si>
    <t>Microwave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</si>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</sst>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E101A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E101A"/>
      <name val="Calibri"/>
      <family val="2"/>
      <charset val="1"/>
    </font>
    <font>
      <b/>
      <sz val="11"/>
      <color rgb="FF000000"/>
      <name val="Arial Black"/>
    </font>
    <font>
      <b/>
      <sz val="11"/>
      <color rgb="FF000000"/>
      <name val="Calibri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b/>
      <u/>
      <sz val="10"/>
      <name val="Calibri"/>
      <family val="2"/>
      <charset val="1"/>
    </font>
    <font>
      <sz val="11"/>
      <name val="Calibri"/>
      <family val="2"/>
      <charset val="1"/>
    </font>
    <font>
      <b/>
      <u/>
      <sz val="11"/>
      <name val="Calibri"/>
      <family val="2"/>
      <charset val="1"/>
    </font>
    <font>
      <b/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34354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horizontal="center"/>
    </xf>
    <xf numFmtId="0" fontId="2" fillId="0" borderId="5" xfId="0" applyFont="1" applyBorder="1" applyAlignment="1"/>
    <xf numFmtId="22" fontId="0" fillId="0" borderId="0" xfId="0" applyNumberFormat="1"/>
    <xf numFmtId="0" fontId="5" fillId="0" borderId="0" xfId="0" applyFont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3" borderId="4" xfId="0" applyFont="1" applyFill="1" applyBorder="1" applyAlignment="1"/>
    <xf numFmtId="0" fontId="5" fillId="0" borderId="1" xfId="0" applyFont="1" applyBorder="1" applyAlignment="1"/>
    <xf numFmtId="0" fontId="5" fillId="0" borderId="3" xfId="0" applyFont="1" applyBorder="1" applyAlignment="1"/>
    <xf numFmtId="0" fontId="5" fillId="0" borderId="6" xfId="0" applyFont="1" applyBorder="1" applyAlignment="1"/>
    <xf numFmtId="0" fontId="5" fillId="0" borderId="2" xfId="0" applyFont="1" applyBorder="1" applyAlignment="1"/>
    <xf numFmtId="0" fontId="5" fillId="0" borderId="4" xfId="0" applyFont="1" applyBorder="1" applyAlignment="1"/>
    <xf numFmtId="0" fontId="2" fillId="0" borderId="7" xfId="0" applyFont="1" applyBorder="1" applyAlignment="1"/>
    <xf numFmtId="9" fontId="2" fillId="0" borderId="3" xfId="0" applyNumberFormat="1" applyFont="1" applyBorder="1" applyAlignment="1"/>
    <xf numFmtId="9" fontId="2" fillId="0" borderId="4" xfId="0" applyNumberFormat="1" applyFont="1" applyBorder="1" applyAlignment="1"/>
    <xf numFmtId="3" fontId="2" fillId="0" borderId="4" xfId="0" applyNumberFormat="1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7" fillId="3" borderId="1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2" fillId="0" borderId="0" xfId="0" applyFont="1" applyAlignment="1"/>
    <xf numFmtId="0" fontId="7" fillId="3" borderId="4" xfId="0" applyFont="1" applyFill="1" applyBorder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10" fillId="0" borderId="8" xfId="0" applyFont="1" applyBorder="1" applyAlignment="1"/>
    <xf numFmtId="0" fontId="10" fillId="0" borderId="10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  <xf numFmtId="0" fontId="11" fillId="0" borderId="0" xfId="0" applyFont="1" applyAlignment="1"/>
    <xf numFmtId="0" fontId="9" fillId="3" borderId="8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14" fontId="2" fillId="0" borderId="0" xfId="0" applyNumberFormat="1" applyFont="1" applyAlignment="1"/>
    <xf numFmtId="0" fontId="2" fillId="3" borderId="0" xfId="0" applyFont="1" applyFill="1" applyAlignment="1"/>
    <xf numFmtId="14" fontId="2" fillId="0" borderId="0" xfId="0" applyNumberFormat="1" applyFont="1" applyAlignment="1">
      <alignment horizontal="left" wrapText="1"/>
    </xf>
    <xf numFmtId="0" fontId="12" fillId="0" borderId="0" xfId="0" applyFont="1" applyAlignment="1"/>
    <xf numFmtId="0" fontId="13" fillId="0" borderId="0" xfId="0" applyFont="1" applyAlignment="1"/>
    <xf numFmtId="0" fontId="14" fillId="0" borderId="8" xfId="0" applyFont="1" applyBorder="1" applyAlignment="1"/>
    <xf numFmtId="0" fontId="14" fillId="0" borderId="10" xfId="0" applyFont="1" applyBorder="1" applyAlignment="1"/>
    <xf numFmtId="0" fontId="14" fillId="0" borderId="11" xfId="0" applyFont="1" applyBorder="1" applyAlignment="1"/>
    <xf numFmtId="0" fontId="12" fillId="0" borderId="12" xfId="0" applyFont="1" applyBorder="1" applyAlignment="1"/>
    <xf numFmtId="0" fontId="12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2" fillId="3" borderId="8" xfId="0" applyFont="1" applyFill="1" applyBorder="1" applyAlignment="1"/>
    <xf numFmtId="0" fontId="8" fillId="3" borderId="0" xfId="0" applyFont="1" applyFill="1"/>
    <xf numFmtId="0" fontId="2" fillId="3" borderId="13" xfId="0" applyFont="1" applyFill="1" applyBorder="1" applyAlignment="1"/>
    <xf numFmtId="0" fontId="2" fillId="3" borderId="14" xfId="0" applyFont="1" applyFill="1" applyBorder="1" applyAlignment="1"/>
    <xf numFmtId="0" fontId="2" fillId="3" borderId="13" xfId="0" applyFont="1" applyFill="1" applyBorder="1" applyAlignment="1">
      <alignment wrapText="1"/>
    </xf>
    <xf numFmtId="0" fontId="15" fillId="0" borderId="0" xfId="0" applyFont="1" applyAlignment="1"/>
    <xf numFmtId="0" fontId="15" fillId="0" borderId="0" xfId="0" applyFont="1" applyAlignment="1"/>
    <xf numFmtId="0" fontId="15" fillId="0" borderId="7" xfId="0" applyFont="1" applyBorder="1" applyAlignment="1"/>
    <xf numFmtId="0" fontId="16" fillId="0" borderId="4" xfId="0" applyFont="1" applyBorder="1" applyAlignment="1"/>
    <xf numFmtId="0" fontId="16" fillId="0" borderId="3" xfId="0" applyFont="1" applyBorder="1" applyAlignment="1"/>
    <xf numFmtId="0" fontId="15" fillId="0" borderId="4" xfId="0" applyFont="1" applyBorder="1" applyAlignment="1"/>
    <xf numFmtId="0" fontId="15" fillId="0" borderId="15" xfId="0" applyFont="1" applyBorder="1" applyAlignment="1"/>
    <xf numFmtId="0" fontId="11" fillId="0" borderId="0" xfId="0" applyFont="1" applyAlignment="1"/>
    <xf numFmtId="0" fontId="17" fillId="0" borderId="0" xfId="0" applyFont="1" applyAlignment="1"/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7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FC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08AD-35CE-41E8-A1A4-550F874E6874}">
  <dimension ref="A2:G37"/>
  <sheetViews>
    <sheetView workbookViewId="0">
      <selection activeCell="B30" sqref="B30:B32"/>
    </sheetView>
  </sheetViews>
  <sheetFormatPr defaultRowHeight="15"/>
  <cols>
    <col min="1" max="1" width="14.7109375" bestFit="1" customWidth="1"/>
    <col min="2" max="2" width="24.7109375" customWidth="1"/>
    <col min="3" max="3" width="10.28515625" bestFit="1" customWidth="1"/>
    <col min="4" max="4" width="20" bestFit="1" customWidth="1"/>
    <col min="6" max="6" width="16.140625" bestFit="1" customWidth="1"/>
    <col min="7" max="7" width="11.5703125" bestFit="1" customWidth="1"/>
  </cols>
  <sheetData>
    <row r="2" spans="1: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7">
      <c r="A3" s="3">
        <v>56815</v>
      </c>
      <c r="B3" s="4" t="s">
        <v>5</v>
      </c>
      <c r="C3" s="4" t="s">
        <v>6</v>
      </c>
      <c r="D3" s="4">
        <v>13836</v>
      </c>
      <c r="E3" s="4">
        <v>25</v>
      </c>
    </row>
    <row r="4" spans="1:7">
      <c r="A4" s="3">
        <v>51186</v>
      </c>
      <c r="B4" s="4" t="s">
        <v>7</v>
      </c>
      <c r="C4" s="4" t="s">
        <v>8</v>
      </c>
      <c r="D4" s="4">
        <v>11771</v>
      </c>
      <c r="E4" s="4">
        <v>32</v>
      </c>
    </row>
    <row r="5" spans="1:7">
      <c r="A5" s="3">
        <v>51511</v>
      </c>
      <c r="B5" s="4" t="s">
        <v>9</v>
      </c>
      <c r="C5" s="4" t="s">
        <v>10</v>
      </c>
      <c r="D5" s="4">
        <v>13046</v>
      </c>
      <c r="E5" s="4">
        <v>35</v>
      </c>
    </row>
    <row r="6" spans="1:7">
      <c r="A6" s="3">
        <v>50890</v>
      </c>
      <c r="B6" s="4" t="s">
        <v>11</v>
      </c>
      <c r="C6" s="4" t="s">
        <v>12</v>
      </c>
      <c r="D6" s="4">
        <v>18276</v>
      </c>
      <c r="E6" s="4">
        <v>32</v>
      </c>
    </row>
    <row r="7" spans="1:7">
      <c r="A7" s="3">
        <v>53700</v>
      </c>
      <c r="B7" s="4" t="s">
        <v>13</v>
      </c>
      <c r="C7" s="4" t="s">
        <v>14</v>
      </c>
      <c r="D7" s="4">
        <v>19327</v>
      </c>
      <c r="E7" s="4">
        <v>26</v>
      </c>
    </row>
    <row r="8" spans="1:7">
      <c r="A8" s="3">
        <v>55879</v>
      </c>
      <c r="B8" s="4" t="s">
        <v>15</v>
      </c>
      <c r="C8" s="4" t="s">
        <v>16</v>
      </c>
      <c r="D8" s="4">
        <v>18996</v>
      </c>
      <c r="E8" s="4">
        <v>35</v>
      </c>
      <c r="G8" t="s">
        <v>2</v>
      </c>
    </row>
    <row r="9" spans="1:7">
      <c r="A9" s="3">
        <v>59848</v>
      </c>
      <c r="B9" s="4" t="s">
        <v>17</v>
      </c>
      <c r="C9" s="4" t="s">
        <v>10</v>
      </c>
      <c r="D9" s="4">
        <v>10387</v>
      </c>
      <c r="E9" s="4">
        <v>25</v>
      </c>
    </row>
    <row r="10" spans="1:7">
      <c r="A10" s="3">
        <v>58369</v>
      </c>
      <c r="B10" s="4" t="s">
        <v>18</v>
      </c>
      <c r="C10" s="4" t="s">
        <v>16</v>
      </c>
      <c r="D10" s="4">
        <v>12566</v>
      </c>
      <c r="E10" s="4">
        <v>37</v>
      </c>
    </row>
    <row r="11" spans="1:7">
      <c r="A11" s="3">
        <v>50217</v>
      </c>
      <c r="B11" s="4" t="s">
        <v>19</v>
      </c>
      <c r="C11" s="4" t="s">
        <v>20</v>
      </c>
      <c r="D11" s="4">
        <v>16406</v>
      </c>
      <c r="E11" s="4">
        <v>42</v>
      </c>
    </row>
    <row r="12" spans="1:7">
      <c r="A12" s="3">
        <v>50695</v>
      </c>
      <c r="B12" s="4" t="s">
        <v>21</v>
      </c>
      <c r="C12" s="4" t="s">
        <v>12</v>
      </c>
      <c r="D12" s="4">
        <v>15784</v>
      </c>
      <c r="E12" s="4">
        <v>43</v>
      </c>
    </row>
    <row r="13" spans="1:7">
      <c r="A13" s="3">
        <v>59673</v>
      </c>
      <c r="B13" s="4" t="s">
        <v>22</v>
      </c>
      <c r="C13" s="4" t="s">
        <v>6</v>
      </c>
      <c r="D13" s="4">
        <v>10959</v>
      </c>
      <c r="E13" s="4">
        <v>30</v>
      </c>
    </row>
    <row r="14" spans="1:7">
      <c r="A14" s="3">
        <v>52130</v>
      </c>
      <c r="B14" s="4" t="s">
        <v>23</v>
      </c>
      <c r="C14" s="4" t="s">
        <v>24</v>
      </c>
      <c r="D14" s="4">
        <v>14562</v>
      </c>
      <c r="E14" s="4">
        <v>32</v>
      </c>
    </row>
    <row r="16" spans="1:7" ht="18.75">
      <c r="A16" s="33" t="s">
        <v>25</v>
      </c>
      <c r="B16" s="33"/>
      <c r="C16" s="33"/>
      <c r="D16" s="25" t="str">
        <f>VLOOKUP(A10,A:B,2,FALSE)</f>
        <v>Thomas Davies</v>
      </c>
    </row>
    <row r="17" spans="1:4">
      <c r="A17" s="31"/>
      <c r="B17" s="31"/>
      <c r="C17" s="31"/>
      <c r="D17" s="7"/>
    </row>
    <row r="18" spans="1:4" ht="18.75">
      <c r="A18" s="33" t="s">
        <v>26</v>
      </c>
      <c r="B18" s="33"/>
      <c r="C18" s="31"/>
      <c r="D18" s="25">
        <f>VLOOKUP(B13,B:E,4,FALSE)</f>
        <v>30</v>
      </c>
    </row>
    <row r="19" spans="1:4">
      <c r="A19" s="31"/>
      <c r="B19" s="31"/>
      <c r="C19" s="31"/>
      <c r="D19" s="31"/>
    </row>
    <row r="20" spans="1:4">
      <c r="A20" s="33" t="s">
        <v>27</v>
      </c>
      <c r="B20" s="33"/>
      <c r="C20" s="33"/>
      <c r="D20" s="31"/>
    </row>
    <row r="21" spans="1:4">
      <c r="A21" s="31"/>
      <c r="B21" s="31"/>
      <c r="C21" s="31"/>
      <c r="D21" s="31"/>
    </row>
    <row r="22" spans="1:4" ht="20.25" customHeight="1">
      <c r="A22" s="5" t="s">
        <v>0</v>
      </c>
      <c r="B22" s="24" t="s">
        <v>3</v>
      </c>
      <c r="C22" s="31"/>
      <c r="D22" s="31"/>
    </row>
    <row r="23" spans="1:4" ht="19.5" customHeight="1">
      <c r="A23" s="8">
        <v>55879</v>
      </c>
      <c r="B23" s="30">
        <f>VLOOKUP(A23,$A$2:$E$14,MATCH($B$22,$A$2:$E$2,0),FALSE)</f>
        <v>18996</v>
      </c>
      <c r="C23" s="31"/>
      <c r="D23" s="31"/>
    </row>
    <row r="24" spans="1:4" ht="18.75">
      <c r="A24" s="8">
        <v>50217</v>
      </c>
      <c r="B24" s="30">
        <f t="shared" ref="B24:B25" si="0">VLOOKUP(A24,$A$2:$E$14,MATCH($B$22,$A$2:$E$2,0),FALSE)</f>
        <v>16406</v>
      </c>
      <c r="C24" s="31"/>
      <c r="D24" s="31"/>
    </row>
    <row r="25" spans="1:4" ht="17.25">
      <c r="A25" s="8">
        <v>50695</v>
      </c>
      <c r="B25" s="30">
        <f t="shared" si="0"/>
        <v>15784</v>
      </c>
      <c r="C25" s="31"/>
      <c r="D25" s="31"/>
    </row>
    <row r="26" spans="1:4">
      <c r="A26" s="31"/>
      <c r="B26" s="31"/>
      <c r="C26" s="31"/>
      <c r="D26" s="31"/>
    </row>
    <row r="27" spans="1:4">
      <c r="A27" s="33" t="s">
        <v>28</v>
      </c>
      <c r="B27" s="33"/>
      <c r="C27" s="33"/>
      <c r="D27" s="31"/>
    </row>
    <row r="28" spans="1:4">
      <c r="A28" s="31"/>
      <c r="B28" s="31"/>
      <c r="C28" s="31"/>
      <c r="D28" s="31"/>
    </row>
    <row r="29" spans="1:4">
      <c r="A29" s="5" t="s">
        <v>1</v>
      </c>
      <c r="B29" s="6" t="s">
        <v>0</v>
      </c>
      <c r="C29" s="31"/>
      <c r="D29" s="31"/>
    </row>
    <row r="30" spans="1:4" ht="18.75">
      <c r="A30" s="3" t="s">
        <v>11</v>
      </c>
      <c r="B30" s="32" t="str">
        <f>INDEX(A2:E14, MATCH(A2,A2:A14,0), MATCH(A30,B2:B14,0))</f>
        <v>Age</v>
      </c>
      <c r="C30" s="31"/>
      <c r="D30" s="31"/>
    </row>
    <row r="31" spans="1:4" ht="17.25">
      <c r="A31" s="3" t="s">
        <v>29</v>
      </c>
      <c r="B31" s="32" t="e">
        <f t="shared" ref="B31:B32" si="1">INDEX(A3:E15, MATCH(A3,A3:A15,0), MATCH(A31,B3:B15,0))</f>
        <v>#N/A</v>
      </c>
      <c r="C31" s="31"/>
      <c r="D31" s="31"/>
    </row>
    <row r="32" spans="1:4" ht="17.25">
      <c r="A32" s="3" t="s">
        <v>22</v>
      </c>
      <c r="B32" s="32" t="e">
        <f t="shared" si="1"/>
        <v>#REF!</v>
      </c>
      <c r="C32" s="31"/>
      <c r="D32" s="31"/>
    </row>
    <row r="37" spans="6:6">
      <c r="F37" s="9"/>
    </row>
  </sheetData>
  <mergeCells count="4">
    <mergeCell ref="A16:C16"/>
    <mergeCell ref="A18:B18"/>
    <mergeCell ref="A20:C20"/>
    <mergeCell ref="A27:C27"/>
  </mergeCells>
  <dataValidations count="1">
    <dataValidation type="list" errorStyle="warning" showInputMessage="1" showErrorMessage="1" errorTitle="ERROR" promptTitle="TABLE" sqref="G8" xr:uid="{A8BD67E4-6752-4CAD-9340-CCED4EE3AD97}">
      <formula1>$A$2:$E$2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73F9-067A-4E76-97F2-B64E0CBCA95D}">
  <dimension ref="A1:H13"/>
  <sheetViews>
    <sheetView workbookViewId="0">
      <selection activeCell="D7" sqref="D7:D10"/>
    </sheetView>
  </sheetViews>
  <sheetFormatPr defaultRowHeight="15"/>
  <cols>
    <col min="1" max="1" width="13.85546875" bestFit="1" customWidth="1"/>
    <col min="4" max="4" width="25.42578125" bestFit="1" customWidth="1"/>
  </cols>
  <sheetData>
    <row r="1" spans="1:8">
      <c r="A1" s="34" t="s">
        <v>30</v>
      </c>
      <c r="B1" s="34"/>
      <c r="C1" s="34"/>
      <c r="D1" s="34"/>
      <c r="E1" s="34"/>
      <c r="F1" s="34"/>
      <c r="G1" s="34"/>
      <c r="H1" s="31"/>
    </row>
    <row r="2" spans="1:8">
      <c r="A2" s="35" t="s">
        <v>31</v>
      </c>
      <c r="B2" s="35"/>
      <c r="C2" s="35"/>
      <c r="D2" s="31"/>
      <c r="E2" s="31"/>
      <c r="F2" s="31"/>
      <c r="G2" s="31"/>
      <c r="H2" s="31"/>
    </row>
    <row r="3" spans="1:8">
      <c r="A3" s="34" t="s">
        <v>32</v>
      </c>
      <c r="B3" s="34"/>
      <c r="C3" s="34"/>
      <c r="D3" s="34"/>
      <c r="E3" s="31"/>
      <c r="F3" s="31"/>
      <c r="G3" s="31"/>
      <c r="H3" s="31"/>
    </row>
    <row r="4" spans="1:8">
      <c r="A4" s="10"/>
      <c r="B4" s="31"/>
      <c r="C4" s="31"/>
      <c r="D4" s="31"/>
      <c r="E4" s="31"/>
      <c r="F4" s="31"/>
      <c r="G4" s="31"/>
      <c r="H4" s="31"/>
    </row>
    <row r="5" spans="1:8">
      <c r="A5" s="31"/>
      <c r="B5" s="31" t="s">
        <v>33</v>
      </c>
      <c r="C5" s="31" t="s">
        <v>34</v>
      </c>
      <c r="D5" s="31"/>
      <c r="E5" s="31"/>
      <c r="F5" s="31"/>
      <c r="G5" s="31"/>
      <c r="H5" s="31"/>
    </row>
    <row r="6" spans="1:8">
      <c r="A6" s="11" t="s">
        <v>35</v>
      </c>
      <c r="B6" s="12" t="s">
        <v>36</v>
      </c>
      <c r="C6" s="12" t="s">
        <v>37</v>
      </c>
      <c r="D6" s="6" t="s">
        <v>38</v>
      </c>
      <c r="E6" s="31"/>
      <c r="F6" s="31"/>
      <c r="G6" s="31"/>
      <c r="H6" s="31"/>
    </row>
    <row r="7" spans="1:8" ht="18.75">
      <c r="A7" s="3" t="s">
        <v>39</v>
      </c>
      <c r="B7" s="4" t="s">
        <v>40</v>
      </c>
      <c r="C7" s="4" t="s">
        <v>40</v>
      </c>
      <c r="D7" s="26" t="str">
        <f>IF(C7=B7,"Match","No Match")</f>
        <v>Match</v>
      </c>
      <c r="E7" s="31"/>
      <c r="F7" s="31"/>
      <c r="G7" s="31"/>
      <c r="H7" s="31"/>
    </row>
    <row r="8" spans="1:8" ht="18.75">
      <c r="A8" s="3" t="s">
        <v>41</v>
      </c>
      <c r="B8" s="4" t="s">
        <v>42</v>
      </c>
      <c r="C8" s="4" t="s">
        <v>42</v>
      </c>
      <c r="D8" s="26" t="str">
        <f t="shared" ref="D8:D10" si="0">IF(C8=B8,"Match","No Match")</f>
        <v>Match</v>
      </c>
      <c r="E8" s="31"/>
      <c r="F8" s="31"/>
      <c r="G8" s="31"/>
      <c r="H8" s="31"/>
    </row>
    <row r="9" spans="1:8" ht="18.75">
      <c r="A9" s="3" t="s">
        <v>43</v>
      </c>
      <c r="B9" s="4" t="s">
        <v>44</v>
      </c>
      <c r="C9" s="4" t="s">
        <v>45</v>
      </c>
      <c r="D9" s="26" t="str">
        <f t="shared" si="0"/>
        <v>No Match</v>
      </c>
      <c r="E9" s="31"/>
      <c r="F9" s="31"/>
      <c r="G9" s="31"/>
      <c r="H9" s="31"/>
    </row>
    <row r="10" spans="1:8" ht="18.75">
      <c r="A10" s="3" t="s">
        <v>46</v>
      </c>
      <c r="B10" s="4" t="s">
        <v>47</v>
      </c>
      <c r="C10" s="4" t="s">
        <v>47</v>
      </c>
      <c r="D10" s="26" t="str">
        <f t="shared" si="0"/>
        <v>Match</v>
      </c>
      <c r="E10" s="31"/>
      <c r="F10" s="31"/>
      <c r="G10" s="31"/>
      <c r="H10" s="31"/>
    </row>
    <row r="11" spans="1:8">
      <c r="A11" s="31"/>
      <c r="B11" s="31"/>
      <c r="C11" s="31"/>
      <c r="D11" s="31"/>
      <c r="E11" s="31"/>
      <c r="F11" s="31"/>
      <c r="G11" s="31"/>
      <c r="H11" s="31"/>
    </row>
    <row r="12" spans="1:8">
      <c r="A12" s="31"/>
      <c r="B12" s="31"/>
      <c r="C12" s="31"/>
      <c r="D12" s="31"/>
      <c r="E12" s="31"/>
      <c r="F12" s="31"/>
      <c r="G12" s="31"/>
      <c r="H12" s="31"/>
    </row>
    <row r="13" spans="1:8">
      <c r="A13" s="31"/>
      <c r="B13" s="31"/>
      <c r="C13" s="31"/>
      <c r="D13" s="31"/>
      <c r="E13" s="31"/>
      <c r="F13" s="31"/>
      <c r="G13" s="31"/>
      <c r="H13" s="31"/>
    </row>
  </sheetData>
  <mergeCells count="3">
    <mergeCell ref="A1:G1"/>
    <mergeCell ref="A2:C2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6D18-2FCD-4D9A-B296-AB0DD45A3066}">
  <dimension ref="A1:R21"/>
  <sheetViews>
    <sheetView workbookViewId="0"/>
  </sheetViews>
  <sheetFormatPr defaultRowHeight="15"/>
  <cols>
    <col min="5" max="5" width="13.42578125" bestFit="1" customWidth="1"/>
    <col min="6" max="6" width="13.140625" bestFit="1" customWidth="1"/>
  </cols>
  <sheetData>
    <row r="1" spans="1:18">
      <c r="A1" s="31"/>
      <c r="B1" s="33" t="s">
        <v>48</v>
      </c>
      <c r="C1" s="33"/>
      <c r="D1" s="33"/>
      <c r="E1" s="33"/>
      <c r="F1" s="33"/>
      <c r="G1" s="33"/>
      <c r="H1" s="33"/>
      <c r="I1" s="33"/>
      <c r="J1" s="33"/>
      <c r="K1" s="33"/>
      <c r="L1" s="31"/>
      <c r="M1" s="31"/>
      <c r="N1" s="31"/>
      <c r="O1" s="31"/>
      <c r="P1" s="31"/>
      <c r="Q1" s="31"/>
      <c r="R1" s="31"/>
    </row>
    <row r="2" spans="1:18">
      <c r="A2" s="31">
        <v>1</v>
      </c>
      <c r="B2" s="36" t="s">
        <v>49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1"/>
      <c r="N2" s="31"/>
      <c r="O2" s="31"/>
      <c r="P2" s="31"/>
      <c r="Q2" s="31"/>
      <c r="R2" s="31"/>
    </row>
    <row r="3" spans="1:18">
      <c r="A3" s="33"/>
      <c r="B3" s="33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>
      <c r="A4" s="31">
        <v>2</v>
      </c>
      <c r="B4" s="36" t="s">
        <v>50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1"/>
    </row>
    <row r="5" spans="1:18">
      <c r="A5" s="33"/>
      <c r="B5" s="33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1:18">
      <c r="A6" s="33"/>
      <c r="B6" s="33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>
      <c r="A7" s="33"/>
      <c r="B7" s="33"/>
      <c r="C7" s="31"/>
      <c r="D7" s="31"/>
      <c r="E7" s="11" t="s">
        <v>51</v>
      </c>
      <c r="F7" s="12" t="s">
        <v>52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>
      <c r="A8" s="31"/>
      <c r="B8" s="14" t="s">
        <v>53</v>
      </c>
      <c r="C8" s="15" t="s">
        <v>1</v>
      </c>
      <c r="D8" s="16" t="s">
        <v>4</v>
      </c>
      <c r="E8" s="17" t="s">
        <v>54</v>
      </c>
      <c r="F8" s="18" t="s">
        <v>55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18">
      <c r="A9" s="31"/>
      <c r="B9" s="3">
        <v>1</v>
      </c>
      <c r="C9" s="4" t="s">
        <v>56</v>
      </c>
      <c r="D9" s="19">
        <v>16</v>
      </c>
      <c r="E9" s="28" t="str">
        <f>IF(D9&gt;=16,"Eligible","Not Eligible")</f>
        <v>Eligible</v>
      </c>
      <c r="F9" s="27" t="str">
        <f>IF(D9&lt;18,"Minor","Adult")</f>
        <v>Minor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>
      <c r="A10" s="31"/>
      <c r="B10" s="3">
        <v>2</v>
      </c>
      <c r="C10" s="4" t="s">
        <v>57</v>
      </c>
      <c r="D10" s="19">
        <v>18</v>
      </c>
      <c r="E10" s="28" t="str">
        <f t="shared" ref="E10:E16" si="0">IF(D10&gt;=16,"Eligible","Not Eligible")</f>
        <v>Eligible</v>
      </c>
      <c r="F10" s="27" t="str">
        <f t="shared" ref="F10:F16" si="1">IF(D10&lt;18,"Minor","Adult")</f>
        <v>Adult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</row>
    <row r="11" spans="1:18">
      <c r="A11" s="31"/>
      <c r="B11" s="3">
        <v>3</v>
      </c>
      <c r="C11" s="4" t="s">
        <v>58</v>
      </c>
      <c r="D11" s="19">
        <v>15.5</v>
      </c>
      <c r="E11" s="28" t="str">
        <f t="shared" si="0"/>
        <v>Not Eligible</v>
      </c>
      <c r="F11" s="27" t="str">
        <f t="shared" si="1"/>
        <v>Minor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>
      <c r="A12" s="31"/>
      <c r="B12" s="3">
        <v>4</v>
      </c>
      <c r="C12" s="4" t="s">
        <v>59</v>
      </c>
      <c r="D12" s="19">
        <v>19</v>
      </c>
      <c r="E12" s="28" t="str">
        <f t="shared" si="0"/>
        <v>Eligible</v>
      </c>
      <c r="F12" s="27" t="str">
        <f t="shared" si="1"/>
        <v>Adult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1:18">
      <c r="A13" s="31"/>
      <c r="B13" s="3">
        <v>5</v>
      </c>
      <c r="C13" s="4" t="s">
        <v>60</v>
      </c>
      <c r="D13" s="19">
        <v>18</v>
      </c>
      <c r="E13" s="28" t="str">
        <f t="shared" si="0"/>
        <v>Eligible</v>
      </c>
      <c r="F13" s="27" t="str">
        <f t="shared" si="1"/>
        <v>Adult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18">
      <c r="A14" s="31"/>
      <c r="B14" s="3">
        <v>6</v>
      </c>
      <c r="C14" s="4" t="s">
        <v>61</v>
      </c>
      <c r="D14" s="19">
        <v>13</v>
      </c>
      <c r="E14" s="28" t="str">
        <f t="shared" si="0"/>
        <v>Not Eligible</v>
      </c>
      <c r="F14" s="27" t="str">
        <f t="shared" si="1"/>
        <v>Minor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8">
      <c r="A15" s="31"/>
      <c r="B15" s="3">
        <v>7</v>
      </c>
      <c r="C15" s="4" t="s">
        <v>62</v>
      </c>
      <c r="D15" s="19">
        <v>18</v>
      </c>
      <c r="E15" s="28" t="str">
        <f t="shared" si="0"/>
        <v>Eligible</v>
      </c>
      <c r="F15" s="27" t="str">
        <f t="shared" si="1"/>
        <v>Adult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1:18">
      <c r="A16" s="31"/>
      <c r="B16" s="3">
        <v>8</v>
      </c>
      <c r="C16" s="4" t="s">
        <v>63</v>
      </c>
      <c r="D16" s="19">
        <v>17</v>
      </c>
      <c r="E16" s="28" t="str">
        <f t="shared" si="0"/>
        <v>Eligible</v>
      </c>
      <c r="F16" s="27" t="str">
        <f t="shared" si="1"/>
        <v>Minor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18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1: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1:18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1:18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</sheetData>
  <mergeCells count="7">
    <mergeCell ref="A7:B7"/>
    <mergeCell ref="B1:K1"/>
    <mergeCell ref="B2:L2"/>
    <mergeCell ref="A3:B3"/>
    <mergeCell ref="B4:Q4"/>
    <mergeCell ref="A5:B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5F5A-0BB7-4E98-88B9-8B2D6D90DDA9}">
  <dimension ref="A1:G18"/>
  <sheetViews>
    <sheetView workbookViewId="0">
      <selection activeCell="F16" sqref="F16"/>
    </sheetView>
  </sheetViews>
  <sheetFormatPr defaultRowHeight="15"/>
  <cols>
    <col min="4" max="4" width="11.140625" bestFit="1" customWidth="1"/>
  </cols>
  <sheetData>
    <row r="1" spans="1:7">
      <c r="A1" s="33" t="s">
        <v>64</v>
      </c>
      <c r="B1" s="33"/>
      <c r="C1" s="33"/>
      <c r="D1" s="33"/>
      <c r="E1" s="33"/>
      <c r="F1" s="33"/>
      <c r="G1" s="33"/>
    </row>
    <row r="2" spans="1:7">
      <c r="A2" s="31"/>
      <c r="B2" s="31"/>
      <c r="C2" s="31"/>
      <c r="D2" s="31"/>
      <c r="E2" s="31"/>
      <c r="F2" s="31"/>
      <c r="G2" s="31"/>
    </row>
    <row r="3" spans="1:7">
      <c r="A3" s="31"/>
      <c r="B3" s="31" t="s">
        <v>65</v>
      </c>
      <c r="C3" s="31"/>
      <c r="D3" s="31"/>
      <c r="E3" s="31"/>
      <c r="F3" s="31"/>
      <c r="G3" s="31"/>
    </row>
    <row r="4" spans="1:7">
      <c r="A4" s="11" t="s">
        <v>66</v>
      </c>
      <c r="B4" s="20">
        <v>1</v>
      </c>
      <c r="C4" s="31"/>
      <c r="D4" s="31"/>
      <c r="E4" s="31"/>
      <c r="F4" s="31"/>
      <c r="G4" s="31"/>
    </row>
    <row r="5" spans="1:7">
      <c r="A5" s="3" t="s">
        <v>67</v>
      </c>
      <c r="B5" s="21">
        <v>0.5</v>
      </c>
      <c r="C5" s="31"/>
      <c r="D5" s="31"/>
      <c r="E5" s="31"/>
      <c r="F5" s="31"/>
      <c r="G5" s="31"/>
    </row>
    <row r="6" spans="1:7">
      <c r="A6" s="31"/>
      <c r="B6" s="31"/>
      <c r="C6" s="31"/>
      <c r="D6" s="31"/>
      <c r="E6" s="31"/>
      <c r="F6" s="31"/>
      <c r="G6" s="31"/>
    </row>
    <row r="7" spans="1:7">
      <c r="A7" s="33" t="s">
        <v>68</v>
      </c>
      <c r="B7" s="33"/>
      <c r="C7" s="33"/>
      <c r="D7" s="33"/>
      <c r="E7" s="31"/>
      <c r="F7" s="31"/>
      <c r="G7" s="31"/>
    </row>
    <row r="8" spans="1:7">
      <c r="A8" s="33" t="s">
        <v>69</v>
      </c>
      <c r="B8" s="33"/>
      <c r="C8" s="33"/>
      <c r="D8" s="33"/>
      <c r="E8" s="33"/>
      <c r="F8" s="31"/>
      <c r="G8" s="31"/>
    </row>
    <row r="9" spans="1:7">
      <c r="A9" s="31"/>
      <c r="B9" s="31"/>
      <c r="C9" s="31"/>
      <c r="D9" s="31"/>
      <c r="E9" s="31"/>
      <c r="F9" s="31"/>
      <c r="G9" s="31"/>
    </row>
    <row r="10" spans="1:7">
      <c r="A10" s="5" t="s">
        <v>1</v>
      </c>
      <c r="B10" s="6" t="s">
        <v>70</v>
      </c>
      <c r="C10" s="6" t="s">
        <v>71</v>
      </c>
      <c r="D10" s="6" t="s">
        <v>72</v>
      </c>
      <c r="E10" s="31"/>
      <c r="F10" s="31"/>
      <c r="G10" s="31"/>
    </row>
    <row r="11" spans="1:7">
      <c r="A11" s="3" t="s">
        <v>73</v>
      </c>
      <c r="B11" s="4" t="s">
        <v>66</v>
      </c>
      <c r="C11" s="22">
        <v>46866</v>
      </c>
      <c r="D11" s="13">
        <f>IF(B11="A+",C11,C11/2)</f>
        <v>46866</v>
      </c>
      <c r="E11" s="31"/>
      <c r="F11" s="31"/>
      <c r="G11" s="31"/>
    </row>
    <row r="12" spans="1:7">
      <c r="A12" s="3" t="s">
        <v>74</v>
      </c>
      <c r="B12" s="4" t="s">
        <v>67</v>
      </c>
      <c r="C12" s="22">
        <v>33495</v>
      </c>
      <c r="D12" s="13">
        <f>IF(B12="A+",C12,C12/2)</f>
        <v>16747.5</v>
      </c>
      <c r="E12" s="31"/>
      <c r="F12" s="31"/>
      <c r="G12" s="31"/>
    </row>
    <row r="13" spans="1:7">
      <c r="A13" s="3" t="s">
        <v>75</v>
      </c>
      <c r="B13" s="4" t="s">
        <v>67</v>
      </c>
      <c r="C13" s="22">
        <v>35087</v>
      </c>
      <c r="D13" s="13">
        <f t="shared" ref="D13:D17" si="0">IF(B13="A+",C13,C13/2)</f>
        <v>17543.5</v>
      </c>
      <c r="E13" s="31"/>
      <c r="F13" s="31"/>
      <c r="G13" s="31"/>
    </row>
    <row r="14" spans="1:7">
      <c r="A14" s="3" t="s">
        <v>76</v>
      </c>
      <c r="B14" s="4" t="s">
        <v>66</v>
      </c>
      <c r="C14" s="22">
        <v>42603</v>
      </c>
      <c r="D14" s="13">
        <f t="shared" si="0"/>
        <v>42603</v>
      </c>
      <c r="E14" s="31"/>
      <c r="F14" s="31"/>
      <c r="G14" s="31"/>
    </row>
    <row r="15" spans="1:7">
      <c r="A15" s="3" t="s">
        <v>60</v>
      </c>
      <c r="B15" s="4" t="s">
        <v>67</v>
      </c>
      <c r="C15" s="22">
        <v>36971</v>
      </c>
      <c r="D15" s="13">
        <f t="shared" si="0"/>
        <v>18485.5</v>
      </c>
      <c r="E15" s="31"/>
      <c r="F15" s="31"/>
      <c r="G15" s="31"/>
    </row>
    <row r="16" spans="1:7">
      <c r="A16" s="3" t="s">
        <v>77</v>
      </c>
      <c r="B16" s="4" t="s">
        <v>66</v>
      </c>
      <c r="C16" s="22">
        <v>41286</v>
      </c>
      <c r="D16" s="13">
        <f t="shared" si="0"/>
        <v>41286</v>
      </c>
      <c r="E16" s="31"/>
      <c r="F16" s="31"/>
      <c r="G16" s="31"/>
    </row>
    <row r="17" spans="1:7">
      <c r="A17" s="3" t="s">
        <v>78</v>
      </c>
      <c r="B17" s="4" t="s">
        <v>67</v>
      </c>
      <c r="C17" s="22">
        <v>37732</v>
      </c>
      <c r="D17" s="13">
        <f t="shared" si="0"/>
        <v>18866</v>
      </c>
      <c r="E17" s="31"/>
      <c r="F17" s="31"/>
      <c r="G17" s="31"/>
    </row>
    <row r="18" spans="1:7">
      <c r="A18" s="31"/>
      <c r="B18" s="31"/>
      <c r="C18" s="31"/>
      <c r="D18" s="31"/>
      <c r="E18" s="31"/>
      <c r="F18" s="31"/>
      <c r="G18" s="31"/>
    </row>
  </sheetData>
  <mergeCells count="3">
    <mergeCell ref="A1:G1"/>
    <mergeCell ref="A7:D7"/>
    <mergeCell ref="A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0011-7C4A-431F-8C81-BAD147AE4F37}">
  <dimension ref="A1:E15"/>
  <sheetViews>
    <sheetView workbookViewId="0">
      <selection activeCell="C9" sqref="C9:C12"/>
    </sheetView>
  </sheetViews>
  <sheetFormatPr defaultRowHeight="15"/>
  <cols>
    <col min="1" max="1" width="13.42578125" bestFit="1" customWidth="1"/>
    <col min="3" max="3" width="25.5703125" customWidth="1"/>
  </cols>
  <sheetData>
    <row r="1" spans="1:5">
      <c r="A1" s="33" t="s">
        <v>79</v>
      </c>
      <c r="B1" s="33"/>
      <c r="C1" s="33"/>
      <c r="D1" s="31"/>
      <c r="E1" s="31"/>
    </row>
    <row r="2" spans="1:5">
      <c r="A2" s="33" t="s">
        <v>80</v>
      </c>
      <c r="B2" s="33"/>
      <c r="C2" s="33"/>
      <c r="D2" s="31"/>
      <c r="E2" s="31"/>
    </row>
    <row r="3" spans="1:5">
      <c r="A3" s="33" t="s">
        <v>81</v>
      </c>
      <c r="B3" s="33"/>
      <c r="C3" s="33"/>
      <c r="D3" s="31"/>
      <c r="E3" s="31"/>
    </row>
    <row r="4" spans="1:5">
      <c r="A4" s="33" t="s">
        <v>82</v>
      </c>
      <c r="B4" s="33"/>
      <c r="C4" s="33"/>
      <c r="D4" s="31"/>
      <c r="E4" s="31"/>
    </row>
    <row r="5" spans="1:5">
      <c r="A5" s="31"/>
      <c r="B5" s="31"/>
      <c r="C5" s="31"/>
      <c r="D5" s="31"/>
      <c r="E5" s="31"/>
    </row>
    <row r="6" spans="1:5">
      <c r="A6" s="33" t="s">
        <v>83</v>
      </c>
      <c r="B6" s="33"/>
      <c r="C6" s="33"/>
      <c r="D6" s="31"/>
      <c r="E6" s="31"/>
    </row>
    <row r="7" spans="1:5">
      <c r="A7" s="31"/>
      <c r="B7" s="31"/>
      <c r="C7" s="31"/>
      <c r="D7" s="31"/>
      <c r="E7" s="31"/>
    </row>
    <row r="8" spans="1:5">
      <c r="A8" s="23" t="s">
        <v>84</v>
      </c>
      <c r="B8" s="6" t="s">
        <v>85</v>
      </c>
      <c r="C8" s="6" t="s">
        <v>86</v>
      </c>
      <c r="D8" s="31"/>
      <c r="E8" s="31"/>
    </row>
    <row r="9" spans="1:5" ht="17.25">
      <c r="A9" s="3" t="s">
        <v>87</v>
      </c>
      <c r="B9" s="4">
        <v>78</v>
      </c>
      <c r="C9" s="29" t="str" cm="1">
        <f t="array" ref="C9">_xlfn.IFS(B9&gt;=80,"Excellent",B9&gt;=60,"Good",B9&lt;60,"Failed")</f>
        <v>Good</v>
      </c>
      <c r="D9" s="31"/>
      <c r="E9" s="31"/>
    </row>
    <row r="10" spans="1:5" ht="17.25">
      <c r="A10" s="3" t="s">
        <v>88</v>
      </c>
      <c r="B10" s="4">
        <v>85</v>
      </c>
      <c r="C10" s="29" t="str" cm="1">
        <f t="array" ref="C10">_xlfn.IFS(B10&gt;=80,"Excellent",B10&gt;=60,"Good",B10&lt;60,"Failed")</f>
        <v>Excellent</v>
      </c>
      <c r="D10" s="31"/>
      <c r="E10" s="31"/>
    </row>
    <row r="11" spans="1:5" ht="17.25">
      <c r="A11" s="3" t="s">
        <v>89</v>
      </c>
      <c r="B11" s="4">
        <v>44</v>
      </c>
      <c r="C11" s="29" t="str" cm="1">
        <f t="array" ref="C11">_xlfn.IFS(B11&gt;=80,"Excellent",B11&gt;=60,"Good",B11&lt;60,"Failed")</f>
        <v>Failed</v>
      </c>
      <c r="D11" s="31"/>
      <c r="E11" s="31"/>
    </row>
    <row r="12" spans="1:5" ht="17.25">
      <c r="A12" s="3" t="s">
        <v>90</v>
      </c>
      <c r="B12" s="4">
        <v>61</v>
      </c>
      <c r="C12" s="29" t="str" cm="1">
        <f t="array" ref="C12">_xlfn.IFS(B12&gt;=80,"Excellent",B12&gt;=60,"Good",B12&lt;60,"Failed")</f>
        <v>Good</v>
      </c>
      <c r="D12" s="31"/>
      <c r="E12" s="31"/>
    </row>
    <row r="13" spans="1:5">
      <c r="A13" s="31"/>
      <c r="B13" s="31"/>
      <c r="C13" s="31"/>
      <c r="D13" s="31"/>
      <c r="E13" s="31"/>
    </row>
    <row r="14" spans="1:5">
      <c r="A14" s="31"/>
      <c r="B14" s="31"/>
      <c r="C14" s="31"/>
      <c r="D14" s="31"/>
      <c r="E14" s="31"/>
    </row>
    <row r="15" spans="1:5">
      <c r="A15" s="31"/>
      <c r="B15" s="31"/>
      <c r="C15" s="31"/>
      <c r="D15" s="31"/>
      <c r="E15" s="31"/>
    </row>
  </sheetData>
  <mergeCells count="5">
    <mergeCell ref="A1:C1"/>
    <mergeCell ref="A2:C2"/>
    <mergeCell ref="A3:C3"/>
    <mergeCell ref="A4:C4"/>
    <mergeCell ref="A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4909-61DE-4978-B8B9-2EAD04BDDA47}">
  <dimension ref="A1:G30"/>
  <sheetViews>
    <sheetView topLeftCell="A4" workbookViewId="0">
      <selection activeCell="C27" sqref="C27"/>
    </sheetView>
  </sheetViews>
  <sheetFormatPr defaultRowHeight="15"/>
  <cols>
    <col min="2" max="2" width="20.7109375" bestFit="1" customWidth="1"/>
    <col min="3" max="3" width="41.28515625" customWidth="1"/>
    <col min="5" max="5" width="13.28515625" customWidth="1"/>
    <col min="7" max="7" width="16.28515625" customWidth="1"/>
  </cols>
  <sheetData>
    <row r="1" spans="1:7">
      <c r="A1" s="37"/>
      <c r="B1" s="38" t="s">
        <v>91</v>
      </c>
      <c r="C1" s="37"/>
      <c r="D1" s="37"/>
      <c r="E1" s="37"/>
      <c r="F1" s="39" t="s">
        <v>92</v>
      </c>
      <c r="G1" s="39"/>
    </row>
    <row r="2" spans="1:7">
      <c r="A2" s="37"/>
      <c r="B2" s="40" t="s">
        <v>1</v>
      </c>
      <c r="C2" s="41" t="s">
        <v>4</v>
      </c>
      <c r="D2" s="41" t="s">
        <v>93</v>
      </c>
      <c r="E2" s="41" t="s">
        <v>94</v>
      </c>
      <c r="F2" s="37"/>
      <c r="G2" s="37"/>
    </row>
    <row r="3" spans="1:7">
      <c r="A3" s="37"/>
      <c r="B3" s="42" t="s">
        <v>95</v>
      </c>
      <c r="C3" s="43">
        <v>35</v>
      </c>
      <c r="D3" s="43" t="s">
        <v>96</v>
      </c>
      <c r="E3" s="43" t="s">
        <v>97</v>
      </c>
      <c r="F3" s="37"/>
      <c r="G3" s="37"/>
    </row>
    <row r="4" spans="1:7">
      <c r="A4" s="37"/>
      <c r="B4" s="42" t="s">
        <v>98</v>
      </c>
      <c r="C4" s="43">
        <v>42</v>
      </c>
      <c r="D4" s="43" t="s">
        <v>99</v>
      </c>
      <c r="E4" s="43" t="s">
        <v>100</v>
      </c>
      <c r="F4" s="37"/>
      <c r="G4" s="37"/>
    </row>
    <row r="5" spans="1:7">
      <c r="A5" s="37"/>
      <c r="B5" s="42" t="s">
        <v>101</v>
      </c>
      <c r="C5" s="43">
        <v>28</v>
      </c>
      <c r="D5" s="43" t="s">
        <v>96</v>
      </c>
      <c r="E5" s="43" t="s">
        <v>102</v>
      </c>
      <c r="F5" s="37"/>
      <c r="G5" s="37"/>
    </row>
    <row r="6" spans="1:7">
      <c r="A6" s="37"/>
      <c r="B6" s="42" t="s">
        <v>103</v>
      </c>
      <c r="C6" s="43">
        <v>25</v>
      </c>
      <c r="D6" s="43" t="s">
        <v>99</v>
      </c>
      <c r="E6" s="43" t="s">
        <v>104</v>
      </c>
      <c r="F6" s="37"/>
      <c r="G6" s="37"/>
    </row>
    <row r="7" spans="1:7">
      <c r="A7" s="37"/>
      <c r="B7" s="42" t="s">
        <v>105</v>
      </c>
      <c r="C7" s="43">
        <v>31</v>
      </c>
      <c r="D7" s="43" t="s">
        <v>96</v>
      </c>
      <c r="E7" s="43" t="s">
        <v>106</v>
      </c>
      <c r="F7" s="37"/>
      <c r="G7" s="37"/>
    </row>
    <row r="8" spans="1:7">
      <c r="A8" s="37"/>
      <c r="B8" s="42" t="s">
        <v>107</v>
      </c>
      <c r="C8" s="43">
        <v>27</v>
      </c>
      <c r="D8" s="43" t="s">
        <v>99</v>
      </c>
      <c r="E8" s="43" t="s">
        <v>108</v>
      </c>
      <c r="F8" s="37"/>
      <c r="G8" s="37"/>
    </row>
    <row r="9" spans="1:7">
      <c r="A9" s="37"/>
      <c r="B9" s="42" t="s">
        <v>109</v>
      </c>
      <c r="C9" s="43">
        <v>38</v>
      </c>
      <c r="D9" s="43" t="s">
        <v>96</v>
      </c>
      <c r="E9" s="43" t="s">
        <v>110</v>
      </c>
      <c r="F9" s="37"/>
      <c r="G9" s="37"/>
    </row>
    <row r="10" spans="1:7">
      <c r="A10" s="37"/>
      <c r="B10" s="42" t="s">
        <v>111</v>
      </c>
      <c r="C10" s="43">
        <v>29</v>
      </c>
      <c r="D10" s="43" t="s">
        <v>99</v>
      </c>
      <c r="E10" s="43" t="s">
        <v>112</v>
      </c>
      <c r="F10" s="37"/>
      <c r="G10" s="37"/>
    </row>
    <row r="11" spans="1:7">
      <c r="A11" s="37"/>
      <c r="B11" s="42" t="s">
        <v>113</v>
      </c>
      <c r="C11" s="43">
        <v>45</v>
      </c>
      <c r="D11" s="43" t="s">
        <v>96</v>
      </c>
      <c r="E11" s="43" t="s">
        <v>114</v>
      </c>
      <c r="F11" s="37"/>
      <c r="G11" s="37"/>
    </row>
    <row r="12" spans="1:7">
      <c r="A12" s="37"/>
      <c r="B12" s="42" t="s">
        <v>115</v>
      </c>
      <c r="C12" s="43">
        <v>33</v>
      </c>
      <c r="D12" s="43" t="s">
        <v>99</v>
      </c>
      <c r="E12" s="43" t="s">
        <v>116</v>
      </c>
      <c r="F12" s="37"/>
      <c r="G12" s="37"/>
    </row>
    <row r="13" spans="1:7">
      <c r="A13" s="39"/>
      <c r="B13" s="39"/>
      <c r="C13" s="37"/>
      <c r="D13" s="37"/>
      <c r="E13" s="37"/>
      <c r="F13" s="37"/>
      <c r="G13" s="37"/>
    </row>
    <row r="14" spans="1:7">
      <c r="A14" s="39"/>
      <c r="B14" s="39"/>
      <c r="C14" s="37"/>
      <c r="D14" s="37"/>
      <c r="E14" s="37"/>
      <c r="F14" s="37"/>
      <c r="G14" s="37"/>
    </row>
    <row r="15" spans="1:7">
      <c r="A15" s="37"/>
      <c r="B15" s="44" t="s">
        <v>117</v>
      </c>
      <c r="C15" s="37"/>
      <c r="D15" s="37"/>
      <c r="E15" s="37"/>
      <c r="F15" s="37"/>
      <c r="G15" s="37"/>
    </row>
    <row r="16" spans="1:7">
      <c r="A16" s="39"/>
      <c r="B16" s="39"/>
      <c r="C16" s="37"/>
      <c r="D16" s="37"/>
      <c r="E16" s="37"/>
      <c r="F16" s="37"/>
      <c r="G16" s="37"/>
    </row>
    <row r="17" spans="1:7">
      <c r="A17" s="37">
        <v>1</v>
      </c>
      <c r="B17" s="39" t="s">
        <v>118</v>
      </c>
      <c r="C17" s="39"/>
      <c r="D17" s="37"/>
      <c r="E17" s="37"/>
      <c r="F17" s="37"/>
      <c r="G17" s="37"/>
    </row>
    <row r="18" spans="1:7">
      <c r="A18" s="39"/>
      <c r="B18" s="39"/>
      <c r="C18" s="44" t="s">
        <v>119</v>
      </c>
      <c r="D18" s="44"/>
      <c r="E18" s="37"/>
      <c r="F18" s="37"/>
      <c r="G18" s="37"/>
    </row>
    <row r="19" spans="1:7">
      <c r="A19" s="37"/>
      <c r="B19" s="38" t="s">
        <v>120</v>
      </c>
      <c r="C19" s="45" t="str">
        <f>VLOOKUP("Jane Doe",B2:E12,4,FALSE)</f>
        <v>Data Scientist</v>
      </c>
      <c r="D19" s="37"/>
      <c r="E19" s="37"/>
      <c r="F19" s="37"/>
      <c r="G19" s="37"/>
    </row>
    <row r="20" spans="1:7">
      <c r="A20" s="39"/>
      <c r="B20" s="39"/>
      <c r="C20" s="37"/>
      <c r="D20" s="37"/>
      <c r="E20" s="37"/>
      <c r="F20" s="37"/>
      <c r="G20" s="37"/>
    </row>
    <row r="21" spans="1:7">
      <c r="A21" s="37">
        <v>2</v>
      </c>
      <c r="B21" s="39" t="s">
        <v>121</v>
      </c>
      <c r="C21" s="39"/>
      <c r="D21" s="37"/>
      <c r="E21" s="37"/>
      <c r="F21" s="37"/>
      <c r="G21" s="37"/>
    </row>
    <row r="22" spans="1:7">
      <c r="A22" s="39"/>
      <c r="B22" s="39"/>
      <c r="C22" s="44" t="s">
        <v>119</v>
      </c>
      <c r="D22" s="44"/>
      <c r="E22" s="37"/>
      <c r="F22" s="37"/>
      <c r="G22" s="37"/>
    </row>
    <row r="23" spans="1:7">
      <c r="A23" s="37"/>
      <c r="B23" s="38" t="s">
        <v>120</v>
      </c>
      <c r="C23" s="45">
        <f>VLOOKUP("Mike Lee",B2:E12,2,FALSE)</f>
        <v>45</v>
      </c>
      <c r="D23" s="37"/>
      <c r="E23" s="37"/>
      <c r="F23" s="37"/>
      <c r="G23" s="37"/>
    </row>
    <row r="24" spans="1:7">
      <c r="A24" s="39"/>
      <c r="B24" s="39"/>
      <c r="C24" s="37"/>
      <c r="D24" s="37"/>
      <c r="E24" s="37"/>
      <c r="F24" s="37"/>
      <c r="G24" s="37"/>
    </row>
    <row r="25" spans="1:7">
      <c r="A25" s="37">
        <v>2</v>
      </c>
      <c r="B25" s="39" t="s">
        <v>122</v>
      </c>
      <c r="C25" s="39"/>
      <c r="D25" s="39"/>
      <c r="E25" s="39"/>
      <c r="F25" s="39"/>
      <c r="G25" s="37"/>
    </row>
    <row r="26" spans="1:7">
      <c r="A26" s="39"/>
      <c r="B26" s="39"/>
      <c r="C26" s="44" t="s">
        <v>119</v>
      </c>
      <c r="D26" s="44"/>
      <c r="E26" s="37"/>
      <c r="F26" s="37"/>
      <c r="G26" s="37"/>
    </row>
    <row r="27" spans="1:7">
      <c r="A27" s="37"/>
      <c r="B27" s="38" t="s">
        <v>120</v>
      </c>
      <c r="C27" s="45" t="str" cm="1">
        <f t="array" ref="C27">VLOOKUP(INDEX(B2:B12, MATCH(TRUE, LEFT($B$2:$B$12,1)="B", 0)), B2:E12, 4, FALSE)</f>
        <v>Accountant</v>
      </c>
      <c r="D27" s="37"/>
      <c r="E27" s="37"/>
      <c r="F27" s="37"/>
      <c r="G27" s="37"/>
    </row>
    <row r="28" spans="1:7">
      <c r="A28" s="39"/>
      <c r="B28" s="39"/>
      <c r="C28" s="37"/>
      <c r="D28" s="37"/>
      <c r="E28" s="37"/>
      <c r="F28" s="37"/>
      <c r="G28" s="37"/>
    </row>
    <row r="29" spans="1:7">
      <c r="A29" s="31"/>
      <c r="B29" s="31"/>
      <c r="C29" s="31"/>
      <c r="D29" s="31"/>
      <c r="E29" s="31"/>
      <c r="F29" s="31"/>
      <c r="G29" s="31"/>
    </row>
    <row r="30" spans="1:7">
      <c r="A30" s="31"/>
      <c r="B30" s="31"/>
      <c r="C30" s="31"/>
      <c r="D30" s="31"/>
      <c r="E30" s="31"/>
      <c r="F30" s="31"/>
      <c r="G30" s="31"/>
    </row>
  </sheetData>
  <mergeCells count="13">
    <mergeCell ref="A28:B28"/>
    <mergeCell ref="A20:B20"/>
    <mergeCell ref="B21:C21"/>
    <mergeCell ref="A22:B22"/>
    <mergeCell ref="A24:B24"/>
    <mergeCell ref="B25:F25"/>
    <mergeCell ref="A26:B26"/>
    <mergeCell ref="F1:G1"/>
    <mergeCell ref="A13:B13"/>
    <mergeCell ref="A14:B14"/>
    <mergeCell ref="A16:B16"/>
    <mergeCell ref="B17:C17"/>
    <mergeCell ref="A18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351E-BC54-42A8-B4B8-85D56C65D08D}">
  <dimension ref="A1:I35"/>
  <sheetViews>
    <sheetView topLeftCell="A4" workbookViewId="0">
      <selection activeCell="B10" sqref="B10"/>
    </sheetView>
  </sheetViews>
  <sheetFormatPr defaultRowHeight="15"/>
  <cols>
    <col min="1" max="1" width="11.140625" bestFit="1" customWidth="1"/>
    <col min="3" max="3" width="26.42578125" bestFit="1" customWidth="1"/>
    <col min="7" max="7" width="23.28515625" bestFit="1" customWidth="1"/>
    <col min="8" max="8" width="28.28515625" customWidth="1"/>
  </cols>
  <sheetData>
    <row r="1" spans="1:9">
      <c r="A1" s="33" t="s">
        <v>123</v>
      </c>
      <c r="B1" s="33"/>
      <c r="C1" s="33"/>
      <c r="D1" s="33"/>
      <c r="E1" s="33"/>
      <c r="F1" s="33"/>
      <c r="G1" s="33"/>
      <c r="H1" s="33"/>
      <c r="I1" s="31"/>
    </row>
    <row r="2" spans="1:9">
      <c r="A2" s="33" t="s">
        <v>124</v>
      </c>
      <c r="B2" s="33"/>
      <c r="C2" s="33"/>
      <c r="D2" s="33"/>
      <c r="E2" s="33"/>
      <c r="F2" s="33"/>
      <c r="G2" s="33"/>
      <c r="H2" s="31"/>
      <c r="I2" s="31"/>
    </row>
    <row r="3" spans="1:9">
      <c r="A3" s="31"/>
      <c r="B3" s="31"/>
      <c r="C3" s="31"/>
      <c r="D3" s="31"/>
      <c r="E3" s="31"/>
      <c r="F3" s="31"/>
      <c r="G3" s="31"/>
      <c r="H3" s="31"/>
      <c r="I3" s="31"/>
    </row>
    <row r="4" spans="1:9">
      <c r="A4" s="31"/>
      <c r="B4" s="31"/>
      <c r="C4" s="31"/>
      <c r="D4" s="31"/>
      <c r="E4" s="31"/>
      <c r="F4" s="31"/>
      <c r="G4" s="46" t="s">
        <v>125</v>
      </c>
      <c r="H4" s="31"/>
      <c r="I4" s="31"/>
    </row>
    <row r="5" spans="1:9">
      <c r="A5" s="31"/>
      <c r="B5" s="31"/>
      <c r="C5" s="31"/>
      <c r="D5" s="31"/>
      <c r="E5" s="31"/>
      <c r="F5" s="31"/>
      <c r="G5" s="31"/>
      <c r="H5" s="31"/>
      <c r="I5" s="31"/>
    </row>
    <row r="6" spans="1:9" ht="33.75" customHeight="1">
      <c r="A6" s="31"/>
      <c r="B6" s="31"/>
      <c r="C6" s="31"/>
      <c r="D6" s="31"/>
      <c r="E6" s="31"/>
      <c r="F6" s="31"/>
      <c r="G6" s="47" t="s">
        <v>126</v>
      </c>
      <c r="H6" s="47" t="s">
        <v>127</v>
      </c>
      <c r="I6" s="31"/>
    </row>
    <row r="7" spans="1:9" ht="13.5" customHeight="1">
      <c r="A7" s="46" t="s">
        <v>126</v>
      </c>
      <c r="B7" s="48" t="s">
        <v>127</v>
      </c>
      <c r="C7" s="48"/>
      <c r="D7" s="31"/>
      <c r="E7" s="31"/>
      <c r="F7" s="31"/>
      <c r="G7" s="52">
        <v>44197</v>
      </c>
      <c r="H7" s="49" t="s">
        <v>128</v>
      </c>
      <c r="I7" s="31"/>
    </row>
    <row r="8" spans="1:9" ht="13.5" customHeight="1">
      <c r="A8" s="50">
        <v>44317</v>
      </c>
      <c r="B8" s="51" t="str">
        <f>VLOOKUP(A8,$G$7:$H$27,2,FALSE)</f>
        <v>$1.3624 </v>
      </c>
      <c r="C8" s="31"/>
      <c r="D8" s="31"/>
      <c r="E8" s="31"/>
      <c r="F8" s="31"/>
      <c r="G8" s="52">
        <v>44287</v>
      </c>
      <c r="H8" s="49" t="s">
        <v>129</v>
      </c>
      <c r="I8" s="31"/>
    </row>
    <row r="9" spans="1:9" ht="13.5" customHeight="1">
      <c r="A9" s="31" t="s">
        <v>130</v>
      </c>
      <c r="B9" s="51" t="str">
        <f t="shared" ref="B9:B10" si="0">VLOOKUP(A9,$G$7:$H$27,2,FALSE)</f>
        <v>$1.3586 </v>
      </c>
      <c r="C9" s="31"/>
      <c r="D9" s="31"/>
      <c r="E9" s="31"/>
      <c r="F9" s="31"/>
      <c r="G9" s="52">
        <v>44317</v>
      </c>
      <c r="H9" s="49" t="s">
        <v>131</v>
      </c>
      <c r="I9" s="31"/>
    </row>
    <row r="10" spans="1:9" ht="13.5" customHeight="1">
      <c r="A10" s="31" t="s">
        <v>132</v>
      </c>
      <c r="B10" s="51" t="e">
        <f t="shared" si="0"/>
        <v>#N/A</v>
      </c>
      <c r="C10" s="31"/>
      <c r="D10" s="31"/>
      <c r="E10" s="31"/>
      <c r="F10" s="31"/>
      <c r="G10" s="52">
        <v>44348</v>
      </c>
      <c r="H10" s="49" t="s">
        <v>133</v>
      </c>
      <c r="I10" s="31"/>
    </row>
    <row r="11" spans="1:9" ht="13.5" customHeight="1">
      <c r="A11" s="31"/>
      <c r="B11" s="31"/>
      <c r="C11" s="31"/>
      <c r="D11" s="31"/>
      <c r="E11" s="31"/>
      <c r="F11" s="31"/>
      <c r="G11" s="52">
        <v>44378</v>
      </c>
      <c r="H11" s="49" t="s">
        <v>134</v>
      </c>
      <c r="I11" s="31"/>
    </row>
    <row r="12" spans="1:9" ht="13.5" customHeight="1">
      <c r="A12" s="31"/>
      <c r="B12" s="31"/>
      <c r="C12" s="31"/>
      <c r="D12" s="31"/>
      <c r="E12" s="31"/>
      <c r="F12" s="31"/>
      <c r="G12" s="52">
        <v>44409</v>
      </c>
      <c r="H12" s="49" t="s">
        <v>134</v>
      </c>
      <c r="I12" s="31"/>
    </row>
    <row r="13" spans="1:9" ht="13.5" customHeight="1">
      <c r="A13" s="31"/>
      <c r="B13" s="31"/>
      <c r="C13" s="31"/>
      <c r="D13" s="31"/>
      <c r="E13" s="31"/>
      <c r="F13" s="31"/>
      <c r="G13" s="52">
        <v>44501</v>
      </c>
      <c r="H13" s="49" t="s">
        <v>135</v>
      </c>
      <c r="I13" s="31"/>
    </row>
    <row r="14" spans="1:9" ht="13.5" customHeight="1">
      <c r="A14" s="31"/>
      <c r="B14" s="31"/>
      <c r="C14" s="31"/>
      <c r="D14" s="31"/>
      <c r="E14" s="31"/>
      <c r="F14" s="31"/>
      <c r="G14" s="52">
        <v>44531</v>
      </c>
      <c r="H14" s="49" t="s">
        <v>136</v>
      </c>
      <c r="I14" s="31"/>
    </row>
    <row r="15" spans="1:9" ht="13.5" customHeight="1">
      <c r="A15" s="31"/>
      <c r="B15" s="31"/>
      <c r="C15" s="31"/>
      <c r="D15" s="31"/>
      <c r="E15" s="31"/>
      <c r="F15" s="31"/>
      <c r="G15" s="49" t="s">
        <v>137</v>
      </c>
      <c r="H15" s="49" t="s">
        <v>138</v>
      </c>
      <c r="I15" s="31"/>
    </row>
    <row r="16" spans="1:9" ht="13.5" customHeight="1">
      <c r="A16" s="31"/>
      <c r="B16" s="31"/>
      <c r="C16" s="31"/>
      <c r="D16" s="31"/>
      <c r="E16" s="31"/>
      <c r="F16" s="31"/>
      <c r="G16" s="49" t="s">
        <v>139</v>
      </c>
      <c r="H16" s="49" t="s">
        <v>140</v>
      </c>
      <c r="I16" s="31"/>
    </row>
    <row r="17" spans="1:9" ht="13.5" customHeight="1">
      <c r="A17" s="31"/>
      <c r="B17" s="31"/>
      <c r="C17" s="31"/>
      <c r="D17" s="31"/>
      <c r="E17" s="31"/>
      <c r="F17" s="31"/>
      <c r="G17" s="49" t="s">
        <v>130</v>
      </c>
      <c r="H17" s="49" t="s">
        <v>141</v>
      </c>
      <c r="I17" s="31"/>
    </row>
    <row r="18" spans="1:9" ht="13.5" customHeight="1">
      <c r="A18" s="31"/>
      <c r="B18" s="31"/>
      <c r="C18" s="31"/>
      <c r="D18" s="31"/>
      <c r="E18" s="31"/>
      <c r="F18" s="31"/>
      <c r="G18" s="49" t="s">
        <v>142</v>
      </c>
      <c r="H18" s="49" t="s">
        <v>143</v>
      </c>
      <c r="I18" s="31"/>
    </row>
    <row r="19" spans="1:9" ht="13.5" customHeight="1">
      <c r="A19" s="31"/>
      <c r="B19" s="31"/>
      <c r="C19" s="31"/>
      <c r="D19" s="31"/>
      <c r="E19" s="31"/>
      <c r="F19" s="31"/>
      <c r="G19" s="49" t="s">
        <v>144</v>
      </c>
      <c r="H19" s="49" t="s">
        <v>145</v>
      </c>
      <c r="I19" s="31"/>
    </row>
    <row r="20" spans="1:9" ht="13.5" customHeight="1">
      <c r="A20" s="31"/>
      <c r="B20" s="31"/>
      <c r="C20" s="31"/>
      <c r="D20" s="31"/>
      <c r="E20" s="31"/>
      <c r="F20" s="31"/>
      <c r="G20" s="49" t="s">
        <v>146</v>
      </c>
      <c r="H20" s="49" t="s">
        <v>147</v>
      </c>
      <c r="I20" s="31"/>
    </row>
    <row r="21" spans="1:9" ht="13.5" customHeight="1">
      <c r="A21" s="31"/>
      <c r="B21" s="31"/>
      <c r="C21" s="31"/>
      <c r="D21" s="31"/>
      <c r="E21" s="31"/>
      <c r="F21" s="31"/>
      <c r="G21" s="49" t="s">
        <v>148</v>
      </c>
      <c r="H21" s="49" t="s">
        <v>149</v>
      </c>
      <c r="I21" s="31"/>
    </row>
    <row r="22" spans="1:9" ht="13.5" customHeight="1">
      <c r="A22" s="31"/>
      <c r="B22" s="31"/>
      <c r="C22" s="31"/>
      <c r="D22" s="31"/>
      <c r="E22" s="31"/>
      <c r="F22" s="31"/>
      <c r="G22" s="49" t="s">
        <v>150</v>
      </c>
      <c r="H22" s="49" t="s">
        <v>151</v>
      </c>
      <c r="I22" s="31"/>
    </row>
    <row r="23" spans="1:9" ht="13.5" customHeight="1">
      <c r="A23" s="31"/>
      <c r="B23" s="31"/>
      <c r="C23" s="31"/>
      <c r="D23" s="31"/>
      <c r="E23" s="31"/>
      <c r="F23" s="31"/>
      <c r="G23" s="49" t="s">
        <v>152</v>
      </c>
      <c r="H23" s="49" t="s">
        <v>153</v>
      </c>
      <c r="I23" s="31"/>
    </row>
    <row r="24" spans="1:9" ht="13.5" customHeight="1">
      <c r="A24" s="31"/>
      <c r="B24" s="31"/>
      <c r="C24" s="31"/>
      <c r="D24" s="31"/>
      <c r="E24" s="31"/>
      <c r="F24" s="31"/>
      <c r="G24" s="49" t="s">
        <v>154</v>
      </c>
      <c r="H24" s="49" t="s">
        <v>155</v>
      </c>
      <c r="I24" s="31"/>
    </row>
    <row r="25" spans="1:9" ht="13.5" customHeight="1">
      <c r="A25" s="31"/>
      <c r="B25" s="31"/>
      <c r="C25" s="31"/>
      <c r="D25" s="31"/>
      <c r="E25" s="31"/>
      <c r="F25" s="31"/>
      <c r="G25" s="49" t="s">
        <v>156</v>
      </c>
      <c r="H25" s="49" t="s">
        <v>157</v>
      </c>
      <c r="I25" s="31"/>
    </row>
    <row r="26" spans="1:9" ht="13.5" customHeight="1">
      <c r="A26" s="31"/>
      <c r="B26" s="31"/>
      <c r="C26" s="31"/>
      <c r="D26" s="31"/>
      <c r="E26" s="31"/>
      <c r="F26" s="31"/>
      <c r="G26" s="49" t="s">
        <v>158</v>
      </c>
      <c r="H26" s="49" t="s">
        <v>159</v>
      </c>
      <c r="I26" s="31"/>
    </row>
    <row r="27" spans="1:9" ht="13.5" customHeight="1">
      <c r="A27" s="31"/>
      <c r="B27" s="31"/>
      <c r="C27" s="31"/>
      <c r="D27" s="31"/>
      <c r="E27" s="31"/>
      <c r="F27" s="31"/>
      <c r="G27" s="49" t="s">
        <v>160</v>
      </c>
      <c r="H27" s="49" t="s">
        <v>161</v>
      </c>
      <c r="I27" s="31"/>
    </row>
    <row r="28" spans="1:9">
      <c r="A28" s="31"/>
      <c r="B28" s="31"/>
      <c r="C28" s="31"/>
      <c r="D28" s="31"/>
      <c r="E28" s="31"/>
      <c r="F28" s="31"/>
      <c r="G28" s="31"/>
      <c r="H28" s="31"/>
      <c r="I28" s="31"/>
    </row>
    <row r="29" spans="1:9">
      <c r="A29" s="31"/>
      <c r="B29" s="31"/>
      <c r="C29" s="31"/>
      <c r="D29" s="31"/>
      <c r="E29" s="31"/>
      <c r="F29" s="31"/>
      <c r="G29" s="31"/>
      <c r="H29" s="31"/>
      <c r="I29" s="31"/>
    </row>
    <row r="30" spans="1:9">
      <c r="A30" s="31"/>
      <c r="B30" s="31"/>
      <c r="C30" s="31"/>
      <c r="D30" s="31"/>
      <c r="E30" s="31"/>
      <c r="F30" s="31"/>
      <c r="G30" s="31"/>
      <c r="H30" s="31"/>
      <c r="I30" s="31"/>
    </row>
    <row r="31" spans="1:9">
      <c r="A31" s="31"/>
      <c r="B31" s="31"/>
      <c r="C31" s="31"/>
      <c r="D31" s="31"/>
      <c r="E31" s="31"/>
      <c r="F31" s="31"/>
      <c r="G31" s="31"/>
      <c r="H31" s="31"/>
      <c r="I31" s="31"/>
    </row>
    <row r="32" spans="1:9">
      <c r="A32" s="31"/>
      <c r="B32" s="31"/>
      <c r="C32" s="31"/>
      <c r="D32" s="31"/>
      <c r="E32" s="31"/>
      <c r="F32" s="31"/>
      <c r="G32" s="31"/>
      <c r="H32" s="31"/>
      <c r="I32" s="31"/>
    </row>
    <row r="33" spans="1:9">
      <c r="A33" s="31"/>
      <c r="B33" s="31"/>
      <c r="C33" s="31"/>
      <c r="D33" s="31"/>
      <c r="E33" s="31"/>
      <c r="F33" s="31"/>
      <c r="G33" s="31"/>
      <c r="H33" s="31"/>
      <c r="I33" s="31"/>
    </row>
    <row r="34" spans="1:9">
      <c r="A34" s="31"/>
      <c r="B34" s="31"/>
      <c r="C34" s="31"/>
      <c r="D34" s="31"/>
      <c r="E34" s="31"/>
      <c r="F34" s="31"/>
      <c r="G34" s="31"/>
      <c r="H34" s="31"/>
      <c r="I34" s="31"/>
    </row>
    <row r="35" spans="1:9">
      <c r="A35" s="31"/>
      <c r="B35" s="31"/>
      <c r="C35" s="31"/>
      <c r="D35" s="31"/>
      <c r="E35" s="31"/>
      <c r="F35" s="31"/>
      <c r="G35" s="31"/>
      <c r="H35" s="31"/>
      <c r="I35" s="31"/>
    </row>
  </sheetData>
  <mergeCells count="3">
    <mergeCell ref="A1:H1"/>
    <mergeCell ref="A2:G2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EFDF-CA40-4D20-89EA-795F1AF7A8D2}">
  <dimension ref="A1:L27"/>
  <sheetViews>
    <sheetView workbookViewId="0">
      <selection activeCell="C20" sqref="C20"/>
    </sheetView>
  </sheetViews>
  <sheetFormatPr defaultRowHeight="15"/>
  <cols>
    <col min="2" max="2" width="18.7109375" bestFit="1" customWidth="1"/>
    <col min="3" max="3" width="27.7109375" customWidth="1"/>
    <col min="4" max="4" width="19.28515625" customWidth="1"/>
    <col min="5" max="5" width="11.85546875" bestFit="1" customWidth="1"/>
    <col min="6" max="6" width="9.28515625" bestFit="1" customWidth="1"/>
    <col min="7" max="7" width="9.85546875" bestFit="1" customWidth="1"/>
    <col min="8" max="8" width="11.7109375" bestFit="1" customWidth="1"/>
    <col min="9" max="9" width="14.28515625" bestFit="1" customWidth="1"/>
    <col min="10" max="10" width="11.85546875" bestFit="1" customWidth="1"/>
    <col min="11" max="11" width="12.140625" bestFit="1" customWidth="1"/>
    <col min="12" max="12" width="12.42578125" bestFit="1" customWidth="1"/>
  </cols>
  <sheetData>
    <row r="1" spans="1:12">
      <c r="A1" s="53"/>
      <c r="B1" s="54" t="s">
        <v>162</v>
      </c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>
      <c r="A2" s="53"/>
      <c r="B2" s="55" t="s">
        <v>0</v>
      </c>
      <c r="C2" s="56">
        <v>101</v>
      </c>
      <c r="D2" s="56">
        <v>102</v>
      </c>
      <c r="E2" s="56">
        <v>103</v>
      </c>
      <c r="F2" s="56">
        <v>104</v>
      </c>
      <c r="G2" s="56">
        <v>105</v>
      </c>
      <c r="H2" s="56">
        <v>106</v>
      </c>
      <c r="I2" s="56">
        <v>107</v>
      </c>
      <c r="J2" s="56">
        <v>108</v>
      </c>
      <c r="K2" s="56">
        <v>109</v>
      </c>
      <c r="L2" s="56">
        <v>110</v>
      </c>
    </row>
    <row r="3" spans="1:12">
      <c r="A3" s="53"/>
      <c r="B3" s="57" t="s">
        <v>163</v>
      </c>
      <c r="C3" s="58" t="s">
        <v>164</v>
      </c>
      <c r="D3" s="58" t="s">
        <v>165</v>
      </c>
      <c r="E3" s="58" t="s">
        <v>101</v>
      </c>
      <c r="F3" s="58" t="s">
        <v>166</v>
      </c>
      <c r="G3" s="58" t="s">
        <v>167</v>
      </c>
      <c r="H3" s="58" t="s">
        <v>168</v>
      </c>
      <c r="I3" s="58" t="s">
        <v>169</v>
      </c>
      <c r="J3" s="58" t="s">
        <v>170</v>
      </c>
      <c r="K3" s="58" t="s">
        <v>171</v>
      </c>
      <c r="L3" s="58" t="s">
        <v>172</v>
      </c>
    </row>
    <row r="4" spans="1:12">
      <c r="A4" s="53"/>
      <c r="B4" s="57" t="s">
        <v>173</v>
      </c>
      <c r="C4" s="58" t="s">
        <v>104</v>
      </c>
      <c r="D4" s="58" t="s">
        <v>106</v>
      </c>
      <c r="E4" s="58" t="s">
        <v>174</v>
      </c>
      <c r="F4" s="58" t="s">
        <v>175</v>
      </c>
      <c r="G4" s="58" t="s">
        <v>104</v>
      </c>
      <c r="H4" s="58" t="s">
        <v>106</v>
      </c>
      <c r="I4" s="58" t="s">
        <v>174</v>
      </c>
      <c r="J4" s="58" t="s">
        <v>175</v>
      </c>
      <c r="K4" s="58" t="s">
        <v>104</v>
      </c>
      <c r="L4" s="58" t="s">
        <v>106</v>
      </c>
    </row>
    <row r="5" spans="1:12">
      <c r="A5" s="53"/>
      <c r="B5" s="57" t="s">
        <v>3</v>
      </c>
      <c r="C5" s="58">
        <v>50000</v>
      </c>
      <c r="D5" s="58">
        <v>55000</v>
      </c>
      <c r="E5" s="58">
        <v>60000</v>
      </c>
      <c r="F5" s="58">
        <v>65000</v>
      </c>
      <c r="G5" s="58">
        <v>70000</v>
      </c>
      <c r="H5" s="58">
        <v>75000</v>
      </c>
      <c r="I5" s="58">
        <v>80000</v>
      </c>
      <c r="J5" s="58">
        <v>85000</v>
      </c>
      <c r="K5" s="58">
        <v>90000</v>
      </c>
      <c r="L5" s="58">
        <v>95000</v>
      </c>
    </row>
    <row r="6" spans="1:12">
      <c r="A6" s="53"/>
      <c r="B6" s="57" t="s">
        <v>176</v>
      </c>
      <c r="C6" s="58">
        <v>2000</v>
      </c>
      <c r="D6" s="58">
        <v>2500</v>
      </c>
      <c r="E6" s="58">
        <v>3000</v>
      </c>
      <c r="F6" s="58">
        <v>3500</v>
      </c>
      <c r="G6" s="58">
        <v>4000</v>
      </c>
      <c r="H6" s="58">
        <v>4500</v>
      </c>
      <c r="I6" s="58">
        <v>5000</v>
      </c>
      <c r="J6" s="58">
        <v>5500</v>
      </c>
      <c r="K6" s="58">
        <v>6000</v>
      </c>
      <c r="L6" s="58">
        <v>6500</v>
      </c>
    </row>
    <row r="7" spans="1:12">
      <c r="A7" s="53"/>
      <c r="B7" s="57" t="s">
        <v>177</v>
      </c>
      <c r="C7" s="58">
        <v>52000</v>
      </c>
      <c r="D7" s="58">
        <v>57500</v>
      </c>
      <c r="E7" s="58">
        <v>63000</v>
      </c>
      <c r="F7" s="58">
        <v>685000</v>
      </c>
      <c r="G7" s="58">
        <v>74000</v>
      </c>
      <c r="H7" s="58">
        <v>79500</v>
      </c>
      <c r="I7" s="58">
        <v>85000</v>
      </c>
      <c r="J7" s="58">
        <v>90500</v>
      </c>
      <c r="K7" s="58">
        <v>96000</v>
      </c>
      <c r="L7" s="58">
        <v>101500</v>
      </c>
    </row>
    <row r="8" spans="1:12">
      <c r="A8" s="59"/>
      <c r="B8" s="59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2">
      <c r="A9" s="60">
        <v>1</v>
      </c>
      <c r="B9" s="61" t="s">
        <v>178</v>
      </c>
      <c r="C9" s="61"/>
      <c r="D9" s="61"/>
      <c r="E9" s="53"/>
      <c r="F9" s="53"/>
      <c r="G9" s="53"/>
      <c r="H9" s="53"/>
      <c r="I9" s="53"/>
      <c r="J9" s="53"/>
      <c r="K9" s="53"/>
      <c r="L9" s="53"/>
    </row>
    <row r="10" spans="1:12">
      <c r="A10" s="62"/>
      <c r="B10" s="62"/>
      <c r="C10" s="54"/>
      <c r="D10" s="54"/>
      <c r="E10" s="53"/>
      <c r="F10" s="53"/>
      <c r="G10" s="53"/>
      <c r="H10" s="53"/>
      <c r="I10" s="53"/>
      <c r="J10" s="53"/>
      <c r="K10" s="53"/>
      <c r="L10" s="53"/>
    </row>
    <row r="11" spans="1:12">
      <c r="A11" s="60"/>
      <c r="B11" s="53" t="s">
        <v>120</v>
      </c>
      <c r="C11" s="64" t="str">
        <f>HLOOKUP(102,B2:L7,3,FALSE)</f>
        <v>Marketing</v>
      </c>
      <c r="E11" s="53"/>
      <c r="F11" s="53"/>
      <c r="G11" s="53"/>
      <c r="H11" s="53"/>
      <c r="I11" s="53"/>
      <c r="J11" s="53"/>
      <c r="K11" s="53"/>
      <c r="L11" s="53"/>
    </row>
    <row r="12" spans="1:12">
      <c r="A12" s="62"/>
      <c r="B12" s="62"/>
      <c r="C12" s="31"/>
      <c r="D12" s="53"/>
      <c r="E12" s="53"/>
      <c r="F12" s="53"/>
      <c r="G12" s="53"/>
      <c r="H12" s="53"/>
      <c r="I12" s="53"/>
      <c r="J12" s="53"/>
      <c r="K12" s="53"/>
      <c r="L12" s="53"/>
    </row>
    <row r="13" spans="1:12">
      <c r="A13" s="60">
        <v>2</v>
      </c>
      <c r="B13" s="61" t="s">
        <v>179</v>
      </c>
      <c r="C13" s="61"/>
      <c r="D13" s="53"/>
      <c r="E13" s="53"/>
      <c r="F13" s="53"/>
      <c r="G13" s="53"/>
      <c r="H13" s="53"/>
      <c r="I13" s="53"/>
      <c r="J13" s="53"/>
      <c r="K13" s="53"/>
      <c r="L13" s="53"/>
    </row>
    <row r="14" spans="1:12">
      <c r="A14" s="62"/>
      <c r="B14" s="62"/>
      <c r="C14" s="54"/>
      <c r="D14" s="54"/>
      <c r="E14" s="53"/>
      <c r="F14" s="53"/>
      <c r="G14" s="53"/>
      <c r="H14" s="53"/>
      <c r="I14" s="53"/>
      <c r="J14" s="53"/>
      <c r="K14" s="53"/>
      <c r="L14" s="53"/>
    </row>
    <row r="15" spans="1:12">
      <c r="A15" s="60"/>
      <c r="B15" s="53" t="s">
        <v>120</v>
      </c>
      <c r="C15" s="63">
        <f>HLOOKUP(105,B2:L7,4,FALSE)</f>
        <v>70000</v>
      </c>
      <c r="D15" s="53"/>
      <c r="E15" s="53"/>
      <c r="F15" s="53"/>
      <c r="G15" s="53"/>
      <c r="H15" s="53"/>
      <c r="I15" s="53"/>
      <c r="J15" s="53"/>
      <c r="K15" s="53"/>
      <c r="L15" s="53"/>
    </row>
    <row r="16" spans="1:12">
      <c r="A16" s="62"/>
      <c r="B16" s="62"/>
      <c r="C16" s="53"/>
      <c r="D16" s="53"/>
      <c r="E16" s="53"/>
      <c r="F16" s="53"/>
      <c r="G16" s="53"/>
      <c r="H16" s="53"/>
      <c r="I16" s="53"/>
      <c r="J16" s="53"/>
      <c r="K16" s="53"/>
      <c r="L16" s="53"/>
    </row>
    <row r="17" spans="1:12">
      <c r="A17" s="62"/>
      <c r="B17" s="62"/>
      <c r="C17" s="53"/>
      <c r="D17" s="53"/>
      <c r="E17" s="53"/>
      <c r="F17" s="53"/>
      <c r="G17" s="53"/>
      <c r="H17" s="53"/>
      <c r="I17" s="53"/>
      <c r="J17" s="53"/>
      <c r="K17" s="53"/>
      <c r="L17" s="53"/>
    </row>
    <row r="18" spans="1:12">
      <c r="A18" s="60">
        <v>3</v>
      </c>
      <c r="B18" s="61" t="s">
        <v>180</v>
      </c>
      <c r="C18" s="61"/>
      <c r="D18" s="61"/>
      <c r="E18" s="53"/>
      <c r="F18" s="53"/>
      <c r="G18" s="53"/>
      <c r="H18" s="53"/>
      <c r="I18" s="53"/>
      <c r="J18" s="53"/>
      <c r="K18" s="53"/>
      <c r="L18" s="53"/>
    </row>
    <row r="19" spans="1:12">
      <c r="A19" s="60"/>
      <c r="B19" s="60" t="s">
        <v>120</v>
      </c>
      <c r="C19" s="63">
        <f>HLOOKUP(107,B2:L7,6,FALSE)</f>
        <v>85000</v>
      </c>
      <c r="D19" s="53"/>
      <c r="E19" s="53"/>
      <c r="F19" s="53"/>
      <c r="G19" s="53"/>
      <c r="H19" s="53"/>
      <c r="I19" s="53"/>
      <c r="J19" s="53"/>
      <c r="K19" s="53"/>
      <c r="L19" s="53"/>
    </row>
    <row r="20" spans="1:12">
      <c r="A20" s="62"/>
      <c r="B20" s="62"/>
      <c r="C20" s="53"/>
      <c r="D20" s="53"/>
      <c r="E20" s="53"/>
      <c r="F20" s="53"/>
      <c r="G20" s="53"/>
      <c r="H20" s="53"/>
      <c r="I20" s="53"/>
      <c r="J20" s="53"/>
      <c r="K20" s="53"/>
      <c r="L20" s="53"/>
    </row>
    <row r="21" spans="1:12">
      <c r="A21" s="62"/>
      <c r="B21" s="62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1:1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1:1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</sheetData>
  <mergeCells count="11">
    <mergeCell ref="A16:B16"/>
    <mergeCell ref="A17:B17"/>
    <mergeCell ref="B18:D18"/>
    <mergeCell ref="A20:B20"/>
    <mergeCell ref="A21:B21"/>
    <mergeCell ref="A8:B8"/>
    <mergeCell ref="B9:D9"/>
    <mergeCell ref="A10:B10"/>
    <mergeCell ref="A12:B12"/>
    <mergeCell ref="B13:C13"/>
    <mergeCell ref="A14:B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6BCC-28D3-4A71-BD6A-4CC1F4F8F23B}">
  <dimension ref="A1:I26"/>
  <sheetViews>
    <sheetView tabSelected="1" workbookViewId="0">
      <selection activeCell="H15" sqref="H15"/>
    </sheetView>
  </sheetViews>
  <sheetFormatPr defaultRowHeight="15"/>
  <cols>
    <col min="4" max="4" width="12.5703125" bestFit="1" customWidth="1"/>
    <col min="5" max="5" width="16.42578125" bestFit="1" customWidth="1"/>
    <col min="7" max="7" width="11.28515625" customWidth="1"/>
    <col min="8" max="8" width="36.5703125" bestFit="1" customWidth="1"/>
  </cols>
  <sheetData>
    <row r="1" spans="1:9">
      <c r="A1" s="31"/>
      <c r="B1" s="23" t="s">
        <v>181</v>
      </c>
      <c r="C1" s="6" t="s">
        <v>182</v>
      </c>
      <c r="D1" s="6" t="s">
        <v>183</v>
      </c>
      <c r="E1" s="6" t="s">
        <v>184</v>
      </c>
      <c r="F1" s="31"/>
      <c r="G1" s="31"/>
      <c r="H1" s="31"/>
      <c r="I1" s="31"/>
    </row>
    <row r="2" spans="1:9">
      <c r="A2" s="31"/>
      <c r="B2" s="3">
        <v>1</v>
      </c>
      <c r="C2" s="22">
        <v>8000</v>
      </c>
      <c r="D2" s="4" t="s">
        <v>185</v>
      </c>
      <c r="E2" s="4">
        <v>10</v>
      </c>
      <c r="F2" s="31"/>
      <c r="G2" s="31"/>
      <c r="H2" s="31"/>
      <c r="I2" s="31"/>
    </row>
    <row r="3" spans="1:9">
      <c r="A3" s="31"/>
      <c r="B3" s="3">
        <v>2</v>
      </c>
      <c r="C3" s="22">
        <v>11000</v>
      </c>
      <c r="D3" s="4" t="s">
        <v>185</v>
      </c>
      <c r="E3" s="4">
        <v>9</v>
      </c>
      <c r="F3" s="31"/>
      <c r="G3" s="31"/>
      <c r="H3" s="31"/>
      <c r="I3" s="31"/>
    </row>
    <row r="4" spans="1:9">
      <c r="A4" s="31"/>
      <c r="B4" s="3">
        <v>3</v>
      </c>
      <c r="C4" s="22">
        <v>6000</v>
      </c>
      <c r="D4" s="4" t="s">
        <v>186</v>
      </c>
      <c r="E4" s="4">
        <v>5</v>
      </c>
      <c r="F4" s="31"/>
      <c r="G4" s="31"/>
      <c r="H4" s="31"/>
      <c r="I4" s="31"/>
    </row>
    <row r="5" spans="1:9">
      <c r="A5" s="31"/>
      <c r="B5" s="3">
        <v>4</v>
      </c>
      <c r="C5" s="22">
        <v>15000</v>
      </c>
      <c r="D5" s="4" t="s">
        <v>185</v>
      </c>
      <c r="E5" s="4">
        <v>10</v>
      </c>
      <c r="F5" s="31"/>
      <c r="G5" s="31"/>
      <c r="H5" s="31"/>
      <c r="I5" s="31"/>
    </row>
    <row r="6" spans="1:9">
      <c r="A6" s="31"/>
      <c r="B6" s="3">
        <v>5</v>
      </c>
      <c r="C6" s="22">
        <v>10000</v>
      </c>
      <c r="D6" s="4" t="s">
        <v>186</v>
      </c>
      <c r="E6" s="4">
        <v>2</v>
      </c>
      <c r="F6" s="31"/>
      <c r="G6" s="31"/>
      <c r="H6" s="31"/>
      <c r="I6" s="31"/>
    </row>
    <row r="7" spans="1:9">
      <c r="A7" s="31"/>
      <c r="B7" s="3">
        <v>6</v>
      </c>
      <c r="C7" s="22">
        <v>15000</v>
      </c>
      <c r="D7" s="4" t="s">
        <v>185</v>
      </c>
      <c r="E7" s="4">
        <v>5</v>
      </c>
      <c r="F7" s="31"/>
      <c r="G7" s="31"/>
      <c r="H7" s="31"/>
      <c r="I7" s="31"/>
    </row>
    <row r="8" spans="1:9">
      <c r="A8" s="31"/>
      <c r="B8" s="3">
        <v>7</v>
      </c>
      <c r="C8" s="22">
        <v>13000</v>
      </c>
      <c r="D8" s="4" t="s">
        <v>185</v>
      </c>
      <c r="E8" s="4">
        <v>999</v>
      </c>
      <c r="F8" s="31"/>
      <c r="G8" s="31"/>
      <c r="H8" s="31"/>
      <c r="I8" s="31"/>
    </row>
    <row r="9" spans="1:9">
      <c r="A9" s="31"/>
      <c r="B9" s="3">
        <v>8</v>
      </c>
      <c r="C9" s="22">
        <v>8000</v>
      </c>
      <c r="D9" s="4" t="s">
        <v>185</v>
      </c>
      <c r="E9" s="4">
        <v>2</v>
      </c>
      <c r="F9" s="31"/>
      <c r="G9" s="31"/>
      <c r="H9" s="31"/>
      <c r="I9" s="31"/>
    </row>
    <row r="10" spans="1:9">
      <c r="A10" s="31"/>
      <c r="B10" s="3">
        <v>9</v>
      </c>
      <c r="C10" s="22">
        <v>11000</v>
      </c>
      <c r="D10" s="4" t="s">
        <v>186</v>
      </c>
      <c r="E10" s="4">
        <v>5</v>
      </c>
      <c r="F10" s="31"/>
      <c r="G10" s="31"/>
      <c r="H10" s="31"/>
      <c r="I10" s="31"/>
    </row>
    <row r="11" spans="1:9">
      <c r="A11" s="31"/>
      <c r="B11" s="3">
        <v>10</v>
      </c>
      <c r="C11" s="22">
        <v>9000</v>
      </c>
      <c r="D11" s="4" t="s">
        <v>185</v>
      </c>
      <c r="E11" s="4">
        <v>6</v>
      </c>
      <c r="F11" s="31"/>
      <c r="G11" s="31"/>
      <c r="H11" s="31"/>
      <c r="I11" s="31"/>
    </row>
    <row r="12" spans="1:9">
      <c r="A12" s="33"/>
      <c r="B12" s="33"/>
      <c r="C12" s="31"/>
      <c r="D12" s="31"/>
      <c r="E12" s="31"/>
      <c r="F12" s="31"/>
      <c r="G12" s="31"/>
      <c r="H12" s="31"/>
      <c r="I12" s="31"/>
    </row>
    <row r="13" spans="1:9">
      <c r="A13" s="33"/>
      <c r="B13" s="33"/>
      <c r="C13" s="31"/>
      <c r="D13" s="31"/>
      <c r="E13" s="31"/>
      <c r="F13" s="31"/>
      <c r="G13" s="31"/>
      <c r="H13" s="31"/>
      <c r="I13" s="31"/>
    </row>
    <row r="14" spans="1:9">
      <c r="A14" s="31"/>
      <c r="B14" s="46" t="s">
        <v>187</v>
      </c>
      <c r="C14" s="31"/>
      <c r="D14" s="31"/>
      <c r="E14" s="31"/>
      <c r="F14" s="31"/>
      <c r="G14" s="31"/>
      <c r="H14" s="31"/>
      <c r="I14" s="31"/>
    </row>
    <row r="15" spans="1:9">
      <c r="A15" s="31">
        <v>1</v>
      </c>
      <c r="B15" s="33" t="s">
        <v>188</v>
      </c>
      <c r="C15" s="33"/>
      <c r="D15" s="33"/>
      <c r="E15" s="33"/>
      <c r="F15" s="33"/>
      <c r="G15" s="31"/>
      <c r="H15" s="65">
        <f>SUMIF(D1:D11,D2,C1:C11)</f>
        <v>79000</v>
      </c>
      <c r="I15" s="31"/>
    </row>
    <row r="16" spans="1:9">
      <c r="A16" s="31">
        <v>2</v>
      </c>
      <c r="B16" s="33" t="s">
        <v>189</v>
      </c>
      <c r="C16" s="33"/>
      <c r="D16" s="33"/>
      <c r="E16" s="33"/>
      <c r="F16" s="33"/>
      <c r="G16" s="31"/>
      <c r="H16" s="66">
        <f>SUMIF(D1:D11,D4,C1:C11)</f>
        <v>27000</v>
      </c>
      <c r="I16" s="31"/>
    </row>
    <row r="17" spans="1:9">
      <c r="A17" s="33"/>
      <c r="B17" s="33"/>
      <c r="C17" s="31"/>
      <c r="D17" s="31"/>
      <c r="E17" s="31"/>
      <c r="F17" s="31"/>
      <c r="G17" s="31"/>
      <c r="H17" s="31"/>
      <c r="I17" s="31"/>
    </row>
    <row r="18" spans="1:9" ht="30.75">
      <c r="A18" s="31">
        <v>3</v>
      </c>
      <c r="B18" s="33" t="s">
        <v>190</v>
      </c>
      <c r="C18" s="33"/>
      <c r="D18" s="33"/>
      <c r="E18" s="33"/>
      <c r="F18" s="33"/>
      <c r="G18" s="33"/>
      <c r="H18" s="67">
        <f>SUMIF(C1:C11,"&gt;=10000",E1:E11)</f>
        <v>1030</v>
      </c>
      <c r="I18" s="31"/>
    </row>
    <row r="19" spans="1:9">
      <c r="A19" s="33"/>
      <c r="B19" s="33"/>
      <c r="C19" s="31"/>
      <c r="D19" s="31"/>
      <c r="E19" s="31"/>
      <c r="F19" s="31"/>
      <c r="G19" s="31"/>
      <c r="H19" s="31"/>
      <c r="I19" s="31"/>
    </row>
    <row r="20" spans="1:9">
      <c r="A20" s="31">
        <v>4</v>
      </c>
      <c r="B20" s="33" t="s">
        <v>191</v>
      </c>
      <c r="C20" s="33"/>
      <c r="D20" s="33"/>
      <c r="E20" s="33"/>
      <c r="F20" s="33"/>
      <c r="G20" s="33"/>
      <c r="H20" s="65">
        <f>SUMIF(C1:C11,"&gt;=10000",C1:C11)</f>
        <v>75000</v>
      </c>
      <c r="I20" s="31"/>
    </row>
    <row r="21" spans="1:9">
      <c r="A21" s="31">
        <v>5</v>
      </c>
      <c r="B21" s="33" t="s">
        <v>192</v>
      </c>
      <c r="C21" s="33"/>
      <c r="D21" s="33"/>
      <c r="E21" s="33"/>
      <c r="F21" s="33"/>
      <c r="G21" s="33"/>
      <c r="H21" s="66">
        <f>SUMIF(C1:C11,"&lt;9500",C1:C11)</f>
        <v>31000</v>
      </c>
      <c r="I21" s="31"/>
    </row>
    <row r="22" spans="1:9">
      <c r="A22" s="31"/>
      <c r="B22" s="31"/>
      <c r="C22" s="31"/>
      <c r="D22" s="31"/>
      <c r="E22" s="31"/>
      <c r="F22" s="31"/>
      <c r="G22" s="31"/>
      <c r="H22" s="31"/>
      <c r="I22" s="31"/>
    </row>
    <row r="23" spans="1:9">
      <c r="A23" s="31"/>
      <c r="B23" s="31"/>
      <c r="C23" s="31"/>
      <c r="D23" s="31"/>
      <c r="E23" s="31"/>
      <c r="F23" s="31"/>
      <c r="G23" s="31"/>
      <c r="H23" s="31"/>
      <c r="I23" s="31"/>
    </row>
    <row r="24" spans="1:9">
      <c r="A24" s="31"/>
      <c r="B24" s="31"/>
      <c r="C24" s="31"/>
      <c r="D24" s="31"/>
      <c r="E24" s="31"/>
      <c r="F24" s="31"/>
      <c r="G24" s="31"/>
      <c r="H24" s="31"/>
      <c r="I24" s="31"/>
    </row>
    <row r="25" spans="1:9">
      <c r="A25" s="31"/>
      <c r="B25" s="31"/>
      <c r="C25" s="31"/>
      <c r="D25" s="31"/>
      <c r="E25" s="31"/>
      <c r="F25" s="31"/>
      <c r="G25" s="31"/>
      <c r="H25" s="31"/>
      <c r="I25" s="31"/>
    </row>
    <row r="26" spans="1:9">
      <c r="A26" s="31"/>
      <c r="B26" s="31"/>
      <c r="C26" s="31"/>
      <c r="D26" s="31"/>
      <c r="E26" s="31"/>
      <c r="F26" s="31"/>
      <c r="G26" s="31"/>
      <c r="H26" s="31"/>
      <c r="I26" s="31"/>
    </row>
  </sheetData>
  <mergeCells count="9">
    <mergeCell ref="A19:B19"/>
    <mergeCell ref="B20:G20"/>
    <mergeCell ref="B21:G21"/>
    <mergeCell ref="A12:B12"/>
    <mergeCell ref="A13:B13"/>
    <mergeCell ref="B15:F15"/>
    <mergeCell ref="B16:F16"/>
    <mergeCell ref="A17:B17"/>
    <mergeCell ref="B18:G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5035-FAE0-4B18-B271-010F2D7EC9DB}">
  <dimension ref="A1:H31"/>
  <sheetViews>
    <sheetView workbookViewId="0">
      <selection activeCell="C24" sqref="C24"/>
    </sheetView>
  </sheetViews>
  <sheetFormatPr defaultRowHeight="15"/>
  <cols>
    <col min="2" max="2" width="36.5703125" bestFit="1" customWidth="1"/>
    <col min="5" max="5" width="11.42578125" bestFit="1" customWidth="1"/>
    <col min="7" max="7" width="12" bestFit="1" customWidth="1"/>
  </cols>
  <sheetData>
    <row r="1" spans="1:8">
      <c r="A1" s="68"/>
      <c r="B1" s="78" t="s">
        <v>193</v>
      </c>
      <c r="C1" s="69"/>
      <c r="D1" s="69"/>
      <c r="E1" s="68"/>
      <c r="F1" s="68"/>
      <c r="G1" s="68"/>
      <c r="H1" s="68"/>
    </row>
    <row r="2" spans="1:8">
      <c r="A2" s="68"/>
      <c r="B2" s="77"/>
      <c r="C2" s="70" t="s">
        <v>35</v>
      </c>
      <c r="D2" s="70"/>
      <c r="E2" s="68"/>
      <c r="F2" s="70" t="s">
        <v>35</v>
      </c>
      <c r="G2" s="70"/>
      <c r="H2" s="68"/>
    </row>
    <row r="3" spans="1:8">
      <c r="A3" s="68"/>
      <c r="B3" s="79" t="s">
        <v>194</v>
      </c>
      <c r="C3" s="71" t="s">
        <v>195</v>
      </c>
      <c r="D3" s="71" t="s">
        <v>196</v>
      </c>
      <c r="E3" s="72" t="s">
        <v>197</v>
      </c>
      <c r="F3" s="71" t="s">
        <v>198</v>
      </c>
      <c r="G3" s="71" t="s">
        <v>199</v>
      </c>
      <c r="H3" s="68"/>
    </row>
    <row r="4" spans="1:8">
      <c r="A4" s="68"/>
      <c r="B4" s="80" t="s">
        <v>200</v>
      </c>
      <c r="C4" s="73">
        <v>5</v>
      </c>
      <c r="D4" s="73" t="s">
        <v>201</v>
      </c>
      <c r="E4" s="73">
        <v>15</v>
      </c>
      <c r="F4" s="73">
        <v>500</v>
      </c>
      <c r="G4" s="73">
        <v>7500</v>
      </c>
      <c r="H4" s="68"/>
    </row>
    <row r="5" spans="1:8">
      <c r="A5" s="68"/>
      <c r="B5" s="80" t="s">
        <v>202</v>
      </c>
      <c r="C5" s="73">
        <v>4</v>
      </c>
      <c r="D5" s="73" t="s">
        <v>201</v>
      </c>
      <c r="E5" s="73">
        <v>10</v>
      </c>
      <c r="F5" s="73">
        <v>800</v>
      </c>
      <c r="G5" s="73">
        <v>8000</v>
      </c>
      <c r="H5" s="68"/>
    </row>
    <row r="6" spans="1:8">
      <c r="A6" s="68"/>
      <c r="B6" s="80" t="s">
        <v>203</v>
      </c>
      <c r="C6" s="73">
        <v>3</v>
      </c>
      <c r="D6" s="73" t="s">
        <v>204</v>
      </c>
      <c r="E6" s="73">
        <v>20</v>
      </c>
      <c r="F6" s="73">
        <v>400</v>
      </c>
      <c r="G6" s="73">
        <v>8000</v>
      </c>
      <c r="H6" s="68"/>
    </row>
    <row r="7" spans="1:8">
      <c r="A7" s="68"/>
      <c r="B7" s="80" t="s">
        <v>205</v>
      </c>
      <c r="C7" s="73">
        <v>4</v>
      </c>
      <c r="D7" s="73" t="s">
        <v>201</v>
      </c>
      <c r="E7" s="73">
        <v>12</v>
      </c>
      <c r="F7" s="73">
        <v>1000</v>
      </c>
      <c r="G7" s="73">
        <v>12000</v>
      </c>
      <c r="H7" s="68"/>
    </row>
    <row r="8" spans="1:8">
      <c r="A8" s="68"/>
      <c r="B8" s="80" t="s">
        <v>206</v>
      </c>
      <c r="C8" s="73">
        <v>5</v>
      </c>
      <c r="D8" s="73" t="s">
        <v>201</v>
      </c>
      <c r="E8" s="73">
        <v>14</v>
      </c>
      <c r="F8" s="73">
        <v>1500</v>
      </c>
      <c r="G8" s="73">
        <v>21000</v>
      </c>
      <c r="H8" s="68"/>
    </row>
    <row r="9" spans="1:8">
      <c r="A9" s="68"/>
      <c r="B9" s="80" t="s">
        <v>207</v>
      </c>
      <c r="C9" s="73">
        <v>4</v>
      </c>
      <c r="D9" s="73" t="s">
        <v>208</v>
      </c>
      <c r="E9" s="73">
        <v>18</v>
      </c>
      <c r="F9" s="73">
        <v>600</v>
      </c>
      <c r="G9" s="73">
        <v>10800</v>
      </c>
      <c r="H9" s="68"/>
    </row>
    <row r="10" spans="1:8">
      <c r="A10" s="68"/>
      <c r="B10" s="77"/>
      <c r="C10" s="74" t="s">
        <v>35</v>
      </c>
      <c r="D10" s="74"/>
      <c r="E10" s="68"/>
      <c r="F10" s="74" t="s">
        <v>35</v>
      </c>
      <c r="G10" s="74"/>
      <c r="H10" s="68"/>
    </row>
    <row r="11" spans="1:8" ht="27">
      <c r="A11" s="68">
        <v>1</v>
      </c>
      <c r="B11" s="81" t="s">
        <v>209</v>
      </c>
      <c r="C11" s="69"/>
      <c r="D11" s="69"/>
      <c r="E11" s="68"/>
      <c r="F11" s="69"/>
      <c r="G11" s="69"/>
      <c r="H11" s="68"/>
    </row>
    <row r="12" spans="1:8">
      <c r="A12" s="68"/>
      <c r="B12" s="77"/>
      <c r="C12" s="75" t="s">
        <v>119</v>
      </c>
      <c r="D12" s="75"/>
      <c r="E12" s="68"/>
      <c r="F12" s="69"/>
      <c r="G12" s="69"/>
      <c r="H12" s="68"/>
    </row>
    <row r="13" spans="1:8">
      <c r="A13" s="68"/>
      <c r="B13" s="82" t="s">
        <v>120</v>
      </c>
      <c r="C13" s="45">
        <f>SUMIFS(G3:G9,C3:C9,"5",D3:D9,"June")</f>
        <v>28500</v>
      </c>
      <c r="D13" s="68"/>
      <c r="E13" s="68"/>
      <c r="F13" s="69"/>
      <c r="G13" s="69"/>
      <c r="H13" s="68"/>
    </row>
    <row r="14" spans="1:8">
      <c r="A14" s="68"/>
      <c r="B14" s="77"/>
      <c r="C14" s="76"/>
      <c r="D14" s="76"/>
      <c r="E14" s="68"/>
      <c r="F14" s="69"/>
      <c r="G14" s="69"/>
      <c r="H14" s="68"/>
    </row>
    <row r="15" spans="1:8">
      <c r="A15" s="68"/>
      <c r="B15" s="77"/>
      <c r="C15" s="77"/>
      <c r="D15" s="77"/>
      <c r="E15" s="77"/>
      <c r="F15" s="77"/>
      <c r="G15" s="77"/>
      <c r="H15" s="77"/>
    </row>
    <row r="16" spans="1:8" ht="40.5">
      <c r="A16" s="68">
        <v>2</v>
      </c>
      <c r="B16" s="81" t="s">
        <v>210</v>
      </c>
      <c r="C16" s="69"/>
      <c r="D16" s="69"/>
      <c r="E16" s="68"/>
      <c r="F16" s="69"/>
      <c r="G16" s="69"/>
      <c r="H16" s="68"/>
    </row>
    <row r="17" spans="1:8">
      <c r="A17" s="68"/>
      <c r="B17" s="77"/>
      <c r="C17" s="69"/>
      <c r="D17" s="69"/>
      <c r="E17" s="68"/>
      <c r="F17" s="69"/>
      <c r="G17" s="69"/>
      <c r="H17" s="68"/>
    </row>
    <row r="18" spans="1:8">
      <c r="A18" s="68"/>
      <c r="B18" s="77"/>
      <c r="C18" s="75" t="s">
        <v>119</v>
      </c>
      <c r="D18" s="75"/>
      <c r="E18" s="68"/>
      <c r="F18" s="69"/>
      <c r="G18" s="69"/>
      <c r="H18" s="68"/>
    </row>
    <row r="19" spans="1:8">
      <c r="A19" s="68"/>
      <c r="B19" s="82" t="s">
        <v>120</v>
      </c>
      <c r="C19" s="45">
        <f>SUMIFS(G3:G9,Sheet10!C3:C9,"&gt;=4",Sheet10!D3:D9,Sheet10!D4)</f>
        <v>48500</v>
      </c>
      <c r="D19" s="68"/>
      <c r="E19" s="68"/>
      <c r="F19" s="69"/>
      <c r="G19" s="69"/>
      <c r="H19" s="68"/>
    </row>
    <row r="20" spans="1:8">
      <c r="A20" s="68"/>
      <c r="B20" s="77"/>
      <c r="C20" s="69"/>
      <c r="D20" s="69"/>
      <c r="E20" s="68"/>
      <c r="F20" s="69"/>
      <c r="G20" s="69"/>
      <c r="H20" s="68"/>
    </row>
    <row r="21" spans="1:8">
      <c r="A21" s="68"/>
      <c r="B21" s="77"/>
      <c r="C21" s="76"/>
      <c r="D21" s="76"/>
      <c r="E21" s="68"/>
      <c r="F21" s="69"/>
      <c r="G21" s="69"/>
      <c r="H21" s="68"/>
    </row>
    <row r="22" spans="1:8" ht="40.5">
      <c r="A22" s="68">
        <v>3</v>
      </c>
      <c r="B22" s="81" t="s">
        <v>211</v>
      </c>
      <c r="C22" s="69"/>
      <c r="D22" s="69"/>
      <c r="E22" s="68"/>
      <c r="F22" s="69"/>
      <c r="G22" s="69"/>
      <c r="H22" s="68"/>
    </row>
    <row r="23" spans="1:8">
      <c r="A23" s="68"/>
      <c r="B23" s="77"/>
      <c r="C23" s="75" t="s">
        <v>119</v>
      </c>
      <c r="D23" s="75"/>
      <c r="E23" s="68"/>
      <c r="F23" s="69"/>
      <c r="G23" s="69"/>
      <c r="H23" s="68"/>
    </row>
    <row r="24" spans="1:8">
      <c r="A24" s="68"/>
      <c r="B24" s="82" t="s">
        <v>120</v>
      </c>
      <c r="C24" s="45">
        <f>SUMIFS(E3:E9,C3:C9,"&gt;=4",F3:F9,"&gt;=800")</f>
        <v>36</v>
      </c>
      <c r="D24" s="68"/>
      <c r="E24" s="68"/>
      <c r="F24" s="69"/>
      <c r="G24" s="69"/>
      <c r="H24" s="68"/>
    </row>
    <row r="25" spans="1:8">
      <c r="A25" s="68"/>
      <c r="B25" s="77"/>
      <c r="C25" s="69"/>
      <c r="D25" s="69"/>
      <c r="E25" s="68"/>
      <c r="F25" s="69"/>
      <c r="G25" s="69"/>
      <c r="H25" s="68"/>
    </row>
    <row r="26" spans="1:8">
      <c r="A26" s="31"/>
      <c r="B26" s="49"/>
      <c r="C26" s="31"/>
      <c r="D26" s="31"/>
      <c r="E26" s="31"/>
      <c r="F26" s="31"/>
      <c r="G26" s="31"/>
      <c r="H26" s="31"/>
    </row>
    <row r="27" spans="1:8">
      <c r="A27" s="31"/>
      <c r="B27" s="49"/>
      <c r="C27" s="31"/>
      <c r="D27" s="31"/>
      <c r="E27" s="31"/>
      <c r="F27" s="31"/>
      <c r="G27" s="31"/>
      <c r="H27" s="31"/>
    </row>
    <row r="28" spans="1:8">
      <c r="A28" s="31"/>
      <c r="B28" s="49"/>
      <c r="C28" s="31"/>
      <c r="D28" s="31"/>
      <c r="E28" s="31"/>
      <c r="F28" s="31"/>
      <c r="G28" s="31"/>
      <c r="H28" s="31"/>
    </row>
    <row r="29" spans="1:8">
      <c r="A29" s="31"/>
      <c r="B29" s="49"/>
      <c r="C29" s="31"/>
      <c r="D29" s="31"/>
      <c r="E29" s="31"/>
      <c r="F29" s="31"/>
      <c r="G29" s="31"/>
      <c r="H29" s="31"/>
    </row>
    <row r="30" spans="1:8">
      <c r="A30" s="31"/>
      <c r="B30" s="49"/>
      <c r="C30" s="31"/>
      <c r="D30" s="31"/>
      <c r="E30" s="31"/>
      <c r="F30" s="31"/>
      <c r="G30" s="31"/>
      <c r="H30" s="31"/>
    </row>
    <row r="31" spans="1:8">
      <c r="A31" s="31"/>
      <c r="B31" s="49"/>
      <c r="C31" s="31"/>
      <c r="D31" s="31"/>
      <c r="E31" s="31"/>
      <c r="F31" s="31"/>
      <c r="G31" s="31"/>
      <c r="H31" s="31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17:D17"/>
    <mergeCell ref="F17:G17"/>
    <mergeCell ref="C18:D18"/>
    <mergeCell ref="F18:G18"/>
    <mergeCell ref="F19:G19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:D1"/>
    <mergeCell ref="C2:D2"/>
    <mergeCell ref="F2:G2"/>
    <mergeCell ref="C10:D10"/>
    <mergeCell ref="F10:G10"/>
    <mergeCell ref="C11:D11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jibin ahammed</cp:lastModifiedBy>
  <cp:revision/>
  <dcterms:created xsi:type="dcterms:W3CDTF">2025-07-17T18:56:02Z</dcterms:created>
  <dcterms:modified xsi:type="dcterms:W3CDTF">2025-07-19T09:19:00Z</dcterms:modified>
  <cp:category/>
  <cp:contentStatus/>
</cp:coreProperties>
</file>