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Statement" sheetId="1" r:id="rId4"/>
    <sheet state="visible" name="Balance Sheet" sheetId="2" r:id="rId5"/>
    <sheet state="visible" name="Statement of Cashflows" sheetId="3" r:id="rId6"/>
    <sheet state="visible" name="Fixed Assets" sheetId="4" r:id="rId7"/>
  </sheets>
  <definedNames/>
  <calcPr/>
  <extLst>
    <ext uri="GoogleSheetsCustomDataVersion2">
      <go:sheetsCustomData xmlns:go="http://customooxmlschemas.google.com/" r:id="rId8" roundtripDataChecksum="qTLwbc+4OGH02HxZlhk+LIVx4GeCIY2yvcls+pLkFc4="/>
    </ext>
  </extLst>
</workbook>
</file>

<file path=xl/sharedStrings.xml><?xml version="1.0" encoding="utf-8"?>
<sst xmlns="http://schemas.openxmlformats.org/spreadsheetml/2006/main" count="93" uniqueCount="79">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</sst>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yyyy&quot;E&quot;"/>
    <numFmt numFmtId="165" formatCode="_(* #,##0_);_(* \(#,##0\);_(* &quot;-&quot;??_);_(@_)"/>
    <numFmt numFmtId="166" formatCode="&quot;$&quot;#,##0_);[Red]\(&quot;$&quot;#,##0\)"/>
    <numFmt numFmtId="167" formatCode="mmm - yy\A"/>
    <numFmt numFmtId="168" formatCode="_(&quot;$&quot;* #,##0.00_);_(&quot;$&quot;* \(#,##0.00\);_(&quot;$&quot;* &quot;-&quot;??_);_(@_)"/>
    <numFmt numFmtId="169" formatCode="#,##;(#,##)"/>
    <numFmt numFmtId="170" formatCode="0.0%"/>
    <numFmt numFmtId="171" formatCode="_(&quot;$&quot;* #,##0_);_(&quot;$&quot;* \(#,##0\);_(&quot;$&quot;* &quot;-&quot;??_);_(@_)"/>
    <numFmt numFmtId="172" formatCode="YYYY\E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i/>
      <sz val="11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0432FF"/>
      <name val="Calibri"/>
    </font>
    <font>
      <sz val="11.0"/>
      <color rgb="FF2741EE"/>
      <name val="Calibri"/>
    </font>
    <font>
      <sz val="11.0"/>
      <color theme="4"/>
      <name val="Calibri"/>
    </font>
    <font>
      <b/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7">
    <border/>
    <border>
      <left/>
      <right/>
      <top/>
      <bottom/>
    </border>
    <border>
      <left/>
      <right/>
      <top/>
      <bottom style="medium">
        <color rgb="FF000000"/>
      </bottom>
    </border>
    <border>
      <top style="thin">
        <color rgb="FF000000"/>
      </top>
    </border>
    <border>
      <bottom style="medium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2" fillId="2" fontId="1" numFmtId="164" xfId="0" applyBorder="1" applyFont="1" applyNumberFormat="1"/>
    <xf borderId="0" fillId="0" fontId="3" numFmtId="0" xfId="0" applyFont="1"/>
    <xf borderId="0" fillId="0" fontId="3" numFmtId="49" xfId="0" applyAlignment="1" applyFont="1" applyNumberFormat="1">
      <alignment horizontal="left"/>
    </xf>
    <xf borderId="0" fillId="0" fontId="3" numFmtId="3" xfId="0" applyFont="1" applyNumberFormat="1"/>
    <xf borderId="0" fillId="0" fontId="3" numFmtId="165" xfId="0" applyFont="1" applyNumberFormat="1"/>
    <xf borderId="3" fillId="0" fontId="1" numFmtId="0" xfId="0" applyBorder="1" applyFont="1"/>
    <xf borderId="3" fillId="0" fontId="1" numFmtId="165" xfId="0" applyBorder="1" applyFont="1" applyNumberFormat="1"/>
    <xf borderId="4" fillId="0" fontId="3" numFmtId="49" xfId="0" applyBorder="1" applyFont="1" applyNumberFormat="1"/>
    <xf borderId="4" fillId="0" fontId="3" numFmtId="165" xfId="0" applyBorder="1" applyFont="1" applyNumberFormat="1"/>
    <xf borderId="0" fillId="0" fontId="3" numFmtId="0" xfId="0" applyAlignment="1" applyFont="1">
      <alignment horizontal="left"/>
    </xf>
    <xf borderId="0" fillId="0" fontId="3" numFmtId="9" xfId="0" applyFont="1" applyNumberFormat="1"/>
    <xf borderId="0" fillId="0" fontId="4" numFmtId="0" xfId="0" applyFont="1"/>
    <xf borderId="3" fillId="0" fontId="1" numFmtId="0" xfId="0" applyAlignment="1" applyBorder="1" applyFont="1">
      <alignment horizontal="left"/>
    </xf>
    <xf borderId="4" fillId="0" fontId="1" numFmtId="165" xfId="0" applyBorder="1" applyFont="1" applyNumberFormat="1"/>
    <xf borderId="0" fillId="0" fontId="5" numFmtId="49" xfId="0" applyFont="1" applyNumberFormat="1"/>
    <xf borderId="5" fillId="0" fontId="3" numFmtId="0" xfId="0" applyAlignment="1" applyBorder="1" applyFont="1">
      <alignment horizontal="left"/>
    </xf>
    <xf borderId="5" fillId="0" fontId="3" numFmtId="165" xfId="0" applyBorder="1" applyFont="1" applyNumberFormat="1"/>
    <xf borderId="4" fillId="0" fontId="1" numFmtId="0" xfId="0" applyAlignment="1" applyBorder="1" applyFont="1">
      <alignment horizontal="left"/>
    </xf>
    <xf borderId="1" fillId="3" fontId="1" numFmtId="0" xfId="0" applyBorder="1" applyFill="1" applyFont="1"/>
    <xf borderId="1" fillId="3" fontId="3" numFmtId="0" xfId="0" applyBorder="1" applyFont="1"/>
    <xf borderId="1" fillId="3" fontId="3" numFmtId="49" xfId="0" applyAlignment="1" applyBorder="1" applyFont="1" applyNumberFormat="1">
      <alignment horizontal="left"/>
    </xf>
    <xf borderId="1" fillId="3" fontId="6" numFmtId="165" xfId="0" applyBorder="1" applyFont="1" applyNumberFormat="1"/>
    <xf borderId="1" fillId="3" fontId="6" numFmtId="166" xfId="0" applyBorder="1" applyFont="1" applyNumberFormat="1"/>
    <xf borderId="1" fillId="3" fontId="6" numFmtId="9" xfId="0" applyBorder="1" applyFont="1" applyNumberFormat="1"/>
    <xf borderId="1" fillId="3" fontId="6" numFmtId="0" xfId="0" applyBorder="1" applyFont="1"/>
    <xf borderId="0" fillId="0" fontId="5" numFmtId="167" xfId="0" applyFont="1" applyNumberFormat="1"/>
    <xf borderId="1" fillId="2" fontId="2" numFmtId="0" xfId="0" applyAlignment="1" applyBorder="1" applyFont="1">
      <alignment horizontal="right"/>
    </xf>
    <xf borderId="2" fillId="2" fontId="1" numFmtId="167" xfId="0" applyBorder="1" applyFont="1" applyNumberFormat="1"/>
    <xf borderId="0" fillId="0" fontId="6" numFmtId="165" xfId="0" applyFont="1" applyNumberFormat="1"/>
    <xf borderId="5" fillId="0" fontId="3" numFmtId="49" xfId="0" applyAlignment="1" applyBorder="1" applyFont="1" applyNumberFormat="1">
      <alignment horizontal="left"/>
    </xf>
    <xf borderId="5" fillId="0" fontId="6" numFmtId="165" xfId="0" applyBorder="1" applyFont="1" applyNumberFormat="1"/>
    <xf borderId="0" fillId="0" fontId="1" numFmtId="0" xfId="0" applyFont="1"/>
    <xf borderId="0" fillId="0" fontId="1" numFmtId="165" xfId="0" applyFont="1" applyNumberFormat="1"/>
    <xf borderId="5" fillId="0" fontId="3" numFmtId="0" xfId="0" applyBorder="1" applyFont="1"/>
    <xf borderId="5" fillId="0" fontId="1" numFmtId="165" xfId="0" applyBorder="1" applyFont="1" applyNumberFormat="1"/>
    <xf borderId="4" fillId="0" fontId="1" numFmtId="0" xfId="0" applyBorder="1" applyFont="1"/>
    <xf borderId="0" fillId="0" fontId="6" numFmtId="0" xfId="0" applyFont="1"/>
    <xf borderId="5" fillId="0" fontId="6" numFmtId="0" xfId="0" applyBorder="1" applyFont="1"/>
    <xf borderId="0" fillId="0" fontId="4" numFmtId="165" xfId="0" applyFont="1" applyNumberFormat="1"/>
    <xf borderId="5" fillId="0" fontId="1" numFmtId="0" xfId="0" applyAlignment="1" applyBorder="1" applyFont="1">
      <alignment horizontal="left"/>
    </xf>
    <xf borderId="0" fillId="0" fontId="5" numFmtId="168" xfId="0" applyFont="1" applyNumberFormat="1"/>
    <xf borderId="0" fillId="0" fontId="3" numFmtId="4" xfId="0" applyFont="1" applyNumberFormat="1"/>
    <xf borderId="0" fillId="0" fontId="5" numFmtId="0" xfId="0" applyFont="1"/>
    <xf borderId="1" fillId="3" fontId="3" numFmtId="165" xfId="0" applyBorder="1" applyFont="1" applyNumberFormat="1"/>
    <xf borderId="1" fillId="3" fontId="7" numFmtId="165" xfId="0" applyBorder="1" applyFont="1" applyNumberFormat="1"/>
    <xf borderId="1" fillId="3" fontId="3" numFmtId="169" xfId="0" applyBorder="1" applyFont="1" applyNumberFormat="1"/>
    <xf borderId="1" fillId="3" fontId="3" numFmtId="49" xfId="0" applyAlignment="1" applyBorder="1" applyFont="1" applyNumberFormat="1">
      <alignment horizontal="left" readingOrder="0"/>
    </xf>
    <xf borderId="1" fillId="3" fontId="3" numFmtId="170" xfId="0" applyBorder="1" applyFont="1" applyNumberFormat="1"/>
    <xf borderId="1" fillId="3" fontId="3" numFmtId="0" xfId="0" applyAlignment="1" applyBorder="1" applyFont="1">
      <alignment horizontal="left"/>
    </xf>
    <xf borderId="1" fillId="3" fontId="8" numFmtId="171" xfId="0" applyBorder="1" applyFont="1" applyNumberFormat="1"/>
    <xf borderId="1" fillId="3" fontId="8" numFmtId="0" xfId="0" applyBorder="1" applyFont="1"/>
    <xf borderId="5" fillId="0" fontId="4" numFmtId="0" xfId="0" applyBorder="1" applyFont="1"/>
    <xf borderId="0" fillId="0" fontId="1" numFmtId="0" xfId="0" applyAlignment="1" applyFont="1">
      <alignment horizontal="left"/>
    </xf>
    <xf borderId="2" fillId="2" fontId="9" numFmtId="0" xfId="0" applyBorder="1" applyFont="1"/>
    <xf borderId="2" fillId="2" fontId="1" numFmtId="172" xfId="0" applyBorder="1" applyFont="1" applyNumberFormat="1"/>
    <xf borderId="1" fillId="3" fontId="6" numFmtId="0" xfId="0" applyAlignment="1" applyBorder="1" applyFont="1">
      <alignment horizontal="center"/>
    </xf>
    <xf borderId="0" fillId="0" fontId="7" numFmtId="171" xfId="0" applyFont="1" applyNumberFormat="1"/>
    <xf borderId="0" fillId="0" fontId="7" numFmtId="0" xfId="0" applyFont="1"/>
    <xf borderId="6" fillId="3" fontId="6" numFmtId="0" xfId="0" applyAlignment="1" applyBorder="1" applyFont="1">
      <alignment horizontal="center"/>
    </xf>
    <xf borderId="5" fillId="0" fontId="7" numFmtId="171" xfId="0" applyBorder="1" applyFont="1" applyNumberFormat="1"/>
    <xf borderId="5" fillId="0" fontId="7" numFmtId="0" xfId="0" applyBorder="1" applyFont="1"/>
    <xf borderId="5" fillId="0" fontId="5" numFmtId="0" xfId="0" applyBorder="1" applyFont="1"/>
    <xf borderId="4" fillId="0" fontId="1" numFmtId="171" xfId="0" applyBorder="1" applyFont="1" applyNumberFormat="1"/>
    <xf borderId="0" fillId="0" fontId="3" numFmtId="171" xfId="0" applyFont="1" applyNumberFormat="1"/>
    <xf borderId="5" fillId="0" fontId="3" numFmtId="17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28.71"/>
    <col customWidth="1" min="3" max="5" width="9.86"/>
    <col customWidth="1" min="6" max="7" width="10.14"/>
    <col customWidth="1" min="8" max="26" width="8.86"/>
  </cols>
  <sheetData>
    <row r="2">
      <c r="B2" s="1" t="s">
        <v>0</v>
      </c>
      <c r="C2" s="1"/>
      <c r="D2" s="1"/>
      <c r="E2" s="1"/>
      <c r="F2" s="1"/>
      <c r="G2" s="1"/>
    </row>
    <row r="3">
      <c r="B3" s="2" t="s">
        <v>1</v>
      </c>
      <c r="C3" s="3">
        <v>44562.0</v>
      </c>
      <c r="D3" s="3">
        <f t="shared" ref="D3:G3" si="1">EDATE(C3,12)</f>
        <v>44927</v>
      </c>
      <c r="E3" s="3">
        <f t="shared" si="1"/>
        <v>45292</v>
      </c>
      <c r="F3" s="3">
        <f t="shared" si="1"/>
        <v>45658</v>
      </c>
      <c r="G3" s="3">
        <f t="shared" si="1"/>
        <v>46023</v>
      </c>
    </row>
    <row r="4">
      <c r="B4" s="4" t="s">
        <v>2</v>
      </c>
    </row>
    <row r="5">
      <c r="B5" s="5" t="s">
        <v>3</v>
      </c>
      <c r="C5" s="6">
        <f t="shared" ref="C5:G5" si="2">C32*C33</f>
        <v>25000</v>
      </c>
      <c r="D5" s="6">
        <f t="shared" si="2"/>
        <v>27500</v>
      </c>
      <c r="E5" s="6">
        <f t="shared" si="2"/>
        <v>32500</v>
      </c>
      <c r="F5" s="6">
        <f t="shared" si="2"/>
        <v>40000</v>
      </c>
      <c r="G5" s="6">
        <f t="shared" si="2"/>
        <v>50000</v>
      </c>
    </row>
    <row r="6">
      <c r="B6" s="5" t="s">
        <v>4</v>
      </c>
      <c r="C6" s="7">
        <f t="shared" ref="C6:G6" si="3">C5*-C34</f>
        <v>-1250</v>
      </c>
      <c r="D6" s="7">
        <f t="shared" si="3"/>
        <v>-1375</v>
      </c>
      <c r="E6" s="7">
        <f t="shared" si="3"/>
        <v>-1625</v>
      </c>
      <c r="F6" s="7">
        <f t="shared" si="3"/>
        <v>-2000</v>
      </c>
      <c r="G6" s="7">
        <f t="shared" si="3"/>
        <v>-2500</v>
      </c>
    </row>
    <row r="7">
      <c r="B7" s="8" t="s">
        <v>5</v>
      </c>
      <c r="C7" s="9">
        <f t="shared" ref="C7:G7" si="4">SUM(C5:C6)</f>
        <v>23750</v>
      </c>
      <c r="D7" s="9">
        <f t="shared" si="4"/>
        <v>26125</v>
      </c>
      <c r="E7" s="9">
        <f t="shared" si="4"/>
        <v>30875</v>
      </c>
      <c r="F7" s="9">
        <f t="shared" si="4"/>
        <v>38000</v>
      </c>
      <c r="G7" s="9">
        <f t="shared" si="4"/>
        <v>47500</v>
      </c>
    </row>
    <row r="8">
      <c r="B8" s="4" t="s">
        <v>6</v>
      </c>
    </row>
    <row r="9">
      <c r="B9" s="5" t="s">
        <v>7</v>
      </c>
      <c r="C9" s="7">
        <f t="shared" ref="C9:G9" si="5">-C$5*C37</f>
        <v>-7500</v>
      </c>
      <c r="D9" s="7">
        <f t="shared" si="5"/>
        <v>-8250</v>
      </c>
      <c r="E9" s="7">
        <f t="shared" si="5"/>
        <v>-9750</v>
      </c>
      <c r="F9" s="7">
        <f t="shared" si="5"/>
        <v>-12000</v>
      </c>
      <c r="G9" s="7">
        <f t="shared" si="5"/>
        <v>-15000</v>
      </c>
    </row>
    <row r="10">
      <c r="B10" s="5" t="s">
        <v>8</v>
      </c>
      <c r="C10" s="7">
        <f t="shared" ref="C10:G10" si="6">-C$5*C38</f>
        <v>-1750</v>
      </c>
      <c r="D10" s="7">
        <f t="shared" si="6"/>
        <v>-1925</v>
      </c>
      <c r="E10" s="7">
        <f t="shared" si="6"/>
        <v>-2275</v>
      </c>
      <c r="F10" s="7">
        <f t="shared" si="6"/>
        <v>-2800</v>
      </c>
      <c r="G10" s="7">
        <f t="shared" si="6"/>
        <v>-3500</v>
      </c>
    </row>
    <row r="11">
      <c r="B11" s="5" t="s">
        <v>9</v>
      </c>
      <c r="C11" s="7">
        <f t="shared" ref="C11:G11" si="7">-C$5*C39</f>
        <v>-500</v>
      </c>
      <c r="D11" s="7">
        <f t="shared" si="7"/>
        <v>-550</v>
      </c>
      <c r="E11" s="7">
        <f t="shared" si="7"/>
        <v>-650</v>
      </c>
      <c r="F11" s="7">
        <f t="shared" si="7"/>
        <v>-800</v>
      </c>
      <c r="G11" s="7">
        <f t="shared" si="7"/>
        <v>-1000</v>
      </c>
    </row>
    <row r="12">
      <c r="B12" s="10" t="s">
        <v>10</v>
      </c>
      <c r="C12" s="11">
        <f t="shared" ref="C12:G12" si="8">SUM(C9:C11)</f>
        <v>-9750</v>
      </c>
      <c r="D12" s="11">
        <f t="shared" si="8"/>
        <v>-10725</v>
      </c>
      <c r="E12" s="11">
        <f t="shared" si="8"/>
        <v>-12675</v>
      </c>
      <c r="F12" s="11">
        <f t="shared" si="8"/>
        <v>-15600</v>
      </c>
      <c r="G12" s="11">
        <f t="shared" si="8"/>
        <v>-19500</v>
      </c>
    </row>
    <row r="13">
      <c r="B13" s="4" t="s">
        <v>11</v>
      </c>
      <c r="C13" s="7">
        <f t="shared" ref="C13:G13" si="9">C7+C12</f>
        <v>14000</v>
      </c>
      <c r="D13" s="7">
        <f t="shared" si="9"/>
        <v>15400</v>
      </c>
      <c r="E13" s="7">
        <f t="shared" si="9"/>
        <v>18200</v>
      </c>
      <c r="F13" s="7">
        <f t="shared" si="9"/>
        <v>22400</v>
      </c>
      <c r="G13" s="7">
        <f t="shared" si="9"/>
        <v>28000</v>
      </c>
    </row>
    <row r="14">
      <c r="B14" s="12" t="s">
        <v>12</v>
      </c>
      <c r="C14" s="13">
        <f t="shared" ref="C14:G14" si="10">C13/C7</f>
        <v>0.5894736842</v>
      </c>
      <c r="D14" s="13">
        <f t="shared" si="10"/>
        <v>0.5894736842</v>
      </c>
      <c r="E14" s="13">
        <f t="shared" si="10"/>
        <v>0.5894736842</v>
      </c>
      <c r="F14" s="13">
        <f t="shared" si="10"/>
        <v>0.5894736842</v>
      </c>
      <c r="G14" s="13">
        <f t="shared" si="10"/>
        <v>0.5894736842</v>
      </c>
    </row>
    <row r="15">
      <c r="B15" s="4" t="s">
        <v>13</v>
      </c>
    </row>
    <row r="16">
      <c r="B16" s="5" t="s">
        <v>14</v>
      </c>
      <c r="C16" s="7">
        <f t="shared" ref="C16:G16" si="11">-C$5*C42</f>
        <v>-3750</v>
      </c>
      <c r="D16" s="7">
        <f t="shared" si="11"/>
        <v>-4125</v>
      </c>
      <c r="E16" s="7">
        <f t="shared" si="11"/>
        <v>-4875</v>
      </c>
      <c r="F16" s="7">
        <f t="shared" si="11"/>
        <v>-6000</v>
      </c>
      <c r="G16" s="7">
        <f t="shared" si="11"/>
        <v>-7500</v>
      </c>
    </row>
    <row r="17">
      <c r="B17" s="5" t="s">
        <v>15</v>
      </c>
      <c r="C17" s="7">
        <f t="shared" ref="C17:G17" si="12">-C$5*C43</f>
        <v>-1250</v>
      </c>
      <c r="D17" s="7">
        <f t="shared" si="12"/>
        <v>-1375</v>
      </c>
      <c r="E17" s="7">
        <f t="shared" si="12"/>
        <v>-1625</v>
      </c>
      <c r="F17" s="7">
        <f t="shared" si="12"/>
        <v>-2000</v>
      </c>
      <c r="G17" s="7">
        <f t="shared" si="12"/>
        <v>-2500</v>
      </c>
      <c r="J17" s="14"/>
    </row>
    <row r="18">
      <c r="B18" s="5" t="s">
        <v>16</v>
      </c>
      <c r="C18" s="7">
        <f t="shared" ref="C18:G18" si="13">-C$5*C44</f>
        <v>-1250</v>
      </c>
      <c r="D18" s="7">
        <f t="shared" si="13"/>
        <v>-1375</v>
      </c>
      <c r="E18" s="7">
        <f t="shared" si="13"/>
        <v>-1625</v>
      </c>
      <c r="F18" s="7">
        <f t="shared" si="13"/>
        <v>-2000</v>
      </c>
      <c r="G18" s="7">
        <f t="shared" si="13"/>
        <v>-2500</v>
      </c>
    </row>
    <row r="19">
      <c r="B19" s="12" t="s">
        <v>17</v>
      </c>
      <c r="C19" s="7">
        <f t="shared" ref="C19:G19" si="14">SUM(C16:C18)</f>
        <v>-6250</v>
      </c>
      <c r="D19" s="7">
        <f t="shared" si="14"/>
        <v>-6875</v>
      </c>
      <c r="E19" s="7">
        <f t="shared" si="14"/>
        <v>-8125</v>
      </c>
      <c r="F19" s="7">
        <f t="shared" si="14"/>
        <v>-10000</v>
      </c>
      <c r="G19" s="7">
        <f t="shared" si="14"/>
        <v>-12500</v>
      </c>
    </row>
    <row r="20">
      <c r="B20" s="15" t="s">
        <v>18</v>
      </c>
      <c r="C20" s="9">
        <f t="shared" ref="C20:G20" si="15">C13+C19</f>
        <v>7750</v>
      </c>
      <c r="D20" s="9">
        <f t="shared" si="15"/>
        <v>8525</v>
      </c>
      <c r="E20" s="9">
        <f t="shared" si="15"/>
        <v>10075</v>
      </c>
      <c r="F20" s="9">
        <f t="shared" si="15"/>
        <v>12400</v>
      </c>
      <c r="G20" s="9">
        <f t="shared" si="15"/>
        <v>15500</v>
      </c>
    </row>
    <row r="21" ht="15.75" customHeight="1">
      <c r="B21" s="12" t="s">
        <v>19</v>
      </c>
      <c r="C21" s="16">
        <f>-'Fixed Assets'!D15</f>
        <v>-4952.380952</v>
      </c>
      <c r="D21" s="16">
        <f>-'Fixed Assets'!E15</f>
        <v>-4952.380952</v>
      </c>
      <c r="E21" s="16">
        <f>-'Fixed Assets'!F15</f>
        <v>-4952.380952</v>
      </c>
      <c r="F21" s="16">
        <f>-'Fixed Assets'!G15</f>
        <v>-4952.380952</v>
      </c>
      <c r="G21" s="16">
        <f>-'Fixed Assets'!H15</f>
        <v>-2952.380952</v>
      </c>
    </row>
    <row r="22" ht="15.75" customHeight="1">
      <c r="B22" s="15" t="s">
        <v>20</v>
      </c>
      <c r="C22" s="9">
        <f t="shared" ref="C22:G22" si="16">SUM(C20:C21)</f>
        <v>2797.619048</v>
      </c>
      <c r="D22" s="9">
        <f t="shared" si="16"/>
        <v>3572.619048</v>
      </c>
      <c r="E22" s="9">
        <f t="shared" si="16"/>
        <v>5122.619048</v>
      </c>
      <c r="F22" s="9">
        <f t="shared" si="16"/>
        <v>7447.619048</v>
      </c>
      <c r="G22" s="9">
        <f t="shared" si="16"/>
        <v>12547.61905</v>
      </c>
    </row>
    <row r="23" ht="15.75" customHeight="1">
      <c r="B23" s="12" t="s">
        <v>21</v>
      </c>
      <c r="C23" s="7">
        <f>-'Balance Sheet'!D42</f>
        <v>-665</v>
      </c>
      <c r="D23" s="7">
        <f>-'Balance Sheet'!E42</f>
        <v>-630</v>
      </c>
      <c r="E23" s="7">
        <f>-'Balance Sheet'!F42</f>
        <v>-927.5</v>
      </c>
      <c r="F23" s="7">
        <f>-'Balance Sheet'!G42</f>
        <v>-875</v>
      </c>
      <c r="G23" s="7">
        <f>-'Balance Sheet'!H42</f>
        <v>-822.5</v>
      </c>
    </row>
    <row r="24" ht="15.75" customHeight="1">
      <c r="B24" s="15" t="s">
        <v>22</v>
      </c>
      <c r="C24" s="9">
        <f t="shared" ref="C24:G24" si="17">SUM(C22:C23)</f>
        <v>2132.619048</v>
      </c>
      <c r="D24" s="9">
        <f t="shared" si="17"/>
        <v>2942.619048</v>
      </c>
      <c r="E24" s="9">
        <f t="shared" si="17"/>
        <v>4195.119048</v>
      </c>
      <c r="F24" s="9">
        <f t="shared" si="17"/>
        <v>6572.619048</v>
      </c>
      <c r="G24" s="9">
        <f t="shared" si="17"/>
        <v>11725.11905</v>
      </c>
      <c r="L24" s="17"/>
    </row>
    <row r="25" ht="15.75" customHeight="1">
      <c r="B25" s="18" t="s">
        <v>23</v>
      </c>
      <c r="C25" s="19">
        <f t="shared" ref="C25:G25" si="18">-C24*C46</f>
        <v>-447.85</v>
      </c>
      <c r="D25" s="19">
        <f t="shared" si="18"/>
        <v>-617.95</v>
      </c>
      <c r="E25" s="19">
        <f t="shared" si="18"/>
        <v>-880.975</v>
      </c>
      <c r="F25" s="19">
        <f t="shared" si="18"/>
        <v>-1380.25</v>
      </c>
      <c r="G25" s="19">
        <f t="shared" si="18"/>
        <v>-2462.275</v>
      </c>
    </row>
    <row r="26" ht="15.75" customHeight="1">
      <c r="B26" s="20" t="s">
        <v>24</v>
      </c>
      <c r="C26" s="16">
        <f t="shared" ref="C26:G26" si="19">SUM(C24:C25)</f>
        <v>1684.769048</v>
      </c>
      <c r="D26" s="16">
        <f t="shared" si="19"/>
        <v>2324.669048</v>
      </c>
      <c r="E26" s="16">
        <f t="shared" si="19"/>
        <v>3314.144048</v>
      </c>
      <c r="F26" s="16">
        <f t="shared" si="19"/>
        <v>5192.369048</v>
      </c>
      <c r="G26" s="16">
        <f t="shared" si="19"/>
        <v>9262.844048</v>
      </c>
    </row>
    <row r="27" ht="15.75" customHeight="1">
      <c r="B27" s="12"/>
      <c r="C27" s="7"/>
      <c r="D27" s="7"/>
      <c r="E27" s="7"/>
      <c r="F27" s="7"/>
      <c r="G27" s="7"/>
    </row>
    <row r="28" ht="15.75" customHeight="1">
      <c r="B28" s="12" t="s">
        <v>25</v>
      </c>
      <c r="C28" s="13">
        <f t="shared" ref="C28:G28" si="20">C26/C7</f>
        <v>0.07093764411</v>
      </c>
      <c r="D28" s="13">
        <f t="shared" si="20"/>
        <v>0.08898254728</v>
      </c>
      <c r="E28" s="13">
        <f t="shared" si="20"/>
        <v>0.1073406979</v>
      </c>
      <c r="F28" s="13">
        <f t="shared" si="20"/>
        <v>0.1366412907</v>
      </c>
      <c r="G28" s="13">
        <f t="shared" si="20"/>
        <v>0.1950072431</v>
      </c>
    </row>
    <row r="29" ht="15.75" customHeight="1"/>
    <row r="30" ht="15.75" customHeight="1">
      <c r="B30" s="21" t="s">
        <v>26</v>
      </c>
      <c r="C30" s="22"/>
      <c r="D30" s="22"/>
      <c r="E30" s="22"/>
      <c r="F30" s="22"/>
      <c r="G30" s="22"/>
    </row>
    <row r="31" ht="15.75" customHeight="1">
      <c r="B31" s="22" t="s">
        <v>2</v>
      </c>
      <c r="C31" s="22"/>
      <c r="D31" s="22"/>
      <c r="E31" s="22"/>
      <c r="F31" s="22"/>
      <c r="G31" s="22"/>
    </row>
    <row r="32" ht="15.75" customHeight="1">
      <c r="B32" s="23" t="s">
        <v>27</v>
      </c>
      <c r="C32" s="24">
        <v>5000.0</v>
      </c>
      <c r="D32" s="24">
        <v>5500.0</v>
      </c>
      <c r="E32" s="24">
        <v>6500.0</v>
      </c>
      <c r="F32" s="24">
        <v>8000.0</v>
      </c>
      <c r="G32" s="24">
        <v>10000.0</v>
      </c>
    </row>
    <row r="33" ht="15.75" customHeight="1">
      <c r="B33" s="23" t="s">
        <v>28</v>
      </c>
      <c r="C33" s="25">
        <v>5.0</v>
      </c>
      <c r="D33" s="25">
        <v>5.0</v>
      </c>
      <c r="E33" s="25">
        <v>5.0</v>
      </c>
      <c r="F33" s="25">
        <v>5.0</v>
      </c>
      <c r="G33" s="25">
        <v>5.0</v>
      </c>
    </row>
    <row r="34" ht="15.75" customHeight="1">
      <c r="B34" s="23" t="str">
        <f>B6&amp;" as a % of rev"</f>
        <v>Discounts as a % of rev</v>
      </c>
      <c r="C34" s="26">
        <v>0.05</v>
      </c>
      <c r="D34" s="26">
        <v>0.05</v>
      </c>
      <c r="E34" s="26">
        <v>0.05</v>
      </c>
      <c r="F34" s="26">
        <v>0.05</v>
      </c>
      <c r="G34" s="26">
        <v>0.05</v>
      </c>
    </row>
    <row r="35" ht="15.75" customHeight="1">
      <c r="B35" s="22"/>
      <c r="C35" s="27"/>
      <c r="D35" s="27"/>
      <c r="E35" s="27"/>
      <c r="F35" s="27"/>
      <c r="G35" s="27"/>
    </row>
    <row r="36" ht="15.75" customHeight="1">
      <c r="B36" s="22" t="s">
        <v>6</v>
      </c>
      <c r="C36" s="27"/>
      <c r="D36" s="27"/>
      <c r="E36" s="27"/>
      <c r="F36" s="27"/>
      <c r="G36" s="27"/>
    </row>
    <row r="37" ht="15.75" customHeight="1">
      <c r="B37" s="23" t="str">
        <f t="shared" ref="B37:B39" si="21">B9&amp;" as a % of rev"</f>
        <v>Raw Materials as a % of rev</v>
      </c>
      <c r="C37" s="26">
        <v>0.3</v>
      </c>
      <c r="D37" s="26">
        <v>0.3</v>
      </c>
      <c r="E37" s="26">
        <v>0.3</v>
      </c>
      <c r="F37" s="26">
        <v>0.3</v>
      </c>
      <c r="G37" s="26">
        <v>0.3</v>
      </c>
    </row>
    <row r="38" ht="15.75" customHeight="1">
      <c r="B38" s="23" t="str">
        <f t="shared" si="21"/>
        <v>Fulfillment as a % of rev</v>
      </c>
      <c r="C38" s="26">
        <v>0.07</v>
      </c>
      <c r="D38" s="26">
        <v>0.07</v>
      </c>
      <c r="E38" s="26">
        <v>0.07</v>
      </c>
      <c r="F38" s="26">
        <v>0.07</v>
      </c>
      <c r="G38" s="26">
        <v>0.07</v>
      </c>
    </row>
    <row r="39" ht="15.75" customHeight="1">
      <c r="B39" s="23" t="str">
        <f t="shared" si="21"/>
        <v>Transaction Fees as a % of rev</v>
      </c>
      <c r="C39" s="26">
        <v>0.02</v>
      </c>
      <c r="D39" s="26">
        <v>0.02</v>
      </c>
      <c r="E39" s="26">
        <v>0.02</v>
      </c>
      <c r="F39" s="26">
        <v>0.02</v>
      </c>
      <c r="G39" s="26">
        <v>0.02</v>
      </c>
    </row>
    <row r="40" ht="15.75" customHeight="1">
      <c r="B40" s="22"/>
      <c r="C40" s="27"/>
      <c r="D40" s="27"/>
      <c r="E40" s="27"/>
      <c r="F40" s="27"/>
      <c r="G40" s="27"/>
    </row>
    <row r="41" ht="15.75" customHeight="1">
      <c r="B41" s="22" t="s">
        <v>13</v>
      </c>
      <c r="C41" s="27"/>
      <c r="D41" s="27"/>
      <c r="E41" s="27"/>
      <c r="F41" s="27"/>
      <c r="G41" s="27"/>
    </row>
    <row r="42" ht="15.75" customHeight="1">
      <c r="B42" s="23" t="str">
        <f t="shared" ref="B42:B44" si="22">B16&amp;" as a % of rev"</f>
        <v>Labor as a % of rev</v>
      </c>
      <c r="C42" s="26">
        <v>0.15</v>
      </c>
      <c r="D42" s="26">
        <v>0.15</v>
      </c>
      <c r="E42" s="26">
        <v>0.15</v>
      </c>
      <c r="F42" s="26">
        <v>0.15</v>
      </c>
      <c r="G42" s="26">
        <v>0.15</v>
      </c>
    </row>
    <row r="43" ht="15.75" customHeight="1">
      <c r="B43" s="23" t="str">
        <f t="shared" si="22"/>
        <v>Marketing as a % of rev</v>
      </c>
      <c r="C43" s="26">
        <v>0.05</v>
      </c>
      <c r="D43" s="26">
        <v>0.05</v>
      </c>
      <c r="E43" s="26">
        <v>0.05</v>
      </c>
      <c r="F43" s="26">
        <v>0.05</v>
      </c>
      <c r="G43" s="26">
        <v>0.05</v>
      </c>
    </row>
    <row r="44" ht="15.75" customHeight="1">
      <c r="B44" s="23" t="str">
        <f t="shared" si="22"/>
        <v>SGA &amp; Other as a % of rev</v>
      </c>
      <c r="C44" s="26">
        <v>0.05</v>
      </c>
      <c r="D44" s="26">
        <v>0.05</v>
      </c>
      <c r="E44" s="26">
        <v>0.05</v>
      </c>
      <c r="F44" s="26">
        <v>0.05</v>
      </c>
      <c r="G44" s="26">
        <v>0.05</v>
      </c>
    </row>
    <row r="45" ht="15.75" customHeight="1">
      <c r="B45" s="22"/>
      <c r="C45" s="26"/>
      <c r="D45" s="26"/>
      <c r="E45" s="26"/>
      <c r="F45" s="26"/>
      <c r="G45" s="26"/>
    </row>
    <row r="46" ht="15.75" customHeight="1">
      <c r="B46" s="22" t="s">
        <v>29</v>
      </c>
      <c r="C46" s="26">
        <v>0.21</v>
      </c>
      <c r="D46" s="26">
        <v>0.21</v>
      </c>
      <c r="E46" s="26">
        <v>0.21</v>
      </c>
      <c r="F46" s="26">
        <v>0.21</v>
      </c>
      <c r="G46" s="26">
        <v>0.21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30.29"/>
    <col customWidth="1" min="3" max="3" width="10.86"/>
    <col customWidth="1" min="4" max="8" width="10.43"/>
    <col customWidth="1" min="9" max="26" width="8.86"/>
  </cols>
  <sheetData>
    <row r="1">
      <c r="A1" s="28"/>
    </row>
    <row r="2">
      <c r="B2" s="1" t="s">
        <v>30</v>
      </c>
      <c r="C2" s="29" t="s">
        <v>31</v>
      </c>
      <c r="D2" s="1"/>
      <c r="E2" s="1"/>
      <c r="F2" s="1"/>
      <c r="G2" s="1"/>
      <c r="H2" s="1"/>
    </row>
    <row r="3">
      <c r="B3" s="2" t="s">
        <v>1</v>
      </c>
      <c r="C3" s="30">
        <v>44561.0</v>
      </c>
      <c r="D3" s="30">
        <f t="shared" ref="D3:H3" si="1">EDATE(C3,12)</f>
        <v>44926</v>
      </c>
      <c r="E3" s="30">
        <f t="shared" si="1"/>
        <v>45291</v>
      </c>
      <c r="F3" s="30">
        <f t="shared" si="1"/>
        <v>45657</v>
      </c>
      <c r="G3" s="30">
        <f t="shared" si="1"/>
        <v>46022</v>
      </c>
      <c r="H3" s="30">
        <f t="shared" si="1"/>
        <v>46387</v>
      </c>
    </row>
    <row r="4">
      <c r="B4" s="4" t="s">
        <v>32</v>
      </c>
    </row>
    <row r="5">
      <c r="B5" s="5" t="s">
        <v>33</v>
      </c>
      <c r="C5" s="31">
        <v>5000.0</v>
      </c>
      <c r="D5" s="7">
        <f>C5+'Statement of Cashflows'!C18</f>
        <v>-2871.677684</v>
      </c>
      <c r="E5" s="7">
        <f>D5+'Statement of Cashflows'!D18</f>
        <v>3919.489548</v>
      </c>
      <c r="F5" s="7">
        <f>E5+'Statement of Cashflows'!E18</f>
        <v>16464.24901</v>
      </c>
      <c r="G5" s="7">
        <f>F5+'Statement of Cashflows'!F18</f>
        <v>20901.35071</v>
      </c>
      <c r="H5" s="7">
        <f>G5+'Statement of Cashflows'!G18</f>
        <v>32423.04463</v>
      </c>
    </row>
    <row r="6">
      <c r="B6" s="32" t="s">
        <v>34</v>
      </c>
      <c r="C6" s="33">
        <v>150.0</v>
      </c>
      <c r="D6" s="19">
        <f t="shared" ref="D6:H6" si="2">D34*D32</f>
        <v>237.5</v>
      </c>
      <c r="E6" s="19">
        <f t="shared" si="2"/>
        <v>261.25</v>
      </c>
      <c r="F6" s="19">
        <f t="shared" si="2"/>
        <v>308.75</v>
      </c>
      <c r="G6" s="19">
        <f t="shared" si="2"/>
        <v>380</v>
      </c>
      <c r="H6" s="19">
        <f t="shared" si="2"/>
        <v>475</v>
      </c>
    </row>
    <row r="7">
      <c r="B7" s="34" t="s">
        <v>35</v>
      </c>
      <c r="C7" s="35">
        <f t="shared" ref="C7:H7" si="3">SUM(C5:C6)</f>
        <v>5150</v>
      </c>
      <c r="D7" s="35">
        <f t="shared" si="3"/>
        <v>-2634.177684</v>
      </c>
      <c r="E7" s="35">
        <f t="shared" si="3"/>
        <v>4180.739548</v>
      </c>
      <c r="F7" s="35">
        <f t="shared" si="3"/>
        <v>16772.99901</v>
      </c>
      <c r="G7" s="35">
        <f t="shared" si="3"/>
        <v>21281.35071</v>
      </c>
      <c r="H7" s="35">
        <f t="shared" si="3"/>
        <v>32898.04463</v>
      </c>
    </row>
    <row r="8">
      <c r="B8" s="4" t="s">
        <v>36</v>
      </c>
    </row>
    <row r="9">
      <c r="B9" s="5" t="s">
        <v>37</v>
      </c>
      <c r="C9" s="31">
        <v>10000.0</v>
      </c>
      <c r="D9" s="7">
        <f>C9+'Fixed Assets'!D8</f>
        <v>24000</v>
      </c>
      <c r="E9" s="7">
        <f>D9+'Fixed Assets'!E8</f>
        <v>24000</v>
      </c>
      <c r="F9" s="7">
        <f>E9+'Fixed Assets'!F8</f>
        <v>24000</v>
      </c>
      <c r="G9" s="7">
        <f>F9+'Fixed Assets'!G8</f>
        <v>29000</v>
      </c>
      <c r="H9" s="7">
        <f>G9+'Fixed Assets'!H8</f>
        <v>29000</v>
      </c>
    </row>
    <row r="10">
      <c r="B10" s="5" t="s">
        <v>38</v>
      </c>
      <c r="C10" s="31">
        <v>-2000.0</v>
      </c>
      <c r="D10" s="7">
        <f>C10-'Fixed Assets'!D15</f>
        <v>-6952.380952</v>
      </c>
      <c r="E10" s="7">
        <f>D10-'Fixed Assets'!E15</f>
        <v>-11904.7619</v>
      </c>
      <c r="F10" s="7">
        <f>E10-'Fixed Assets'!F15</f>
        <v>-16857.14286</v>
      </c>
      <c r="G10" s="7">
        <f>F10-'Fixed Assets'!G15</f>
        <v>-21809.52381</v>
      </c>
      <c r="H10" s="7">
        <f>G10-'Fixed Assets'!H15</f>
        <v>-24761.90476</v>
      </c>
    </row>
    <row r="11">
      <c r="B11" s="36" t="s">
        <v>39</v>
      </c>
      <c r="C11" s="19">
        <f t="shared" ref="C11:H11" si="4">SUM(C9:C10)</f>
        <v>8000</v>
      </c>
      <c r="D11" s="19">
        <f t="shared" si="4"/>
        <v>17047.61905</v>
      </c>
      <c r="E11" s="19">
        <f t="shared" si="4"/>
        <v>12095.2381</v>
      </c>
      <c r="F11" s="19">
        <f t="shared" si="4"/>
        <v>7142.857143</v>
      </c>
      <c r="G11" s="19">
        <f t="shared" si="4"/>
        <v>7190.47619</v>
      </c>
      <c r="H11" s="19">
        <f t="shared" si="4"/>
        <v>4238.095238</v>
      </c>
    </row>
    <row r="12">
      <c r="B12" s="36" t="s">
        <v>40</v>
      </c>
      <c r="C12" s="37">
        <f t="shared" ref="C12:H12" si="5">C11</f>
        <v>8000</v>
      </c>
      <c r="D12" s="37">
        <f t="shared" si="5"/>
        <v>17047.61905</v>
      </c>
      <c r="E12" s="37">
        <f t="shared" si="5"/>
        <v>12095.2381</v>
      </c>
      <c r="F12" s="37">
        <f t="shared" si="5"/>
        <v>7142.857143</v>
      </c>
      <c r="G12" s="37">
        <f t="shared" si="5"/>
        <v>7190.47619</v>
      </c>
      <c r="H12" s="37">
        <f t="shared" si="5"/>
        <v>4238.095238</v>
      </c>
    </row>
    <row r="13">
      <c r="B13" s="38" t="s">
        <v>41</v>
      </c>
      <c r="C13" s="16">
        <f t="shared" ref="C13:H13" si="6">C7+C12</f>
        <v>13150</v>
      </c>
      <c r="D13" s="16">
        <f t="shared" si="6"/>
        <v>14413.44136</v>
      </c>
      <c r="E13" s="16">
        <f t="shared" si="6"/>
        <v>16275.97764</v>
      </c>
      <c r="F13" s="16">
        <f t="shared" si="6"/>
        <v>23915.85615</v>
      </c>
      <c r="G13" s="16">
        <f t="shared" si="6"/>
        <v>28471.8269</v>
      </c>
      <c r="H13" s="16">
        <f t="shared" si="6"/>
        <v>37136.13987</v>
      </c>
    </row>
    <row r="15">
      <c r="B15" s="4" t="s">
        <v>42</v>
      </c>
      <c r="L15" s="14"/>
    </row>
    <row r="16">
      <c r="B16" s="5" t="s">
        <v>43</v>
      </c>
      <c r="C16" s="39">
        <v>200.0</v>
      </c>
      <c r="D16" s="7">
        <f t="shared" ref="D16:H16" si="7">D35*D33</f>
        <v>220.3389831</v>
      </c>
      <c r="E16" s="7">
        <f t="shared" si="7"/>
        <v>242.3728814</v>
      </c>
      <c r="F16" s="7">
        <f t="shared" si="7"/>
        <v>286.440678</v>
      </c>
      <c r="G16" s="7">
        <f t="shared" si="7"/>
        <v>352.5423729</v>
      </c>
      <c r="H16" s="7">
        <f t="shared" si="7"/>
        <v>440.6779661</v>
      </c>
    </row>
    <row r="17">
      <c r="B17" s="32" t="s">
        <v>44</v>
      </c>
      <c r="C17" s="40">
        <v>100.0</v>
      </c>
      <c r="D17" s="19">
        <f t="shared" ref="D17:H17" si="8">D36*D32</f>
        <v>158.3333333</v>
      </c>
      <c r="E17" s="19">
        <f t="shared" si="8"/>
        <v>174.1666667</v>
      </c>
      <c r="F17" s="19">
        <f t="shared" si="8"/>
        <v>205.8333333</v>
      </c>
      <c r="G17" s="19">
        <f t="shared" si="8"/>
        <v>253.3333333</v>
      </c>
      <c r="H17" s="19">
        <f t="shared" si="8"/>
        <v>316.6666667</v>
      </c>
    </row>
    <row r="18">
      <c r="B18" s="34" t="s">
        <v>45</v>
      </c>
      <c r="C18" s="14">
        <f t="shared" ref="C18:H18" si="9">SUM(C16:C17)</f>
        <v>300</v>
      </c>
      <c r="D18" s="41">
        <f t="shared" si="9"/>
        <v>378.6723164</v>
      </c>
      <c r="E18" s="41">
        <f t="shared" si="9"/>
        <v>416.539548</v>
      </c>
      <c r="F18" s="41">
        <f t="shared" si="9"/>
        <v>492.2740113</v>
      </c>
      <c r="G18" s="41">
        <f t="shared" si="9"/>
        <v>605.8757062</v>
      </c>
      <c r="H18" s="41">
        <f t="shared" si="9"/>
        <v>757.3446328</v>
      </c>
    </row>
    <row r="19">
      <c r="B19" s="4" t="s">
        <v>46</v>
      </c>
    </row>
    <row r="20">
      <c r="B20" s="32" t="s">
        <v>47</v>
      </c>
      <c r="C20" s="33">
        <v>10000.0</v>
      </c>
      <c r="D20" s="19">
        <f t="shared" ref="D20:H20" si="10">C20+D39-D40</f>
        <v>9500</v>
      </c>
      <c r="E20" s="19">
        <f t="shared" si="10"/>
        <v>9000</v>
      </c>
      <c r="F20" s="19">
        <f t="shared" si="10"/>
        <v>13250</v>
      </c>
      <c r="G20" s="19">
        <f t="shared" si="10"/>
        <v>12500</v>
      </c>
      <c r="H20" s="19">
        <f t="shared" si="10"/>
        <v>11750</v>
      </c>
    </row>
    <row r="21" ht="15.75" customHeight="1">
      <c r="B21" s="42" t="s">
        <v>48</v>
      </c>
      <c r="C21" s="37">
        <f t="shared" ref="C21:H21" si="11">C20</f>
        <v>10000</v>
      </c>
      <c r="D21" s="37">
        <f t="shared" si="11"/>
        <v>9500</v>
      </c>
      <c r="E21" s="37">
        <f t="shared" si="11"/>
        <v>9000</v>
      </c>
      <c r="F21" s="37">
        <f t="shared" si="11"/>
        <v>13250</v>
      </c>
      <c r="G21" s="37">
        <f t="shared" si="11"/>
        <v>12500</v>
      </c>
      <c r="H21" s="37">
        <f t="shared" si="11"/>
        <v>11750</v>
      </c>
    </row>
    <row r="22" ht="15.75" customHeight="1">
      <c r="B22" s="38" t="s">
        <v>49</v>
      </c>
      <c r="C22" s="16">
        <f t="shared" ref="C22:H22" si="12">C18+C21</f>
        <v>10300</v>
      </c>
      <c r="D22" s="16">
        <f t="shared" si="12"/>
        <v>9878.672316</v>
      </c>
      <c r="E22" s="16">
        <f t="shared" si="12"/>
        <v>9416.539548</v>
      </c>
      <c r="F22" s="16">
        <f t="shared" si="12"/>
        <v>13742.27401</v>
      </c>
      <c r="G22" s="16">
        <f t="shared" si="12"/>
        <v>13105.87571</v>
      </c>
      <c r="H22" s="16">
        <f t="shared" si="12"/>
        <v>12507.34463</v>
      </c>
    </row>
    <row r="23" ht="15.75" customHeight="1">
      <c r="B23" s="4" t="s">
        <v>50</v>
      </c>
    </row>
    <row r="24" ht="15.75" customHeight="1">
      <c r="B24" s="5" t="s">
        <v>51</v>
      </c>
      <c r="C24" s="31">
        <v>300.0</v>
      </c>
      <c r="D24" s="7">
        <f t="shared" ref="D24:H24" si="13">C24</f>
        <v>300</v>
      </c>
      <c r="E24" s="7">
        <f t="shared" si="13"/>
        <v>300</v>
      </c>
      <c r="F24" s="7">
        <f t="shared" si="13"/>
        <v>300</v>
      </c>
      <c r="G24" s="7">
        <f t="shared" si="13"/>
        <v>300</v>
      </c>
      <c r="H24" s="7">
        <f t="shared" si="13"/>
        <v>300</v>
      </c>
    </row>
    <row r="25" ht="15.75" customHeight="1">
      <c r="B25" s="32" t="s">
        <v>52</v>
      </c>
      <c r="C25" s="33">
        <v>2550.0</v>
      </c>
      <c r="D25" s="19">
        <f>C25+'Income Statement'!C26</f>
        <v>4234.769048</v>
      </c>
      <c r="E25" s="19">
        <f>D25+'Income Statement'!D26</f>
        <v>6559.438095</v>
      </c>
      <c r="F25" s="19">
        <f>E25+'Income Statement'!E26</f>
        <v>9873.582143</v>
      </c>
      <c r="G25" s="19">
        <f>F25+'Income Statement'!F26</f>
        <v>15065.95119</v>
      </c>
      <c r="H25" s="19">
        <f>G25+'Income Statement'!G26</f>
        <v>24328.79524</v>
      </c>
    </row>
    <row r="26" ht="15.75" customHeight="1">
      <c r="B26" s="36" t="s">
        <v>53</v>
      </c>
      <c r="C26" s="19">
        <f t="shared" ref="C26:H26" si="14">SUM(C24:C25)</f>
        <v>2850</v>
      </c>
      <c r="D26" s="19">
        <f t="shared" si="14"/>
        <v>4534.769048</v>
      </c>
      <c r="E26" s="19">
        <f t="shared" si="14"/>
        <v>6859.438095</v>
      </c>
      <c r="F26" s="19">
        <f t="shared" si="14"/>
        <v>10173.58214</v>
      </c>
      <c r="G26" s="19">
        <f t="shared" si="14"/>
        <v>15365.95119</v>
      </c>
      <c r="H26" s="19">
        <f t="shared" si="14"/>
        <v>24628.79524</v>
      </c>
    </row>
    <row r="27" ht="15.75" customHeight="1">
      <c r="B27" s="38" t="s">
        <v>54</v>
      </c>
      <c r="C27" s="16">
        <f t="shared" ref="C27:H27" si="15">C26+C22</f>
        <v>13150</v>
      </c>
      <c r="D27" s="16">
        <f t="shared" si="15"/>
        <v>14413.44136</v>
      </c>
      <c r="E27" s="16">
        <f t="shared" si="15"/>
        <v>16275.97764</v>
      </c>
      <c r="F27" s="16">
        <f t="shared" si="15"/>
        <v>23915.85615</v>
      </c>
      <c r="G27" s="16">
        <f t="shared" si="15"/>
        <v>28471.8269</v>
      </c>
      <c r="H27" s="16">
        <f t="shared" si="15"/>
        <v>37136.13987</v>
      </c>
    </row>
    <row r="28" ht="15.75" customHeight="1">
      <c r="J28" s="43"/>
    </row>
    <row r="29" ht="15.75" customHeight="1">
      <c r="B29" s="4" t="s">
        <v>55</v>
      </c>
      <c r="C29" s="44">
        <f t="shared" ref="C29:H29" si="16">C13-C27</f>
        <v>0</v>
      </c>
      <c r="D29" s="44">
        <f t="shared" si="16"/>
        <v>0</v>
      </c>
      <c r="E29" s="44">
        <f t="shared" si="16"/>
        <v>0</v>
      </c>
      <c r="F29" s="44">
        <f t="shared" si="16"/>
        <v>0</v>
      </c>
      <c r="G29" s="44">
        <f t="shared" si="16"/>
        <v>0</v>
      </c>
      <c r="H29" s="44">
        <f t="shared" si="16"/>
        <v>0</v>
      </c>
    </row>
    <row r="30" ht="15.75" customHeight="1">
      <c r="H30" s="45"/>
    </row>
    <row r="31" ht="15.75" customHeight="1">
      <c r="B31" s="21" t="s">
        <v>26</v>
      </c>
      <c r="C31" s="22"/>
      <c r="D31" s="22"/>
      <c r="E31" s="22"/>
      <c r="F31" s="22"/>
      <c r="G31" s="22"/>
      <c r="H31" s="22"/>
    </row>
    <row r="32" ht="15.75" customHeight="1">
      <c r="B32" s="22" t="s">
        <v>5</v>
      </c>
      <c r="C32" s="24">
        <v>15000.0</v>
      </c>
      <c r="D32" s="46">
        <f>'Income Statement'!C7</f>
        <v>23750</v>
      </c>
      <c r="E32" s="46">
        <f>'Income Statement'!D7</f>
        <v>26125</v>
      </c>
      <c r="F32" s="46">
        <f>'Income Statement'!E7</f>
        <v>30875</v>
      </c>
      <c r="G32" s="46">
        <f>'Income Statement'!F7</f>
        <v>38000</v>
      </c>
      <c r="H32" s="46">
        <f>'Income Statement'!G7</f>
        <v>47500</v>
      </c>
    </row>
    <row r="33" ht="15.75" customHeight="1">
      <c r="B33" s="22" t="s">
        <v>56</v>
      </c>
      <c r="C33" s="47">
        <v>8850.0</v>
      </c>
      <c r="D33" s="48">
        <f>-'Income Statement'!C12</f>
        <v>9750</v>
      </c>
      <c r="E33" s="48">
        <f>-'Income Statement'!D12</f>
        <v>10725</v>
      </c>
      <c r="F33" s="48">
        <f>-'Income Statement'!E12</f>
        <v>12675</v>
      </c>
      <c r="G33" s="48">
        <f>-'Income Statement'!F12</f>
        <v>15600</v>
      </c>
      <c r="H33" s="48">
        <f>-'Income Statement'!G12</f>
        <v>19500</v>
      </c>
    </row>
    <row r="34" ht="15.75" customHeight="1">
      <c r="B34" s="49" t="str">
        <f>B6&amp;" as a &amp; of rev"</f>
        <v>Accounts Receivable as a &amp; of rev</v>
      </c>
      <c r="C34" s="50">
        <f>C6/C32</f>
        <v>0.01</v>
      </c>
      <c r="D34" s="50">
        <f t="shared" ref="D34:H34" si="17">C34</f>
        <v>0.01</v>
      </c>
      <c r="E34" s="50">
        <f t="shared" si="17"/>
        <v>0.01</v>
      </c>
      <c r="F34" s="50">
        <f t="shared" si="17"/>
        <v>0.01</v>
      </c>
      <c r="G34" s="50">
        <f t="shared" si="17"/>
        <v>0.01</v>
      </c>
      <c r="H34" s="50">
        <f t="shared" si="17"/>
        <v>0.01</v>
      </c>
    </row>
    <row r="35" ht="15.75" customHeight="1">
      <c r="B35" s="23" t="str">
        <f>B16&amp;" as a &amp; of COGS"</f>
        <v>Accounts Payable as a &amp; of COGS</v>
      </c>
      <c r="C35" s="50">
        <f>C16/C33</f>
        <v>0.02259887006</v>
      </c>
      <c r="D35" s="50">
        <f t="shared" ref="D35:H35" si="18">C35</f>
        <v>0.02259887006</v>
      </c>
      <c r="E35" s="50">
        <f t="shared" si="18"/>
        <v>0.02259887006</v>
      </c>
      <c r="F35" s="50">
        <f t="shared" si="18"/>
        <v>0.02259887006</v>
      </c>
      <c r="G35" s="50">
        <f t="shared" si="18"/>
        <v>0.02259887006</v>
      </c>
      <c r="H35" s="50">
        <f t="shared" si="18"/>
        <v>0.02259887006</v>
      </c>
    </row>
    <row r="36" ht="15.75" customHeight="1">
      <c r="B36" s="23" t="str">
        <f>B17&amp;" as a &amp; of rev"</f>
        <v>Deferred Revenue as a &amp; of rev</v>
      </c>
      <c r="C36" s="50">
        <f>C17/C32</f>
        <v>0.006666666667</v>
      </c>
      <c r="D36" s="50">
        <f t="shared" ref="D36:H36" si="19">C36</f>
        <v>0.006666666667</v>
      </c>
      <c r="E36" s="50">
        <f t="shared" si="19"/>
        <v>0.006666666667</v>
      </c>
      <c r="F36" s="50">
        <f t="shared" si="19"/>
        <v>0.006666666667</v>
      </c>
      <c r="G36" s="50">
        <f t="shared" si="19"/>
        <v>0.006666666667</v>
      </c>
      <c r="H36" s="50">
        <f t="shared" si="19"/>
        <v>0.006666666667</v>
      </c>
    </row>
    <row r="37" ht="15.75" customHeight="1">
      <c r="B37" s="22"/>
      <c r="C37" s="22"/>
      <c r="D37" s="22"/>
      <c r="E37" s="22"/>
      <c r="F37" s="22"/>
      <c r="G37" s="22"/>
      <c r="H37" s="22"/>
    </row>
    <row r="38" ht="15.75" customHeight="1">
      <c r="B38" s="22" t="s">
        <v>47</v>
      </c>
      <c r="C38" s="22"/>
      <c r="D38" s="22"/>
      <c r="E38" s="22"/>
      <c r="F38" s="22"/>
      <c r="G38" s="22"/>
      <c r="H38" s="22"/>
    </row>
    <row r="39" ht="15.75" customHeight="1">
      <c r="B39" s="51" t="s">
        <v>57</v>
      </c>
      <c r="C39" s="22"/>
      <c r="D39" s="52"/>
      <c r="E39" s="53"/>
      <c r="F39" s="24">
        <v>5000.0</v>
      </c>
      <c r="G39" s="53"/>
      <c r="H39" s="53"/>
    </row>
    <row r="40" ht="15.75" customHeight="1">
      <c r="B40" s="51" t="s">
        <v>58</v>
      </c>
      <c r="C40" s="22"/>
      <c r="D40" s="24">
        <v>500.0</v>
      </c>
      <c r="E40" s="24">
        <v>500.0</v>
      </c>
      <c r="F40" s="24">
        <v>750.0</v>
      </c>
      <c r="G40" s="24">
        <v>750.0</v>
      </c>
      <c r="H40" s="24">
        <v>750.0</v>
      </c>
    </row>
    <row r="41" ht="15.75" customHeight="1">
      <c r="B41" s="51" t="s">
        <v>59</v>
      </c>
      <c r="C41" s="22"/>
      <c r="D41" s="26">
        <v>0.07</v>
      </c>
      <c r="E41" s="26">
        <v>0.07</v>
      </c>
      <c r="F41" s="26">
        <v>0.07</v>
      </c>
      <c r="G41" s="26">
        <v>0.07</v>
      </c>
      <c r="H41" s="26">
        <v>0.07</v>
      </c>
    </row>
    <row r="42" ht="15.75" customHeight="1">
      <c r="B42" s="51" t="s">
        <v>60</v>
      </c>
      <c r="C42" s="22"/>
      <c r="D42" s="46">
        <f t="shared" ref="D42:H42" si="20">D41*D20</f>
        <v>665</v>
      </c>
      <c r="E42" s="46">
        <f t="shared" si="20"/>
        <v>630</v>
      </c>
      <c r="F42" s="46">
        <f t="shared" si="20"/>
        <v>927.5</v>
      </c>
      <c r="G42" s="46">
        <f t="shared" si="20"/>
        <v>875</v>
      </c>
      <c r="H42" s="46">
        <f t="shared" si="20"/>
        <v>822.5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28.0"/>
    <col customWidth="1" min="3" max="4" width="8.86"/>
    <col customWidth="1" min="5" max="5" width="9.14"/>
    <col customWidth="1" min="6" max="26" width="8.86"/>
  </cols>
  <sheetData>
    <row r="2">
      <c r="B2" s="1" t="s">
        <v>61</v>
      </c>
      <c r="C2" s="1"/>
      <c r="D2" s="1"/>
      <c r="E2" s="1"/>
      <c r="F2" s="1"/>
      <c r="G2" s="1"/>
    </row>
    <row r="3">
      <c r="B3" s="2" t="s">
        <v>1</v>
      </c>
      <c r="C3" s="3">
        <v>44562.0</v>
      </c>
      <c r="D3" s="3">
        <f t="shared" ref="D3:G3" si="1">EDATE(C3,12)</f>
        <v>44927</v>
      </c>
      <c r="E3" s="3">
        <f t="shared" si="1"/>
        <v>45292</v>
      </c>
      <c r="F3" s="3">
        <f t="shared" si="1"/>
        <v>45658</v>
      </c>
      <c r="G3" s="3">
        <f t="shared" si="1"/>
        <v>46023</v>
      </c>
    </row>
    <row r="4">
      <c r="B4" s="4" t="s">
        <v>24</v>
      </c>
      <c r="C4" s="7">
        <f>'Income Statement'!C26</f>
        <v>1684.769048</v>
      </c>
      <c r="D4" s="7">
        <f>'Income Statement'!D26</f>
        <v>2324.669048</v>
      </c>
      <c r="E4" s="7">
        <f>'Income Statement'!E26</f>
        <v>3314.144048</v>
      </c>
      <c r="F4" s="7">
        <f>'Income Statement'!F26</f>
        <v>5192.369048</v>
      </c>
      <c r="G4" s="7">
        <f>'Income Statement'!G26</f>
        <v>9262.844048</v>
      </c>
    </row>
    <row r="5">
      <c r="B5" s="4" t="s">
        <v>62</v>
      </c>
    </row>
    <row r="6">
      <c r="B6" s="5" t="s">
        <v>63</v>
      </c>
      <c r="C6" s="7">
        <f>'Fixed Assets'!D15</f>
        <v>4952.380952</v>
      </c>
      <c r="D6" s="7">
        <f>'Fixed Assets'!E15</f>
        <v>4952.380952</v>
      </c>
      <c r="E6" s="7">
        <f>'Fixed Assets'!F15</f>
        <v>4952.380952</v>
      </c>
      <c r="F6" s="7">
        <f>'Fixed Assets'!G15</f>
        <v>4952.380952</v>
      </c>
      <c r="G6" s="7">
        <f>'Fixed Assets'!H15</f>
        <v>2952.380952</v>
      </c>
    </row>
    <row r="7">
      <c r="B7" s="5" t="str">
        <f>"Change in "&amp;'Balance Sheet'!B6</f>
        <v>Change in Accounts Receivable</v>
      </c>
      <c r="C7" s="7">
        <f>-('Balance Sheet'!D6-'Balance Sheet'!C6)</f>
        <v>-87.5</v>
      </c>
      <c r="D7" s="7">
        <f>-('Balance Sheet'!E6-'Balance Sheet'!D6)</f>
        <v>-23.75</v>
      </c>
      <c r="E7" s="7">
        <f>-('Balance Sheet'!F6-'Balance Sheet'!E6)</f>
        <v>-47.5</v>
      </c>
      <c r="F7" s="7">
        <f>-('Balance Sheet'!G6-'Balance Sheet'!F6)</f>
        <v>-71.25</v>
      </c>
      <c r="G7" s="7">
        <f>-('Balance Sheet'!H6-'Balance Sheet'!G6)</f>
        <v>-95</v>
      </c>
    </row>
    <row r="8">
      <c r="B8" s="5" t="str">
        <f>"Change in "&amp;'Balance Sheet'!B16</f>
        <v>Change in Accounts Payable</v>
      </c>
      <c r="C8" s="7">
        <f>'Balance Sheet'!D16-'Balance Sheet'!C16</f>
        <v>20.33898305</v>
      </c>
      <c r="D8" s="7">
        <f>'Balance Sheet'!E16-'Balance Sheet'!D16</f>
        <v>22.03389831</v>
      </c>
      <c r="E8" s="7">
        <f>'Balance Sheet'!F16-'Balance Sheet'!E16</f>
        <v>44.06779661</v>
      </c>
      <c r="F8" s="7">
        <f>'Balance Sheet'!G16-'Balance Sheet'!F16</f>
        <v>66.10169492</v>
      </c>
      <c r="G8" s="7">
        <f>'Balance Sheet'!H16-'Balance Sheet'!G16</f>
        <v>88.13559322</v>
      </c>
    </row>
    <row r="9">
      <c r="B9" s="12" t="str">
        <f>"Change in "&amp;'Balance Sheet'!B17</f>
        <v>Change in Deferred Revenue</v>
      </c>
      <c r="C9" s="7">
        <f>'Balance Sheet'!D17-'Balance Sheet'!C17</f>
        <v>58.33333333</v>
      </c>
      <c r="D9" s="7">
        <f>'Balance Sheet'!E17-'Balance Sheet'!D17</f>
        <v>15.83333333</v>
      </c>
      <c r="E9" s="7">
        <f>'Balance Sheet'!F17-'Balance Sheet'!E17</f>
        <v>31.66666667</v>
      </c>
      <c r="F9" s="7">
        <f>'Balance Sheet'!G17-'Balance Sheet'!F17</f>
        <v>47.5</v>
      </c>
      <c r="G9" s="7">
        <f>'Balance Sheet'!H17-'Balance Sheet'!G17</f>
        <v>63.33333333</v>
      </c>
      <c r="O9" s="17"/>
    </row>
    <row r="10">
      <c r="B10" s="8" t="s">
        <v>64</v>
      </c>
      <c r="C10" s="9">
        <f t="shared" ref="C10:G10" si="2">SUM(C6:C9)</f>
        <v>4943.553269</v>
      </c>
      <c r="D10" s="9">
        <f t="shared" si="2"/>
        <v>4966.498184</v>
      </c>
      <c r="E10" s="9">
        <f t="shared" si="2"/>
        <v>4980.615416</v>
      </c>
      <c r="F10" s="9">
        <f t="shared" si="2"/>
        <v>4994.732647</v>
      </c>
      <c r="G10" s="9">
        <f t="shared" si="2"/>
        <v>3008.849879</v>
      </c>
      <c r="K10" s="54"/>
    </row>
    <row r="11">
      <c r="B11" s="4" t="s">
        <v>65</v>
      </c>
    </row>
    <row r="12">
      <c r="B12" s="32" t="s">
        <v>66</v>
      </c>
      <c r="C12" s="19">
        <f>-'Fixed Assets'!D8</f>
        <v>-14000</v>
      </c>
      <c r="D12" s="19">
        <f>-'Fixed Assets'!E8</f>
        <v>0</v>
      </c>
      <c r="E12" s="19">
        <f>-'Fixed Assets'!F8</f>
        <v>0</v>
      </c>
      <c r="F12" s="19">
        <f>-'Fixed Assets'!G8</f>
        <v>-5000</v>
      </c>
      <c r="G12" s="19">
        <f>-'Fixed Assets'!H8</f>
        <v>0</v>
      </c>
      <c r="M12" s="14"/>
    </row>
    <row r="13">
      <c r="B13" s="55" t="s">
        <v>67</v>
      </c>
      <c r="C13" s="35">
        <f t="shared" ref="C13:G13" si="3">C12</f>
        <v>-14000</v>
      </c>
      <c r="D13" s="35">
        <f t="shared" si="3"/>
        <v>0</v>
      </c>
      <c r="E13" s="35">
        <f t="shared" si="3"/>
        <v>0</v>
      </c>
      <c r="F13" s="35">
        <f t="shared" si="3"/>
        <v>-5000</v>
      </c>
      <c r="G13" s="35">
        <f t="shared" si="3"/>
        <v>0</v>
      </c>
    </row>
    <row r="14">
      <c r="B14" s="4" t="s">
        <v>68</v>
      </c>
    </row>
    <row r="15">
      <c r="B15" s="5" t="s">
        <v>58</v>
      </c>
      <c r="C15" s="7">
        <f>-'Balance Sheet'!D40</f>
        <v>-500</v>
      </c>
      <c r="D15" s="7">
        <f>-'Balance Sheet'!E40</f>
        <v>-500</v>
      </c>
      <c r="E15" s="7">
        <f>-'Balance Sheet'!F40</f>
        <v>-750</v>
      </c>
      <c r="F15" s="7">
        <f>-'Balance Sheet'!G40</f>
        <v>-750</v>
      </c>
      <c r="G15" s="7">
        <f>-'Balance Sheet'!H40</f>
        <v>-750</v>
      </c>
      <c r="J15" s="14"/>
    </row>
    <row r="16">
      <c r="B16" s="32" t="s">
        <v>69</v>
      </c>
      <c r="C16" s="19">
        <f>-'Balance Sheet'!D39</f>
        <v>0</v>
      </c>
      <c r="D16" s="19">
        <f>-'Balance Sheet'!E39</f>
        <v>0</v>
      </c>
      <c r="E16" s="19">
        <f>'Balance Sheet'!F39</f>
        <v>5000</v>
      </c>
      <c r="F16" s="19">
        <f>-'Balance Sheet'!G39</f>
        <v>0</v>
      </c>
      <c r="G16" s="19">
        <f>-'Balance Sheet'!H39</f>
        <v>0</v>
      </c>
    </row>
    <row r="17">
      <c r="B17" s="42" t="s">
        <v>70</v>
      </c>
      <c r="C17" s="37">
        <f t="shared" ref="C17:G17" si="4">SUM(C15:C16)</f>
        <v>-500</v>
      </c>
      <c r="D17" s="37">
        <f t="shared" si="4"/>
        <v>-500</v>
      </c>
      <c r="E17" s="37">
        <f t="shared" si="4"/>
        <v>4250</v>
      </c>
      <c r="F17" s="37">
        <f t="shared" si="4"/>
        <v>-750</v>
      </c>
      <c r="G17" s="37">
        <f t="shared" si="4"/>
        <v>-750</v>
      </c>
    </row>
    <row r="18">
      <c r="B18" s="38" t="s">
        <v>71</v>
      </c>
      <c r="C18" s="16">
        <f t="shared" ref="C18:G18" si="5">SUM(C4+C10+C13+C17)</f>
        <v>-7871.677684</v>
      </c>
      <c r="D18" s="16">
        <f t="shared" si="5"/>
        <v>6791.167232</v>
      </c>
      <c r="E18" s="16">
        <f t="shared" si="5"/>
        <v>12544.75946</v>
      </c>
      <c r="F18" s="16">
        <f t="shared" si="5"/>
        <v>4437.101695</v>
      </c>
      <c r="G18" s="16">
        <f t="shared" si="5"/>
        <v>11521.69393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17.29"/>
    <col customWidth="1" min="3" max="3" width="16.29"/>
    <col customWidth="1" min="4" max="8" width="10.43"/>
    <col customWidth="1" min="9" max="26" width="8.86"/>
  </cols>
  <sheetData>
    <row r="2">
      <c r="B2" s="1" t="s">
        <v>37</v>
      </c>
      <c r="C2" s="1"/>
      <c r="D2" s="1"/>
      <c r="E2" s="1"/>
      <c r="F2" s="1"/>
      <c r="G2" s="1"/>
      <c r="H2" s="1"/>
    </row>
    <row r="3">
      <c r="B3" s="2" t="s">
        <v>1</v>
      </c>
      <c r="C3" s="56" t="s">
        <v>72</v>
      </c>
      <c r="D3" s="57">
        <v>44926.0</v>
      </c>
      <c r="E3" s="57">
        <f t="shared" ref="E3:H3" si="1">EDATE(D3,12)</f>
        <v>45291</v>
      </c>
      <c r="F3" s="57">
        <f t="shared" si="1"/>
        <v>45657</v>
      </c>
      <c r="G3" s="57">
        <f t="shared" si="1"/>
        <v>46022</v>
      </c>
      <c r="H3" s="57">
        <f t="shared" si="1"/>
        <v>46387</v>
      </c>
    </row>
    <row r="4">
      <c r="B4" s="4" t="s">
        <v>66</v>
      </c>
    </row>
    <row r="5">
      <c r="B5" s="5" t="s">
        <v>73</v>
      </c>
      <c r="C5" s="58">
        <v>3.0</v>
      </c>
      <c r="D5" s="59">
        <v>5000.0</v>
      </c>
      <c r="E5" s="59"/>
      <c r="F5" s="60"/>
      <c r="G5" s="59">
        <v>5000.0</v>
      </c>
    </row>
    <row r="6">
      <c r="B6" s="5" t="s">
        <v>74</v>
      </c>
      <c r="C6" s="58">
        <v>7.0</v>
      </c>
      <c r="D6" s="59">
        <v>3000.0</v>
      </c>
      <c r="E6" s="59"/>
      <c r="F6" s="59"/>
      <c r="G6" s="60"/>
    </row>
    <row r="7">
      <c r="B7" s="32" t="s">
        <v>75</v>
      </c>
      <c r="C7" s="61">
        <v>7.0</v>
      </c>
      <c r="D7" s="62">
        <v>6000.0</v>
      </c>
      <c r="E7" s="62"/>
      <c r="F7" s="62"/>
      <c r="G7" s="63"/>
      <c r="H7" s="64"/>
    </row>
    <row r="8">
      <c r="B8" s="38" t="s">
        <v>76</v>
      </c>
      <c r="C8" s="38"/>
      <c r="D8" s="65">
        <f t="shared" ref="D8:H8" si="2">SUM(D5:D7)</f>
        <v>14000</v>
      </c>
      <c r="E8" s="65">
        <f t="shared" si="2"/>
        <v>0</v>
      </c>
      <c r="F8" s="65">
        <f t="shared" si="2"/>
        <v>0</v>
      </c>
      <c r="G8" s="65">
        <f t="shared" si="2"/>
        <v>5000</v>
      </c>
      <c r="H8" s="65">
        <f t="shared" si="2"/>
        <v>0</v>
      </c>
    </row>
    <row r="10">
      <c r="B10" s="12" t="s">
        <v>63</v>
      </c>
    </row>
    <row r="11">
      <c r="B11" s="5" t="s">
        <v>77</v>
      </c>
      <c r="D11" s="59">
        <v>2000.0</v>
      </c>
      <c r="E11" s="59">
        <v>2000.0</v>
      </c>
      <c r="F11" s="59">
        <v>2000.0</v>
      </c>
      <c r="G11" s="59">
        <v>2000.0</v>
      </c>
    </row>
    <row r="12">
      <c r="B12" s="5" t="str">
        <f t="shared" ref="B12:B14" si="5">B5</f>
        <v>Lemon Crusher</v>
      </c>
      <c r="D12" s="66">
        <f t="shared" ref="D12:F12" si="3">$D5/$C5</f>
        <v>1666.666667</v>
      </c>
      <c r="E12" s="66">
        <f t="shared" si="3"/>
        <v>1666.666667</v>
      </c>
      <c r="F12" s="66">
        <f t="shared" si="3"/>
        <v>1666.666667</v>
      </c>
      <c r="G12" s="66">
        <f t="shared" ref="G12:H12" si="4">$G5/$C5</f>
        <v>1666.666667</v>
      </c>
      <c r="H12" s="66">
        <f t="shared" si="4"/>
        <v>1666.666667</v>
      </c>
    </row>
    <row r="13">
      <c r="B13" s="5" t="str">
        <f t="shared" si="5"/>
        <v>Ice Machine</v>
      </c>
      <c r="D13" s="66">
        <f t="shared" ref="D13:H13" si="6">$D6/$C6</f>
        <v>428.5714286</v>
      </c>
      <c r="E13" s="66">
        <f t="shared" si="6"/>
        <v>428.5714286</v>
      </c>
      <c r="F13" s="66">
        <f t="shared" si="6"/>
        <v>428.5714286</v>
      </c>
      <c r="G13" s="66">
        <f t="shared" si="6"/>
        <v>428.5714286</v>
      </c>
      <c r="H13" s="66">
        <f t="shared" si="6"/>
        <v>428.5714286</v>
      </c>
    </row>
    <row r="14">
      <c r="B14" s="32" t="str">
        <f t="shared" si="5"/>
        <v>Refrigerator</v>
      </c>
      <c r="C14" s="64"/>
      <c r="D14" s="67">
        <f t="shared" ref="D14:H14" si="7">$D7/$C7</f>
        <v>857.1428571</v>
      </c>
      <c r="E14" s="67">
        <f t="shared" si="7"/>
        <v>857.1428571</v>
      </c>
      <c r="F14" s="67">
        <f t="shared" si="7"/>
        <v>857.1428571</v>
      </c>
      <c r="G14" s="67">
        <f t="shared" si="7"/>
        <v>857.1428571</v>
      </c>
      <c r="H14" s="67">
        <f t="shared" si="7"/>
        <v>857.1428571</v>
      </c>
    </row>
    <row r="15">
      <c r="B15" s="38" t="s">
        <v>78</v>
      </c>
      <c r="C15" s="38"/>
      <c r="D15" s="65">
        <f t="shared" ref="D15:H15" si="8">SUM(D11:D14)</f>
        <v>4952.380952</v>
      </c>
      <c r="E15" s="65">
        <f t="shared" si="8"/>
        <v>4952.380952</v>
      </c>
      <c r="F15" s="65">
        <f t="shared" si="8"/>
        <v>4952.380952</v>
      </c>
      <c r="G15" s="65">
        <f t="shared" si="8"/>
        <v>4952.380952</v>
      </c>
      <c r="H15" s="65">
        <f t="shared" si="8"/>
        <v>2952.380952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2022-02-07T12:02:58Z</dcterms:created>
  <dc:creator>Michael Quach</dc:creator>
</cp:coreProperties>
</file>