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ondi\Desktop\컴활2급실기_함수 25문제(버전1.5)\"/>
    </mc:Choice>
  </mc:AlternateContent>
  <x:bookViews>
    <x:workbookView xWindow="0" yWindow="0" windowWidth="21345" windowHeight="8640" activeTab="4"/>
  </x:bookViews>
  <x:sheets>
    <x:sheet name="계산작업1" sheetId="1" r:id="rId4"/>
    <x:sheet name="계산작업2" sheetId="2" r:id="rId5"/>
    <x:sheet name="계산작업3" sheetId="3" r:id="rId6"/>
    <x:sheet name="계산작업4" sheetId="4" r:id="rId7"/>
    <x:sheet name="계산작업5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<x:sst xmlns:r="http://schemas.openxmlformats.org/officeDocument/2006/relationships" xmlns:c="http://schemas.openxmlformats.org/drawingml/2006/chart" xmlns:x="http://schemas.openxmlformats.org/spreadsheetml/2006/main" count="706" uniqueCount="397">
  <x:si>
    <x:t>SU-생산-35</x:t>
  </x:si>
  <x:si>
    <x:t>17-D03E15</x:t>
  </x:si>
  <x:si>
    <x:t>17-B05C16</x:t>
  </x:si>
  <x:si>
    <x:t>18-D05E14</x:t>
  </x:si>
  <x:si>
    <x:t>18-A25C23</x:t>
  </x:si>
  <x:si>
    <x:t>18-B21E27</x:t>
  </x:si>
  <x:si>
    <x:t>19-B51C33</x:t>
  </x:si>
  <x:si>
    <x:t>19-A56E27</x:t>
  </x:si>
  <x:si>
    <x:t>KP-330401</x:t>
  </x:si>
  <x:si>
    <x:t>KP-350507</x:t>
  </x:si>
  <x:si>
    <x:t>KP-372412</x:t>
  </x:si>
  <x:si>
    <x:t>KP-211111</x:t>
  </x:si>
  <x:si>
    <x:t>KP-240923</x:t>
  </x:si>
  <x:si>
    <x:t>KP-230127</x:t>
  </x:si>
  <x:si>
    <x:t>KP-251122</x:t>
  </x:si>
  <x:si>
    <x:t>MC-인사-05</x:t>
  </x:si>
  <x:si>
    <x:t>KMA-생산-36</x:t>
  </x:si>
  <x:si>
    <x:t>SU-총무-19</x:t>
  </x:si>
  <x:si>
    <x:t>MC-인사-15</x:t>
  </x:si>
  <x:si>
    <x:t>KMA-생산-20</x:t>
  </x:si>
  <x:si>
    <x:t>SU-총무-15</x:t>
  </x:si>
  <x:si>
    <x:t>KMA-생산-26</x:t>
  </x:si>
  <x:si>
    <x:t>software</x:t>
  </x:si>
  <x:si>
    <x:t>computer</x:t>
  </x:si>
  <x:si>
    <x:t>physical</x:t>
  </x:si>
  <x:si>
    <x:t>GP-43579</x:t>
  </x:si>
  <x:si>
    <x:t>wordprocess</x:t>
  </x:si>
  <x:si>
    <x:t>오십에 읽는 논어</x:t>
  </x:si>
  <x:si>
    <x:t>GP-26045</x:t>
  </x:si>
  <x:si>
    <x:t>GP-16264</x:t>
  </x:si>
  <x:si>
    <x:t>봉제인형 살인사건</x:t>
  </x:si>
  <x:si>
    <x:t>딜러트 꿈 백화점</x:t>
  </x:si>
  <x:si>
    <x:t>GP-55315</x:t>
  </x:si>
  <x:si>
    <x:t>GP-81512</x:t>
  </x:si>
  <x:si>
    <x:t>GP-46862</x:t>
  </x:si>
  <x:si>
    <x:t>GP-73399</x:t>
  </x:si>
  <x:si>
    <x:t>GP-29681</x:t>
  </x:si>
  <x:si>
    <x:t>GP-31413</x:t>
  </x:si>
  <x:si>
    <x:t>KPOP-006</x:t>
  </x:si>
  <x:si>
    <x:t>KPOP-009</x:t>
  </x:si>
  <x:si>
    <x:t>KPOP-005</x:t>
  </x:si>
  <x:si>
    <x:t>KPOP-001</x:t>
  </x:si>
  <x:si>
    <x:t>KPOP-008</x:t>
  </x:si>
  <x:si>
    <x:t>KPOP-002</x:t>
  </x:si>
  <x:si>
    <x:t>KPOP-003</x:t>
  </x:si>
  <x:si>
    <x:t>KPOP-004</x:t>
  </x:si>
  <x:si>
    <x:t>KPOP-007</x:t>
  </x:si>
  <x:si>
    <x:t>KJ-013-N</x:t>
  </x:si>
  <x:si>
    <x:t>45-015-S</x:t>
  </x:si>
  <x:si>
    <x:t>AK-010-A</x:t>
  </x:si>
  <x:si>
    <x:t>ER-016-F</x:t>
  </x:si>
  <x:si>
    <x:t>SD-011-N</x:t>
  </x:si>
  <x:si>
    <x:t>BS-012-G</x:t>
  </x:si>
  <x:si>
    <x:t>LK-014-F</x:t>
  </x:si>
  <x:si>
    <x:t>MC-인사-23</x:t>
  </x:si>
  <x:si>
    <x:t>BC-017-S</x:t>
  </x:si>
  <x:si>
    <x:t>MK-018-D</x:t>
  </x:si>
  <x:si>
    <x:t>골드</x:t>
  </x:si>
  <x:si>
    <x:t>실버</x:t>
  </x:si>
  <x:si>
    <x:t>7시간</x:t>
  </x:si>
  <x:si>
    <x:t>3시간</x:t>
  </x:si>
  <x:si>
    <x:t>8시간</x:t>
  </x:si>
  <x:si>
    <x:t>4시간</x:t>
  </x:si>
  <x:si>
    <x:t>5시간</x:t>
  </x:si>
  <x:si>
    <x:t>브론즈</x:t>
  </x:si>
  <x:si>
    <x:t>인사</x:t>
  </x:si>
  <x:si>
    <x:t>총무</x:t>
  </x:si>
  <x:si>
    <x:t>생산</x:t>
  </x:si>
  <x:si>
    <x:t>실격</x:t>
  </x:si>
  <x:si>
    <x:t>성별이 여이고 국가가 미국인 합계</x:t>
  </x:si>
  <x:si>
    <x:t>서울을 제외한 지역의 참가 비율</x:t>
  </x:si>
  <x:si>
    <x:t>박낙균</x:t>
  </x:si>
  <x:si>
    <x:t>김윤선</x:t>
  </x:si>
  <x:si>
    <x:t>김은희</x:t>
  </x:si>
  <x:si>
    <x:t>에밀리</x:t>
  </x:si>
  <x:si>
    <x:t>신은희</x:t>
  </x:si>
  <x:si>
    <x:t>김석환</x:t>
  </x:si>
  <x:si>
    <x:t>조나단</x:t>
  </x:si>
  <x:si>
    <x:t>팀명</x:t>
  </x:si>
  <x:si>
    <x:t>이름</x:t>
  </x:si>
  <x:si>
    <x:t>사번</x:t>
  </x:si>
  <x:si>
    <x:t>앨리스</x:t>
  </x:si>
  <x:si>
    <x:t>김영훈</x:t>
  </x:si>
  <x:si>
    <x:t>지역</x:t>
  </x:si>
  <x:si>
    <x:t>서울</x:t>
  </x:si>
  <x:si>
    <x:t>결과</x:t>
  </x:si>
  <x:si>
    <x:t>인사팀</x:t>
  </x:si>
  <x:si>
    <x:t>평가</x:t>
  </x:si>
  <x:si>
    <x:t>춘천</x:t>
  </x:si>
  <x:si>
    <x:t>부산</x:t>
  </x:si>
  <x:si>
    <x:t>기록</x:t>
  </x:si>
  <x:si>
    <x:t>원주</x:t>
  </x:si>
  <x:si>
    <x:t>대전</x:t>
  </x:si>
  <x:si>
    <x:t>성명</x:t>
  </x:si>
  <x:si>
    <x:t>홍재근</x:t>
  </x:si>
  <x:si>
    <x:t>과학</x:t>
  </x:si>
  <x:si>
    <x:t>박미숙</x:t>
  </x:si>
  <x:si>
    <x:t>한성권</x:t>
  </x:si>
  <x:si>
    <x:t>생산팀</x:t>
  </x:si>
  <x:si>
    <x:t>대구</x:t>
  </x:si>
  <x:si>
    <x:t>정재미</x:t>
  </x:si>
  <x:si>
    <x:t>곽복규</x:t>
  </x:si>
  <x:si>
    <x:t>영업팀</x:t>
  </x:si>
  <x:si>
    <x:t>번호</x:t>
  </x:si>
  <x:si>
    <x:t>인천</x:t>
  </x:si>
  <x:si>
    <x:t>홍정남</x:t>
  </x:si>
  <x:si>
    <x:t>남</x:t>
  </x:si>
  <x:si>
    <x:t>미국</x:t>
  </x:si>
  <x:si>
    <x:t>비만도</x:t>
  </x:si>
  <x:si>
    <x:t>김은지</x:t>
  </x:si>
  <x:si>
    <x:t>김지수</x:t>
  </x:si>
  <x:si>
    <x:t>수량</x:t>
  </x:si>
  <x:si>
    <x:t>가격</x:t>
  </x:si>
  <x:si>
    <x:t>판매액</x:t>
  </x:si>
  <x:si>
    <x:t>고혜원</x:t>
  </x:si>
  <x:si>
    <x:t>김송희</x:t>
  </x:si>
  <x:si>
    <x:t>여</x:t>
  </x:si>
  <x:si>
    <x:t>유재식</x:t>
  </x:si>
  <x:si>
    <x:t>김말자</x:t>
  </x:si>
  <x:si>
    <x:t>바나나</x:t>
  </x:si>
  <x:si>
    <x:t>임소운</x:t>
  </x:si>
  <x:si>
    <x:t>김귀순</x:t>
  </x:si>
  <x:si>
    <x:t>매출액</x:t>
  </x:si>
  <x:si>
    <x:t>사과</x:t>
  </x:si>
  <x:si>
    <x:t>날짜</x:t>
  </x:si>
  <x:si>
    <x:t>홍길동</x:t>
  </x:si>
  <x:si>
    <x:t>성춘향</x:t>
  </x:si>
  <x:si>
    <x:t>이몽룡</x:t>
  </x:si>
  <x:si>
    <x:t>수원</x:t>
  </x:si>
  <x:si>
    <x:t>김세인</x:t>
  </x:si>
  <x:si>
    <x:t>판매가</x:t>
  </x:si>
  <x:si>
    <x:t>박하늘</x:t>
  </x:si>
  <x:si>
    <x:t>김대훈</x:t>
  </x:si>
  <x:si>
    <x:t>박병재</x:t>
  </x:si>
  <x:si>
    <x:t>담당</x:t>
  </x:si>
  <x:si>
    <x:t>박준희</x:t>
  </x:si>
  <x:si>
    <x:t>성별</x:t>
  </x:si>
  <x:si>
    <x:t>판매량</x:t>
  </x:si>
  <x:si>
    <x:t>홍*수</x:t>
  </x:si>
  <x:si>
    <x:t>민*정</x:t>
  </x:si>
  <x:si>
    <x:t>나이</x:t>
  </x:si>
  <x:si>
    <x:t>3반</x:t>
  </x:si>
  <x:si>
    <x:t>영어</x:t>
  </x:si>
  <x:si>
    <x:t>수학</x:t>
  </x:si>
  <x:si>
    <x:t>드론</x:t>
  </x:si>
  <x:si>
    <x:t>1반</x:t>
  </x:si>
  <x:si>
    <x:t>사회</x:t>
  </x:si>
  <x:si>
    <x:t>일본</x:t>
  </x:si>
  <x:si>
    <x:t>코딩</x:t>
  </x:si>
  <x:si>
    <x:t>엑셀</x:t>
  </x:si>
  <x:si>
    <x:t>국어</x:t>
  </x:si>
  <x:si>
    <x:t>반</x:t>
  </x:si>
  <x:si>
    <x:t>김*학</x:t>
  </x:si>
  <x:si>
    <x:t>국가</x:t>
  </x:si>
  <x:si>
    <x:t>2반</x:t>
  </x:si>
  <x:si>
    <x:t>김복순</x:t>
  </x:si>
  <x:si>
    <x:t>배</x:t>
  </x:si>
  <x:si>
    <x:t>박*선</x:t>
  </x:si>
  <x:si>
    <x:t>최*규</x:t>
  </x:si>
  <x:si>
    <x:t>원*은</x:t>
  </x:si>
  <x:si>
    <x:t>홍*기</x:t>
  </x:si>
  <x:si>
    <x:t>김*광</x:t>
  </x:si>
  <x:si>
    <x:t>평균</x:t>
  </x:si>
  <x:si>
    <x:t>최*희</x:t>
  </x:si>
  <x:si>
    <x:t>점수</x:t>
  </x:si>
  <x:si>
    <x:t>과일</x:t>
  </x:si>
  <x:si>
    <x:t>이*인</x:t>
  </x:si>
  <x:si>
    <x:t>액세스</x:t>
  </x:si>
  <x:si>
    <x:t>분야</x:t>
  </x:si>
  <x:si>
    <x:t>워드</x:t>
  </x:si>
  <x:si>
    <x:t>김종구</x:t>
  </x:si>
  <x:si>
    <x:t>이벙현</x:t>
  </x:si>
  <x:si>
    <x:t>안현철</x:t>
  </x:si>
  <x:si>
    <x:t>이태호</x:t>
  </x:si>
  <x:si>
    <x:t>지준혁</x:t>
  </x:si>
  <x:si>
    <x:t>고성남</x:t>
  </x:si>
  <x:si>
    <x:t>김신애</x:t>
  </x:si>
  <x:si>
    <x:t>5일</x:t>
  </x:si>
  <x:si>
    <x:t>노력</x:t>
  </x:si>
  <x:si>
    <x:t>보통</x:t>
  </x:si>
  <x:si>
    <x:t>입학일</x:t>
  </x:si>
  <x:si>
    <x:t>학과</x:t>
  </x:si>
  <x:si>
    <x:t>박시우</x:t>
  </x:si>
  <x:si>
    <x:t>우수</x:t>
  </x:si>
  <x:si>
    <x:t>박은정</x:t>
  </x:si>
  <x:si>
    <x:t>○</x:t>
  </x:si>
  <x:si>
    <x:t>2일</x:t>
  </x:si>
  <x:si>
    <x:t>출석일</x:t>
  </x:si>
  <x:si>
    <x:t>4일</x:t>
  </x:si>
  <x:si>
    <x:t>순번</x:t>
  </x:si>
  <x:si>
    <x:t>학번</x:t>
  </x:si>
  <x:si>
    <x:t>이봉인</x:t>
  </x:si>
  <x:si>
    <x:t>최재현</x:t>
  </x:si>
  <x:si>
    <x:t>이숭기</x:t>
  </x:si>
  <x:si>
    <x:t>송수헌</x:t>
  </x:si>
  <x:si>
    <x:t>김이나</x:t>
  </x:si>
  <x:si>
    <x:t>이승운</x:t>
  </x:si>
  <x:si>
    <x:t>유희열</x:t>
  </x:si>
  <x:si>
    <x:t>1일</x:t>
  </x:si>
  <x:si>
    <x:t>3일</x:t>
  </x:si>
  <x:si>
    <x:t>전경숙</x:t>
  </x:si>
  <x:si>
    <x:t>백수정</x:t>
  </x:si>
  <x:si>
    <x:t>곽향순</x:t>
  </x:si>
  <x:si>
    <x:t>김동철</x:t>
  </x:si>
  <x:si>
    <x:t>김태영</x:t>
  </x:si>
  <x:si>
    <x:t>도서명</x:t>
  </x:si>
  <x:si>
    <x:t>김익래</x:t>
  </x:si>
  <x:si>
    <x:t>김남선</x:t>
  </x:si>
  <x:si>
    <x:t>정대희</x:t>
  </x:si>
  <x:si>
    <x:t>아몬드</x:t>
  </x:si>
  <x:si>
    <x:t>담당자</x:t>
  </x:si>
  <x:si>
    <x:t>구분</x:t>
  </x:si>
  <x:si>
    <x:t>직위</x:t>
  </x:si>
  <x:si>
    <x:t>과체중</x:t>
  </x:si>
  <x:si>
    <x:t>대여일</x:t>
  </x:si>
  <x:si>
    <x:t>반납일</x:t>
  </x:si>
  <x:si>
    <x:t>저체중</x:t>
  </x:si>
  <x:si>
    <x:t>김대한</x:t>
  </x:si>
  <x:si>
    <x:t>정상</x:t>
  </x:si>
  <x:si>
    <x:t>우명관</x:t>
  </x:si>
  <x:si>
    <x:t>김상미</x:t>
  </x:si>
  <x:si>
    <x:t>양필수</x:t>
  </x:si>
  <x:si>
    <x:t>조주현</x:t>
  </x:si>
  <x:si>
    <x:t>광주</x:t>
  </x:si>
  <x:si>
    <x:t>BMI</x:t>
  </x:si>
  <x:si>
    <x:t>이나진</x:t>
  </x:si>
  <x:si>
    <x:t>김상덕</x:t>
  </x:si>
  <x:si>
    <x:t>조희숙</x:t>
  </x:si>
  <x:si>
    <x:t>김남일</x:t>
  </x:si>
  <x:si>
    <x:t>전희자</x:t>
  </x:si>
  <x:si>
    <x:t>홍순양</x:t>
  </x:si>
  <x:si>
    <x:t>판단</x:t>
  </x:si>
  <x:si>
    <x:t>곽명식</x:t>
  </x:si>
  <x:si>
    <x:t>전지연</x:t>
  </x:si>
  <x:si>
    <x:t>영업부</x:t>
  </x:si>
  <x:si>
    <x:t>한순희</x:t>
  </x:si>
  <x:si>
    <x:t>사원명</x:t>
  </x:si>
  <x:si>
    <x:t>비율</x:t>
  </x:si>
  <x:si>
    <x:t>이봉숙</x:t>
  </x:si>
  <x:si>
    <x:t>조병철</x:t>
  </x:si>
  <x:si>
    <x:t>곽영애</x:t>
  </x:si>
  <x:si>
    <x:t>과장</x:t>
  </x:si>
  <x:si>
    <x:t>김숙자</x:t>
  </x:si>
  <x:si>
    <x:t>유재천</x:t>
  </x:si>
  <x:si>
    <x:t>부서</x:t>
  </x:si>
  <x:si>
    <x:t>김우영</x:t>
  </x:si>
  <x:si>
    <x:t>강경순</x:t>
  </x:si>
  <x:si>
    <x:t>대리</x:t>
  </x:si>
  <x:si>
    <x:t>곽봉규</x:t>
  </x:si>
  <x:si>
    <x:t>인사부</x:t>
  </x:si>
  <x:si>
    <x:t>김금선</x:t>
  </x:si>
  <x:si>
    <x:t>사원</x:t>
  </x:si>
  <x:si>
    <x:t>생산부</x:t>
  </x:si>
  <x:si>
    <x:t>ID</x:t>
  </x:si>
  <x:si>
    <x:t>등급</x:t>
  </x:si>
  <x:si>
    <x:t>마녀</x:t>
  </x:si>
  <x:si>
    <x:t>모어</x:t>
  </x:si>
  <x:si>
    <x:t>전세진</x:t>
  </x:si>
  <x:si>
    <x:t>요금</x:t>
  </x:si>
  <x:si>
    <x:t>추호순</x:t>
  </x:si>
  <x:si>
    <x:t>성과급</x:t>
  </x:si>
  <x:si>
    <x:t>브로커</x:t>
  </x:si>
  <x:si>
    <x:t>이미희</x:t>
  </x:si>
  <x:si>
    <x:t>영화</x:t>
  </x:si>
  <x:si>
    <x:t>관람료</x:t>
  </x:si>
  <x:si>
    <x:t>순위</x:t>
  </x:si>
  <x:si>
    <x:t>김병래</x:t>
  </x:si>
  <x:si>
    <x:t>입사일</x:t>
  </x:si>
  <x:si>
    <x:t>김미정</x:t>
  </x:si>
  <x:si>
    <x:t>이은주</x:t>
  </x:si>
  <x:si>
    <x:t>김억기</x:t>
  </x:si>
  <x:si>
    <x:t>라순주</x:t>
  </x:si>
  <x:si>
    <x:t>박재석</x:t>
  </x:si>
  <x:si>
    <x:t>고요할수록 밝아지는 것들</x:t>
  </x:si>
  <x:si>
    <x:t xml:space="preserve">과일이 바나나가 아니면서 판매액이 평균 이상인 개수 </x:t>
  </x:si>
  <x:si>
    <x:t>3번째로 많은 요금을 내을 사람의 이름</x:t>
  </x:si>
  <x:si>
    <x:t>KO1688</x:t>
  </x:si>
  <x:si>
    <x:t>[표3]</x:t>
  </x:si>
  <x:si>
    <x:t>신장(CM)</x:t>
  </x:si>
  <x:si>
    <x:t>고가점수</x:t>
  </x:si>
  <x:si>
    <x:t>체중(KG)</x:t>
  </x:si>
  <x:si>
    <x:t>KO1619</x:t>
  </x:si>
  <x:si>
    <x:t>[표2]</x:t>
  </x:si>
  <x:si>
    <x:t>KO1089</x:t>
  </x:si>
  <x:si>
    <x:t>KO1703</x:t>
  </x:si>
  <x:si>
    <x:t>KO1784</x:t>
  </x:si>
  <x:si>
    <x:t>[표4]</x:t>
  </x:si>
  <x:si>
    <x:t>KO1450</x:t>
  </x:si>
  <x:si>
    <x:t>[표1]</x:t>
  </x:si>
  <x:si>
    <x:t>KO1491</x:t>
  </x:si>
  <x:si>
    <x:t>선수번호</x:t>
  </x:si>
  <x:si>
    <x:t>KO1097</x:t>
  </x:si>
  <x:si>
    <x:t>접수번호</x:t>
  </x:si>
  <x:si>
    <x:t>[반평균]</x:t>
  </x:si>
  <x:si>
    <x:t>coding</x:t>
  </x:si>
  <x:si>
    <x:t>납입날짜</x:t>
  </x:si>
  <x:si>
    <x:t>[비만도표]</x:t>
  </x:si>
  <x:si>
    <x:t>여행의 이유</x:t>
  </x:si>
  <x:si>
    <x:t>인사고과</x:t>
  </x:si>
  <x:si>
    <x:t>회원번호</x:t>
  </x:si>
  <x:si>
    <x:t>파워포인트</x:t>
  </x:si>
  <x:si>
    <x:t>퇴실시간</x:t>
  </x:si>
  <x:si>
    <x:t>생년월일</x:t>
  </x:si>
  <x:si>
    <x:t>입실시간</x:t>
  </x:si>
  <x:si>
    <x:t>사용시간</x:t>
  </x:si>
  <x:si>
    <x:t>math</x:t>
  </x:si>
  <x:si>
    <x:t>오은영이 화해</x:t>
  </x:si>
  <x:si>
    <x:t>[표5]</x:t>
  </x:si>
  <x:si>
    <x:t>돈이 심리학</x:t>
  </x:si>
  <x:si>
    <x:t>참가지역</x:t>
  </x:si>
  <x:si>
    <x:t>대여기간</x:t>
  </x:si>
  <x:si>
    <x:t>미적분의 쓸모</x:t>
  </x:si>
  <x:si>
    <x:t>참가번호</x:t>
  </x:si>
  <x:si>
    <x:t xml:space="preserve">[표5] </x:t>
  </x:si>
  <x:si>
    <x:t>english</x:t>
  </x:si>
  <x:si>
    <x:t>오늘날짜 :</x:t>
  </x:si>
  <x:si>
    <x:t>[결과]</x:t>
  </x:si>
  <x:si>
    <x:t>시험과목</x:t>
  </x:si>
  <x:si>
    <x:t>2020년</x:t>
  </x:si>
  <x:si>
    <x:t>drones</x:t>
  </x:si>
  <x:si>
    <x:t>시험날짜</x:t>
  </x:si>
  <x:si>
    <x:t>2019년</x:t>
  </x:si>
  <x:si>
    <x:t>program</x:t>
  </x:si>
  <x:si>
    <x:t>A-008</x:t>
  </x:si>
  <x:si>
    <x:t>범죄도시2</x:t>
  </x:si>
  <x:si>
    <x:t>A-007</x:t>
  </x:si>
  <x:si>
    <x:t>[성과급]</x:t>
  </x:si>
  <x:si>
    <x:t>KI-992</x:t>
  </x:si>
  <x:si>
    <x:t>1차시험</x:t>
  </x:si>
  <x:si>
    <x:t>2차시험</x:t>
  </x:si>
  <x:si>
    <x:t>상영날짜</x:t>
  </x:si>
  <x:si>
    <x:t>A-005</x:t>
  </x:si>
  <x:si>
    <x:t>A-006</x:t>
  </x:si>
  <x:si>
    <x:t>사원번호</x:t>
  </x:si>
  <x:si>
    <x:t>샤이니월드</x:t>
  </x:si>
  <x:si>
    <x:t>A-003</x:t>
  </x:si>
  <x:si>
    <x:t>등록번호</x:t>
  </x:si>
  <x:si>
    <x:t>제품판매수</x:t>
  </x:si>
  <x:si>
    <x:t>KI-988</x:t>
  </x:si>
  <x:si>
    <x:t>고스트랜드</x:t>
  </x:si>
  <x:si>
    <x:t>매출금액</x:t>
  </x:si>
  <x:si>
    <x:t>KI-985</x:t>
  </x:si>
  <x:si>
    <x:t>A-002</x:t>
  </x:si>
  <x:si>
    <x:t>KI-989</x:t>
  </x:si>
  <x:si>
    <x:t>KI-984</x:t>
  </x:si>
  <x:si>
    <x:t>KI-987</x:t>
  </x:si>
  <x:si>
    <x:t>KI-986</x:t>
  </x:si>
  <x:si>
    <x:t>KI-991</x:t>
  </x:si>
  <x:si>
    <x:t>KI-990</x:t>
  </x:si>
  <x:si>
    <x:t>컴온컴온</x:t>
  </x:si>
  <x:si>
    <x:t>A-004</x:t>
  </x:si>
  <x:si>
    <x:t>A-009</x:t>
  </x:si>
  <x:si>
    <x:t>사원코드</x:t>
  </x:si>
  <x:si>
    <x:t>A-001</x:t>
  </x:si>
  <x:si>
    <x:t>러빙빈센트</x:t>
  </x:si>
  <x:si>
    <x:t>GP_007</x:t>
  </x:si>
  <x:si>
    <x:t>근속년수</x:t>
  </x:si>
  <x:si>
    <x:t>GP_006</x:t>
  </x:si>
  <x:si>
    <x:t>[부서비율]</x:t>
  </x:si>
  <x:si>
    <x:t>GP_004</x:t>
  </x:si>
  <x:si>
    <x:t>GP_001</x:t>
  </x:si>
  <x:si>
    <x:t>GP_003</x:t>
  </x:si>
  <x:si>
    <x:t>GP_005</x:t>
  </x:si>
  <x:si>
    <x:t>GP_002</x:t>
  </x:si>
  <x:si>
    <x:t>동메달</x:t>
  </x:si>
  <x:si>
    <x:t>승진</x:t>
  </x:si>
  <x:si>
    <x:t>20대</x:t>
  </x:si>
  <x:si>
    <x:t>청소년</x:t>
  </x:si>
  <x:si>
    <x:t>2/7</x:t>
  </x:si>
  <x:si>
    <x:t>2/4</x:t>
  </x:si>
  <x:si>
    <x:t>금메달</x:t>
  </x:si>
  <x:si>
    <x:t>은메달</x:t>
  </x:si>
  <x:si>
    <x:t/>
  </x:si>
  <x:si>
    <x:t>★</x:t>
  </x:si>
  <x:si>
    <x:t>☆</x:t>
  </x:si>
  <x:si>
    <x:t>1/31</x:t>
  </x:si>
  <x:si>
    <x:t>2/14</x:t>
  </x:si>
  <x:si>
    <x:t>1/25</x:t>
  </x:si>
  <x:si>
    <x:t>1/10</x:t>
  </x:si>
  <x:si>
    <x:t>2/11</x:t>
  </x:si>
  <x:si>
    <x:t>2시간 5분</x:t>
  </x:si>
  <x:si>
    <x:t>5시간 10분</x:t>
  </x:si>
  <x:si>
    <x:t>2/24</x:t>
  </x:si>
  <x:si>
    <x:t>3시간 10분</x:t>
  </x:si>
  <x:si>
    <x:t>5시간 25분</x:t>
  </x:si>
  <x:si>
    <x:t>1/12</x:t>
  </x:si>
  <x:si>
    <x:t>B등급</x:t>
  </x:si>
  <x:si>
    <x:t>A등급</x:t>
  </x:si>
  <x:si>
    <x:t>Com202112</x:t>
  </x:si>
  <x:si>
    <x:t>Sof202111</x:t>
  </x:si>
  <x:si>
    <x:t>Phy202118</x:t>
  </x:si>
  <x:si>
    <x:t>Eng202119</x:t>
  </x:si>
  <x:si>
    <x:t>Dro202114</x:t>
  </x:si>
  <x:si>
    <x:t>Pro202115</x:t>
  </x:si>
  <x:si>
    <x:t>Mat202117</x:t>
  </x:si>
  <x:si>
    <x:t>Cod202113</x:t>
  </x:si>
  <x:si>
    <x:t>Wor202116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</x:si>
</x:sst>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7">
    <x:numFmt numFmtId="164" formatCode="0.00_);[Red]\(0.00\)"/>
    <x:numFmt numFmtId="165" formatCode="&quot;~ &quot;\ General"/>
    <x:numFmt numFmtId="166" formatCode="hh:mm:ss"/>
    <x:numFmt numFmtId="167" formatCode="mm&quot;월&quot;\ dd&quot;일&quot;"/>
    <x:numFmt numFmtId="168" formatCode="h:mm;@"/>
    <x:numFmt numFmtId="169" formatCode="0&quot;위&quot;&quot;부&quot;&quot;터&quot;"/>
    <x:numFmt numFmtId="170" formatCode="0&quot;위&quot;&quot;까&quot;&quot;지&quot;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맑은 고딕"/>
      <x:sz val="11"/>
      <x:color rgb="ff374151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ff"/>
        <x:bgColor indexed="64"/>
      </x:patternFill>
    </x:fill>
  </x:fills>
  <x:borders count="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4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7" fillId="0" borderId="0">
      <x:alignment horizontal="general" vertical="center"/>
    </x:xf>
  </x:cellStyleXfs>
  <x:cellXfs count="59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>
          <x:alignment horizontal="center" vertical="center"/>
        </x:xf>
      </mc:Fallback>
    </mc:AlternateContent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0" fontId="0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0" fillId="0" borderId="1" xfId="1" applyNumberFormat="1" applyFont="1" applyBorder="1" applyAlignment="1">
          <x:alignment horizontal="center" vertical="center"/>
        </x:xf>
      </mc:Fallback>
    </mc:AlternateContent>
    <x:xf numFmtId="41" fontId="0" fillId="0" borderId="1" xfId="2" applyNumberFormat="1" applyFont="1" applyBorder="1">
      <x:alignment horizontal="general" vertical="center"/>
    </x:xf>
    <x:xf numFmtId="0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1" xfId="2" applyNumberFormat="1" applyFont="1" applyFill="1" applyBorder="1" applyAlignment="1">
          <x:alignment horizontal="center" vertical="center" wrapText="1"/>
        </x:xf>
      </mc:Fallback>
    </mc:AlternateContent>
    <x:xf numFmtId="41" fontId="0" fillId="0" borderId="1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41" fontId="0" fillId="0" borderId="1" xfId="0" applyNumberFormat="1" applyBorder="1">
      <x:alignment horizontal="general" vertical="center"/>
    </x:xf>
    <x:xf numFmtId="164" fontId="0" fillId="0" borderId="1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center"/>
        </x:xf>
      </mc:Fallback>
    </mc:AlternateContent>
    <x:xf numFmtId="14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" xfId="0" applyNumberFormat="1" applyBorder="1" applyAlignment="1">
          <x:alignment horizontal="center" vertical="center"/>
        </x:xf>
      </mc:Fallback>
    </mc:AlternateContent>
    <x:xf numFmtId="0" fontId="0" fillId="3" borderId="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4" borderId="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4" borderId="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2" applyNumberFormat="1" applyFont="1" applyBorder="1" applyAlignment="1">
          <x:alignment horizontal="center" vertical="center"/>
        </x:xf>
      </mc:Fallback>
    </mc:AlternateContent>
    <x:xf numFmtId="10" fontId="0" fillId="0" borderId="1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0" fillId="0" borderId="1" xfId="0" applyNumberFormat="1" applyBorder="1" applyAlignment="1">
          <x:alignment horizontal="center" vertical="center"/>
        </x:xf>
      </mc:Fallback>
    </mc:AlternateContent>
    <x:xf numFmtId="2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7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>
          <x:alignment horizontal="right" vertical="center"/>
        </x:xf>
      </mc:Fallback>
    </mc:AlternateContent>
    <x:xf numFmtId="0" fontId="0" fillId="0" borderId="0" xfId="3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3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3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3" applyNumberFormat="1" applyFont="1" applyFill="1" applyBorder="1" applyAlignment="1">
          <x:alignment horizontal="center" vertical="center"/>
        </x:xf>
      </mc:Fallback>
    </mc:AlternateContent>
    <x:xf numFmtId="169" fontId="0" fillId="3" borderId="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9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0" fillId="3" borderId="1" xfId="0" applyNumberFormat="1" applyFill="1" applyBorder="1" applyAlignment="1">
          <x:alignment horizontal="center" vertical="center"/>
        </x:xf>
      </mc:Fallback>
    </mc:AlternateContent>
    <x:xf numFmtId="170" fontId="0" fillId="3" borderId="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 wrapText="1"/>
        </x:xf>
      </mc:Fallback>
    </mc:AlternateContent>
    <x:xf numFmtId="0" fontId="9" fillId="2" borderId="1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/>
        </x:xf>
      </mc:Fallback>
    </mc:AlternateContent>
  </x:cellXfs>
  <x:cellStyles count="4">
    <x:cellStyle name="표준" xfId="0" builtinId="0"/>
    <x:cellStyle name="백분율" xfId="1" builtinId="5"/>
    <x:cellStyle name="쉼표 [0]" xfId="2" builtinId="6"/>
    <x:cellStyle name="표준 2" xf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34"/>
  <x:sheetViews>
    <x:sheetView topLeftCell="A22" zoomScale="150" zoomScaleNormal="75" zoomScaleSheetLayoutView="150" workbookViewId="0">
      <x:selection activeCell="K34" activeCellId="0" sqref="K34:K34"/>
    </x:sheetView>
  </x:sheetViews>
  <x:sheetFormatPr defaultColWidth="9" defaultRowHeight="16.39999999999999857891"/>
  <x:cols>
    <x:col min="1" max="1" width="10" customWidth="1"/>
    <x:col min="4" max="4" width="9" bestFit="1" customWidth="1"/>
    <x:col min="6" max="6" width="14.625" customWidth="1"/>
    <x:col min="7" max="7" width="11" bestFit="1" customWidth="1"/>
    <x:col min="8" max="8" width="9" bestFit="1" customWidth="1"/>
    <x:col min="9" max="9" width="9.375" bestFit="1" customWidth="1"/>
    <x:col min="10" max="10" width="9" bestFit="1" customWidth="1"/>
  </x:cols>
  <x:sheetData>
    <x:row r="1" spans="1:6">
      <x:c r="A1" s="4" t="s">
        <x:v>288</x:v>
      </x:c>
      <x:c r="F1" t="s">
        <x:v>282</x:v>
      </x:c>
    </x:row>
    <x:row r="2" spans="1:11">
      <x:c r="A2" s="3" t="s">
        <x:v>290</x:v>
      </x:c>
      <x:c r="B2" s="3" t="s">
        <x:v>309</x:v>
      </x:c>
      <x:c r="C2" s="3" t="s">
        <x:v>90</x:v>
      </x:c>
      <x:c r="D2" s="2" t="s">
        <x:v>85</x:v>
      </x:c>
      <x:c r="F2" s="3" t="s">
        <x:v>134</x:v>
      </x:c>
      <x:c r="G2" s="3" t="s">
        <x:v>136</x:v>
      </x:c>
      <x:c r="H2" s="3" t="s">
        <x:v>153</x:v>
      </x:c>
      <x:c r="I2" s="3" t="s">
        <x:v>130</x:v>
      </x:c>
      <x:c r="J2" s="3" t="s">
        <x:v>137</x:v>
      </x:c>
      <x:c r="K2" s="3" t="s">
        <x:v>122</x:v>
      </x:c>
    </x:row>
    <x:row r="3" spans="1:11">
      <x:c r="A3" s="1" t="s">
        <x:v>287</x:v>
      </x:c>
      <x:c r="B3" s="1" t="s">
        <x:v>88</x:v>
      </x:c>
      <x:c r="C3" s="9">
        <x:v>11.805999999999999</x:v>
      </x:c>
      <x:c r="D3" s="1">
        <x:f>IFERROR(_xlfn.RANK.EQ(C3,$C$3:$C$10,1),"실격")</x:f>
        <x:v>5</x:v>
      </x:c>
      <x:c r="F3" s="1" t="s">
        <x:v>132</x:v>
      </x:c>
      <x:c r="G3" s="1" t="s">
        <x:v>106</x:v>
      </x:c>
      <x:c r="H3" s="1" t="s">
        <x:v>107</x:v>
      </x:c>
      <x:c r="I3" s="5">
        <x:v>3520</x:v>
      </x:c>
      <x:c r="J3" s="9">
        <x:v>43</x:v>
      </x:c>
      <x:c r="K3" s="16">
        <x:v>151360</x:v>
      </x:c>
    </x:row>
    <x:row r="4" spans="1:11">
      <x:c r="A4" s="1" t="s">
        <x:v>289</x:v>
      </x:c>
      <x:c r="B4" s="1" t="s">
        <x:v>84</x:v>
      </x:c>
      <x:c r="C4" s="9">
        <x:v>11.407</x:v>
      </x:c>
      <x:c r="D4" s="1">
        <x:f t="shared" ref="D4:D10" si="0">IFERROR(_xlfn.RANK.EQ(C4,$C$3:$C$10,1),"실격")</x:f>
        <x:v>3</x:v>
      </x:c>
      <x:c r="F4" s="1" t="s">
        <x:v>129</x:v>
      </x:c>
      <x:c r="G4" s="1" t="s">
        <x:v>116</x:v>
      </x:c>
      <x:c r="H4" s="1" t="s">
        <x:v>147</x:v>
      </x:c>
      <x:c r="I4" s="5">
        <x:v>4476</x:v>
      </x:c>
      <x:c r="J4" s="9">
        <x:v>30</x:v>
      </x:c>
      <x:c r="K4" s="16">
        <x:v>134280</x:v>
      </x:c>
    </x:row>
    <x:row r="5" spans="1:11">
      <x:c r="A5" s="1" t="s">
        <x:v>281</x:v>
      </x:c>
      <x:c r="B5" s="1" t="s">
        <x:v>89</x:v>
      </x:c>
      <x:c r="C5" s="9"/>
      <x:c r="D5" s="1" t="str">
        <x:f t="shared" si="0"/>
        <x:v>실격</x:v>
      </x:c>
      <x:c r="F5" s="1" t="s">
        <x:v>115</x:v>
      </x:c>
      <x:c r="G5" s="1" t="s">
        <x:v>116</x:v>
      </x:c>
      <x:c r="H5" s="1" t="s">
        <x:v>107</x:v>
      </x:c>
      <x:c r="I5" s="5">
        <x:v>3778</x:v>
      </x:c>
      <x:c r="J5" s="9">
        <x:v>94</x:v>
      </x:c>
      <x:c r="K5" s="16">
        <x:v>355132</x:v>
      </x:c>
    </x:row>
    <x:row r="6" spans="1:11">
      <x:c r="A6" s="1" t="s">
        <x:v>283</x:v>
      </x:c>
      <x:c r="B6" s="1" t="s">
        <x:v>99</x:v>
      </x:c>
      <x:c r="C6" s="9">
        <x:v>11.679</x:v>
      </x:c>
      <x:c r="D6" s="1">
        <x:f t="shared" si="0"/>
        <x:v>4</x:v>
      </x:c>
      <x:c r="F6" s="1" t="s">
        <x:v>109</x:v>
      </x:c>
      <x:c r="G6" s="1" t="s">
        <x:v>116</x:v>
      </x:c>
      <x:c r="H6" s="1" t="s">
        <x:v>107</x:v>
      </x:c>
      <x:c r="I6" s="5">
        <x:v>3003</x:v>
      </x:c>
      <x:c r="J6" s="9">
        <x:v>76</x:v>
      </x:c>
      <x:c r="K6" s="16">
        <x:v>228228</x:v>
      </x:c>
    </x:row>
    <x:row r="7" spans="1:11">
      <x:c r="A7" s="1" t="s">
        <x:v>291</x:v>
      </x:c>
      <x:c r="B7" s="1" t="s">
        <x:v>92</x:v>
      </x:c>
      <x:c r="C7" s="9">
        <x:v>12.372</x:v>
      </x:c>
      <x:c r="D7" s="1">
        <x:f t="shared" si="0"/>
        <x:v>6</x:v>
      </x:c>
      <x:c r="F7" s="1" t="s">
        <x:v>110</x:v>
      </x:c>
      <x:c r="G7" s="1" t="s">
        <x:v>106</x:v>
      </x:c>
      <x:c r="H7" s="1" t="s">
        <x:v>147</x:v>
      </x:c>
      <x:c r="I7" s="5">
        <x:v>3948</x:v>
      </x:c>
      <x:c r="J7" s="9">
        <x:v>59</x:v>
      </x:c>
      <x:c r="K7" s="16">
        <x:v>232932</x:v>
      </x:c>
    </x:row>
    <x:row r="8" spans="1:11">
      <x:c r="A8" s="1" t="s">
        <x:v>284</x:v>
      </x:c>
      <x:c r="B8" s="1" t="s">
        <x:v>104</x:v>
      </x:c>
      <x:c r="C8" s="9">
        <x:v>11.311999999999999</x:v>
      </x:c>
      <x:c r="D8" s="1">
        <x:f t="shared" si="0"/>
        <x:v>1</x:v>
      </x:c>
      <x:c r="F8" s="1" t="s">
        <x:v>133</x:v>
      </x:c>
      <x:c r="G8" s="1" t="s">
        <x:v>106</x:v>
      </x:c>
      <x:c r="H8" s="1" t="s">
        <x:v>147</x:v>
      </x:c>
      <x:c r="I8" s="5">
        <x:v>3583</x:v>
      </x:c>
      <x:c r="J8" s="9">
        <x:v>83</x:v>
      </x:c>
      <x:c r="K8" s="16">
        <x:v>297389</x:v>
      </x:c>
    </x:row>
    <x:row r="9" spans="1:11">
      <x:c r="A9" s="1" t="s">
        <x:v>285</x:v>
      </x:c>
      <x:c r="B9" s="1" t="s">
        <x:v>128</x:v>
      </x:c>
      <x:c r="C9" s="9">
        <x:v>11.366</x:v>
      </x:c>
      <x:c r="D9" s="1">
        <x:f t="shared" si="0"/>
        <x:v>2</x:v>
      </x:c>
      <x:c r="F9" s="1" t="s">
        <x:v>135</x:v>
      </x:c>
      <x:c r="G9" s="1" t="s">
        <x:v>116</x:v>
      </x:c>
      <x:c r="H9" s="1" t="s">
        <x:v>107</x:v>
      </x:c>
      <x:c r="I9" s="5">
        <x:v>2516</x:v>
      </x:c>
      <x:c r="J9" s="9">
        <x:v>62</x:v>
      </x:c>
      <x:c r="K9" s="16">
        <x:v>155992</x:v>
      </x:c>
    </x:row>
    <x:row r="10" spans="1:11">
      <x:c r="A10" s="1" t="s">
        <x:v>276</x:v>
      </x:c>
      <x:c r="B10" s="1" t="s">
        <x:v>91</x:v>
      </x:c>
      <x:c r="C10" s="9"/>
      <x:c r="D10" s="1" t="str">
        <x:f t="shared" si="0"/>
        <x:v>실격</x:v>
      </x:c>
      <x:c r="F10" s="1" t="s">
        <x:v>131</x:v>
      </x:c>
      <x:c r="G10" s="1" t="s">
        <x:v>106</x:v>
      </x:c>
      <x:c r="H10" s="1" t="s">
        <x:v>147</x:v>
      </x:c>
      <x:c r="I10" s="5">
        <x:v>4338</x:v>
      </x:c>
      <x:c r="J10" s="9">
        <x:v>46</x:v>
      </x:c>
      <x:c r="K10" s="16">
        <x:v>199548</x:v>
      </x:c>
    </x:row>
    <x:row r="11" spans="6:11">
      <x:c r="F11" s="55" t="s">
        <x:v>69</x:v>
      </x:c>
      <x:c r="G11" s="55"/>
      <x:c r="H11" s="55"/>
      <x:c r="I11" s="55"/>
      <x:c r="J11" s="8">
        <x:f>SUMIFS(J3:J10,$G$3:$G$10,"여",$H$3:$H$10,"미국")</x:f>
        <x:v>232</x:v>
      </x:c>
      <x:c r="K11" s="8">
        <x:f>SUMIFS(K3:K10,$G$3:$G$10,"여",$H$3:$H$10,"미국")</x:f>
        <x:v>739352</x:v>
      </x:c>
    </x:row>
    <x:row r="12" spans="1:2">
      <x:c r="A12" s="15"/>
      <x:c r="B12" s="15"/>
    </x:row>
    <x:row r="13" spans="1:1">
      <x:c r="A13" s="4" t="s">
        <x:v>277</x:v>
      </x:c>
    </x:row>
    <x:row r="14" spans="1:8">
      <x:c r="A14" s="3" t="s">
        <x:v>79</x:v>
      </x:c>
      <x:c r="B14" s="3" t="s">
        <x:v>151</x:v>
      </x:c>
      <x:c r="C14" s="3" t="s">
        <x:v>150</x:v>
      </x:c>
      <x:c r="D14" s="3" t="s">
        <x:v>142</x:v>
      </x:c>
      <x:c r="E14" s="3" t="s">
        <x:v>143</x:v>
      </x:c>
      <x:c r="F14" s="3" t="s">
        <x:v>162</x:v>
      </x:c>
      <x:c r="H14" t="s">
        <x:v>293</x:v>
      </x:c>
    </x:row>
    <x:row r="15" spans="1:9">
      <x:c r="A15" s="1" t="s">
        <x:v>125</x:v>
      </x:c>
      <x:c r="B15" s="1" t="s">
        <x:v>145</x:v>
      </x:c>
      <x:c r="C15" s="9">
        <x:v>53</x:v>
      </x:c>
      <x:c r="D15" s="9">
        <x:v>99</x:v>
      </x:c>
      <x:c r="E15" s="9">
        <x:v>53</x:v>
      </x:c>
      <x:c r="F15" s="17">
        <x:f>AVERAGE(C15:E15)</x:f>
        <x:v>68.333333333333329</x:v>
      </x:c>
      <x:c r="H15" s="3" t="s">
        <x:v>151</x:v>
      </x:c>
      <x:c r="I15" s="2" t="s">
        <x:v>162</x:v>
      </x:c>
    </x:row>
    <x:row r="16" spans="1:9">
      <x:c r="A16" s="1" t="s">
        <x:v>126</x:v>
      </x:c>
      <x:c r="B16" s="1" t="s">
        <x:v>154</x:v>
      </x:c>
      <x:c r="C16" s="9">
        <x:v>51</x:v>
      </x:c>
      <x:c r="D16" s="9">
        <x:v>79</x:v>
      </x:c>
      <x:c r="E16" s="9">
        <x:v>80</x:v>
      </x:c>
      <x:c r="F16" s="17">
        <x:f t="shared" ref="F16:F23" si="1">AVERAGE(C16:E16)</x:f>
        <x:v>70</x:v>
      </x:c>
      <x:c r="H16" s="1" t="s">
        <x:v>145</x:v>
      </x:c>
      <x:c r="I16" s="18">
        <x:f>AVERAGEIF($B$15:$F$23,H16,$F$15:$F$23)</x:f>
        <x:v>72.555555555555557</x:v>
      </x:c>
    </x:row>
    <x:row r="17" spans="1:9">
      <x:c r="A17" s="1" t="s">
        <x:v>127</x:v>
      </x:c>
      <x:c r="B17" s="1" t="s">
        <x:v>141</x:v>
      </x:c>
      <x:c r="C17" s="9">
        <x:v>51</x:v>
      </x:c>
      <x:c r="D17" s="9">
        <x:v>68</x:v>
      </x:c>
      <x:c r="E17" s="9">
        <x:v>85</x:v>
      </x:c>
      <x:c r="F17" s="17">
        <x:f t="shared" si="1"/>
        <x:v>68</x:v>
      </x:c>
      <x:c r="H17" s="1" t="s">
        <x:v>154</x:v>
      </x:c>
      <x:c r="I17" s="18">
        <x:f t="shared" ref="I17:I18" si="2">AVERAGEIF($B$15:$F$23,H17,$F$15:$F$23)</x:f>
        <x:v>68</x:v>
      </x:c>
    </x:row>
    <x:row r="18" spans="1:9">
      <x:c r="A18" s="1" t="s">
        <x:v>117</x:v>
      </x:c>
      <x:c r="B18" s="1" t="s">
        <x:v>145</x:v>
      </x:c>
      <x:c r="C18" s="9">
        <x:v>75</x:v>
      </x:c>
      <x:c r="D18" s="9">
        <x:v>90</x:v>
      </x:c>
      <x:c r="E18" s="9">
        <x:v>61</x:v>
      </x:c>
      <x:c r="F18" s="17">
        <x:f t="shared" si="1"/>
        <x:v>75.333333333333329</x:v>
      </x:c>
      <x:c r="H18" s="1" t="s">
        <x:v>141</x:v>
      </x:c>
      <x:c r="I18" s="18">
        <x:f t="shared" si="2"/>
        <x:v>68.222222222222229</x:v>
      </x:c>
    </x:row>
    <x:row r="19" spans="1:6">
      <x:c r="A19" s="1" t="s">
        <x:v>120</x:v>
      </x:c>
      <x:c r="B19" s="1" t="s">
        <x:v>154</x:v>
      </x:c>
      <x:c r="C19" s="9">
        <x:v>68</x:v>
      </x:c>
      <x:c r="D19" s="9">
        <x:v>99</x:v>
      </x:c>
      <x:c r="E19" s="9">
        <x:v>64</x:v>
      </x:c>
      <x:c r="F19" s="17">
        <x:f t="shared" si="1"/>
        <x:v>77</x:v>
      </x:c>
    </x:row>
    <x:row r="20" spans="1:6">
      <x:c r="A20" s="1" t="s">
        <x:v>114</x:v>
      </x:c>
      <x:c r="B20" s="1" t="s">
        <x:v>141</x:v>
      </x:c>
      <x:c r="C20" s="9">
        <x:v>58</x:v>
      </x:c>
      <x:c r="D20" s="9">
        <x:v>97</x:v>
      </x:c>
      <x:c r="E20" s="9">
        <x:v>51</x:v>
      </x:c>
      <x:c r="F20" s="17">
        <x:f t="shared" si="1"/>
        <x:v>68.666666666666671</x:v>
      </x:c>
    </x:row>
    <x:row r="21" spans="1:6">
      <x:c r="A21" s="1" t="s">
        <x:v>118</x:v>
      </x:c>
      <x:c r="B21" s="1" t="s">
        <x:v>145</x:v>
      </x:c>
      <x:c r="C21" s="9">
        <x:v>77</x:v>
      </x:c>
      <x:c r="D21" s="9">
        <x:v>55</x:v>
      </x:c>
      <x:c r="E21" s="9">
        <x:v>90</x:v>
      </x:c>
      <x:c r="F21" s="17">
        <x:f t="shared" si="1"/>
        <x:v>74</x:v>
      </x:c>
    </x:row>
    <x:row r="22" spans="1:6">
      <x:c r="A22" s="1" t="s">
        <x:v>121</x:v>
      </x:c>
      <x:c r="B22" s="1" t="s">
        <x:v>154</x:v>
      </x:c>
      <x:c r="C22" s="9">
        <x:v>68</x:v>
      </x:c>
      <x:c r="D22" s="9">
        <x:v>51</x:v>
      </x:c>
      <x:c r="E22" s="9">
        <x:v>52</x:v>
      </x:c>
      <x:c r="F22" s="17">
        <x:f t="shared" si="1"/>
        <x:v>57</x:v>
      </x:c>
    </x:row>
    <x:row r="23" spans="1:6">
      <x:c r="A23" s="1" t="s">
        <x:v>155</x:v>
      </x:c>
      <x:c r="B23" s="1" t="s">
        <x:v>141</x:v>
      </x:c>
      <x:c r="C23" s="9">
        <x:v>97</x:v>
      </x:c>
      <x:c r="D23" s="9">
        <x:v>51</x:v>
      </x:c>
      <x:c r="E23" s="9">
        <x:v>56</x:v>
      </x:c>
      <x:c r="F23" s="17">
        <x:f t="shared" si="1"/>
        <x:v>68</x:v>
      </x:c>
    </x:row>
    <x:row r="25" spans="1:6">
      <x:c r="A25" s="4" t="s">
        <x:v>286</x:v>
      </x:c>
      <x:c r="F25" t="s">
        <x:v>307</x:v>
      </x:c>
    </x:row>
    <x:row r="26" spans="1:10">
      <x:c r="A26" s="3" t="s">
        <x:v>80</x:v>
      </x:c>
      <x:c r="B26" s="3" t="s">
        <x:v>280</x:v>
      </x:c>
      <x:c r="C26" s="3" t="s">
        <x:v>278</x:v>
      </x:c>
      <x:c r="D26" s="2" t="s">
        <x:v>108</x:v>
      </x:c>
      <x:c r="F26" s="10" t="s">
        <x:v>124</x:v>
      </x:c>
      <x:c r="G26" s="10" t="s">
        <x:v>165</x:v>
      </x:c>
      <x:c r="H26" s="10" t="s">
        <x:v>111</x:v>
      </x:c>
      <x:c r="I26" s="10" t="s">
        <x:v>112</x:v>
      </x:c>
      <x:c r="J26" s="10" t="s">
        <x:v>113</x:v>
      </x:c>
    </x:row>
    <x:row r="27" spans="1:10">
      <x:c r="A27" s="1">
        <x:v>53355</x:v>
      </x:c>
      <x:c r="B27" s="1">
        <x:v>69</x:v>
      </x:c>
      <x:c r="C27" s="1">
        <x:v>185</x:v>
      </x:c>
      <x:c r="D27" s="1" t="str">
        <x:f>IF(B27/POWER(C27/100,2)&lt;20,"저체중",IF(B27/POWER(C27/100,2)&lt;25,"정상","과체중"))</x:f>
        <x:v>정상</x:v>
      </x:c>
      <x:c r="F27" s="11">
        <x:v>44562</x:v>
      </x:c>
      <x:c r="G27" s="12" t="s">
        <x:v>123</x:v>
      </x:c>
      <x:c r="H27" s="13">
        <x:v>30</x:v>
      </x:c>
      <x:c r="I27" s="13">
        <x:v>1000</x:v>
      </x:c>
      <x:c r="J27" s="14">
        <x:f>H27*I27</x:f>
        <x:v>30000</x:v>
      </x:c>
    </x:row>
    <x:row r="28" spans="1:10">
      <x:c r="A28" s="1">
        <x:v>17796</x:v>
      </x:c>
      <x:c r="B28" s="1">
        <x:v>45</x:v>
      </x:c>
      <x:c r="C28" s="1">
        <x:v>198</x:v>
      </x:c>
      <x:c r="D28" s="1" t="str">
        <x:f t="shared" ref="D28:D33" si="3">IF(B28/POWER(C28/100,2)&lt;20,"저체중",IF(B28/POWER(C28/100,2)&lt;25,"정상","과체중"))</x:f>
        <x:v>저체중</x:v>
      </x:c>
      <x:c r="F28" s="11">
        <x:v>44562</x:v>
      </x:c>
      <x:c r="G28" s="12" t="s">
        <x:v>119</x:v>
      </x:c>
      <x:c r="H28" s="13">
        <x:v>15</x:v>
      </x:c>
      <x:c r="I28" s="13">
        <x:v>1500</x:v>
      </x:c>
      <x:c r="J28" s="14">
        <x:f t="shared" ref="J28:J33" si="4">H28*I28</x:f>
        <x:v>22500</x:v>
      </x:c>
    </x:row>
    <x:row r="29" spans="1:10">
      <x:c r="A29" s="1">
        <x:v>45115</x:v>
      </x:c>
      <x:c r="B29" s="1">
        <x:v>81</x:v>
      </x:c>
      <x:c r="C29" s="1">
        <x:v>199</x:v>
      </x:c>
      <x:c r="D29" s="1" t="str">
        <x:f t="shared" si="3"/>
        <x:v>정상</x:v>
      </x:c>
      <x:c r="F29" s="11">
        <x:v>44563</x:v>
      </x:c>
      <x:c r="G29" s="19" t="s">
        <x:v>156</x:v>
      </x:c>
      <x:c r="H29" s="13">
        <x:v>5</x:v>
      </x:c>
      <x:c r="I29" s="13">
        <x:v>2000</x:v>
      </x:c>
      <x:c r="J29" s="14">
        <x:f t="shared" si="4"/>
        <x:v>10000</x:v>
      </x:c>
    </x:row>
    <x:row r="30" spans="1:10">
      <x:c r="A30" s="1">
        <x:v>25556</x:v>
      </x:c>
      <x:c r="B30" s="1">
        <x:v>119</x:v>
      </x:c>
      <x:c r="C30" s="1">
        <x:v>178</x:v>
      </x:c>
      <x:c r="D30" s="1" t="str">
        <x:f t="shared" si="3"/>
        <x:v>과체중</x:v>
      </x:c>
      <x:c r="F30" s="11">
        <x:v>44563</x:v>
      </x:c>
      <x:c r="G30" s="12" t="s">
        <x:v>119</x:v>
      </x:c>
      <x:c r="H30" s="13">
        <x:v>20</x:v>
      </x:c>
      <x:c r="I30" s="13">
        <x:v>1500</x:v>
      </x:c>
      <x:c r="J30" s="14">
        <x:f t="shared" si="4"/>
        <x:v>30000</x:v>
      </x:c>
    </x:row>
    <x:row r="31" spans="1:10">
      <x:c r="A31" s="1">
        <x:v>83067</x:v>
      </x:c>
      <x:c r="B31" s="1">
        <x:v>71</x:v>
      </x:c>
      <x:c r="C31" s="1">
        <x:v>170</x:v>
      </x:c>
      <x:c r="D31" s="1" t="str">
        <x:f t="shared" si="3"/>
        <x:v>정상</x:v>
      </x:c>
      <x:c r="F31" s="11">
        <x:v>44564</x:v>
      </x:c>
      <x:c r="G31" s="12" t="s">
        <x:v>123</x:v>
      </x:c>
      <x:c r="H31" s="13">
        <x:v>8</x:v>
      </x:c>
      <x:c r="I31" s="13">
        <x:v>1000</x:v>
      </x:c>
      <x:c r="J31" s="14">
        <x:f t="shared" si="4"/>
        <x:v>8000</x:v>
      </x:c>
    </x:row>
    <x:row r="32" spans="1:10">
      <x:c r="A32" s="1">
        <x:v>27076</x:v>
      </x:c>
      <x:c r="B32" s="1">
        <x:v>95</x:v>
      </x:c>
      <x:c r="C32" s="1">
        <x:v>179</x:v>
      </x:c>
      <x:c r="D32" s="1" t="str">
        <x:f t="shared" si="3"/>
        <x:v>과체중</x:v>
      </x:c>
      <x:c r="F32" s="11">
        <x:v>44564</x:v>
      </x:c>
      <x:c r="G32" s="12" t="s">
        <x:v>119</x:v>
      </x:c>
      <x:c r="H32" s="13">
        <x:v>12</x:v>
      </x:c>
      <x:c r="I32" s="13">
        <x:v>1500</x:v>
      </x:c>
      <x:c r="J32" s="14">
        <x:f t="shared" si="4"/>
        <x:v>18000</x:v>
      </x:c>
    </x:row>
    <x:row r="33" spans="1:10">
      <x:c r="A33" s="1">
        <x:v>15124</x:v>
      </x:c>
      <x:c r="B33" s="1">
        <x:v>100</x:v>
      </x:c>
      <x:c r="C33" s="1">
        <x:v>155</x:v>
      </x:c>
      <x:c r="D33" s="1" t="str">
        <x:f t="shared" si="3"/>
        <x:v>과체중</x:v>
      </x:c>
      <x:c r="F33" s="11">
        <x:v>44565</x:v>
      </x:c>
      <x:c r="G33" s="1" t="s">
        <x:v>156</x:v>
      </x:c>
      <x:c r="H33" s="13">
        <x:v>25</x:v>
      </x:c>
      <x:c r="I33" s="13">
        <x:v>2000</x:v>
      </x:c>
      <x:c r="J33" s="14">
        <x:f t="shared" si="4"/>
        <x:v>50000</x:v>
      </x:c>
    </x:row>
    <x:row r="34" spans="6:10">
      <x:c r="F34" s="54" t="s">
        <x:v>274</x:v>
      </x:c>
      <x:c r="G34" s="54"/>
      <x:c r="H34" s="54"/>
      <x:c r="I34" s="54"/>
      <x:c r="J34" s="14">
        <x:f>COUNTIFS(G27:G33,"&lt;&gt;바나나",J27:J33,"&gt;="&amp;AVERAGE(J27:J33))</x:f>
        <x:v>2</x:v>
      </x:c>
    </x:row>
  </x:sheetData>
  <x:mergeCells count="2">
    <x:mergeCell ref="F34:I34"/>
    <x:mergeCell ref="F11:I11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K34"/>
  <x:sheetViews>
    <x:sheetView topLeftCell="A23" zoomScale="200" zoomScaleNormal="75" zoomScaleSheetLayoutView="200" workbookViewId="0">
      <x:selection activeCell="K25" activeCellId="0" sqref="K25:K32"/>
    </x:sheetView>
  </x:sheetViews>
  <x:sheetFormatPr defaultColWidth="9" defaultRowHeight="16.39999999999999857891"/>
  <x:cols>
    <x:col min="2" max="2" width="11.125" customWidth="1"/>
    <x:col min="3" max="3" width="10.625" bestFit="1" customWidth="1"/>
    <x:col min="5" max="5" width="9.375" customWidth="1"/>
    <x:col min="7" max="7" width="9.875" bestFit="1" customWidth="1"/>
    <x:col min="10" max="10" width="9" bestFit="1" customWidth="1"/>
  </x:cols>
  <x:sheetData>
    <x:row r="1" spans="1:7">
      <x:c r="A1" t="s">
        <x:v>288</x:v>
      </x:c>
      <x:c r="G1" t="s">
        <x:v>282</x:v>
      </x:c>
    </x:row>
    <x:row r="2" spans="1:10">
      <x:c r="A2" s="3" t="s">
        <x:v>103</x:v>
      </x:c>
      <x:c r="B2" s="3" t="s">
        <x:v>93</x:v>
      </x:c>
      <x:c r="C2" s="3" t="s">
        <x:v>78</x:v>
      </x:c>
      <x:c r="D2" s="3" t="s">
        <x:v>279</x:v>
      </x:c>
      <x:c r="E2" s="2" t="s">
        <x:v>87</x:v>
      </x:c>
      <x:c r="G2" s="3" t="s">
        <x:v>312</x:v>
      </x:c>
      <x:c r="H2" s="3" t="s">
        <x:v>93</x:v>
      </x:c>
      <x:c r="I2" s="3" t="s">
        <x:v>83</x:v>
      </x:c>
      <x:c r="J2" s="3" t="s">
        <x:v>168</x:v>
      </x:c>
    </x:row>
    <x:row r="3" spans="1:10">
      <x:c r="A3" s="1">
        <x:v>1</x:v>
      </x:c>
      <x:c r="B3" s="1" t="s">
        <x:v>94</x:v>
      </x:c>
      <x:c r="C3" s="1" t="s">
        <x:v>98</x:v>
      </x:c>
      <x:c r="D3" s="1">
        <x:v>99</x:v>
      </x:c>
      <x:c r="E3" s="1" t="str">
        <x:f>IF(D3&gt;=LARGE($D$3:$D$8,2),"★",IF(D3&lt;=SMALL($D$3:$D$8,2),"☆",""))</x:f>
        <x:v>★</x:v>
      </x:c>
      <x:c r="G3" s="1">
        <x:v>74868</x:v>
      </x:c>
      <x:c r="H3" s="1" t="s">
        <x:v>94</x:v>
      </x:c>
      <x:c r="I3" s="1" t="s">
        <x:v>84</x:v>
      </x:c>
      <x:c r="J3" s="1" t="s">
        <x:v>148</x:v>
      </x:c>
    </x:row>
    <x:row r="4" spans="1:10">
      <x:c r="A4" s="1">
        <x:v>2</x:v>
      </x:c>
      <x:c r="B4" s="1" t="s">
        <x:v>105</x:v>
      </x:c>
      <x:c r="C4" s="1" t="s">
        <x:v>102</x:v>
      </x:c>
      <x:c r="D4" s="1">
        <x:v>86</x:v>
      </x:c>
      <x:c r="E4" s="1" t="str">
        <x:f t="shared" ref="E4:E8" si="0">IF(D4&gt;=LARGE($D$3:$D$8,2),"★",IF(D4&lt;=SMALL($D$3:$D$8,2),"☆",""))</x:f>
        <x:v/>
      </x:c>
      <x:c r="G4" s="1">
        <x:v>97837</x:v>
      </x:c>
      <x:c r="H4" s="1" t="s">
        <x:v>105</x:v>
      </x:c>
      <x:c r="I4" s="1" t="s">
        <x:v>89</x:v>
      </x:c>
      <x:c r="J4" s="1" t="s">
        <x:v>144</x:v>
      </x:c>
    </x:row>
    <x:row r="5" spans="1:10">
      <x:c r="A5" s="1">
        <x:v>3</x:v>
      </x:c>
      <x:c r="B5" s="1" t="s">
        <x:v>101</x:v>
      </x:c>
      <x:c r="C5" s="1" t="s">
        <x:v>86</x:v>
      </x:c>
      <x:c r="D5" s="1">
        <x:v>74</x:v>
      </x:c>
      <x:c r="E5" s="1" t="str">
        <x:f t="shared" si="0"/>
        <x:v>☆</x:v>
      </x:c>
      <x:c r="G5" s="1">
        <x:v>83101</x:v>
      </x:c>
      <x:c r="H5" s="1" t="s">
        <x:v>101</x:v>
      </x:c>
      <x:c r="I5" s="1" t="s">
        <x:v>84</x:v>
      </x:c>
      <x:c r="J5" s="1" t="s">
        <x:v>148</x:v>
      </x:c>
    </x:row>
    <x:row r="6" spans="1:10">
      <x:c r="A6" s="1">
        <x:v>4</x:v>
      </x:c>
      <x:c r="B6" s="1" t="s">
        <x:v>82</x:v>
      </x:c>
      <x:c r="C6" s="1" t="s">
        <x:v>98</x:v>
      </x:c>
      <x:c r="D6" s="1">
        <x:v>87</x:v>
      </x:c>
      <x:c r="E6" s="1" t="str">
        <x:f t="shared" si="0"/>
        <x:v/>
      </x:c>
      <x:c r="G6" s="1">
        <x:v>64315</x:v>
      </x:c>
      <x:c r="H6" s="1" t="s">
        <x:v>82</x:v>
      </x:c>
      <x:c r="I6" s="1" t="s">
        <x:v>84</x:v>
      </x:c>
      <x:c r="J6" s="1" t="s">
        <x:v>148</x:v>
      </x:c>
    </x:row>
    <x:row r="7" spans="1:10">
      <x:c r="A7" s="1">
        <x:v>5</x:v>
      </x:c>
      <x:c r="B7" s="1" t="s">
        <x:v>96</x:v>
      </x:c>
      <x:c r="C7" s="1" t="s">
        <x:v>102</x:v>
      </x:c>
      <x:c r="D7" s="1">
        <x:v>91</x:v>
      </x:c>
      <x:c r="E7" s="1" t="str">
        <x:f t="shared" si="0"/>
        <x:v>★</x:v>
      </x:c>
      <x:c r="G7" s="1">
        <x:v>43934</x:v>
      </x:c>
      <x:c r="H7" s="1" t="s">
        <x:v>96</x:v>
      </x:c>
      <x:c r="I7" s="1" t="s">
        <x:v>89</x:v>
      </x:c>
      <x:c r="J7" s="1" t="s">
        <x:v>144</x:v>
      </x:c>
    </x:row>
    <x:row r="8" spans="1:10">
      <x:c r="A8" s="1">
        <x:v>6</x:v>
      </x:c>
      <x:c r="B8" s="1" t="s">
        <x:v>100</x:v>
      </x:c>
      <x:c r="C8" s="1" t="s">
        <x:v>86</x:v>
      </x:c>
      <x:c r="D8" s="1">
        <x:v>68</x:v>
      </x:c>
      <x:c r="E8" s="1" t="str">
        <x:f t="shared" si="0"/>
        <x:v>☆</x:v>
      </x:c>
      <x:c r="G8" s="1">
        <x:v>28939</x:v>
      </x:c>
      <x:c r="H8" s="1" t="s">
        <x:v>100</x:v>
      </x:c>
      <x:c r="I8" s="1" t="s">
        <x:v>88</x:v>
      </x:c>
      <x:c r="J8" s="1" t="s">
        <x:v>144</x:v>
      </x:c>
    </x:row>
    <x:row r="9" spans="7:10">
      <x:c r="G9" s="1">
        <x:v>95904</x:v>
      </x:c>
      <x:c r="H9" s="1" t="s">
        <x:v>97</x:v>
      </x:c>
      <x:c r="I9" s="1" t="s">
        <x:v>89</x:v>
      </x:c>
      <x:c r="J9" s="1" t="s">
        <x:v>148</x:v>
      </x:c>
    </x:row>
    <x:row r="10" spans="7:10">
      <x:c r="G10" s="56" t="s">
        <x:v>70</x:v>
      </x:c>
      <x:c r="H10" s="56"/>
      <x:c r="I10" s="56"/>
      <x:c r="J10" s="7">
        <x:f>COUNTIF(I3:I9,"&lt;&gt;서울")/COUNTA(G3:G9)</x:f>
        <x:v>0.5714285714285714</x:v>
      </x:c>
    </x:row>
    <x:row r="12" spans="1:1">
      <x:c r="A12" t="s">
        <x:v>277</x:v>
      </x:c>
    </x:row>
    <x:row r="13" spans="1:7">
      <x:c r="A13" s="3" t="s">
        <x:v>79</x:v>
      </x:c>
      <x:c r="B13" s="3" t="s">
        <x:v>150</x:v>
      </x:c>
      <x:c r="C13" s="3" t="s">
        <x:v>142</x:v>
      </x:c>
      <x:c r="D13" s="3" t="s">
        <x:v>143</x:v>
      </x:c>
      <x:c r="E13" s="3" t="s">
        <x:v>95</x:v>
      </x:c>
      <x:c r="F13" s="3" t="s">
        <x:v>146</x:v>
      </x:c>
      <x:c r="G13" s="2" t="s">
        <x:v>87</x:v>
      </x:c>
    </x:row>
    <x:row r="14" spans="1:7">
      <x:c r="A14" s="1" t="s">
        <x:v>74</x:v>
      </x:c>
      <x:c r="B14" s="1">
        <x:v>41</x:v>
      </x:c>
      <x:c r="C14" s="1">
        <x:v>72</x:v>
      </x:c>
      <x:c r="D14" s="1">
        <x:v>52</x:v>
      </x:c>
      <x:c r="E14" s="1">
        <x:v>84</x:v>
      </x:c>
      <x:c r="F14" s="1">
        <x:v>92</x:v>
      </x:c>
      <x:c r="G14" s="18">
        <x:f>AVERAGEIF(B14:F14,"&gt;="&amp;MEDIAN(B14:F14),B14:F14)</x:f>
        <x:v>82.666666666666671</x:v>
      </x:c>
    </x:row>
    <x:row r="15" spans="1:7">
      <x:c r="A15" s="1" t="s">
        <x:v>76</x:v>
      </x:c>
      <x:c r="B15" s="1">
        <x:v>96</x:v>
      </x:c>
      <x:c r="C15" s="1">
        <x:v>67</x:v>
      </x:c>
      <x:c r="D15" s="1">
        <x:v>69</x:v>
      </x:c>
      <x:c r="E15" s="1">
        <x:v>40</x:v>
      </x:c>
      <x:c r="F15" s="1">
        <x:v>67</x:v>
      </x:c>
      <x:c r="G15" s="18">
        <x:f t="shared" ref="G15:G21" si="1">AVERAGEIF(B15:F15,"&gt;="&amp;MEDIAN(B15:F15),B15:F15)</x:f>
        <x:v>74.75</x:v>
      </x:c>
    </x:row>
    <x:row r="16" spans="1:7">
      <x:c r="A16" s="1" t="s">
        <x:v>72</x:v>
      </x:c>
      <x:c r="B16" s="1">
        <x:v>83</x:v>
      </x:c>
      <x:c r="C16" s="1">
        <x:v>66</x:v>
      </x:c>
      <x:c r="D16" s="1">
        <x:v>95</x:v>
      </x:c>
      <x:c r="E16" s="1">
        <x:v>57</x:v>
      </x:c>
      <x:c r="F16" s="1">
        <x:v>54</x:v>
      </x:c>
      <x:c r="G16" s="18">
        <x:f t="shared" si="1"/>
        <x:v>81.333333333333329</x:v>
      </x:c>
    </x:row>
    <x:row r="17" spans="1:7">
      <x:c r="A17" s="1" t="s">
        <x:v>73</x:v>
      </x:c>
      <x:c r="B17" s="1">
        <x:v>55</x:v>
      </x:c>
      <x:c r="C17" s="1">
        <x:v>80</x:v>
      </x:c>
      <x:c r="D17" s="1">
        <x:v>74</x:v>
      </x:c>
      <x:c r="E17" s="1">
        <x:v>93</x:v>
      </x:c>
      <x:c r="F17" s="1">
        <x:v>50</x:v>
      </x:c>
      <x:c r="G17" s="18">
        <x:f t="shared" si="1"/>
        <x:v>82.333333333333329</x:v>
      </x:c>
    </x:row>
    <x:row r="18" spans="1:7">
      <x:c r="A18" s="1" t="s">
        <x:v>81</x:v>
      </x:c>
      <x:c r="B18" s="1">
        <x:v>75</x:v>
      </x:c>
      <x:c r="C18" s="1">
        <x:v>42</x:v>
      </x:c>
      <x:c r="D18" s="1">
        <x:v>63</x:v>
      </x:c>
      <x:c r="E18" s="1">
        <x:v>56</x:v>
      </x:c>
      <x:c r="F18" s="1">
        <x:v>62</x:v>
      </x:c>
      <x:c r="G18" s="18">
        <x:f t="shared" si="1"/>
        <x:v>66.666666666666671</x:v>
      </x:c>
    </x:row>
    <x:row r="19" spans="1:7">
      <x:c r="A19" s="1" t="s">
        <x:v>71</x:v>
      </x:c>
      <x:c r="B19" s="1">
        <x:v>98</x:v>
      </x:c>
      <x:c r="C19" s="1">
        <x:v>63</x:v>
      </x:c>
      <x:c r="D19" s="1">
        <x:v>87</x:v>
      </x:c>
      <x:c r="E19" s="1">
        <x:v>81</x:v>
      </x:c>
      <x:c r="F19" s="1">
        <x:v>68</x:v>
      </x:c>
      <x:c r="G19" s="18">
        <x:f t="shared" si="1"/>
        <x:v>88.666666666666671</x:v>
      </x:c>
    </x:row>
    <x:row r="20" spans="1:7">
      <x:c r="A20" s="1" t="s">
        <x:v>77</x:v>
      </x:c>
      <x:c r="B20" s="1">
        <x:v>44</x:v>
      </x:c>
      <x:c r="C20" s="1">
        <x:v>89</x:v>
      </x:c>
      <x:c r="D20" s="1">
        <x:v>62</x:v>
      </x:c>
      <x:c r="E20" s="1">
        <x:v>49</x:v>
      </x:c>
      <x:c r="F20" s="1">
        <x:v>84</x:v>
      </x:c>
      <x:c r="G20" s="18">
        <x:f t="shared" si="1"/>
        <x:v>78.333333333333329</x:v>
      </x:c>
    </x:row>
    <x:row r="21" spans="1:7">
      <x:c r="A21" s="1" t="s">
        <x:v>75</x:v>
      </x:c>
      <x:c r="B21" s="1">
        <x:v>96</x:v>
      </x:c>
      <x:c r="C21" s="1">
        <x:v>70</x:v>
      </x:c>
      <x:c r="D21" s="1">
        <x:v>67</x:v>
      </x:c>
      <x:c r="E21" s="1">
        <x:v>72</x:v>
      </x:c>
      <x:c r="F21" s="1">
        <x:v>96</x:v>
      </x:c>
      <x:c r="G21" s="18">
        <x:f t="shared" si="1"/>
        <x:v>88</x:v>
      </x:c>
    </x:row>
    <x:row r="23" spans="1:7">
      <x:c r="A23" t="s">
        <x:v>286</x:v>
      </x:c>
      <x:c r="G23" t="s">
        <x:v>313</x:v>
      </x:c>
    </x:row>
    <x:row r="24" spans="1:11">
      <x:c r="A24" s="3" t="s">
        <x:v>79</x:v>
      </x:c>
      <x:c r="B24" s="3" t="s">
        <x:v>317</x:v>
      </x:c>
      <x:c r="C24" s="3" t="s">
        <x:v>320</x:v>
      </x:c>
      <x:c r="D24" s="3" t="s">
        <x:v>164</x:v>
      </x:c>
      <x:c r="E24" s="2" t="s">
        <x:v>87</x:v>
      </x:c>
      <x:c r="G24" s="3" t="s">
        <x:v>79</x:v>
      </x:c>
      <x:c r="H24" s="3" t="s">
        <x:v>140</x:v>
      </x:c>
      <x:c r="I24" s="3" t="s">
        <x:v>321</x:v>
      </x:c>
      <x:c r="J24" s="3" t="s">
        <x:v>318</x:v>
      </x:c>
      <x:c r="K24" s="2" t="s">
        <x:v>85</x:v>
      </x:c>
    </x:row>
    <x:row r="25" spans="1:11">
      <x:c r="A25" s="1" t="s">
        <x:v>157</x:v>
      </x:c>
      <x:c r="B25" s="1" t="s">
        <x:v>300</x:v>
      </x:c>
      <x:c r="C25" s="20">
        <x:v>43490</x:v>
      </x:c>
      <x:c r="D25" s="1">
        <x:v>871</x:v>
      </x:c>
      <x:c r="E25" s="1" t="str">
        <x:f>IF(_xlfn.RANK.EQ(D25,$D$25:$D$34,0)=1,"금메달",IF(_xlfn.RANK.EQ(D25,$D$25:$D$34,0)=2,"은메달",IF(_xlfn.RANK.EQ(D25,$D$25:$D$34,0)=3,"동메달","")))</x:f>
        <x:v>은메달</x:v>
      </x:c>
      <x:c r="G25" s="1" t="s">
        <x:v>194</x:v>
      </x:c>
      <x:c r="H25" s="1">
        <x:v>25</x:v>
      </x:c>
      <x:c r="I25" s="1">
        <x:v>55</x:v>
      </x:c>
      <x:c r="J25" s="1">
        <x:v>63</x:v>
      </x:c>
      <x:c r="K25" s="1" t="str">
        <x:f>IF(AND(H25&lt;20,COUNTIF(I25:J25,"&gt;=50")&gt;=1),"승진","")</x:f>
        <x:v/>
      </x:c>
    </x:row>
    <x:row r="26" spans="1:11">
      <x:c r="A26" s="1" t="s">
        <x:v>152</x:v>
      </x:c>
      <x:c r="B26" s="1" t="s">
        <x:v>149</x:v>
      </x:c>
      <x:c r="C26" s="20">
        <x:v>43490</x:v>
      </x:c>
      <x:c r="D26" s="1">
        <x:v>914</x:v>
      </x:c>
      <x:c r="E26" s="1" t="str">
        <x:f t="shared" ref="E26:E34" si="2">IF(_xlfn.RANK.EQ(D26,$D$25:$D$34,0)=1,"금메달",IF(_xlfn.RANK.EQ(D26,$D$25:$D$34,0)=2,"은메달",IF(_xlfn.RANK.EQ(D26,$D$25:$D$34,0)=3,"동메달","")))</x:f>
        <x:v>금메달</x:v>
      </x:c>
      <x:c r="G26" s="1" t="s">
        <x:v>176</x:v>
      </x:c>
      <x:c r="H26" s="1">
        <x:v>19</x:v>
      </x:c>
      <x:c r="I26" s="1">
        <x:v>53</x:v>
      </x:c>
      <x:c r="J26" s="1">
        <x:v>50</x:v>
      </x:c>
      <x:c r="K26" s="1" t="str">
        <x:f t="shared" ref="K26:K32" si="3">IF(AND(H26&lt;20,COUNTIF(I26:J26,"&gt;=50")&gt;=1),"승진","")</x:f>
        <x:v>승진</x:v>
      </x:c>
    </x:row>
    <x:row r="27" spans="1:11">
      <x:c r="A27" s="1" t="s">
        <x:v>166</x:v>
      </x:c>
      <x:c r="B27" s="1" t="s">
        <x:v>167</x:v>
      </x:c>
      <x:c r="C27" s="20">
        <x:v>43490</x:v>
      </x:c>
      <x:c r="D27" s="1">
        <x:v>640</x:v>
      </x:c>
      <x:c r="E27" s="1" t="str">
        <x:f t="shared" si="2"/>
        <x:v/>
      </x:c>
      <x:c r="G27" s="1" t="s">
        <x:v>171</x:v>
      </x:c>
      <x:c r="H27" s="1">
        <x:v>17</x:v>
      </x:c>
      <x:c r="I27" s="1">
        <x:v>43</x:v>
      </x:c>
      <x:c r="J27" s="1">
        <x:v>49</x:v>
      </x:c>
      <x:c r="K27" s="1" t="str">
        <x:f t="shared" si="3"/>
        <x:v/>
      </x:c>
    </x:row>
    <x:row r="28" spans="1:11">
      <x:c r="A28" s="1" t="s">
        <x:v>163</x:v>
      </x:c>
      <x:c r="B28" s="1" t="s">
        <x:v>169</x:v>
      </x:c>
      <x:c r="C28" s="20">
        <x:v>43490</x:v>
      </x:c>
      <x:c r="D28" s="1">
        <x:v>700</x:v>
      </x:c>
      <x:c r="E28" s="1" t="str">
        <x:f t="shared" si="2"/>
        <x:v/>
      </x:c>
      <x:c r="G28" s="1" t="s">
        <x:v>193</x:v>
      </x:c>
      <x:c r="H28" s="1">
        <x:v>16</x:v>
      </x:c>
      <x:c r="I28" s="1">
        <x:v>61</x:v>
      </x:c>
      <x:c r="J28" s="1">
        <x:v>39</x:v>
      </x:c>
      <x:c r="K28" s="1" t="str">
        <x:f t="shared" si="3"/>
        <x:v>승진</x:v>
      </x:c>
    </x:row>
    <x:row r="29" spans="1:11">
      <x:c r="A29" s="1" t="s">
        <x:v>158</x:v>
      </x:c>
      <x:c r="B29" s="1" t="s">
        <x:v>300</x:v>
      </x:c>
      <x:c r="C29" s="20">
        <x:v>43491</x:v>
      </x:c>
      <x:c r="D29" s="1">
        <x:v>850</x:v>
      </x:c>
      <x:c r="E29" s="1" t="str">
        <x:f t="shared" si="2"/>
        <x:v/>
      </x:c>
      <x:c r="G29" s="1" t="s">
        <x:v>197</x:v>
      </x:c>
      <x:c r="H29" s="1">
        <x:v>21</x:v>
      </x:c>
      <x:c r="I29" s="1">
        <x:v>40</x:v>
      </x:c>
      <x:c r="J29" s="1">
        <x:v>60</x:v>
      </x:c>
      <x:c r="K29" s="1" t="str">
        <x:f t="shared" si="3"/>
        <x:v/>
      </x:c>
    </x:row>
    <x:row r="30" spans="1:11">
      <x:c r="A30" s="1" t="s">
        <x:v>159</x:v>
      </x:c>
      <x:c r="B30" s="1" t="s">
        <x:v>149</x:v>
      </x:c>
      <x:c r="C30" s="20">
        <x:v>43491</x:v>
      </x:c>
      <x:c r="D30" s="1">
        <x:v>651</x:v>
      </x:c>
      <x:c r="E30" s="1" t="str">
        <x:f t="shared" si="2"/>
        <x:v/>
      </x:c>
      <x:c r="G30" s="1" t="s">
        <x:v>195</x:v>
      </x:c>
      <x:c r="H30" s="1">
        <x:v>22</x:v>
      </x:c>
      <x:c r="I30" s="1">
        <x:v>20</x:v>
      </x:c>
      <x:c r="J30" s="1">
        <x:v>50</x:v>
      </x:c>
      <x:c r="K30" s="1" t="str">
        <x:f t="shared" si="3"/>
        <x:v/>
      </x:c>
    </x:row>
    <x:row r="31" spans="1:11">
      <x:c r="A31" s="1" t="s">
        <x:v>161</x:v>
      </x:c>
      <x:c r="B31" s="1" t="s">
        <x:v>167</x:v>
      </x:c>
      <x:c r="C31" s="20">
        <x:v>43491</x:v>
      </x:c>
      <x:c r="D31" s="1">
        <x:v>862</x:v>
      </x:c>
      <x:c r="E31" s="1" t="str">
        <x:f t="shared" si="2"/>
        <x:v/>
      </x:c>
      <x:c r="G31" s="1" t="s">
        <x:v>196</x:v>
      </x:c>
      <x:c r="H31" s="1">
        <x:v>18</x:v>
      </x:c>
      <x:c r="I31" s="1">
        <x:v>60</x:v>
      </x:c>
      <x:c r="J31" s="1">
        <x:v>61</x:v>
      </x:c>
      <x:c r="K31" s="1" t="str">
        <x:f t="shared" si="3"/>
        <x:v>승진</x:v>
      </x:c>
    </x:row>
    <x:row r="32" spans="1:11">
      <x:c r="A32" s="1" t="s">
        <x:v>138</x:v>
      </x:c>
      <x:c r="B32" s="1" t="s">
        <x:v>169</x:v>
      </x:c>
      <x:c r="C32" s="20">
        <x:v>43491</x:v>
      </x:c>
      <x:c r="D32" s="1">
        <x:v>863</x:v>
      </x:c>
      <x:c r="E32" s="1" t="str">
        <x:f t="shared" si="2"/>
        <x:v>동메달</x:v>
      </x:c>
      <x:c r="G32" s="1" t="s">
        <x:v>182</x:v>
      </x:c>
      <x:c r="H32" s="1">
        <x:v>14</x:v>
      </x:c>
      <x:c r="I32" s="1">
        <x:v>39</x:v>
      </x:c>
      <x:c r="J32" s="1">
        <x:v>49</x:v>
      </x:c>
      <x:c r="K32" s="1" t="str">
        <x:f t="shared" si="3"/>
        <x:v/>
      </x:c>
    </x:row>
    <x:row r="33" spans="1:5">
      <x:c r="A33" s="1" t="s">
        <x:v>139</x:v>
      </x:c>
      <x:c r="B33" s="1" t="s">
        <x:v>300</x:v>
      </x:c>
      <x:c r="C33" s="20">
        <x:v>43492</x:v>
      </x:c>
      <x:c r="D33" s="1">
        <x:v>786</x:v>
      </x:c>
      <x:c r="E33" s="1" t="str">
        <x:f t="shared" si="2"/>
        <x:v/>
      </x:c>
    </x:row>
    <x:row r="34" spans="1:5">
      <x:c r="A34" s="1" t="s">
        <x:v>160</x:v>
      </x:c>
      <x:c r="B34" s="1" t="s">
        <x:v>149</x:v>
      </x:c>
      <x:c r="C34" s="20">
        <x:v>43492</x:v>
      </x:c>
      <x:c r="D34" s="1">
        <x:v>651</x:v>
      </x:c>
      <x:c r="E34" s="1" t="str">
        <x:f t="shared" si="2"/>
        <x:v/>
      </x:c>
    </x:row>
  </x:sheetData>
  <x:mergeCells count="1">
    <x:mergeCell ref="G10:I10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O35"/>
  <x:sheetViews>
    <x:sheetView topLeftCell="D16" zoomScale="150" zoomScaleNormal="75" zoomScaleSheetLayoutView="150" workbookViewId="0">
      <x:selection activeCell="K27" activeCellId="0" sqref="K27:K35"/>
    </x:sheetView>
  </x:sheetViews>
  <x:sheetFormatPr defaultColWidth="9" defaultRowHeight="16.39999999999999857891"/>
  <x:cols>
    <x:col min="1" max="1" width="9.5" bestFit="1" customWidth="1"/>
    <x:col min="2" max="2" width="11.25" bestFit="1" customWidth="1"/>
    <x:col min="3" max="3" width="14" customWidth="1"/>
    <x:col min="4" max="5" width="12" customWidth="1"/>
    <x:col min="7" max="7" width="9" bestFit="1" customWidth="1"/>
  </x:cols>
  <x:sheetData>
    <x:row r="1" spans="1:1">
      <x:c r="A1" t="s">
        <x:v>288</x:v>
      </x:c>
    </x:row>
    <x:row r="2" spans="1:9">
      <x:c r="A2" s="3" t="s">
        <x:v>79</x:v>
      </x:c>
      <x:c r="B2" s="3" t="s">
        <x:v>198</x:v>
      </x:c>
      <x:c r="C2" s="3" t="s">
        <x:v>186</x:v>
      </x:c>
      <x:c r="D2" s="3" t="s">
        <x:v>199</x:v>
      </x:c>
      <x:c r="E2" s="3" t="s">
        <x:v>188</x:v>
      </x:c>
      <x:c r="F2" s="3" t="s">
        <x:v>177</x:v>
      </x:c>
      <x:c r="G2" s="2" t="s">
        <x:v>85</x:v>
      </x:c>
      <x:c r="I2" s="24" t="s">
        <x:v>316</x:v>
      </x:c>
    </x:row>
    <x:row r="3" spans="1:11" s="6" customFormat="1">
      <x:c r="A3" s="21" t="s">
        <x:v>226</x:v>
      </x:c>
      <x:c r="B3" s="1" t="s">
        <x:v>185</x:v>
      </x:c>
      <x:c r="C3" s="1" t="s">
        <x:v>185</x:v>
      </x:c>
      <x:c r="D3" s="1" t="s">
        <x:v>185</x:v>
      </x:c>
      <x:c r="E3" s="1" t="s">
        <x:v>185</x:v>
      </x:c>
      <x:c r="F3" s="1" t="s">
        <x:v>185</x:v>
      </x:c>
      <x:c r="G3" s="22" t="str">
        <x:f>VLOOKUP(COUNTA(B3:F3),$I$4:$K$6,3,1)</x:f>
        <x:v>우수</x:v>
      </x:c>
      <x:c r="I3" s="57" t="s">
        <x:v>187</x:v>
      </x:c>
      <x:c r="J3" s="57"/>
      <x:c r="K3" s="23" t="s">
        <x:v>85</x:v>
      </x:c>
    </x:row>
    <x:row r="4" spans="1:11">
      <x:c r="A4" s="21" t="s">
        <x:v>200</x:v>
      </x:c>
      <x:c r="B4" s="21"/>
      <x:c r="C4" s="1" t="s">
        <x:v>185</x:v>
      </x:c>
      <x:c r="D4" s="1" t="s">
        <x:v>185</x:v>
      </x:c>
      <x:c r="E4" s="1"/>
      <x:c r="F4" s="1"/>
      <x:c r="G4" s="22" t="str">
        <x:f t="shared" ref="G4:G11" si="0">VLOOKUP(COUNTA(B4:F4),$I$4:$K$6,3,1)</x:f>
        <x:v>노력</x:v>
      </x:c>
      <x:c r="I4" s="1">
        <x:v>0</x:v>
      </x:c>
      <x:c r="J4" s="1">
        <x:v>2</x:v>
      </x:c>
      <x:c r="K4" s="1" t="s">
        <x:v>178</x:v>
      </x:c>
    </x:row>
    <x:row r="5" spans="1:11">
      <x:c r="A5" s="21" t="s">
        <x:v>201</x:v>
      </x:c>
      <x:c r="B5" s="1" t="s">
        <x:v>185</x:v>
      </x:c>
      <x:c r="C5" s="21"/>
      <x:c r="D5" s="21"/>
      <x:c r="E5" s="1" t="s">
        <x:v>185</x:v>
      </x:c>
      <x:c r="F5" s="1"/>
      <x:c r="G5" s="22" t="str">
        <x:f t="shared" si="0"/>
        <x:v>노력</x:v>
      </x:c>
      <x:c r="I5" s="1">
        <x:v>3</x:v>
      </x:c>
      <x:c r="J5" s="1">
        <x:v>5</x:v>
      </x:c>
      <x:c r="K5" s="1" t="s">
        <x:v>179</x:v>
      </x:c>
    </x:row>
    <x:row r="6" spans="1:11">
      <x:c r="A6" s="21" t="s">
        <x:v>172</x:v>
      </x:c>
      <x:c r="B6" s="1" t="s">
        <x:v>185</x:v>
      </x:c>
      <x:c r="C6" s="1" t="s">
        <x:v>185</x:v>
      </x:c>
      <x:c r="D6" s="1" t="s">
        <x:v>185</x:v>
      </x:c>
      <x:c r="E6" s="1" t="s">
        <x:v>185</x:v>
      </x:c>
      <x:c r="F6" s="1"/>
      <x:c r="G6" s="22" t="str">
        <x:f t="shared" si="0"/>
        <x:v>보통</x:v>
      </x:c>
      <x:c r="I6" s="1">
        <x:v>5</x:v>
      </x:c>
      <x:c r="J6" s="1"/>
      <x:c r="K6" s="1" t="s">
        <x:v>183</x:v>
      </x:c>
    </x:row>
    <x:row r="7" spans="1:7">
      <x:c r="A7" s="21" t="s">
        <x:v>175</x:v>
      </x:c>
      <x:c r="B7" s="1" t="s">
        <x:v>185</x:v>
      </x:c>
      <x:c r="C7" s="1" t="s">
        <x:v>185</x:v>
      </x:c>
      <x:c r="D7" s="21"/>
      <x:c r="E7" s="1"/>
      <x:c r="F7" s="1"/>
      <x:c r="G7" s="22" t="str">
        <x:f t="shared" si="0"/>
        <x:v>노력</x:v>
      </x:c>
    </x:row>
    <x:row r="8" spans="1:7">
      <x:c r="A8" s="21" t="s">
        <x:v>170</x:v>
      </x:c>
      <x:c r="B8" s="1" t="s">
        <x:v>185</x:v>
      </x:c>
      <x:c r="C8" s="21"/>
      <x:c r="D8" s="21"/>
      <x:c r="E8" s="1"/>
      <x:c r="F8" s="1"/>
      <x:c r="G8" s="22" t="str">
        <x:f t="shared" si="0"/>
        <x:v>노력</x:v>
      </x:c>
    </x:row>
    <x:row r="9" spans="1:7">
      <x:c r="A9" s="21" t="s">
        <x:v>184</x:v>
      </x:c>
      <x:c r="B9" s="1" t="s">
        <x:v>185</x:v>
      </x:c>
      <x:c r="C9" s="1" t="s">
        <x:v>185</x:v>
      </x:c>
      <x:c r="D9" s="1" t="s">
        <x:v>185</x:v>
      </x:c>
      <x:c r="E9" s="1" t="s">
        <x:v>185</x:v>
      </x:c>
      <x:c r="F9" s="1" t="s">
        <x:v>185</x:v>
      </x:c>
      <x:c r="G9" s="22" t="str">
        <x:f t="shared" si="0"/>
        <x:v>우수</x:v>
      </x:c>
    </x:row>
    <x:row r="10" spans="1:7">
      <x:c r="A10" s="21" t="s">
        <x:v>173</x:v>
      </x:c>
      <x:c r="B10" s="21"/>
      <x:c r="C10" s="1" t="s">
        <x:v>185</x:v>
      </x:c>
      <x:c r="D10" s="1" t="s">
        <x:v>185</x:v>
      </x:c>
      <x:c r="E10" s="1" t="s">
        <x:v>185</x:v>
      </x:c>
      <x:c r="F10" s="1"/>
      <x:c r="G10" s="22" t="str">
        <x:f t="shared" si="0"/>
        <x:v>보통</x:v>
      </x:c>
    </x:row>
    <x:row r="11" spans="1:7">
      <x:c r="A11" s="21" t="s">
        <x:v>174</x:v>
      </x:c>
      <x:c r="B11" s="1" t="s">
        <x:v>185</x:v>
      </x:c>
      <x:c r="C11" s="21"/>
      <x:c r="D11" s="1" t="s">
        <x:v>185</x:v>
      </x:c>
      <x:c r="E11" s="1"/>
      <x:c r="F11" s="1"/>
      <x:c r="G11" s="22" t="str">
        <x:f t="shared" si="0"/>
        <x:v>노력</x:v>
      </x:c>
    </x:row>
    <x:row r="13" spans="1:7">
      <x:c r="A13" t="s">
        <x:v>282</x:v>
      </x:c>
      <x:c r="G13" s="4" t="s">
        <x:v>277</x:v>
      </x:c>
    </x:row>
    <x:row r="14" spans="1:12">
      <x:c r="A14" s="3" t="s">
        <x:v>189</x:v>
      </x:c>
      <x:c r="B14" s="3" t="s">
        <x:v>79</x:v>
      </x:c>
      <x:c r="C14" s="3" t="s">
        <x:v>180</x:v>
      </x:c>
      <x:c r="D14" s="3" t="s">
        <x:v>181</x:v>
      </x:c>
      <x:c r="E14" s="2" t="s">
        <x:v>190</x:v>
      </x:c>
      <x:c r="G14" s="3" t="s">
        <x:v>80</x:v>
      </x:c>
      <x:c r="H14" s="3" t="s">
        <x:v>280</x:v>
      </x:c>
      <x:c r="I14" s="3" t="s">
        <x:v>278</x:v>
      </x:c>
      <x:c r="J14" s="2" t="s">
        <x:v>108</x:v>
      </x:c>
      <x:c r="L14" t="s">
        <x:v>296</x:v>
      </x:c>
    </x:row>
    <x:row r="15" spans="1:15">
      <x:c r="A15" s="1">
        <x:v>11</x:v>
      </x:c>
      <x:c r="B15" s="20" t="s">
        <x:v>96</x:v>
      </x:c>
      <x:c r="C15" s="20">
        <x:v>44257</x:v>
      </x:c>
      <x:c r="D15" s="1" t="s">
        <x:v>22</x:v>
      </x:c>
      <x:c r="E15" s="1" t="str">
        <x:f>PROPER(LEFT(D15,3))&amp;YEAR(C15)&amp;A15</x:f>
        <x:v>Sof202111</x:v>
      </x:c>
      <x:c r="G15" s="1">
        <x:v>53355</x:v>
      </x:c>
      <x:c r="H15" s="1">
        <x:v>69</x:v>
      </x:c>
      <x:c r="I15" s="1">
        <x:v>185</x:v>
      </x:c>
      <x:c r="J15" s="1" t="str">
        <x:f>HLOOKUP(H15/(I15/100)^2,$M$15:$O$17,3,1)</x:f>
        <x:v>정상</x:v>
      </x:c>
      <x:c r="L15" s="58" t="s">
        <x:v>224</x:v>
      </x:c>
      <x:c r="M15" s="1">
        <x:v>0</x:v>
      </x:c>
      <x:c r="N15" s="1">
        <x:v>20</x:v>
      </x:c>
      <x:c r="O15" s="1">
        <x:v>25</x:v>
      </x:c>
    </x:row>
    <x:row r="16" spans="1:15">
      <x:c r="A16" s="1">
        <x:v>12</x:v>
      </x:c>
      <x:c r="B16" s="20" t="s">
        <x:v>191</x:v>
      </x:c>
      <x:c r="C16" s="20">
        <x:v>44257</x:v>
      </x:c>
      <x:c r="D16" s="1" t="s">
        <x:v>23</x:v>
      </x:c>
      <x:c r="E16" s="1" t="str">
        <x:f t="shared" ref="E16:E23" si="1">PROPER(LEFT(D16,3))&amp;YEAR(C16)&amp;A16</x:f>
        <x:v>Com202112</x:v>
      </x:c>
      <x:c r="G16" s="1">
        <x:v>17796</x:v>
      </x:c>
      <x:c r="H16" s="1">
        <x:v>45</x:v>
      </x:c>
      <x:c r="I16" s="1">
        <x:v>198</x:v>
      </x:c>
      <x:c r="J16" s="1" t="str">
        <x:f t="shared" ref="J16:J21" si="2">HLOOKUP(H16/(I16/100)^2,$M$15:$O$17,3,1)</x:f>
        <x:v>저체중</x:v>
      </x:c>
      <x:c r="L16" s="58"/>
      <x:c r="M16" s="25">
        <x:v>20</x:v>
      </x:c>
      <x:c r="N16" s="25">
        <x:v>25</x:v>
      </x:c>
      <x:c r="O16" s="25"/>
    </x:row>
    <x:row r="17" spans="1:15">
      <x:c r="A17" s="1">
        <x:v>13</x:v>
      </x:c>
      <x:c r="B17" s="20" t="s">
        <x:v>192</x:v>
      </x:c>
      <x:c r="C17" s="20">
        <x:v>44257</x:v>
      </x:c>
      <x:c r="D17" s="1" t="s">
        <x:v>294</x:v>
      </x:c>
      <x:c r="E17" s="1" t="str">
        <x:f t="shared" si="1"/>
        <x:v>Cod202113</x:v>
      </x:c>
      <x:c r="G17" s="1">
        <x:v>45115</x:v>
      </x:c>
      <x:c r="H17" s="1">
        <x:v>81</x:v>
      </x:c>
      <x:c r="I17" s="1">
        <x:v>199</x:v>
      </x:c>
      <x:c r="J17" s="1" t="str">
        <x:f t="shared" si="2"/>
        <x:v>정상</x:v>
      </x:c>
      <x:c r="L17" s="23" t="s">
        <x:v>231</x:v>
      </x:c>
      <x:c r="M17" s="1" t="s">
        <x:v>216</x:v>
      </x:c>
      <x:c r="N17" s="1" t="s">
        <x:v>218</x:v>
      </x:c>
      <x:c r="O17" s="1" t="s">
        <x:v>213</x:v>
      </x:c>
    </x:row>
    <x:row r="18" spans="1:10">
      <x:c r="A18" s="1">
        <x:v>14</x:v>
      </x:c>
      <x:c r="B18" s="20" t="s">
        <x:v>221</x:v>
      </x:c>
      <x:c r="C18" s="20">
        <x:v>44257</x:v>
      </x:c>
      <x:c r="D18" s="1" t="s">
        <x:v>319</x:v>
      </x:c>
      <x:c r="E18" s="1" t="str">
        <x:f t="shared" si="1"/>
        <x:v>Dro202114</x:v>
      </x:c>
      <x:c r="G18" s="1">
        <x:v>25556</x:v>
      </x:c>
      <x:c r="H18" s="1">
        <x:v>119</x:v>
      </x:c>
      <x:c r="I18" s="1">
        <x:v>178</x:v>
      </x:c>
      <x:c r="J18" s="1" t="str">
        <x:f t="shared" si="2"/>
        <x:v>과체중</x:v>
      </x:c>
    </x:row>
    <x:row r="19" spans="1:10">
      <x:c r="A19" s="1">
        <x:v>15</x:v>
      </x:c>
      <x:c r="B19" s="20" t="s">
        <x:v>228</x:v>
      </x:c>
      <x:c r="C19" s="20">
        <x:v>44257</x:v>
      </x:c>
      <x:c r="D19" s="1" t="s">
        <x:v>322</x:v>
      </x:c>
      <x:c r="E19" s="1" t="str">
        <x:f t="shared" si="1"/>
        <x:v>Pro202115</x:v>
      </x:c>
      <x:c r="G19" s="1">
        <x:v>83067</x:v>
      </x:c>
      <x:c r="H19" s="1">
        <x:v>71</x:v>
      </x:c>
      <x:c r="I19" s="1">
        <x:v>170</x:v>
      </x:c>
      <x:c r="J19" s="1" t="str">
        <x:f t="shared" si="2"/>
        <x:v>정상</x:v>
      </x:c>
    </x:row>
    <x:row r="20" spans="1:10">
      <x:c r="A20" s="1">
        <x:v>16</x:v>
      </x:c>
      <x:c r="B20" s="20" t="s">
        <x:v>118</x:v>
      </x:c>
      <x:c r="C20" s="20">
        <x:v>44257</x:v>
      </x:c>
      <x:c r="D20" s="1" t="s">
        <x:v>26</x:v>
      </x:c>
      <x:c r="E20" s="1" t="str">
        <x:f t="shared" si="1"/>
        <x:v>Wor202116</x:v>
      </x:c>
      <x:c r="G20" s="1">
        <x:v>27076</x:v>
      </x:c>
      <x:c r="H20" s="1">
        <x:v>95</x:v>
      </x:c>
      <x:c r="I20" s="1">
        <x:v>179</x:v>
      </x:c>
      <x:c r="J20" s="1" t="str">
        <x:f t="shared" si="2"/>
        <x:v>과체중</x:v>
      </x:c>
    </x:row>
    <x:row r="21" spans="1:10">
      <x:c r="A21" s="1">
        <x:v>17</x:v>
      </x:c>
      <x:c r="B21" s="20" t="s">
        <x:v>225</x:v>
      </x:c>
      <x:c r="C21" s="20">
        <x:v>44257</x:v>
      </x:c>
      <x:c r="D21" s="1" t="s">
        <x:v>305</x:v>
      </x:c>
      <x:c r="E21" s="1" t="str">
        <x:f t="shared" si="1"/>
        <x:v>Mat202117</x:v>
      </x:c>
      <x:c r="G21" s="1">
        <x:v>15124</x:v>
      </x:c>
      <x:c r="H21" s="1">
        <x:v>100</x:v>
      </x:c>
      <x:c r="I21" s="1">
        <x:v>155</x:v>
      </x:c>
      <x:c r="J21" s="1" t="str">
        <x:f t="shared" si="2"/>
        <x:v>과체중</x:v>
      </x:c>
    </x:row>
    <x:row r="22" spans="1:5">
      <x:c r="A22" s="1">
        <x:v>18</x:v>
      </x:c>
      <x:c r="B22" s="20" t="s">
        <x:v>233</x:v>
      </x:c>
      <x:c r="C22" s="20">
        <x:v>44257</x:v>
      </x:c>
      <x:c r="D22" s="1" t="s">
        <x:v>24</x:v>
      </x:c>
      <x:c r="E22" s="1" t="str">
        <x:f t="shared" si="1"/>
        <x:v>Phy202118</x:v>
      </x:c>
    </x:row>
    <x:row r="23" spans="1:5">
      <x:c r="A23" s="1">
        <x:v>19</x:v>
      </x:c>
      <x:c r="B23" s="20" t="s">
        <x:v>208</x:v>
      </x:c>
      <x:c r="C23" s="20">
        <x:v>44257</x:v>
      </x:c>
      <x:c r="D23" s="1" t="s">
        <x:v>314</x:v>
      </x:c>
      <x:c r="E23" s="1" t="str">
        <x:f t="shared" si="1"/>
        <x:v>Eng202119</x:v>
      </x:c>
    </x:row>
    <x:row r="25" spans="1:7">
      <x:c r="A25" t="s">
        <x:v>286</x:v>
      </x:c>
      <x:c r="G25" t="s">
        <x:v>307</x:v>
      </x:c>
    </x:row>
    <x:row r="26" spans="1:11">
      <x:c r="A26" s="28" t="s">
        <x:v>312</x:v>
      </x:c>
      <x:c r="B26" s="29" t="s">
        <x:v>79</x:v>
      </x:c>
      <x:c r="C26" s="3" t="s">
        <x:v>309</x:v>
      </x:c>
      <x:c r="D26" s="3" t="s">
        <x:v>90</x:v>
      </x:c>
      <x:c r="E26" s="30" t="s">
        <x:v>85</x:v>
      </x:c>
      <x:c r="G26" s="28" t="s">
        <x:v>312</x:v>
      </x:c>
      <x:c r="H26" s="29" t="s">
        <x:v>79</x:v>
      </x:c>
      <x:c r="I26" s="3" t="s">
        <x:v>309</x:v>
      </x:c>
      <x:c r="J26" s="3" t="s">
        <x:v>90</x:v>
      </x:c>
      <x:c r="K26" s="30" t="s">
        <x:v>85</x:v>
      </x:c>
    </x:row>
    <x:row r="27" spans="1:11">
      <x:c r="A27" s="9" t="s">
        <x:v>25</x:v>
      </x:c>
      <x:c r="B27" s="20" t="s">
        <x:v>206</x:v>
      </x:c>
      <x:c r="C27" s="1" t="s">
        <x:v>84</x:v>
      </x:c>
      <x:c r="D27" s="27">
        <x:v>0.091581320793340734</x:v>
      </x:c>
      <x:c r="E27" s="1" t="str">
        <x:f>IFERROR(CHOOSE(_xlfn.RANK.EQ(D27,$D$27:$D$35,1),"★","☆"),"")</x:f>
        <x:v>★</x:v>
      </x:c>
      <x:c r="G27" s="9" t="s">
        <x:v>25</x:v>
      </x:c>
      <x:c r="H27" s="20" t="s">
        <x:v>206</x:v>
      </x:c>
      <x:c r="I27" s="1" t="s">
        <x:v>84</x:v>
      </x:c>
      <x:c r="J27" s="27">
        <x:v>0.091581320793340734</x:v>
      </x:c>
      <x:c r="K27" s="1" t="str">
        <x:f>IF(_xlfn.RANK.EQ(J27,$J$27:$J$35,1)&lt;=2,"★",IF(_xlfn.RANK.EQ(J27,$J$27:$J$35,0)&lt;=2,"☆",""))</x:f>
        <x:v>★</x:v>
      </x:c>
    </x:row>
    <x:row r="28" spans="1:11">
      <x:c r="A28" s="9" t="s">
        <x:v>34</x:v>
      </x:c>
      <x:c r="B28" s="20" t="s">
        <x:v>229</x:v>
      </x:c>
      <x:c r="C28" s="1" t="s">
        <x:v>89</x:v>
      </x:c>
      <x:c r="D28" s="27">
        <x:v>0.11078273128114589</x:v>
      </x:c>
      <x:c r="E28" s="1" t="str">
        <x:f t="shared" ref="E28:E35" si="3">IFERROR(CHOOSE(_xlfn.RANK.EQ(D28,$D$27:$D$35,1),"★","☆"),"")</x:f>
        <x:v/>
      </x:c>
      <x:c r="G28" s="9" t="s">
        <x:v>34</x:v>
      </x:c>
      <x:c r="H28" s="20" t="s">
        <x:v>229</x:v>
      </x:c>
      <x:c r="I28" s="1" t="s">
        <x:v>89</x:v>
      </x:c>
      <x:c r="J28" s="27">
        <x:v>0.11078273128114589</x:v>
      </x:c>
      <x:c r="K28" s="1" t="str">
        <x:f t="shared" ref="K28:K35" si="4">IF(_xlfn.RANK.EQ(J28,$J$27:$J$35,1)&lt;=2,"★",IF(_xlfn.RANK.EQ(J28,$J$27:$J$35,0)&lt;=2,"☆",""))</x:f>
        <x:v>☆</x:v>
      </x:c>
    </x:row>
    <x:row r="29" spans="1:11">
      <x:c r="A29" s="9" t="s">
        <x:v>32</x:v>
      </x:c>
      <x:c r="B29" s="20" t="s">
        <x:v>202</x:v>
      </x:c>
      <x:c r="C29" s="1" t="s">
        <x:v>92</x:v>
      </x:c>
      <x:c r="D29" s="27">
        <x:v>0.091641647331737547</x:v>
      </x:c>
      <x:c r="E29" s="1" t="str">
        <x:f t="shared" si="3"/>
        <x:v>☆</x:v>
      </x:c>
      <x:c r="G29" s="9" t="s">
        <x:v>32</x:v>
      </x:c>
      <x:c r="H29" s="20" t="s">
        <x:v>202</x:v>
      </x:c>
      <x:c r="I29" s="1" t="s">
        <x:v>92</x:v>
      </x:c>
      <x:c r="J29" s="27">
        <x:v>0.091641647331737547</x:v>
      </x:c>
      <x:c r="K29" s="1" t="str">
        <x:f t="shared" si="4"/>
        <x:v>★</x:v>
      </x:c>
    </x:row>
    <x:row r="30" spans="1:11">
      <x:c r="A30" s="9" t="s">
        <x:v>37</x:v>
      </x:c>
      <x:c r="B30" s="20" t="s">
        <x:v>227</x:v>
      </x:c>
      <x:c r="C30" s="1" t="s">
        <x:v>84</x:v>
      </x:c>
      <x:c r="D30" s="27">
        <x:v>0.10994950757163532</x:v>
      </x:c>
      <x:c r="E30" s="1" t="str">
        <x:f t="shared" si="3"/>
        <x:v/>
      </x:c>
      <x:c r="G30" s="9" t="s">
        <x:v>37</x:v>
      </x:c>
      <x:c r="H30" s="20" t="s">
        <x:v>227</x:v>
      </x:c>
      <x:c r="I30" s="1" t="s">
        <x:v>84</x:v>
      </x:c>
      <x:c r="J30" s="27">
        <x:v>0.10994950757163532</x:v>
      </x:c>
      <x:c r="K30" s="1" t="str">
        <x:f t="shared" si="4"/>
        <x:v/>
      </x:c>
    </x:row>
    <x:row r="31" spans="1:11">
      <x:c r="A31" s="9" t="s">
        <x:v>35</x:v>
      </x:c>
      <x:c r="B31" s="20" t="s">
        <x:v>219</x:v>
      </x:c>
      <x:c r="C31" s="1" t="s">
        <x:v>89</x:v>
      </x:c>
      <x:c r="D31" s="27">
        <x:v>0.10909407636555005</x:v>
      </x:c>
      <x:c r="E31" s="1" t="str">
        <x:f t="shared" si="3"/>
        <x:v/>
      </x:c>
      <x:c r="G31" s="9" t="s">
        <x:v>35</x:v>
      </x:c>
      <x:c r="H31" s="20" t="s">
        <x:v>219</x:v>
      </x:c>
      <x:c r="I31" s="1" t="s">
        <x:v>89</x:v>
      </x:c>
      <x:c r="J31" s="27">
        <x:v>0.10909407636555005</x:v>
      </x:c>
      <x:c r="K31" s="1" t="str">
        <x:f t="shared" si="4"/>
        <x:v/>
      </x:c>
    </x:row>
    <x:row r="32" spans="1:11">
      <x:c r="A32" s="9" t="s">
        <x:v>36</x:v>
      </x:c>
      <x:c r="B32" s="20" t="s">
        <x:v>220</x:v>
      </x:c>
      <x:c r="C32" s="1" t="s">
        <x:v>99</x:v>
      </x:c>
      <x:c r="D32" s="27">
        <x:v>0.11031649693148267</x:v>
      </x:c>
      <x:c r="E32" s="1" t="str">
        <x:f t="shared" si="3"/>
        <x:v/>
      </x:c>
      <x:c r="G32" s="9" t="s">
        <x:v>36</x:v>
      </x:c>
      <x:c r="H32" s="20" t="s">
        <x:v>220</x:v>
      </x:c>
      <x:c r="I32" s="1" t="s">
        <x:v>99</x:v>
      </x:c>
      <x:c r="J32" s="27">
        <x:v>0.11031649693148267</x:v>
      </x:c>
      <x:c r="K32" s="1" t="str">
        <x:f t="shared" si="4"/>
        <x:v/>
      </x:c>
    </x:row>
    <x:row r="33" spans="1:11">
      <x:c r="A33" s="9" t="s">
        <x:v>28</x:v>
      </x:c>
      <x:c r="B33" s="20" t="s">
        <x:v>222</x:v>
      </x:c>
      <x:c r="C33" s="1" t="s">
        <x:v>223</x:v>
      </x:c>
      <x:c r="D33" s="27">
        <x:v>0.1113289375574303</x:v>
      </x:c>
      <x:c r="E33" s="1" t="str">
        <x:f t="shared" si="3"/>
        <x:v/>
      </x:c>
      <x:c r="G33" s="9" t="s">
        <x:v>28</x:v>
      </x:c>
      <x:c r="H33" s="20" t="s">
        <x:v>222</x:v>
      </x:c>
      <x:c r="I33" s="1" t="s">
        <x:v>223</x:v>
      </x:c>
      <x:c r="J33" s="27">
        <x:v>0.1113289375574303</x:v>
      </x:c>
      <x:c r="K33" s="1" t="str">
        <x:f t="shared" si="4"/>
        <x:v>☆</x:v>
      </x:c>
    </x:row>
    <x:row r="34" spans="1:11">
      <x:c r="A34" s="9" t="s">
        <x:v>33</x:v>
      </x:c>
      <x:c r="B34" s="20" t="s">
        <x:v>232</x:v>
      </x:c>
      <x:c r="C34" s="1" t="s">
        <x:v>88</x:v>
      </x:c>
      <x:c r="D34" s="27">
        <x:v>0.10680558523578547</x:v>
      </x:c>
      <x:c r="E34" s="1" t="str">
        <x:f t="shared" si="3"/>
        <x:v/>
      </x:c>
      <x:c r="G34" s="9" t="s">
        <x:v>33</x:v>
      </x:c>
      <x:c r="H34" s="20" t="s">
        <x:v>232</x:v>
      </x:c>
      <x:c r="I34" s="1" t="s">
        <x:v>88</x:v>
      </x:c>
      <x:c r="J34" s="27">
        <x:v>0.10680558523578547</x:v>
      </x:c>
      <x:c r="K34" s="1" t="str">
        <x:f t="shared" si="4"/>
        <x:v/>
      </x:c>
    </x:row>
    <x:row r="35" spans="1:11">
      <x:c r="A35" s="9" t="s">
        <x:v>29</x:v>
      </x:c>
      <x:c r="B35" s="20" t="s">
        <x:v>97</x:v>
      </x:c>
      <x:c r="C35" s="1" t="s">
        <x:v>84</x:v>
      </x:c>
      <x:c r="D35" s="27">
        <x:v>0.1081528771057647</x:v>
      </x:c>
      <x:c r="E35" s="1" t="str">
        <x:f t="shared" si="3"/>
        <x:v/>
      </x:c>
      <x:c r="G35" s="9" t="s">
        <x:v>29</x:v>
      </x:c>
      <x:c r="H35" s="20" t="s">
        <x:v>97</x:v>
      </x:c>
      <x:c r="I35" s="1" t="s">
        <x:v>84</x:v>
      </x:c>
      <x:c r="J35" s="27">
        <x:v>0.1081528771057647</x:v>
      </x:c>
      <x:c r="K35" s="1" t="str">
        <x:f t="shared" si="4"/>
        <x:v/>
      </x:c>
    </x:row>
  </x:sheetData>
  <x:mergeCells count="2">
    <x:mergeCell ref="I3:J3"/>
    <x:mergeCell ref="L15:L16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J36"/>
  <x:sheetViews>
    <x:sheetView topLeftCell="A1" zoomScale="150" zoomScaleNormal="75" zoomScaleSheetLayoutView="150" workbookViewId="0">
      <x:selection activeCell="D3" activeCellId="0" sqref="D3:D3"/>
    </x:sheetView>
  </x:sheetViews>
  <x:sheetFormatPr defaultColWidth="9" defaultRowHeight="16.39999999999999857891"/>
  <x:cols>
    <x:col min="1" max="1" width="21.9375" customWidth="1"/>
    <x:col min="2" max="2" width="13.25" bestFit="1" customWidth="1"/>
    <x:col min="3" max="3" width="14.4375" customWidth="1"/>
    <x:col min="4" max="4" width="13.5625" customWidth="1"/>
    <x:col min="7" max="7" width="14.6875" customWidth="1"/>
    <x:col min="8" max="8" width="10.5625" bestFit="1" customWidth="1"/>
    <x:col min="10" max="10" width="10.5625" bestFit="1" customWidth="1"/>
  </x:cols>
  <x:sheetData>
    <x:row r="1" spans="1:10">
      <x:c r="A1" t="s">
        <x:v>288</x:v>
      </x:c>
      <x:c r="F1" t="s">
        <x:v>282</x:v>
      </x:c>
      <x:c r="G1" t="s">
        <x:v>288</x:v>
      </x:c>
      <x:c r="I1" t="s">
        <x:v>315</x:v>
      </x:c>
      <x:c r="J1" s="26">
        <x:v>44311</x:v>
      </x:c>
    </x:row>
    <x:row r="2" spans="1:10">
      <x:c r="A2" s="3" t="s">
        <x:v>205</x:v>
      </x:c>
      <x:c r="B2" s="3" t="s">
        <x:v>214</x:v>
      </x:c>
      <x:c r="C2" s="3" t="s">
        <x:v>310</x:v>
      </x:c>
      <x:c r="D2" s="2" t="s">
        <x:v>215</x:v>
      </x:c>
      <x:c r="F2" s="28" t="s">
        <x:v>292</x:v>
      </x:c>
      <x:c r="G2" s="3" t="s">
        <x:v>210</x:v>
      </x:c>
      <x:c r="H2" s="3" t="s">
        <x:v>302</x:v>
      </x:c>
      <x:c r="I2" s="3" t="s">
        <x:v>136</x:v>
      </x:c>
      <x:c r="J2" s="2" t="s">
        <x:v>211</x:v>
      </x:c>
    </x:row>
    <x:row r="3" spans="1:10">
      <x:c r="A3" s="1" t="s">
        <x:v>31</x:v>
      </x:c>
      <x:c r="B3" s="31">
        <x:v>44581</x:v>
      </x:c>
      <x:c r="C3" s="1">
        <x:v>3</x:v>
      </x:c>
      <x:c r="D3" s="32" t="str">
        <x:f>MONTH(WORKDAY(B3,C3))&amp;"/"&amp;DAY(WORKDAY(B3,C3))</x:f>
        <x:v>1/25</x:v>
      </x:c>
      <x:c r="F3" s="9" t="s">
        <x:v>41</x:v>
      </x:c>
      <x:c r="G3" s="1" t="s">
        <x:v>125</x:v>
      </x:c>
      <x:c r="H3" s="20">
        <x:v>34819</x:v>
      </x:c>
      <x:c r="I3" s="1" t="s">
        <x:v>106</x:v>
      </x:c>
      <x:c r="J3" s="5" t="str">
        <x:f>IF(YEAR($J$1)-YEAR(H3)&lt;20,"청소년",IF(YEAR($J$1)-YEAR(H3)&lt;=29,"20대",""))</x:f>
        <x:v>20대</x:v>
      </x:c>
    </x:row>
    <x:row r="4" spans="1:10">
      <x:c r="A4" s="1" t="s">
        <x:v>27</x:v>
      </x:c>
      <x:c r="B4" s="31">
        <x:v>44586</x:v>
      </x:c>
      <x:c r="C4" s="1">
        <x:v>13</x:v>
      </x:c>
      <x:c r="D4" s="32" t="str">
        <x:f t="shared" ref="D4:D11" si="0">MONTH(WORKDAY(B4,C4))&amp;"/"&amp;DAY(WORKDAY(B4,C4))</x:f>
        <x:v>2/11</x:v>
      </x:c>
      <x:c r="F4" s="9" t="s">
        <x:v>43</x:v>
      </x:c>
      <x:c r="G4" s="1" t="s">
        <x:v>126</x:v>
      </x:c>
      <x:c r="H4" s="20">
        <x:v>32336</x:v>
      </x:c>
      <x:c r="I4" s="1" t="s">
        <x:v>116</x:v>
      </x:c>
      <x:c r="J4" s="5" t="str">
        <x:f t="shared" ref="J4:J11" si="1">IF(YEAR($J$1)-YEAR(H4)&lt;20,"청소년",IF(YEAR($J$1)-YEAR(H4)&lt;=29,"20대",""))</x:f>
        <x:v/>
      </x:c>
    </x:row>
    <x:row r="5" spans="1:10">
      <x:c r="A5" s="1" t="s">
        <x:v>30</x:v>
      </x:c>
      <x:c r="B5" s="31">
        <x:v>44578</x:v>
      </x:c>
      <x:c r="C5" s="1">
        <x:v>15</x:v>
      </x:c>
      <x:c r="D5" s="32" t="str">
        <x:f t="shared" si="0"/>
        <x:v>2/7</x:v>
      </x:c>
      <x:c r="F5" s="9" t="s">
        <x:v>44</x:v>
      </x:c>
      <x:c r="G5" s="1" t="s">
        <x:v>127</x:v>
      </x:c>
      <x:c r="H5" s="20">
        <x:v>37248</x:v>
      </x:c>
      <x:c r="I5" s="1" t="s">
        <x:v>106</x:v>
      </x:c>
      <x:c r="J5" s="5" t="str">
        <x:f t="shared" si="1"/>
        <x:v>20대</x:v>
      </x:c>
    </x:row>
    <x:row r="6" spans="1:10">
      <x:c r="A6" s="1" t="s">
        <x:v>297</x:v>
      </x:c>
      <x:c r="B6" s="31">
        <x:v>44591</x:v>
      </x:c>
      <x:c r="C6" s="1">
        <x:v>5</x:v>
      </x:c>
      <x:c r="D6" s="32" t="str">
        <x:f t="shared" si="0"/>
        <x:v>2/4</x:v>
      </x:c>
      <x:c r="F6" s="9" t="s">
        <x:v>45</x:v>
      </x:c>
      <x:c r="G6" s="1" t="s">
        <x:v>117</x:v>
      </x:c>
      <x:c r="H6" s="20">
        <x:v>39511</x:v>
      </x:c>
      <x:c r="I6" s="1" t="s">
        <x:v>106</x:v>
      </x:c>
      <x:c r="J6" s="5" t="str">
        <x:f t="shared" si="1"/>
        <x:v>청소년</x:v>
      </x:c>
    </x:row>
    <x:row r="7" spans="1:10">
      <x:c r="A7" s="1" t="s">
        <x:v>311</x:v>
      </x:c>
      <x:c r="B7" s="31">
        <x:v>44607</x:v>
      </x:c>
      <x:c r="C7" s="1">
        <x:v>7</x:v>
      </x:c>
      <x:c r="D7" s="32" t="str">
        <x:f t="shared" si="0"/>
        <x:v>2/24</x:v>
      </x:c>
      <x:c r="F7" s="9" t="s">
        <x:v>40</x:v>
      </x:c>
      <x:c r="G7" s="1" t="s">
        <x:v>120</x:v>
      </x:c>
      <x:c r="H7" s="20">
        <x:v>38812</x:v>
      </x:c>
      <x:c r="I7" s="1" t="s">
        <x:v>116</x:v>
      </x:c>
      <x:c r="J7" s="5" t="str">
        <x:f t="shared" si="1"/>
        <x:v>청소년</x:v>
      </x:c>
    </x:row>
    <x:row r="8" spans="1:10">
      <x:c r="A8" s="1" t="s">
        <x:v>273</x:v>
      </x:c>
      <x:c r="B8" s="31">
        <x:v>44566</x:v>
      </x:c>
      <x:c r="C8" s="1">
        <x:v>3</x:v>
      </x:c>
      <x:c r="D8" s="32" t="str">
        <x:f t="shared" si="0"/>
        <x:v>1/10</x:v>
      </x:c>
      <x:c r="F8" s="9" t="s">
        <x:v>38</x:v>
      </x:c>
      <x:c r="G8" s="1" t="s">
        <x:v>114</x:v>
      </x:c>
      <x:c r="H8" s="20">
        <x:v>35997</x:v>
      </x:c>
      <x:c r="I8" s="1" t="s">
        <x:v>116</x:v>
      </x:c>
      <x:c r="J8" s="5" t="str">
        <x:f t="shared" si="1"/>
        <x:v>20대</x:v>
      </x:c>
    </x:row>
    <x:row r="9" spans="1:10">
      <x:c r="A9" s="1" t="s">
        <x:v>306</x:v>
      </x:c>
      <x:c r="B9" s="31">
        <x:v>44564</x:v>
      </x:c>
      <x:c r="C9" s="1">
        <x:v>20</x:v>
      </x:c>
      <x:c r="D9" s="32" t="str">
        <x:f t="shared" si="0"/>
        <x:v>1/31</x:v>
      </x:c>
      <x:c r="F9" s="9" t="s">
        <x:v>46</x:v>
      </x:c>
      <x:c r="G9" s="1" t="s">
        <x:v>118</x:v>
      </x:c>
      <x:c r="H9" s="20">
        <x:v>33190</x:v>
      </x:c>
      <x:c r="I9" s="1" t="s">
        <x:v>116</x:v>
      </x:c>
      <x:c r="J9" s="5" t="str">
        <x:f t="shared" si="1"/>
        <x:v/>
      </x:c>
    </x:row>
    <x:row r="10" spans="1:10">
      <x:c r="A10" s="1" t="s">
        <x:v>308</x:v>
      </x:c>
      <x:c r="B10" s="31">
        <x:v>44576</x:v>
      </x:c>
      <x:c r="C10" s="1">
        <x:v>21</x:v>
      </x:c>
      <x:c r="D10" s="32" t="str">
        <x:f t="shared" si="0"/>
        <x:v>2/14</x:v>
      </x:c>
      <x:c r="F10" s="9" t="s">
        <x:v>42</x:v>
      </x:c>
      <x:c r="G10" s="1" t="s">
        <x:v>121</x:v>
      </x:c>
      <x:c r="H10" s="20">
        <x:v>30804</x:v>
      </x:c>
      <x:c r="I10" s="1" t="s">
        <x:v>116</x:v>
      </x:c>
      <x:c r="J10" s="5" t="str">
        <x:f t="shared" si="1"/>
        <x:v/>
      </x:c>
    </x:row>
    <x:row r="11" spans="1:10">
      <x:c r="A11" s="1" t="s">
        <x:v>209</x:v>
      </x:c>
      <x:c r="B11" s="31">
        <x:v>44566</x:v>
      </x:c>
      <x:c r="C11" s="1">
        <x:v>5</x:v>
      </x:c>
      <x:c r="D11" s="32" t="str">
        <x:f t="shared" si="0"/>
        <x:v>1/12</x:v>
      </x:c>
      <x:c r="F11" s="9" t="s">
        <x:v>39</x:v>
      </x:c>
      <x:c r="G11" s="1" t="s">
        <x:v>217</x:v>
      </x:c>
      <x:c r="H11" s="20">
        <x:v>39184</x:v>
      </x:c>
      <x:c r="I11" s="1" t="s">
        <x:v>106</x:v>
      </x:c>
      <x:c r="J11" s="5" t="str">
        <x:f t="shared" si="1"/>
        <x:v>청소년</x:v>
      </x:c>
    </x:row>
    <x:row r="13" spans="1:6">
      <x:c r="A13" s="4" t="s">
        <x:v>277</x:v>
      </x:c>
      <x:c r="F13" t="s">
        <x:v>358</x:v>
      </x:c>
    </x:row>
    <x:row r="14" spans="1:7">
      <x:c r="A14" s="3" t="s">
        <x:v>80</x:v>
      </x:c>
      <x:c r="B14" s="3" t="s">
        <x:v>212</x:v>
      </x:c>
      <x:c r="C14" s="3" t="s">
        <x:v>244</x:v>
      </x:c>
      <x:c r="D14" s="3" t="s">
        <x:v>298</x:v>
      </x:c>
      <x:c r="F14" s="3" t="s">
        <x:v>244</x:v>
      </x:c>
      <x:c r="G14" s="2" t="s">
        <x:v>237</x:v>
      </x:c>
    </x:row>
    <x:row r="15" spans="1:7">
      <x:c r="A15" s="1">
        <x:v>10535</x:v>
      </x:c>
      <x:c r="B15" s="1" t="s">
        <x:v>251</x:v>
      </x:c>
      <x:c r="C15" s="1" t="s">
        <x:v>252</x:v>
      </x:c>
      <x:c r="D15" s="1">
        <x:v>79</x:v>
      </x:c>
      <x:c r="F15" s="9" t="s">
        <x:v>252</x:v>
      </x:c>
      <x:c r="G15" s="33">
        <x:f>COUNTIFS($C$15:$C$23,F15,$D$15:$D$23,"&gt;=70",$D$15:$D$23,"&lt;80")/COUNT($D$15:$D$23)</x:f>
        <x:v>0.22222222222222221</x:v>
      </x:c>
    </x:row>
    <x:row r="16" spans="1:7">
      <x:c r="A16" s="1">
        <x:v>16330</x:v>
      </x:c>
      <x:c r="B16" s="1" t="s">
        <x:v>247</x:v>
      </x:c>
      <x:c r="C16" s="1" t="s">
        <x:v>252</x:v>
      </x:c>
      <x:c r="D16" s="1">
        <x:v>75</x:v>
      </x:c>
      <x:c r="F16" s="9" t="s">
        <x:v>249</x:v>
      </x:c>
      <x:c r="G16" s="33">
        <x:f t="shared" ref="G16:G17" si="2">COUNTIFS($C$15:$C$23,F16,$D$15:$D$23,"&gt;=70",$D$15:$D$23,"&lt;80")/COUNT($D$15:$D$23)</x:f>
        <x:v>0.1111111111111111</x:v>
      </x:c>
    </x:row>
    <x:row r="17" spans="1:7">
      <x:c r="A17" s="1">
        <x:v>36039</x:v>
      </x:c>
      <x:c r="B17" s="1" t="s">
        <x:v>241</x:v>
      </x:c>
      <x:c r="C17" s="1" t="s">
        <x:v>234</x:v>
      </x:c>
      <x:c r="D17" s="1">
        <x:v>84</x:v>
      </x:c>
      <x:c r="F17" s="9" t="s">
        <x:v>234</x:v>
      </x:c>
      <x:c r="G17" s="33">
        <x:f t="shared" si="2"/>
        <x:v>0.22222222222222221</x:v>
      </x:c>
    </x:row>
    <x:row r="18" spans="1:4">
      <x:c r="A18" s="1">
        <x:v>18480</x:v>
      </x:c>
      <x:c r="B18" s="1" t="s">
        <x:v>251</x:v>
      </x:c>
      <x:c r="C18" s="1" t="s">
        <x:v>252</x:v>
      </x:c>
      <x:c r="D18" s="1">
        <x:v>86</x:v>
      </x:c>
    </x:row>
    <x:row r="19" spans="1:4">
      <x:c r="A19" s="1">
        <x:v>37122</x:v>
      </x:c>
      <x:c r="B19" s="1" t="s">
        <x:v>241</x:v>
      </x:c>
      <x:c r="C19" s="1" t="s">
        <x:v>234</x:v>
      </x:c>
      <x:c r="D19" s="1">
        <x:v>75</x:v>
      </x:c>
    </x:row>
    <x:row r="20" spans="1:4">
      <x:c r="A20" s="1">
        <x:v>20364</x:v>
      </x:c>
      <x:c r="B20" s="1" t="s">
        <x:v>251</x:v>
      </x:c>
      <x:c r="C20" s="1" t="s">
        <x:v>249</x:v>
      </x:c>
      <x:c r="D20" s="1">
        <x:v>99</x:v>
      </x:c>
    </x:row>
    <x:row r="21" spans="1:4">
      <x:c r="A21" s="1">
        <x:v>26080</x:v>
      </x:c>
      <x:c r="B21" s="1" t="s">
        <x:v>247</x:v>
      </x:c>
      <x:c r="C21" s="1" t="s">
        <x:v>249</x:v>
      </x:c>
      <x:c r="D21" s="1">
        <x:v>80</x:v>
      </x:c>
    </x:row>
    <x:row r="22" spans="1:4">
      <x:c r="A22" s="1">
        <x:v>36123</x:v>
      </x:c>
      <x:c r="B22" s="1" t="s">
        <x:v>247</x:v>
      </x:c>
      <x:c r="C22" s="1" t="s">
        <x:v>234</x:v>
      </x:c>
      <x:c r="D22" s="1">
        <x:v>71</x:v>
      </x:c>
    </x:row>
    <x:row r="23" spans="1:4">
      <x:c r="A23" s="1">
        <x:v>20591</x:v>
      </x:c>
      <x:c r="B23" s="1" t="s">
        <x:v>251</x:v>
      </x:c>
      <x:c r="C23" s="1" t="s">
        <x:v>249</x:v>
      </x:c>
      <x:c r="D23" s="1">
        <x:v>74</x:v>
      </x:c>
    </x:row>
    <x:row r="25" spans="1:6">
      <x:c r="A25" t="s">
        <x:v>286</x:v>
      </x:c>
      <x:c r="F25" t="s">
        <x:v>307</x:v>
      </x:c>
    </x:row>
    <x:row r="26" spans="1:10">
      <x:c r="A26" s="3" t="s">
        <x:v>299</x:v>
      </x:c>
      <x:c r="B26" s="3" t="s">
        <x:v>303</x:v>
      </x:c>
      <x:c r="C26" s="3" t="s">
        <x:v>301</x:v>
      </x:c>
      <x:c r="D26" s="2" t="s">
        <x:v>304</x:v>
      </x:c>
      <x:c r="E26" s="34"/>
      <x:c r="F26" s="3" t="s">
        <x:v>103</x:v>
      </x:c>
      <x:c r="G26" s="3" t="s">
        <x:v>295</x:v>
      </x:c>
      <x:c r="H26" s="3" t="s">
        <x:v>258</x:v>
      </x:c>
      <x:c r="I26" s="3" t="s">
        <x:v>253</x:v>
      </x:c>
      <x:c r="J26" s="3" t="s">
        <x:v>79</x:v>
      </x:c>
    </x:row>
    <x:row r="27" spans="1:10">
      <x:c r="A27" s="1">
        <x:v>10597</x:v>
      </x:c>
      <x:c r="B27" s="35">
        <x:v>0.38194444444444442</x:v>
      </x:c>
      <x:c r="C27" s="35">
        <x:v>0.65625</x:v>
      </x:c>
      <x:c r="D27" s="35" t="str">
        <x:f>IF(MINUTE(C27-B27)&gt;=30,HOUR(C27-B27)+1&amp;"시간",IF(MINUTE(C27-B27)&lt;30,HOUR(C27-B27)&amp;"시간 "&amp;MINUTE(C27-B27)&amp;"분"))</x:f>
        <x:v>7시간</x:v>
      </x:c>
      <x:c r="E27" s="36"/>
      <x:c r="F27" s="1" t="s">
        <x:v>344</x:v>
      </x:c>
      <x:c r="G27" s="20">
        <x:v>44304</x:v>
      </x:c>
      <x:c r="H27" s="8">
        <x:v>13256</x:v>
      </x:c>
      <x:c r="I27" s="1" t="s">
        <x:v>49</x:v>
      </x:c>
      <x:c r="J27" s="1" t="s">
        <x:v>203</x:v>
      </x:c>
    </x:row>
    <x:row r="28" spans="1:10">
      <x:c r="A28" s="1">
        <x:v>32212</x:v>
      </x:c>
      <x:c r="B28" s="35">
        <x:v>0.44097222222222227</x:v>
      </x:c>
      <x:c r="C28" s="35">
        <x:v>0.52777777777777779</x:v>
      </x:c>
      <x:c r="D28" s="35" t="str">
        <x:f t="shared" ref="D28:D35" si="3">IF(MINUTE(C28-B28)&gt;=30,HOUR(C28-B28)+1&amp;"시간",IF(MINUTE(C28-B28)&lt;30,HOUR(C28-B28)&amp;"시간 "&amp;MINUTE(C28-B28)&amp;"분"))</x:f>
        <x:v>2시간 5분</x:v>
      </x:c>
      <x:c r="E28" s="36"/>
      <x:c r="F28" s="1" t="s">
        <x:v>341</x:v>
      </x:c>
      <x:c r="G28" s="20">
        <x:v>44305</x:v>
      </x:c>
      <x:c r="H28" s="8">
        <x:v>25065</x:v>
      </x:c>
      <x:c r="I28" s="1" t="s">
        <x:v>51</x:v>
      </x:c>
      <x:c r="J28" s="1" t="s">
        <x:v>72</x:v>
      </x:c>
    </x:row>
    <x:row r="29" spans="1:10">
      <x:c r="A29" s="1">
        <x:v>43773</x:v>
      </x:c>
      <x:c r="B29" s="35">
        <x:v>0.4513888888888889</x:v>
      </x:c>
      <x:c r="C29" s="35">
        <x:v>0.56597222222222221</x:v>
      </x:c>
      <x:c r="D29" s="35" t="str">
        <x:f t="shared" si="3"/>
        <x:v>3시간</x:v>
      </x:c>
      <x:c r="E29" s="36"/>
      <x:c r="F29" s="1" t="s">
        <x:v>346</x:v>
      </x:c>
      <x:c r="G29" s="20">
        <x:v>44306</x:v>
      </x:c>
      <x:c r="H29" s="8">
        <x:v>12650</x:v>
      </x:c>
      <x:c r="I29" s="1" t="s">
        <x:v>52</x:v>
      </x:c>
      <x:c r="J29" s="1" t="s">
        <x:v>250</x:v>
      </x:c>
    </x:row>
    <x:row r="30" spans="1:10">
      <x:c r="A30" s="1">
        <x:v>13177</x:v>
      </x:c>
      <x:c r="B30" s="35">
        <x:v>0.46527777777777773</x:v>
      </x:c>
      <x:c r="C30" s="35">
        <x:v>0.68055555555555547</x:v>
      </x:c>
      <x:c r="D30" s="35" t="str">
        <x:f t="shared" si="3"/>
        <x:v>5시간 10분</x:v>
      </x:c>
      <x:c r="E30" s="36"/>
      <x:c r="F30" s="1" t="s">
        <x:v>345</x:v>
      </x:c>
      <x:c r="G30" s="20">
        <x:v>44307</x:v>
      </x:c>
      <x:c r="H30" s="8">
        <x:v>39652</x:v>
      </x:c>
      <x:c r="I30" s="1" t="s">
        <x:v>47</x:v>
      </x:c>
      <x:c r="J30" s="1" t="s">
        <x:v>76</x:v>
      </x:c>
    </x:row>
    <x:row r="31" spans="1:10">
      <x:c r="A31" s="1">
        <x:v>85797</x:v>
      </x:c>
      <x:c r="B31" s="35">
        <x:v>0.40625</x:v>
      </x:c>
      <x:c r="C31" s="35">
        <x:v>0.60416666666666663</x:v>
      </x:c>
      <x:c r="D31" s="35" t="str">
        <x:f t="shared" si="3"/>
        <x:v>5시간</x:v>
      </x:c>
      <x:c r="E31" s="36"/>
      <x:c r="F31" s="1" t="s">
        <x:v>338</x:v>
      </x:c>
      <x:c r="G31" s="20">
        <x:v>44308</x:v>
      </x:c>
      <x:c r="H31" s="8">
        <x:v>56359</x:v>
      </x:c>
      <x:c r="I31" s="1" t="s">
        <x:v>53</x:v>
      </x:c>
      <x:c r="J31" s="1" t="s">
        <x:v>105</x:v>
      </x:c>
    </x:row>
    <x:row r="32" spans="1:10">
      <x:c r="A32" s="1">
        <x:v>47996</x:v>
      </x:c>
      <x:c r="B32" s="35">
        <x:v>0.3611111111111111</x:v>
      </x:c>
      <x:c r="C32" s="35">
        <x:v>0.51736111111111105</x:v>
      </x:c>
      <x:c r="D32" s="35" t="str">
        <x:f t="shared" si="3"/>
        <x:v>4시간</x:v>
      </x:c>
      <x:c r="E32" s="36"/>
      <x:c r="F32" s="1" t="s">
        <x:v>343</x:v>
      </x:c>
      <x:c r="G32" s="20">
        <x:v>44309</x:v>
      </x:c>
      <x:c r="H32" s="8">
        <x:v>22357</x:v>
      </x:c>
      <x:c r="I32" s="1" t="s">
        <x:v>48</x:v>
      </x:c>
      <x:c r="J32" s="1" t="s">
        <x:v>71</x:v>
      </x:c>
    </x:row>
    <x:row r="33" spans="1:10">
      <x:c r="A33" s="1">
        <x:v>95928</x:v>
      </x:c>
      <x:c r="B33" s="35">
        <x:v>0.42708333333333331</x:v>
      </x:c>
      <x:c r="C33" s="35">
        <x:v>0.55902777777777779</x:v>
      </x:c>
      <x:c r="D33" s="35" t="str">
        <x:f t="shared" si="3"/>
        <x:v>3시간 10분</x:v>
      </x:c>
      <x:c r="E33" s="36"/>
      <x:c r="F33" s="1" t="s">
        <x:v>348</x:v>
      </x:c>
      <x:c r="G33" s="20">
        <x:v>44310</x:v>
      </x:c>
      <x:c r="H33" s="8">
        <x:v>12856</x:v>
      </x:c>
      <x:c r="I33" s="1" t="s">
        <x:v>50</x:v>
      </x:c>
      <x:c r="J33" s="1" t="s">
        <x:v>207</x:v>
      </x:c>
    </x:row>
    <x:row r="34" spans="1:10">
      <x:c r="A34" s="1">
        <x:v>61588</x:v>
      </x:c>
      <x:c r="B34" s="35">
        <x:v>0.47569444444444442</x:v>
      </x:c>
      <x:c r="C34" s="35">
        <x:v>0.70138888888888884</x:v>
      </x:c>
      <x:c r="D34" s="35" t="str">
        <x:f t="shared" si="3"/>
        <x:v>5시간 25분</x:v>
      </x:c>
      <x:c r="E34" s="36"/>
      <x:c r="F34" s="1" t="s">
        <x:v>347</x:v>
      </x:c>
      <x:c r="G34" s="20">
        <x:v>44311</x:v>
      </x:c>
      <x:c r="H34" s="8">
        <x:v>45891</x:v>
      </x:c>
      <x:c r="I34" s="1" t="s">
        <x:v>55</x:v>
      </x:c>
      <x:c r="J34" s="1" t="s">
        <x:v>204</x:v>
      </x:c>
    </x:row>
    <x:row r="35" spans="1:10">
      <x:c r="A35" s="1">
        <x:v>80304</x:v>
      </x:c>
      <x:c r="B35" s="35">
        <x:v>0.39583333333333331</x:v>
      </x:c>
      <x:c r="C35" s="35">
        <x:v>0.72569444444444453</x:v>
      </x:c>
      <x:c r="D35" s="35" t="str">
        <x:f t="shared" si="3"/>
        <x:v>8시간</x:v>
      </x:c>
      <x:c r="E35" s="36"/>
      <x:c r="F35" s="1" t="s">
        <x:v>327</x:v>
      </x:c>
      <x:c r="G35" s="20">
        <x:v>44312</x:v>
      </x:c>
      <x:c r="H35" s="8">
        <x:v>64023</x:v>
      </x:c>
      <x:c r="I35" s="1" t="s">
        <x:v>56</x:v>
      </x:c>
      <x:c r="J35" s="1" t="s">
        <x:v>230</x:v>
      </x:c>
    </x:row>
    <x:row r="36" spans="6:10">
      <x:c r="F36" s="55" t="s">
        <x:v>275</x:v>
      </x:c>
      <x:c r="G36" s="55"/>
      <x:c r="H36" s="55"/>
      <x:c r="I36" s="55"/>
      <x:c r="J36" s="1" t="str">
        <x:f>VLOOKUP(LARGE(H27:H35,3),$H$27:$J$35,3,0)</x:f>
        <x:v>김태영</x:v>
      </x:c>
    </x:row>
  </x:sheetData>
  <x:mergeCells count="1">
    <x:mergeCell ref="F36:I36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J31"/>
  <x:sheetViews>
    <x:sheetView tabSelected="1" topLeftCell="E22" zoomScale="200" zoomScaleNormal="75" zoomScaleSheetLayoutView="200" workbookViewId="0">
      <x:selection activeCell="K22" activeCellId="0" sqref="K22:K22"/>
    </x:sheetView>
  </x:sheetViews>
  <x:sheetFormatPr defaultColWidth="9" defaultRowHeight="16.39999999999999857891"/>
  <x:cols>
    <x:col min="1" max="2" width="14.6875" bestFit="1" customWidth="1"/>
    <x:col min="3" max="3" width="12.25" customWidth="1"/>
    <x:col min="4" max="4" width="13.75" customWidth="1"/>
    <x:col min="5" max="5" width="10.3125" bestFit="1" customWidth="1"/>
    <x:col min="7" max="7" width="14.625" customWidth="1"/>
    <x:col min="8" max="10" width="11.375" customWidth="1"/>
  </x:cols>
  <x:sheetData>
    <x:row r="1" spans="1:6">
      <x:c r="A1" t="s">
        <x:v>288</x:v>
      </x:c>
      <x:c r="F1" t="s">
        <x:v>282</x:v>
      </x:c>
    </x:row>
    <x:row r="2" spans="1:9">
      <x:c r="A2" s="3" t="s">
        <x:v>330</x:v>
      </x:c>
      <x:c r="B2" s="3" t="s">
        <x:v>263</x:v>
      </x:c>
      <x:c r="C2" s="3" t="s">
        <x:v>264</x:v>
      </x:c>
      <x:c r="D2" s="53" t="s">
        <x:v>254</x:v>
      </x:c>
      <x:c r="F2" s="3" t="s">
        <x:v>336</x:v>
      </x:c>
      <x:c r="G2" s="3" t="s">
        <x:v>333</x:v>
      </x:c>
      <x:c r="H2" s="3" t="s">
        <x:v>79</x:v>
      </x:c>
      <x:c r="I2" s="2" t="s">
        <x:v>244</x:v>
      </x:c>
    </x:row>
    <x:row r="3" spans="1:9">
      <x:c r="A3" s="37">
        <x:v>44718</x:v>
      </x:c>
      <x:c r="B3" s="38" t="s">
        <x:v>255</x:v>
      </x:c>
      <x:c r="C3" s="5">
        <x:v>9000</x:v>
      </x:c>
      <x:c r="D3" s="38" t="str">
        <x:f>IF(SUM($C$3:C3)&gt;=70000,"골드",IF(SUM($C$3:C3)&gt;=50000,"실버","브론즈"))</x:f>
        <x:v>브론즈</x:v>
      </x:c>
      <x:c r="F3" s="1" t="s">
        <x:v>353</x:v>
      </x:c>
      <x:c r="G3" s="1" t="s">
        <x:v>54</x:v>
      </x:c>
      <x:c r="H3" s="1" t="s">
        <x:v>257</x:v>
      </x:c>
      <x:c r="I3" s="1" t="str">
        <x:f>MID(G3,SEARCH("-",G3)+1,2)</x:f>
        <x:v>인사</x:v>
      </x:c>
    </x:row>
    <x:row r="4" spans="1:9">
      <x:c r="A4" s="37">
        <x:f>A3+7</x:f>
        <x:v>44725</x:v>
      </x:c>
      <x:c r="B4" s="38" t="s">
        <x:v>324</x:v>
      </x:c>
      <x:c r="C4" s="5">
        <x:v>10000</x:v>
      </x:c>
      <x:c r="D4" s="38" t="str">
        <x:f t="shared" ref="D4:D10" si="0">IF(SUM($C$3:C4)&gt;=70000,"골드",IF(SUM($C$3:C4)&gt;=50000,"실버","브론즈"))</x:f>
        <x:v>브론즈</x:v>
      </x:c>
      <x:c r="F4" s="1" t="s">
        <x:v>342</x:v>
      </x:c>
      <x:c r="G4" s="1" t="s">
        <x:v>16</x:v>
      </x:c>
      <x:c r="H4" s="1" t="s">
        <x:v>96</x:v>
      </x:c>
      <x:c r="I4" s="1" t="str">
        <x:f t="shared" ref="I4:I11" si="1">MID(G4,SEARCH("-",G4)+1,2)</x:f>
        <x:v>생산</x:v>
      </x:c>
    </x:row>
    <x:row r="5" spans="1:9">
      <x:c r="A5" s="37">
        <x:f t="shared" ref="A5:A10" si="2">A4+7</x:f>
        <x:v>44732</x:v>
      </x:c>
      <x:c r="B5" s="38" t="s">
        <x:v>349</x:v>
      </x:c>
      <x:c r="C5" s="5">
        <x:v>12000</x:v>
      </x:c>
      <x:c r="D5" s="38" t="str">
        <x:f t="shared" si="0"/>
        <x:v>브론즈</x:v>
      </x:c>
      <x:c r="F5" s="1" t="s">
        <x:v>335</x:v>
      </x:c>
      <x:c r="G5" s="1" t="s">
        <x:v>17</x:v>
      </x:c>
      <x:c r="H5" s="1" t="s">
        <x:v>262</x:v>
      </x:c>
      <x:c r="I5" s="1" t="str">
        <x:f t="shared" si="1"/>
        <x:v>총무</x:v>
      </x:c>
    </x:row>
    <x:row r="6" spans="1:9">
      <x:c r="A6" s="37">
        <x:f t="shared" si="2"/>
        <x:v>44739</x:v>
      </x:c>
      <x:c r="B6" s="38" t="s">
        <x:v>334</x:v>
      </x:c>
      <x:c r="C6" s="5">
        <x:v>9000</x:v>
      </x:c>
      <x:c r="D6" s="38" t="str">
        <x:f t="shared" si="0"/>
        <x:v>브론즈</x:v>
      </x:c>
      <x:c r="F6" s="1" t="s">
        <x:v>350</x:v>
      </x:c>
      <x:c r="G6" s="1" t="s">
        <x:v>18</x:v>
      </x:c>
      <x:c r="H6" s="1" t="s">
        <x:v>248</x:v>
      </x:c>
      <x:c r="I6" s="1" t="str">
        <x:f t="shared" si="1"/>
        <x:v>인사</x:v>
      </x:c>
    </x:row>
    <x:row r="7" spans="1:9">
      <x:c r="A7" s="37">
        <x:f t="shared" si="2"/>
        <x:v>44746</x:v>
      </x:c>
      <x:c r="B7" s="38" t="s">
        <x:v>354</x:v>
      </x:c>
      <x:c r="C7" s="5">
        <x:v>12000</x:v>
      </x:c>
      <x:c r="D7" s="38" t="str">
        <x:f t="shared" si="0"/>
        <x:v>실버</x:v>
      </x:c>
      <x:c r="F7" s="1" t="s">
        <x:v>331</x:v>
      </x:c>
      <x:c r="G7" s="1" t="s">
        <x:v>19</x:v>
      </x:c>
      <x:c r="H7" s="1" t="s">
        <x:v>226</x:v>
      </x:c>
      <x:c r="I7" s="1" t="str">
        <x:f t="shared" si="1"/>
        <x:v>생산</x:v>
      </x:c>
    </x:row>
    <x:row r="8" spans="1:9">
      <x:c r="A8" s="37">
        <x:f t="shared" si="2"/>
        <x:v>44753</x:v>
      </x:c>
      <x:c r="B8" s="38" t="s">
        <x:v>339</x:v>
      </x:c>
      <x:c r="C8" s="5">
        <x:v>12000</x:v>
      </x:c>
      <x:c r="D8" s="38" t="str">
        <x:f t="shared" si="0"/>
        <x:v>실버</x:v>
      </x:c>
      <x:c r="F8" s="1" t="s">
        <x:v>332</x:v>
      </x:c>
      <x:c r="G8" s="1" t="s">
        <x:v>20</x:v>
      </x:c>
      <x:c r="H8" s="1" t="s">
        <x:v>238</x:v>
      </x:c>
      <x:c r="I8" s="1" t="str">
        <x:f t="shared" si="1"/>
        <x:v>총무</x:v>
      </x:c>
    </x:row>
    <x:row r="9" spans="1:9">
      <x:c r="A9" s="37">
        <x:f t="shared" si="2"/>
        <x:v>44760</x:v>
      </x:c>
      <x:c r="B9" s="38" t="s">
        <x:v>261</x:v>
      </x:c>
      <x:c r="C9" s="5">
        <x:v>9000</x:v>
      </x:c>
      <x:c r="D9" s="38" t="str">
        <x:f t="shared" si="0"/>
        <x:v>골드</x:v>
      </x:c>
      <x:c r="F9" s="1" t="s">
        <x:v>325</x:v>
      </x:c>
      <x:c r="G9" s="1" t="s">
        <x:v>15</x:v>
      </x:c>
      <x:c r="H9" s="1" t="s">
        <x:v>240</x:v>
      </x:c>
      <x:c r="I9" s="1" t="str">
        <x:f t="shared" si="1"/>
        <x:v>인사</x:v>
      </x:c>
    </x:row>
    <x:row r="10" spans="1:9">
      <x:c r="A10" s="37">
        <x:f t="shared" si="2"/>
        <x:v>44767</x:v>
      </x:c>
      <x:c r="B10" s="38" t="s">
        <x:v>256</x:v>
      </x:c>
      <x:c r="C10" s="5">
        <x:v>10000</x:v>
      </x:c>
      <x:c r="D10" s="38" t="str">
        <x:f t="shared" si="0"/>
        <x:v>골드</x:v>
      </x:c>
      <x:c r="F10" s="1" t="s">
        <x:v>323</x:v>
      </x:c>
      <x:c r="G10" s="1" t="s">
        <x:v>21</x:v>
      </x:c>
      <x:c r="H10" s="1" t="s">
        <x:v>259</x:v>
      </x:c>
      <x:c r="I10" s="1" t="str">
        <x:f t="shared" si="1"/>
        <x:v>생산</x:v>
      </x:c>
    </x:row>
    <x:row r="11" spans="6:9">
      <x:c r="F11" s="1" t="s">
        <x:v>351</x:v>
      </x:c>
      <x:c r="G11" s="1" t="s">
        <x:v>0</x:v>
      </x:c>
      <x:c r="H11" s="1" t="s">
        <x:v>245</x:v>
      </x:c>
      <x:c r="I11" s="1" t="str">
        <x:f t="shared" si="1"/>
        <x:v>생산</x:v>
      </x:c>
    </x:row>
    <x:row r="13" spans="1:7">
      <x:c r="A13" t="s">
        <x:v>277</x:v>
      </x:c>
      <x:c r="E13" s="39"/>
      <x:c r="G13" t="s">
        <x:v>326</x:v>
      </x:c>
    </x:row>
    <x:row r="14" spans="1:10">
      <x:c r="A14" s="28" t="s">
        <x:v>333</x:v>
      </x:c>
      <x:c r="B14" s="3" t="s">
        <x:v>236</x:v>
      </x:c>
      <x:c r="C14" s="3" t="s">
        <x:v>337</x:v>
      </x:c>
      <x:c r="D14" s="3" t="s">
        <x:v>340</x:v>
      </x:c>
      <x:c r="E14" s="2" t="s">
        <x:v>260</x:v>
      </x:c>
      <x:c r="G14" s="3" t="s">
        <x:v>265</x:v>
      </x:c>
      <x:c r="H14" s="49">
        <x:v>1</x:v>
      </x:c>
      <x:c r="I14" s="50">
        <x:v>3</x:v>
      </x:c>
      <x:c r="J14" s="49">
        <x:v>6</x:v>
      </x:c>
    </x:row>
    <x:row r="15" spans="1:10">
      <x:c r="A15" s="9" t="s">
        <x:v>1</x:v>
      </x:c>
      <x:c r="B15" s="40" t="s">
        <x:v>235</x:v>
      </x:c>
      <x:c r="C15" s="1">
        <x:v>19</x:v>
      </x:c>
      <x:c r="D15" s="5">
        <x:v>65550000</x:v>
      </x:c>
      <x:c r="E15" s="41">
        <x:f>HLOOKUP(_xlfn.RANK.EQ(D15,$D$15:$D$21,0),$H$14:$J$16,3,1)</x:f>
        <x:v>500000</x:v>
      </x:c>
      <x:c r="G15" s="3"/>
      <x:c r="H15" s="51">
        <x:v>2</x:v>
      </x:c>
      <x:c r="I15" s="52">
        <x:v>5</x:v>
      </x:c>
      <x:c r="J15" s="51">
        <x:v>9</x:v>
      </x:c>
    </x:row>
    <x:row r="16" spans="1:10">
      <x:c r="A16" s="9" t="s">
        <x:v>2</x:v>
      </x:c>
      <x:c r="B16" s="40" t="s">
        <x:v>75</x:v>
      </x:c>
      <x:c r="C16" s="1">
        <x:v>27</x:v>
      </x:c>
      <x:c r="D16" s="5">
        <x:v>93150000</x:v>
      </x:c>
      <x:c r="E16" s="41">
        <x:f t="shared" ref="E16:E21" si="3">HLOOKUP(_xlfn.RANK.EQ(D16,$D$15:$D$21,0),$H$14:$J$16,3,1)</x:f>
        <x:v>500000</x:v>
      </x:c>
      <x:c r="G16" s="1" t="s">
        <x:v>260</x:v>
      </x:c>
      <x:c r="H16" s="8">
        <x:v>1000000</x:v>
      </x:c>
      <x:c r="I16" s="8">
        <x:v>500000</x:v>
      </x:c>
      <x:c r="J16" s="8">
        <x:v>200000</x:v>
      </x:c>
    </x:row>
    <x:row r="17" spans="1:5">
      <x:c r="A17" s="9" t="s">
        <x:v>3</x:v>
      </x:c>
      <x:c r="B17" s="40" t="s">
        <x:v>239</x:v>
      </x:c>
      <x:c r="C17" s="1">
        <x:v>15</x:v>
      </x:c>
      <x:c r="D17" s="5">
        <x:v>51750000</x:v>
      </x:c>
      <x:c r="E17" s="41">
        <x:f t="shared" si="3"/>
        <x:v>200000</x:v>
      </x:c>
    </x:row>
    <x:row r="18" spans="1:5">
      <x:c r="A18" s="9" t="s">
        <x:v>4</x:v>
      </x:c>
      <x:c r="B18" s="40" t="s">
        <x:v>243</x:v>
      </x:c>
      <x:c r="C18" s="1">
        <x:v>13</x:v>
      </x:c>
      <x:c r="D18" s="5">
        <x:v>44850000</x:v>
      </x:c>
      <x:c r="E18" s="41">
        <x:f t="shared" si="3"/>
        <x:v>200000</x:v>
      </x:c>
    </x:row>
    <x:row r="19" spans="1:5">
      <x:c r="A19" s="9" t="s">
        <x:v>5</x:v>
      </x:c>
      <x:c r="B19" s="40" t="s">
        <x:v>242</x:v>
      </x:c>
      <x:c r="C19" s="1">
        <x:v>22</x:v>
      </x:c>
      <x:c r="D19" s="5">
        <x:v>75900000</x:v>
      </x:c>
      <x:c r="E19" s="41">
        <x:f t="shared" si="3"/>
        <x:v>500000</x:v>
      </x:c>
    </x:row>
    <x:row r="20" spans="1:5">
      <x:c r="A20" s="9" t="s">
        <x:v>7</x:v>
      </x:c>
      <x:c r="B20" s="40" t="s">
        <x:v>246</x:v>
      </x:c>
      <x:c r="C20" s="1">
        <x:v>30</x:v>
      </x:c>
      <x:c r="D20" s="5">
        <x:v>103500000</x:v>
      </x:c>
      <x:c r="E20" s="41">
        <x:f t="shared" si="3"/>
        <x:v>1000000</x:v>
      </x:c>
    </x:row>
    <x:row r="21" spans="1:5">
      <x:c r="A21" s="9" t="s">
        <x:v>6</x:v>
      </x:c>
      <x:c r="B21" s="40" t="s">
        <x:v>266</x:v>
      </x:c>
      <x:c r="C21" s="1">
        <x:v>41</x:v>
      </x:c>
      <x:c r="D21" s="5">
        <x:v>141450000</x:v>
      </x:c>
      <x:c r="E21" s="41">
        <x:f t="shared" si="3"/>
        <x:v>1000000</x:v>
      </x:c>
    </x:row>
    <x:row r="23" spans="1:10">
      <x:c r="A23" t="s">
        <x:v>286</x:v>
      </x:c>
      <x:c r="G23" s="42" t="s">
        <x:v>307</x:v>
      </x:c>
      <x:c r="H23" s="42"/>
      <x:c r="I23" s="42"/>
      <x:c r="J23" s="43"/>
    </x:row>
    <x:row r="24" spans="1:10">
      <x:c r="A24" s="3" t="s">
        <x:v>352</x:v>
      </x:c>
      <x:c r="B24" s="3" t="s">
        <x:v>236</x:v>
      </x:c>
      <x:c r="C24" s="3" t="s">
        <x:v>328</x:v>
      </x:c>
      <x:c r="D24" s="3" t="s">
        <x:v>329</x:v>
      </x:c>
      <x:c r="E24" s="2" t="s">
        <x:v>87</x:v>
      </x:c>
      <x:c r="G24" s="48" t="s">
        <x:v>93</x:v>
      </x:c>
      <x:c r="H24" s="48" t="s">
        <x:v>333</x:v>
      </x:c>
      <x:c r="I24" s="48" t="s">
        <x:v>267</x:v>
      </x:c>
      <x:c r="J24" s="44" t="s">
        <x:v>356</x:v>
      </x:c>
    </x:row>
    <x:row r="25" spans="1:10">
      <x:c r="A25" s="1" t="s">
        <x:v>360</x:v>
      </x:c>
      <x:c r="B25" s="1" t="s">
        <x:v>272</x:v>
      </x:c>
      <x:c r="C25" s="1">
        <x:v>70</x:v>
      </x:c>
      <x:c r="D25" s="1">
        <x:v>80</x:v>
      </x:c>
      <x:c r="E25" s="1" t="str">
        <x:f>IF(AND(C25&gt;=70,D25&gt;=70),"A등급",IF(OR(C25&gt;=70,D25&gt;=70),"B등급",""))</x:f>
        <x:v>A등급</x:v>
      </x:c>
      <x:c r="G25" s="45" t="s">
        <x:v>97</x:v>
      </x:c>
      <x:c r="H25" s="46" t="s">
        <x:v>8</x:v>
      </x:c>
      <x:c r="I25" s="47">
        <x:v>39873</x:v>
      </x:c>
      <x:c r="J25" s="45">
        <x:f>(2000+MID(H25,4,2))-YEAR(I25)</x:f>
        <x:v>24</x:v>
      </x:c>
    </x:row>
    <x:row r="26" spans="1:10">
      <x:c r="A26" s="1" t="s">
        <x:v>363</x:v>
      </x:c>
      <x:c r="B26" s="1" t="s">
        <x:v>269</x:v>
      </x:c>
      <x:c r="C26" s="1">
        <x:v>75</x:v>
      </x:c>
      <x:c r="D26" s="1">
        <x:v>66</x:v>
      </x:c>
      <x:c r="E26" s="1" t="str">
        <x:f t="shared" ref="E26:E31" si="4">IF(AND(C26&gt;=70,D26&gt;=70),"A등급",IF(OR(C26&gt;=70,D26&gt;=70),"B등급",""))</x:f>
        <x:v>B등급</x:v>
      </x:c>
      <x:c r="G26" s="45" t="s">
        <x:v>268</x:v>
      </x:c>
      <x:c r="H26" s="46" t="s">
        <x:v>12</x:v>
      </x:c>
      <x:c r="I26" s="47">
        <x:v>39283</x:v>
      </x:c>
      <x:c r="J26" s="45">
        <x:f t="shared" ref="J26:J31" si="5">(2000+MID(H26,4,2))-YEAR(I26)</x:f>
        <x:v>17</x:v>
      </x:c>
    </x:row>
    <x:row r="27" spans="1:10">
      <x:c r="A27" s="1" t="s">
        <x:v>361</x:v>
      </x:c>
      <x:c r="B27" s="1" t="s">
        <x:v>76</x:v>
      </x:c>
      <x:c r="C27" s="1">
        <x:v>50</x:v>
      </x:c>
      <x:c r="D27" s="1">
        <x:v>60</x:v>
      </x:c>
      <x:c r="E27" s="1" t="str">
        <x:f t="shared" si="4"/>
        <x:v/>
      </x:c>
      <x:c r="G27" s="45" t="s">
        <x:v>240</x:v>
      </x:c>
      <x:c r="H27" s="46" t="s">
        <x:v>11</x:v>
      </x:c>
      <x:c r="I27" s="47">
        <x:v>40522</x:v>
      </x:c>
      <x:c r="J27" s="45">
        <x:f t="shared" si="5"/>
        <x:v>11</x:v>
      </x:c>
    </x:row>
    <x:row r="28" spans="1:10">
      <x:c r="A28" s="1" t="s">
        <x:v>359</x:v>
      </x:c>
      <x:c r="B28" s="1" t="s">
        <x:v>271</x:v>
      </x:c>
      <x:c r="C28" s="1">
        <x:v>60</x:v>
      </x:c>
      <x:c r="D28" s="1">
        <x:v>55</x:v>
      </x:c>
      <x:c r="E28" s="1" t="str">
        <x:f t="shared" si="4"/>
        <x:v/>
      </x:c>
      <x:c r="G28" s="45" t="s">
        <x:v>101</x:v>
      </x:c>
      <x:c r="H28" s="46" t="s">
        <x:v>13</x:v>
      </x:c>
      <x:c r="I28" s="47">
        <x:v>38180</x:v>
      </x:c>
      <x:c r="J28" s="45">
        <x:f t="shared" si="5"/>
        <x:v>19</x:v>
      </x:c>
    </x:row>
    <x:row r="29" spans="1:10">
      <x:c r="A29" s="1" t="s">
        <x:v>362</x:v>
      </x:c>
      <x:c r="B29" s="1" t="s">
        <x:v>270</x:v>
      </x:c>
      <x:c r="C29" s="1">
        <x:v>75</x:v>
      </x:c>
      <x:c r="D29" s="1">
        <x:v>70</x:v>
      </x:c>
      <x:c r="E29" s="1" t="str">
        <x:f t="shared" si="4"/>
        <x:v>A등급</x:v>
      </x:c>
      <x:c r="G29" s="45" t="s">
        <x:v>245</x:v>
      </x:c>
      <x:c r="H29" s="46" t="s">
        <x:v>9</x:v>
      </x:c>
      <x:c r="I29" s="47">
        <x:v>41129</x:v>
      </x:c>
      <x:c r="J29" s="45">
        <x:f t="shared" si="5"/>
        <x:v>23</x:v>
      </x:c>
    </x:row>
    <x:row r="30" spans="1:10">
      <x:c r="A30" s="1" t="s">
        <x:v>357</x:v>
      </x:c>
      <x:c r="B30" s="1" t="s">
        <x:v>259</x:v>
      </x:c>
      <x:c r="C30" s="1">
        <x:v>65</x:v>
      </x:c>
      <x:c r="D30" s="1">
        <x:v>75</x:v>
      </x:c>
      <x:c r="E30" s="1" t="str">
        <x:f t="shared" si="4"/>
        <x:v>B등급</x:v>
      </x:c>
      <x:c r="G30" s="45" t="s">
        <x:v>96</x:v>
      </x:c>
      <x:c r="H30" s="46" t="s">
        <x:v>10</x:v>
      </x:c>
      <x:c r="I30" s="47">
        <x:v>41228</x:v>
      </x:c>
      <x:c r="J30" s="45">
        <x:f t="shared" si="5"/>
        <x:v>25</x:v>
      </x:c>
    </x:row>
    <x:row r="31" spans="1:10">
      <x:c r="A31" s="1" t="s">
        <x:v>355</x:v>
      </x:c>
      <x:c r="B31" s="1" t="s">
        <x:v>245</x:v>
      </x:c>
      <x:c r="C31" s="1">
        <x:v>90</x:v>
      </x:c>
      <x:c r="D31" s="1">
        <x:v>69</x:v>
      </x:c>
      <x:c r="E31" s="1" t="str">
        <x:f t="shared" si="4"/>
        <x:v>B등급</x:v>
      </x:c>
      <x:c r="G31" s="45" t="s">
        <x:v>238</x:v>
      </x:c>
      <x:c r="H31" s="46" t="s">
        <x:v>14</x:v>
      </x:c>
      <x:c r="I31" s="47">
        <x:v>40338</x:v>
      </x:c>
      <x:c r="J31" s="45">
        <x:f t="shared" si="5"/>
        <x:v>15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계산작업1</vt:lpstr>
      <vt:lpstr>계산작업2</vt:lpstr>
      <vt:lpstr>계산작업3</vt:lpstr>
      <vt:lpstr>계산작업4</vt:lpstr>
      <vt:lpstr>계산작업5</vt:lpstr>
    </vt:vector>
  </ep:TitlesOfParts>
  <ep:TotalTime>77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mondi</cp:lastModifiedBy>
  <cp:revision>9</cp:revision>
  <dcterms:created xsi:type="dcterms:W3CDTF">2023-04-01T11:31:49.000</dcterms:created>
  <dcterms:modified xsi:type="dcterms:W3CDTF">2023-05-22T14:32:45.102</dcterms:modified>
  <cp:version>1200.0100.01</cp:version>
</cp:coreProperties>
</file>